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otafara/Downloads/"/>
    </mc:Choice>
  </mc:AlternateContent>
  <xr:revisionPtr revIDLastSave="0" documentId="13_ncr:1_{47801231-0E00-5F4E-95F4-FD0E7E4E91B1}" xr6:coauthVersionLast="47" xr6:coauthVersionMax="47" xr10:uidLastSave="{00000000-0000-0000-0000-000000000000}"/>
  <bookViews>
    <workbookView xWindow="15680" yWindow="620" windowWidth="17180" windowHeight="14220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3" l="1"/>
  <c r="C47" i="3"/>
  <c r="D26" i="3"/>
  <c r="C26" i="3"/>
  <c r="D27" i="3"/>
  <c r="C27" i="3"/>
  <c r="D29" i="3"/>
  <c r="C29" i="3"/>
  <c r="D30" i="3" l="1"/>
  <c r="C30" i="3"/>
  <c r="D22" i="3"/>
  <c r="C22" i="3"/>
  <c r="D35" i="3"/>
  <c r="C35" i="3"/>
  <c r="D50" i="3"/>
  <c r="D51" i="3"/>
  <c r="C51" i="3"/>
  <c r="C50" i="3" s="1"/>
  <c r="D49" i="3"/>
  <c r="C49" i="3"/>
  <c r="D53" i="3"/>
  <c r="D48" i="3" s="1"/>
  <c r="C53" i="3"/>
  <c r="C48" i="3" s="1"/>
  <c r="D43" i="3"/>
  <c r="D42" i="3" s="1"/>
  <c r="C43" i="3"/>
  <c r="C42" i="3" s="1"/>
  <c r="D40" i="3"/>
  <c r="C40" i="3"/>
  <c r="D41" i="3"/>
  <c r="C41" i="3"/>
  <c r="D37" i="3"/>
  <c r="C37" i="3"/>
  <c r="D36" i="3"/>
  <c r="C36" i="3"/>
  <c r="D9" i="3"/>
  <c r="C9" i="3"/>
  <c r="D34" i="3"/>
  <c r="C34" i="3"/>
  <c r="D28" i="3"/>
  <c r="C28" i="3"/>
  <c r="D25" i="3"/>
  <c r="C25" i="3"/>
  <c r="D20" i="3"/>
  <c r="C20" i="3"/>
  <c r="D18" i="3"/>
  <c r="C18" i="3"/>
  <c r="D17" i="3"/>
  <c r="C17" i="3"/>
  <c r="C13" i="3"/>
  <c r="D13" i="3"/>
  <c r="D14" i="3"/>
  <c r="C14" i="3"/>
  <c r="D10" i="3"/>
  <c r="C10" i="3"/>
  <c r="D11" i="3"/>
  <c r="D12" i="3" s="1"/>
  <c r="C11" i="3"/>
  <c r="C12" i="3" s="1"/>
  <c r="D6" i="3"/>
  <c r="C6" i="3"/>
  <c r="D5" i="3"/>
  <c r="C5" i="3"/>
  <c r="D8" i="3"/>
  <c r="C8" i="3"/>
  <c r="D7" i="3"/>
  <c r="C7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<sst xmlns="http://schemas.openxmlformats.org/spreadsheetml/2006/main" count="162" uniqueCount="152">
  <si>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</si>
  <si>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</si>
  <si>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</si>
  <si>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</si>
  <si>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</si>
  <si>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</si>
  <si>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</si>
  <si>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</si>
  <si>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</si>
  <si>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</si>
  <si>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</si>
  <si>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</si>
  <si>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</si>
  <si>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</si>
  <si>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</si>
  <si>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</si>
  <si>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</si>
  <si>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</si>
  <si>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</si>
  <si>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</si>
  <si>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</si>
  <si>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</si>
  <si>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</si>
  <si>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</si>
  <si>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</si>
  <si>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</si>
  <si>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</si>
  <si>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</si>
  <si>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</si>
  <si>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</si>
  <si>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</si>
  <si>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</si>
  <si>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</si>
  <si>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</si>
  <si>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</si>
  <si>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</si>
  <si>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</si>
  <si>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</si>
  <si>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</si>
  <si>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</si>
  <si>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</si>
  <si>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</si>
  <si>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</si>
  <si>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</si>
  <si>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</si>
  <si>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</si>
  <si>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</si>
  <si>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</si>
  <si>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</si>
  <si>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</si>
  <si>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</si>
  <si>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</si>
  <si>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</si>
  <si>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</si>
  <si>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</si>
  <si>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</si>
  <si>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</si>
  <si>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</si>
  <si>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</si>
  <si>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</si>
  <si>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</si>
  <si>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</si>
  <si>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</si>
  <si>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</si>
  <si>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</si>
  <si>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</t>
  </si>
  <si>
    <t>services</t>
  </si>
  <si>
    <t xml:space="preserve">total net sales </t>
  </si>
  <si>
    <t>cost of sales:</t>
  </si>
  <si>
    <t>products</t>
  </si>
  <si>
    <t>total cost of sales</t>
  </si>
  <si>
    <t xml:space="preserve">gross margin </t>
  </si>
  <si>
    <t xml:space="preserve">operating expenses </t>
  </si>
  <si>
    <t xml:space="preserve">research and development </t>
  </si>
  <si>
    <t xml:space="preserve">selling, general and adminstrative </t>
  </si>
  <si>
    <t xml:space="preserve">total operating expenses </t>
  </si>
  <si>
    <t xml:space="preserve">operating income </t>
  </si>
  <si>
    <t>other income/ expense) net</t>
  </si>
  <si>
    <t>income before provision of income taxes</t>
  </si>
  <si>
    <t xml:space="preserve">provision for income taxes </t>
  </si>
  <si>
    <t xml:space="preserve">net income </t>
  </si>
  <si>
    <t xml:space="preserve">earning per share </t>
  </si>
  <si>
    <t xml:space="preserve">basic </t>
  </si>
  <si>
    <t xml:space="preserve">diluted </t>
  </si>
  <si>
    <t xml:space="preserve">price </t>
  </si>
  <si>
    <t xml:space="preserve">current assets </t>
  </si>
  <si>
    <t xml:space="preserve">cash and cash equivalents </t>
  </si>
  <si>
    <t xml:space="preserve">marketable securities </t>
  </si>
  <si>
    <t xml:space="preserve">accounts receivable </t>
  </si>
  <si>
    <t xml:space="preserve">inventories </t>
  </si>
  <si>
    <t xml:space="preserve">vendor non trade receivables </t>
  </si>
  <si>
    <t xml:space="preserve">other current assets </t>
  </si>
  <si>
    <t xml:space="preserve">total current assets </t>
  </si>
  <si>
    <t xml:space="preserve">non current assets </t>
  </si>
  <si>
    <t>property, plant and equipment, net</t>
  </si>
  <si>
    <t>other non current assets</t>
  </si>
  <si>
    <t xml:space="preserve">total non current assets </t>
  </si>
  <si>
    <t xml:space="preserve">total assets </t>
  </si>
  <si>
    <t xml:space="preserve">current liabilities </t>
  </si>
  <si>
    <t xml:space="preserve">accounts payable </t>
  </si>
  <si>
    <t xml:space="preserve">other current liabilities </t>
  </si>
  <si>
    <t>deferred revenue</t>
  </si>
  <si>
    <t xml:space="preserve">commercial paper </t>
  </si>
  <si>
    <t>term debt</t>
  </si>
  <si>
    <t>total current liabilities</t>
  </si>
  <si>
    <t xml:space="preserve">non current liabilities </t>
  </si>
  <si>
    <t xml:space="preserve">other non current liabilities </t>
  </si>
  <si>
    <t xml:space="preserve">total non current liabilities </t>
  </si>
  <si>
    <t xml:space="preserve">total liabilities </t>
  </si>
  <si>
    <t>shareholders equity</t>
  </si>
  <si>
    <t>common stock and additional paid in capital</t>
  </si>
  <si>
    <t>retained earnings</t>
  </si>
  <si>
    <t xml:space="preserve">accumulated other comprehensive income/loss </t>
  </si>
  <si>
    <t>total shareholders equity</t>
  </si>
  <si>
    <t xml:space="preserve">total liabilities and shareholders equity </t>
  </si>
  <si>
    <t xml:space="preserve">cash, cash equivalents and restricted cash , beginning balances </t>
  </si>
  <si>
    <t>operating activities</t>
  </si>
  <si>
    <t>net income</t>
  </si>
  <si>
    <t xml:space="preserve">adjustment to reconcile net income to cash generated by operating </t>
  </si>
  <si>
    <t xml:space="preserve">depreciation and amortization </t>
  </si>
  <si>
    <t xml:space="preserve">share based compensation expense </t>
  </si>
  <si>
    <t xml:space="preserve">deferred income tax expense </t>
  </si>
  <si>
    <t xml:space="preserve">other </t>
  </si>
  <si>
    <t>changes in operating assets and liabilities</t>
  </si>
  <si>
    <t xml:space="preserve">accounts receivable, net </t>
  </si>
  <si>
    <t xml:space="preserve">deferred revenue </t>
  </si>
  <si>
    <t>Vendor non trade receivables</t>
  </si>
  <si>
    <t>other current and non current assets</t>
  </si>
  <si>
    <t xml:space="preserve">cash generated by operating activities </t>
  </si>
  <si>
    <t xml:space="preserve">investing activities </t>
  </si>
  <si>
    <t xml:space="preserve">purchase of marketable securities </t>
  </si>
  <si>
    <t xml:space="preserve">proceeds from maturities of marketable securities </t>
  </si>
  <si>
    <t xml:space="preserve">proceeds from sales of marketable securities </t>
  </si>
  <si>
    <t xml:space="preserve">payments for acquisition of property, plant and equipment </t>
  </si>
  <si>
    <t xml:space="preserve">payments made in connection with business acquisitions </t>
  </si>
  <si>
    <t xml:space="preserve">cash generated by / used investing activities </t>
  </si>
  <si>
    <t xml:space="preserve">financing activities </t>
  </si>
  <si>
    <t xml:space="preserve">payments for taxes related to net share settlement for equity awards </t>
  </si>
  <si>
    <t xml:space="preserve">repurchase of common stock </t>
  </si>
  <si>
    <t>proceeds from issuance of term debt, net</t>
  </si>
  <si>
    <t>proceeds from / repayment if commercial paper, net</t>
  </si>
  <si>
    <t xml:space="preserve">cash used in financing activities </t>
  </si>
  <si>
    <t xml:space="preserve">increase/ degree in cash equivalents and restrivted </t>
  </si>
  <si>
    <t>cash ans cash equivalents and restricted cash, ending balances</t>
  </si>
  <si>
    <t xml:space="preserve">supplmental cahs flow disclosure </t>
  </si>
  <si>
    <t>cash paid for income taxes, net</t>
  </si>
  <si>
    <t xml:space="preserve">cash paid for interest </t>
  </si>
  <si>
    <t xml:space="preserve">earnings before tax </t>
  </si>
  <si>
    <t xml:space="preserve">payments for dividends and dividents equivalents  </t>
  </si>
  <si>
    <t xml:space="preserve">shares outstanding </t>
  </si>
  <si>
    <t xml:space="preserve">capital employed </t>
  </si>
  <si>
    <t xml:space="preserve">market cap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</si>
</sst>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Border="1"/>
    <xf numFmtId="2" fontId="0" fillId="0" borderId="0" xfId="0" applyNumberFormat="1"/>
    <xf numFmtId="2" fontId="0" fillId="0" borderId="0" xfId="3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topLeftCell="A3" workbookViewId="0">
      <selection activeCell="A5" sqref="A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0"/>
  <sheetViews>
    <sheetView tabSelected="1" workbookViewId="0">
      <selection activeCell="B118" sqref="B118"/>
    </sheetView>
  </sheetViews>
  <sheetFormatPr baseColWidth="10" defaultColWidth="8.83203125" defaultRowHeight="15" x14ac:dyDescent="0.2"/>
  <cols>
    <col min="1" max="1" width="94.33203125" customWidth="1"/>
    <col min="2" max="4" width="11.5" customWidth="1"/>
    <col min="5" max="6" width="11.5" bestFit="1" customWidth="1"/>
    <col min="7" max="7" width="11.6640625" bestFit="1" customWidth="1"/>
  </cols>
  <sheetData>
    <row r="1" spans="1:13" ht="60" customHeight="1" x14ac:dyDescent="0.2">
      <c r="A1" s="7" t="s">
        <v>56</v>
      </c>
      <c r="B1" s="8"/>
      <c r="C1" s="8"/>
      <c r="D1" s="8"/>
      <c r="E1" s="8" t="s">
        <v>9</v>
      </c>
      <c r="F1" s="8"/>
      <c r="G1" s="8"/>
      <c r="H1" s="8"/>
      <c r="I1" s="8"/>
      <c r="J1" s="8"/>
      <c r="K1" s="8"/>
      <c r="L1" s="8"/>
      <c r="M1" s="8"/>
    </row>
    <row r="2" spans="1:13" x14ac:dyDescent="0.2">
      <c r="A2" s="29" t="s">
        <v>10</v>
      </c>
      <c r="B2" s="29"/>
      <c r="C2" s="29"/>
      <c r="D2" s="29"/>
      <c r="E2" s="29"/>
      <c r="F2" s="29"/>
      <c r="G2" s="29"/>
    </row>
    <row r="3" spans="1:13" x14ac:dyDescent="0.2">
      <c r="B3" s="24"/>
      <c r="C3" s="24"/>
      <c r="D3" s="24"/>
      <c r="E3" s="28" t="s">
        <v>57</v>
      </c>
      <c r="F3" s="28"/>
      <c r="G3" s="28"/>
    </row>
    <row r="4" spans="1:13" x14ac:dyDescent="0.2">
      <c r="B4" s="9">
        <v>2022</v>
      </c>
      <c r="C4" s="9">
        <v>2021</v>
      </c>
      <c r="D4" s="9">
        <v>2020</v>
      </c>
      <c r="E4" s="9">
        <v>2019</v>
      </c>
      <c r="F4" s="9">
        <v>2018</v>
      </c>
      <c r="G4" s="9">
        <v>2017</v>
      </c>
    </row>
    <row r="5" spans="1:13" x14ac:dyDescent="0.2">
      <c r="A5" t="s">
        <v>64</v>
      </c>
    </row>
    <row r="6" spans="1:13" x14ac:dyDescent="0.2">
      <c r="A6" s="1" t="s">
        <v>65</v>
      </c>
      <c r="B6" s="10">
        <v>242.90100000000001</v>
      </c>
      <c r="C6" s="10">
        <v>241787</v>
      </c>
      <c r="D6" s="10">
        <v>215915</v>
      </c>
      <c r="E6" s="10">
        <v>160408</v>
      </c>
      <c r="F6" s="10">
        <v>141915</v>
      </c>
      <c r="G6" s="10">
        <v>118573</v>
      </c>
    </row>
    <row r="7" spans="1:13" x14ac:dyDescent="0.2">
      <c r="A7" s="1" t="s">
        <v>66</v>
      </c>
      <c r="B7" s="10">
        <v>271082</v>
      </c>
      <c r="C7" s="10">
        <v>228035</v>
      </c>
      <c r="D7" s="10">
        <v>170149</v>
      </c>
      <c r="E7" s="10">
        <v>120114</v>
      </c>
      <c r="F7" s="10">
        <v>90972</v>
      </c>
      <c r="G7" s="10">
        <v>59293</v>
      </c>
    </row>
    <row r="8" spans="1:13" x14ac:dyDescent="0.2">
      <c r="A8" s="11" t="s">
        <v>67</v>
      </c>
      <c r="B8" s="12">
        <v>513983</v>
      </c>
      <c r="C8" s="12">
        <v>469822</v>
      </c>
      <c r="D8" s="12">
        <v>386064</v>
      </c>
      <c r="E8" s="12">
        <v>280522</v>
      </c>
      <c r="F8" s="12">
        <v>232887</v>
      </c>
      <c r="G8" s="12">
        <v>177866</v>
      </c>
    </row>
    <row r="9" spans="1:13" x14ac:dyDescent="0.2">
      <c r="A9" t="s">
        <v>68</v>
      </c>
      <c r="B9" s="10">
        <v>288831</v>
      </c>
      <c r="C9" s="10">
        <v>272344</v>
      </c>
      <c r="D9" s="10"/>
      <c r="E9" s="10"/>
      <c r="F9" s="10"/>
      <c r="G9" s="10"/>
    </row>
    <row r="10" spans="1:13" x14ac:dyDescent="0.2">
      <c r="A10" s="1" t="s">
        <v>69</v>
      </c>
      <c r="B10" s="10"/>
      <c r="C10" s="10"/>
      <c r="D10" s="10"/>
      <c r="E10" s="10"/>
      <c r="F10" s="10"/>
      <c r="G10" s="10"/>
    </row>
    <row r="11" spans="1:13" x14ac:dyDescent="0.2">
      <c r="A11" s="1" t="s">
        <v>66</v>
      </c>
      <c r="B11" s="10"/>
      <c r="C11" s="10"/>
      <c r="D11" s="10"/>
      <c r="E11" s="10"/>
      <c r="F11" s="10"/>
      <c r="G11" s="10"/>
    </row>
    <row r="12" spans="1:13" x14ac:dyDescent="0.2">
      <c r="A12" s="11" t="s">
        <v>70</v>
      </c>
      <c r="B12" s="12">
        <v>288831</v>
      </c>
      <c r="C12" s="12">
        <v>272244</v>
      </c>
      <c r="D12" s="12">
        <v>233307</v>
      </c>
      <c r="E12" s="12">
        <v>165536</v>
      </c>
      <c r="F12" s="12">
        <v>139156</v>
      </c>
      <c r="G12" s="12">
        <v>111934</v>
      </c>
    </row>
    <row r="13" spans="1:13" x14ac:dyDescent="0.2">
      <c r="A13" s="11" t="s">
        <v>71</v>
      </c>
      <c r="B13" s="12">
        <v>225152</v>
      </c>
      <c r="C13" s="12">
        <v>197478</v>
      </c>
      <c r="D13" s="12"/>
      <c r="E13" s="12">
        <v>114986</v>
      </c>
      <c r="F13" s="12">
        <v>93731</v>
      </c>
      <c r="G13" s="12">
        <v>65932</v>
      </c>
    </row>
    <row r="14" spans="1:13" x14ac:dyDescent="0.2">
      <c r="A14" t="s">
        <v>72</v>
      </c>
      <c r="B14" s="10">
        <v>212904</v>
      </c>
      <c r="C14" s="10">
        <v>172599</v>
      </c>
      <c r="D14" s="10"/>
      <c r="E14" s="10">
        <v>100445</v>
      </c>
      <c r="F14" s="10">
        <v>81310</v>
      </c>
      <c r="G14" s="10">
        <v>61826</v>
      </c>
    </row>
    <row r="15" spans="1:13" x14ac:dyDescent="0.2">
      <c r="A15" s="1" t="s">
        <v>73</v>
      </c>
      <c r="B15" s="10">
        <v>73213</v>
      </c>
      <c r="C15" s="10">
        <v>56062</v>
      </c>
      <c r="D15" s="10"/>
      <c r="E15" s="10">
        <v>35931</v>
      </c>
      <c r="F15" s="10">
        <v>28837</v>
      </c>
      <c r="G15" s="10">
        <v>22620</v>
      </c>
    </row>
    <row r="16" spans="1:13" x14ac:dyDescent="0.2">
      <c r="A16" s="1" t="s">
        <v>74</v>
      </c>
      <c r="B16" s="10">
        <v>138428</v>
      </c>
      <c r="C16" s="10">
        <v>116485</v>
      </c>
      <c r="D16" s="10"/>
      <c r="E16" s="10">
        <v>64313</v>
      </c>
      <c r="F16" s="10">
        <v>52177</v>
      </c>
      <c r="G16" s="10">
        <v>38992</v>
      </c>
    </row>
    <row r="17" spans="1:7" x14ac:dyDescent="0.2">
      <c r="A17" s="11" t="s">
        <v>75</v>
      </c>
      <c r="B17" s="12">
        <v>501735</v>
      </c>
      <c r="C17" s="12">
        <v>444943</v>
      </c>
      <c r="D17" s="12">
        <v>363165</v>
      </c>
      <c r="E17" s="12">
        <v>265981</v>
      </c>
      <c r="F17" s="12">
        <v>220466</v>
      </c>
      <c r="G17" s="12">
        <v>173760</v>
      </c>
    </row>
    <row r="18" spans="1:7" s="11" customFormat="1" x14ac:dyDescent="0.2">
      <c r="A18" s="11" t="s">
        <v>76</v>
      </c>
      <c r="B18" s="12">
        <v>22899</v>
      </c>
      <c r="C18" s="12">
        <v>24879</v>
      </c>
      <c r="D18" s="12">
        <v>12248</v>
      </c>
      <c r="E18" s="12">
        <v>14541</v>
      </c>
      <c r="F18" s="12">
        <v>12421</v>
      </c>
      <c r="G18" s="12">
        <v>4106</v>
      </c>
    </row>
    <row r="19" spans="1:7" x14ac:dyDescent="0.2">
      <c r="A19" t="s">
        <v>77</v>
      </c>
      <c r="B19" s="10">
        <v>-16806</v>
      </c>
      <c r="C19" s="10">
        <v>14633</v>
      </c>
      <c r="D19" s="10">
        <v>2371</v>
      </c>
      <c r="E19" s="10">
        <v>346</v>
      </c>
      <c r="F19" s="10">
        <v>183</v>
      </c>
      <c r="G19" s="10">
        <v>203</v>
      </c>
    </row>
    <row r="20" spans="1:7" x14ac:dyDescent="0.2">
      <c r="A20" s="11" t="s">
        <v>78</v>
      </c>
      <c r="B20" s="12">
        <v>-5936</v>
      </c>
      <c r="C20" s="12">
        <v>38151</v>
      </c>
      <c r="D20" s="12">
        <v>24178</v>
      </c>
      <c r="E20" s="12">
        <v>13976</v>
      </c>
      <c r="F20" s="12">
        <v>11261</v>
      </c>
      <c r="G20" s="12">
        <v>3806</v>
      </c>
    </row>
    <row r="21" spans="1:7" x14ac:dyDescent="0.2">
      <c r="A21" s="25" t="s">
        <v>79</v>
      </c>
      <c r="B21" s="10">
        <v>3217</v>
      </c>
      <c r="C21" s="10">
        <v>-4791</v>
      </c>
      <c r="D21" s="10">
        <v>-2863</v>
      </c>
      <c r="E21" s="10">
        <v>11602</v>
      </c>
      <c r="F21" s="10">
        <v>10064</v>
      </c>
      <c r="G21" s="10">
        <v>3037</v>
      </c>
    </row>
    <row r="22" spans="1:7" ht="16" thickBot="1" x14ac:dyDescent="0.25">
      <c r="A22" s="13" t="s">
        <v>80</v>
      </c>
      <c r="B22" s="14"/>
      <c r="C22" s="14"/>
      <c r="D22" s="14"/>
      <c r="E22" s="14">
        <v>11588</v>
      </c>
      <c r="F22" s="14">
        <v>10073</v>
      </c>
      <c r="G22" s="14">
        <v>3033</v>
      </c>
    </row>
    <row r="23" spans="1:7" ht="16" thickTop="1" x14ac:dyDescent="0.2">
      <c r="A23" s="25" t="s">
        <v>81</v>
      </c>
    </row>
    <row r="24" spans="1:7" x14ac:dyDescent="0.2">
      <c r="A24" s="1" t="s">
        <v>82</v>
      </c>
      <c r="B24" s="15">
        <v>-0.27</v>
      </c>
      <c r="C24" s="15">
        <v>3.3</v>
      </c>
      <c r="D24" s="15">
        <v>2.13</v>
      </c>
      <c r="E24" s="15">
        <v>23.46</v>
      </c>
      <c r="F24" s="15">
        <v>20.68</v>
      </c>
      <c r="G24" s="15">
        <v>6.32</v>
      </c>
    </row>
    <row r="25" spans="1:7" x14ac:dyDescent="0.2">
      <c r="A25" s="1" t="s">
        <v>83</v>
      </c>
      <c r="B25" s="15">
        <v>-0.27</v>
      </c>
      <c r="C25" s="15">
        <v>3.24</v>
      </c>
      <c r="D25" s="15">
        <v>2.09</v>
      </c>
      <c r="E25" s="15">
        <v>23.01</v>
      </c>
      <c r="F25" s="15">
        <v>20.14</v>
      </c>
      <c r="G25" s="15">
        <v>6.15</v>
      </c>
    </row>
    <row r="27" spans="1:7" x14ac:dyDescent="0.2">
      <c r="A27" s="1"/>
      <c r="B27" s="16"/>
      <c r="C27" s="16"/>
      <c r="D27" s="16"/>
      <c r="E27" s="16"/>
      <c r="F27" s="16"/>
      <c r="G27" s="16"/>
    </row>
    <row r="28" spans="1:7" x14ac:dyDescent="0.2">
      <c r="A28" s="1"/>
      <c r="B28" s="16"/>
      <c r="C28" s="16"/>
      <c r="D28" s="16"/>
      <c r="E28" s="16"/>
      <c r="F28" s="16"/>
      <c r="G28" s="16"/>
    </row>
    <row r="30" spans="1:7" x14ac:dyDescent="0.2">
      <c r="A30" t="s">
        <v>84</v>
      </c>
      <c r="B30">
        <v>125.79900000000001</v>
      </c>
      <c r="C30">
        <v>166.79159999999999</v>
      </c>
    </row>
    <row r="31" spans="1:7" x14ac:dyDescent="0.2">
      <c r="A31" s="29" t="s">
        <v>12</v>
      </c>
      <c r="B31" s="29"/>
      <c r="C31" s="29"/>
      <c r="D31" s="29"/>
      <c r="E31" s="29"/>
      <c r="F31" s="29"/>
      <c r="G31" s="29"/>
    </row>
    <row r="32" spans="1:7" x14ac:dyDescent="0.2">
      <c r="B32" s="24"/>
      <c r="C32" s="24"/>
      <c r="D32" s="24"/>
      <c r="E32" s="28" t="s">
        <v>58</v>
      </c>
      <c r="F32" s="28"/>
      <c r="G32" s="28"/>
    </row>
    <row r="33" spans="1:7" x14ac:dyDescent="0.2">
      <c r="B33" s="9">
        <v>2022</v>
      </c>
      <c r="C33" s="9">
        <v>2021</v>
      </c>
      <c r="D33" s="9">
        <v>2020</v>
      </c>
      <c r="E33" s="9">
        <v>2019</v>
      </c>
      <c r="F33" s="9">
        <v>2018</v>
      </c>
      <c r="G33" s="9">
        <v>2017</v>
      </c>
    </row>
    <row r="35" spans="1:7" x14ac:dyDescent="0.2">
      <c r="A35" t="s">
        <v>85</v>
      </c>
    </row>
    <row r="36" spans="1:7" x14ac:dyDescent="0.2">
      <c r="A36" s="1" t="s">
        <v>86</v>
      </c>
      <c r="B36" s="10">
        <v>53888</v>
      </c>
      <c r="C36" s="10">
        <v>36220</v>
      </c>
      <c r="D36" s="10"/>
      <c r="E36" s="10">
        <v>36092</v>
      </c>
      <c r="F36" s="10">
        <v>31750</v>
      </c>
      <c r="G36" s="10">
        <v>30986</v>
      </c>
    </row>
    <row r="37" spans="1:7" x14ac:dyDescent="0.2">
      <c r="A37" s="1" t="s">
        <v>87</v>
      </c>
      <c r="B37" s="10">
        <v>16138</v>
      </c>
      <c r="C37" s="10">
        <v>59826</v>
      </c>
      <c r="D37" s="10"/>
      <c r="E37" s="10">
        <v>18929</v>
      </c>
      <c r="F37" s="10">
        <v>9500</v>
      </c>
      <c r="G37" s="10"/>
    </row>
    <row r="38" spans="1:7" x14ac:dyDescent="0.2">
      <c r="A38" s="1" t="s">
        <v>88</v>
      </c>
      <c r="B38" s="10">
        <v>26600</v>
      </c>
      <c r="C38" s="10">
        <v>20200</v>
      </c>
      <c r="D38" s="10"/>
      <c r="E38" s="10">
        <v>20816</v>
      </c>
      <c r="F38" s="10">
        <v>16677</v>
      </c>
      <c r="G38" s="10">
        <v>13164</v>
      </c>
    </row>
    <row r="39" spans="1:7" x14ac:dyDescent="0.2">
      <c r="A39" s="1" t="s">
        <v>89</v>
      </c>
      <c r="B39" s="10">
        <v>34405</v>
      </c>
      <c r="C39" s="10">
        <v>32640</v>
      </c>
      <c r="D39" s="10"/>
      <c r="E39" s="10">
        <v>20497</v>
      </c>
      <c r="F39" s="10">
        <v>17174</v>
      </c>
      <c r="G39" s="10">
        <v>16047</v>
      </c>
    </row>
    <row r="40" spans="1:7" x14ac:dyDescent="0.2">
      <c r="A40" s="1" t="s">
        <v>90</v>
      </c>
      <c r="B40" s="10">
        <v>6900</v>
      </c>
      <c r="C40" s="10">
        <v>5300</v>
      </c>
      <c r="D40" s="10"/>
      <c r="E40" s="10"/>
      <c r="F40" s="10"/>
      <c r="G40" s="10"/>
    </row>
    <row r="41" spans="1:7" x14ac:dyDescent="0.2">
      <c r="A41" s="1" t="s">
        <v>91</v>
      </c>
      <c r="B41" s="10">
        <v>42758</v>
      </c>
      <c r="C41" s="10">
        <v>27235</v>
      </c>
      <c r="D41" s="10"/>
      <c r="E41" s="10">
        <v>16314</v>
      </c>
      <c r="F41" s="10">
        <v>11202</v>
      </c>
      <c r="G41" s="10"/>
    </row>
    <row r="42" spans="1:7" x14ac:dyDescent="0.2">
      <c r="A42" s="11" t="s">
        <v>92</v>
      </c>
      <c r="B42" s="12">
        <v>146791</v>
      </c>
      <c r="C42" s="12">
        <v>161580</v>
      </c>
      <c r="D42" s="12"/>
      <c r="E42" s="12">
        <v>96334</v>
      </c>
      <c r="F42" s="12">
        <v>75101</v>
      </c>
      <c r="G42" s="12">
        <v>60197</v>
      </c>
    </row>
    <row r="43" spans="1:7" x14ac:dyDescent="0.2">
      <c r="A43" s="1" t="s">
        <v>93</v>
      </c>
      <c r="B43" s="10"/>
      <c r="C43" s="10"/>
      <c r="D43" s="10"/>
      <c r="E43" s="10"/>
      <c r="F43" s="10"/>
      <c r="G43" s="10"/>
    </row>
    <row r="44" spans="1:7" x14ac:dyDescent="0.2">
      <c r="A44" s="1" t="s">
        <v>87</v>
      </c>
      <c r="B44" s="10">
        <v>16138</v>
      </c>
      <c r="C44" s="10">
        <v>59829</v>
      </c>
      <c r="D44" s="10"/>
      <c r="E44" s="10"/>
      <c r="F44" s="10"/>
      <c r="G44" s="10"/>
    </row>
    <row r="45" spans="1:7" x14ac:dyDescent="0.2">
      <c r="A45" s="1" t="s">
        <v>94</v>
      </c>
      <c r="B45" s="10">
        <v>186715</v>
      </c>
      <c r="C45" s="10">
        <v>160281</v>
      </c>
      <c r="D45" s="10"/>
      <c r="E45" s="10">
        <v>72705</v>
      </c>
      <c r="F45" s="10">
        <v>61797</v>
      </c>
      <c r="G45" s="10">
        <v>48866</v>
      </c>
    </row>
    <row r="46" spans="1:7" x14ac:dyDescent="0.2">
      <c r="A46" s="1" t="s">
        <v>95</v>
      </c>
      <c r="B46" s="10">
        <v>42758</v>
      </c>
      <c r="C46" s="10">
        <v>27235</v>
      </c>
      <c r="D46" s="10"/>
      <c r="E46" s="10">
        <v>16314</v>
      </c>
      <c r="F46" s="10">
        <v>11202</v>
      </c>
      <c r="G46" s="10">
        <v>8897</v>
      </c>
    </row>
    <row r="47" spans="1:7" x14ac:dyDescent="0.2">
      <c r="A47" s="11" t="s">
        <v>96</v>
      </c>
      <c r="B47" s="12">
        <v>315884</v>
      </c>
      <c r="C47" s="12">
        <v>258969</v>
      </c>
      <c r="D47" s="12"/>
      <c r="E47" s="12">
        <v>128914</v>
      </c>
      <c r="F47" s="12">
        <v>87547</v>
      </c>
      <c r="G47" s="12">
        <v>71113</v>
      </c>
    </row>
    <row r="48" spans="1:7" ht="16" thickBot="1" x14ac:dyDescent="0.25">
      <c r="A48" s="13" t="s">
        <v>97</v>
      </c>
      <c r="B48" s="14">
        <v>462675</v>
      </c>
      <c r="C48" s="14">
        <v>420549</v>
      </c>
      <c r="D48" s="14"/>
      <c r="E48" s="14">
        <v>225248</v>
      </c>
      <c r="F48" s="14">
        <v>162648</v>
      </c>
      <c r="G48" s="14">
        <v>131310</v>
      </c>
    </row>
    <row r="49" spans="1:7" ht="16" thickTop="1" x14ac:dyDescent="0.2"/>
    <row r="50" spans="1:7" x14ac:dyDescent="0.2">
      <c r="A50" t="s">
        <v>98</v>
      </c>
    </row>
    <row r="51" spans="1:7" x14ac:dyDescent="0.2">
      <c r="A51" s="1" t="s">
        <v>99</v>
      </c>
      <c r="B51" s="10">
        <v>79600</v>
      </c>
      <c r="C51" s="10">
        <v>78644</v>
      </c>
      <c r="D51" s="10"/>
      <c r="E51" s="10">
        <v>47183</v>
      </c>
      <c r="F51" s="10">
        <v>38192</v>
      </c>
      <c r="G51" s="10"/>
    </row>
    <row r="52" spans="1:7" x14ac:dyDescent="0.2">
      <c r="A52" s="1" t="s">
        <v>100</v>
      </c>
      <c r="B52" s="10">
        <v>62566</v>
      </c>
      <c r="C52" s="10">
        <v>51775</v>
      </c>
      <c r="D52" s="10"/>
      <c r="E52" s="10">
        <v>12171</v>
      </c>
      <c r="F52" s="10">
        <v>17563</v>
      </c>
      <c r="G52" s="10">
        <v>20975</v>
      </c>
    </row>
    <row r="53" spans="1:7" x14ac:dyDescent="0.2">
      <c r="A53" s="1" t="s">
        <v>101</v>
      </c>
      <c r="B53" s="10">
        <v>13227</v>
      </c>
      <c r="C53" s="10">
        <v>11827</v>
      </c>
      <c r="D53" s="10"/>
      <c r="E53" s="10">
        <v>8190</v>
      </c>
      <c r="F53" s="10">
        <v>6536</v>
      </c>
      <c r="G53" s="10"/>
    </row>
    <row r="54" spans="1:7" x14ac:dyDescent="0.2">
      <c r="A54" s="1" t="s">
        <v>102</v>
      </c>
      <c r="B54" s="10">
        <v>725</v>
      </c>
      <c r="C54" s="10">
        <v>6800</v>
      </c>
      <c r="D54" s="10"/>
      <c r="E54" s="10"/>
      <c r="F54" s="10"/>
      <c r="G54" s="10"/>
    </row>
    <row r="55" spans="1:7" x14ac:dyDescent="0.2">
      <c r="A55" s="1" t="s">
        <v>103</v>
      </c>
      <c r="B55" s="10">
        <v>67150</v>
      </c>
      <c r="C55" s="10">
        <v>48744</v>
      </c>
      <c r="D55" s="10"/>
      <c r="E55" s="10"/>
      <c r="F55" s="10"/>
      <c r="G55" s="10"/>
    </row>
    <row r="56" spans="1:7" x14ac:dyDescent="0.2">
      <c r="A56" s="11" t="s">
        <v>104</v>
      </c>
      <c r="B56" s="12">
        <v>155393</v>
      </c>
      <c r="C56" s="12">
        <v>142266</v>
      </c>
      <c r="D56" s="12"/>
      <c r="E56" s="12">
        <v>87812</v>
      </c>
      <c r="F56" s="12">
        <v>68391</v>
      </c>
      <c r="G56" s="12">
        <v>57883</v>
      </c>
    </row>
    <row r="57" spans="1:7" x14ac:dyDescent="0.2">
      <c r="A57" s="1" t="s">
        <v>105</v>
      </c>
      <c r="B57" s="10">
        <v>67150</v>
      </c>
      <c r="C57" s="10">
        <v>48744</v>
      </c>
      <c r="D57" s="10"/>
      <c r="E57" s="10">
        <v>12171</v>
      </c>
      <c r="F57" s="10">
        <v>17563</v>
      </c>
      <c r="G57" s="10">
        <v>20975</v>
      </c>
    </row>
    <row r="58" spans="1:7" x14ac:dyDescent="0.2">
      <c r="A58" s="1"/>
      <c r="B58" s="10"/>
      <c r="C58" s="10"/>
      <c r="D58" s="10"/>
      <c r="E58" s="10"/>
      <c r="F58" s="10"/>
      <c r="G58" s="10"/>
    </row>
    <row r="59" spans="1:7" x14ac:dyDescent="0.2">
      <c r="A59" s="1" t="s">
        <v>103</v>
      </c>
      <c r="B59" s="10">
        <v>72968</v>
      </c>
      <c r="C59" s="10">
        <v>67651</v>
      </c>
      <c r="D59" s="10"/>
      <c r="E59" s="10">
        <v>23414</v>
      </c>
      <c r="F59" s="10">
        <v>23495</v>
      </c>
      <c r="G59" s="10">
        <v>24743</v>
      </c>
    </row>
    <row r="60" spans="1:7" x14ac:dyDescent="0.2">
      <c r="A60" s="1" t="s">
        <v>106</v>
      </c>
      <c r="B60" s="10">
        <v>21121</v>
      </c>
      <c r="C60" s="10">
        <v>23643</v>
      </c>
      <c r="D60" s="10"/>
      <c r="E60" s="10">
        <v>12171</v>
      </c>
      <c r="F60" s="10">
        <v>17563</v>
      </c>
      <c r="G60" s="10">
        <v>20975</v>
      </c>
    </row>
    <row r="61" spans="1:7" x14ac:dyDescent="0.2">
      <c r="A61" s="1" t="s">
        <v>107</v>
      </c>
      <c r="B61" s="10">
        <v>161239</v>
      </c>
      <c r="C61" s="10">
        <v>140038</v>
      </c>
      <c r="D61" s="10"/>
      <c r="E61" s="10">
        <v>75376</v>
      </c>
      <c r="F61" s="10">
        <v>50708</v>
      </c>
      <c r="G61" s="10">
        <v>45718</v>
      </c>
    </row>
    <row r="62" spans="1:7" x14ac:dyDescent="0.2">
      <c r="A62" s="11" t="s">
        <v>108</v>
      </c>
      <c r="B62" s="12">
        <v>316632</v>
      </c>
      <c r="C62" s="12">
        <v>282304</v>
      </c>
      <c r="D62" s="12"/>
      <c r="E62" s="12">
        <v>163188</v>
      </c>
      <c r="F62" s="12">
        <v>119099</v>
      </c>
      <c r="G62" s="12">
        <v>103601</v>
      </c>
    </row>
    <row r="63" spans="1:7" x14ac:dyDescent="0.2">
      <c r="B63" s="10"/>
      <c r="C63" s="10"/>
      <c r="D63" s="10"/>
      <c r="E63" s="10"/>
      <c r="F63" s="10"/>
      <c r="G63" s="10"/>
    </row>
    <row r="64" spans="1:7" x14ac:dyDescent="0.2">
      <c r="A64" s="1" t="s">
        <v>109</v>
      </c>
      <c r="B64" s="10"/>
      <c r="C64" s="10"/>
      <c r="D64" s="10"/>
      <c r="E64" s="10"/>
      <c r="F64" s="10"/>
      <c r="G64" s="10"/>
    </row>
    <row r="65" spans="1:7" x14ac:dyDescent="0.2">
      <c r="A65" s="1" t="s">
        <v>110</v>
      </c>
      <c r="B65" s="10">
        <v>108</v>
      </c>
      <c r="C65" s="10">
        <v>106</v>
      </c>
      <c r="D65" s="10"/>
      <c r="E65" s="10">
        <v>5</v>
      </c>
      <c r="F65" s="10">
        <v>5</v>
      </c>
      <c r="G65" s="10">
        <v>5</v>
      </c>
    </row>
    <row r="66" spans="1:7" x14ac:dyDescent="0.2">
      <c r="A66" s="1" t="s">
        <v>111</v>
      </c>
      <c r="B66" s="10">
        <v>83193</v>
      </c>
      <c r="C66" s="10">
        <v>85915</v>
      </c>
      <c r="D66" s="10"/>
      <c r="E66" s="10">
        <v>31220</v>
      </c>
      <c r="F66" s="10">
        <v>19635</v>
      </c>
      <c r="G66" s="10">
        <v>8636</v>
      </c>
    </row>
    <row r="67" spans="1:7" x14ac:dyDescent="0.2">
      <c r="A67" s="1" t="s">
        <v>112</v>
      </c>
      <c r="B67" s="10">
        <v>-4487</v>
      </c>
      <c r="C67" s="10">
        <v>-1376</v>
      </c>
      <c r="D67" s="10"/>
      <c r="E67" s="10">
        <v>-986</v>
      </c>
      <c r="F67" s="10">
        <v>-1035</v>
      </c>
      <c r="G67" s="10">
        <v>-484</v>
      </c>
    </row>
    <row r="68" spans="1:7" x14ac:dyDescent="0.2">
      <c r="A68" s="11" t="s">
        <v>113</v>
      </c>
      <c r="B68" s="12">
        <v>146043</v>
      </c>
      <c r="C68" s="12">
        <v>138245</v>
      </c>
      <c r="D68" s="12"/>
      <c r="E68" s="12">
        <v>62060</v>
      </c>
      <c r="F68" s="12">
        <v>43549</v>
      </c>
      <c r="G68" s="12">
        <v>27709</v>
      </c>
    </row>
    <row r="69" spans="1:7" ht="16" thickBot="1" x14ac:dyDescent="0.25">
      <c r="A69" s="13" t="s">
        <v>114</v>
      </c>
      <c r="B69" s="14">
        <v>462675</v>
      </c>
      <c r="C69" s="14">
        <v>420549</v>
      </c>
      <c r="D69" s="14"/>
      <c r="E69" s="14">
        <v>225248</v>
      </c>
      <c r="F69" s="14">
        <v>162648</v>
      </c>
      <c r="G69" s="14">
        <v>131310</v>
      </c>
    </row>
    <row r="70" spans="1:7" ht="16" thickTop="1" x14ac:dyDescent="0.2"/>
    <row r="71" spans="1:7" x14ac:dyDescent="0.2">
      <c r="A71" s="29" t="s">
        <v>13</v>
      </c>
      <c r="B71" s="29"/>
      <c r="C71" s="29"/>
      <c r="D71" s="29"/>
      <c r="E71" s="29"/>
      <c r="F71" s="29"/>
      <c r="G71" s="29"/>
    </row>
    <row r="72" spans="1:7" x14ac:dyDescent="0.2">
      <c r="B72" s="24"/>
      <c r="C72" s="24"/>
      <c r="D72" s="24"/>
      <c r="E72" s="28" t="s">
        <v>57</v>
      </c>
      <c r="F72" s="28"/>
      <c r="G72" s="28"/>
    </row>
    <row r="73" spans="1:7" x14ac:dyDescent="0.2">
      <c r="B73" s="9"/>
      <c r="C73" s="9"/>
      <c r="D73" s="9"/>
      <c r="E73" s="9">
        <v>2019</v>
      </c>
      <c r="F73" s="9">
        <v>2018</v>
      </c>
      <c r="G73" s="9">
        <v>2017</v>
      </c>
    </row>
    <row r="75" spans="1:7" x14ac:dyDescent="0.2">
      <c r="A75" s="9" t="s">
        <v>115</v>
      </c>
      <c r="B75" s="17">
        <v>36477</v>
      </c>
      <c r="C75" s="17">
        <v>42377</v>
      </c>
      <c r="D75" s="17"/>
      <c r="E75" s="17"/>
      <c r="F75" s="17"/>
      <c r="G75" s="17"/>
    </row>
    <row r="76" spans="1:7" x14ac:dyDescent="0.2">
      <c r="A76" t="s">
        <v>116</v>
      </c>
      <c r="B76" s="10">
        <v>-2722</v>
      </c>
      <c r="C76" s="10">
        <v>33364</v>
      </c>
      <c r="D76" s="10"/>
      <c r="E76" s="10"/>
      <c r="F76" s="10"/>
      <c r="G76" s="10"/>
    </row>
    <row r="77" spans="1:7" x14ac:dyDescent="0.2">
      <c r="A77" s="18" t="s">
        <v>117</v>
      </c>
      <c r="B77" s="17">
        <v>-2722</v>
      </c>
      <c r="C77" s="17">
        <v>33364</v>
      </c>
      <c r="D77" s="17"/>
      <c r="E77" s="17">
        <v>11588</v>
      </c>
      <c r="F77" s="17">
        <v>10073</v>
      </c>
      <c r="G77" s="17">
        <v>3033</v>
      </c>
    </row>
    <row r="78" spans="1:7" x14ac:dyDescent="0.2">
      <c r="A78" s="1" t="s">
        <v>118</v>
      </c>
      <c r="B78" s="10"/>
      <c r="C78" s="10"/>
      <c r="D78" s="10"/>
      <c r="E78" s="10"/>
      <c r="F78" s="10"/>
      <c r="G78" s="10"/>
    </row>
    <row r="79" spans="1:7" x14ac:dyDescent="0.2">
      <c r="A79" s="19" t="s">
        <v>119</v>
      </c>
      <c r="B79" s="10">
        <v>41921</v>
      </c>
      <c r="C79" s="10">
        <v>34433</v>
      </c>
      <c r="D79" s="10"/>
      <c r="E79" s="10">
        <v>21789</v>
      </c>
      <c r="F79" s="10">
        <v>15241</v>
      </c>
      <c r="G79" s="10">
        <v>11478</v>
      </c>
    </row>
    <row r="80" spans="1:7" x14ac:dyDescent="0.2">
      <c r="A80" s="19" t="s">
        <v>120</v>
      </c>
      <c r="B80" s="10">
        <v>19621</v>
      </c>
      <c r="C80" s="10">
        <v>12757</v>
      </c>
      <c r="D80" s="10"/>
      <c r="E80" s="10">
        <v>6864</v>
      </c>
      <c r="F80" s="10">
        <v>5418</v>
      </c>
      <c r="G80" s="10">
        <v>4215</v>
      </c>
    </row>
    <row r="81" spans="1:7" x14ac:dyDescent="0.2">
      <c r="A81" s="19" t="s">
        <v>121</v>
      </c>
      <c r="B81" s="10">
        <v>-8148</v>
      </c>
      <c r="C81" s="10">
        <v>-310</v>
      </c>
      <c r="D81" s="10"/>
      <c r="E81" s="10">
        <v>-29</v>
      </c>
      <c r="F81" s="10">
        <v>441</v>
      </c>
      <c r="G81" s="10">
        <v>796</v>
      </c>
    </row>
    <row r="82" spans="1:7" x14ac:dyDescent="0.2">
      <c r="A82" s="19" t="s">
        <v>122</v>
      </c>
      <c r="B82" s="10">
        <v>16966</v>
      </c>
      <c r="C82" s="10">
        <v>-14306</v>
      </c>
      <c r="D82" s="10"/>
      <c r="E82" s="10">
        <v>-292</v>
      </c>
      <c r="F82" s="10">
        <v>219</v>
      </c>
      <c r="G82" s="10">
        <v>-249</v>
      </c>
    </row>
    <row r="83" spans="1:7" x14ac:dyDescent="0.2">
      <c r="A83" s="19" t="s">
        <v>123</v>
      </c>
      <c r="B83" s="10"/>
      <c r="C83" s="10"/>
      <c r="D83" s="10"/>
      <c r="E83" s="10"/>
      <c r="F83" s="10"/>
      <c r="G83" s="10"/>
    </row>
    <row r="84" spans="1:7" x14ac:dyDescent="0.2">
      <c r="A84" s="1" t="s">
        <v>124</v>
      </c>
      <c r="B84" s="10">
        <v>-21897</v>
      </c>
      <c r="C84" s="10">
        <v>-18163</v>
      </c>
      <c r="D84" s="10"/>
      <c r="E84" s="10">
        <v>-7575</v>
      </c>
      <c r="F84" s="10">
        <v>-4615</v>
      </c>
      <c r="G84" s="10">
        <v>-4780</v>
      </c>
    </row>
    <row r="85" spans="1:7" x14ac:dyDescent="0.2">
      <c r="A85" s="1" t="s">
        <v>89</v>
      </c>
      <c r="B85" s="10">
        <v>-9487</v>
      </c>
      <c r="C85" s="10">
        <v>-2592</v>
      </c>
      <c r="D85" s="10"/>
      <c r="E85" s="10">
        <v>-3278</v>
      </c>
      <c r="F85" s="10">
        <v>-2314</v>
      </c>
      <c r="G85" s="10">
        <v>-3583</v>
      </c>
    </row>
    <row r="86" spans="1:7" x14ac:dyDescent="0.2">
      <c r="A86" s="1" t="s">
        <v>126</v>
      </c>
      <c r="B86" s="10"/>
      <c r="C86" s="10"/>
      <c r="D86" s="10"/>
      <c r="E86" s="10"/>
      <c r="F86" s="10"/>
      <c r="G86" s="10"/>
    </row>
    <row r="87" spans="1:7" x14ac:dyDescent="0.2">
      <c r="A87" s="1" t="s">
        <v>127</v>
      </c>
      <c r="B87" s="10"/>
      <c r="C87" s="10"/>
      <c r="D87" s="10"/>
      <c r="E87" s="10"/>
      <c r="F87" s="10"/>
      <c r="G87" s="10"/>
    </row>
    <row r="88" spans="1:7" x14ac:dyDescent="0.2">
      <c r="A88" s="1" t="s">
        <v>99</v>
      </c>
      <c r="B88" s="10">
        <v>2945</v>
      </c>
      <c r="C88" s="10">
        <v>3602</v>
      </c>
      <c r="D88" s="10"/>
      <c r="E88" s="10">
        <v>8193</v>
      </c>
      <c r="F88" s="10">
        <v>3263</v>
      </c>
      <c r="G88" s="10">
        <v>7100</v>
      </c>
    </row>
    <row r="89" spans="1:7" x14ac:dyDescent="0.2">
      <c r="A89" s="1" t="s">
        <v>125</v>
      </c>
      <c r="B89" s="10">
        <v>2216</v>
      </c>
      <c r="C89" s="10">
        <v>2314</v>
      </c>
      <c r="D89" s="10"/>
      <c r="E89" s="10">
        <v>1711</v>
      </c>
      <c r="F89" s="10">
        <v>1151</v>
      </c>
      <c r="G89" s="10">
        <v>738</v>
      </c>
    </row>
    <row r="90" spans="1:7" x14ac:dyDescent="0.2">
      <c r="A90" s="1" t="s">
        <v>127</v>
      </c>
      <c r="B90" s="10">
        <v>66064</v>
      </c>
      <c r="C90" s="10">
        <v>46327</v>
      </c>
      <c r="D90" s="10"/>
      <c r="E90" s="10"/>
      <c r="F90" s="10"/>
      <c r="G90" s="10"/>
    </row>
    <row r="91" spans="1:7" x14ac:dyDescent="0.2">
      <c r="A91" s="11" t="s">
        <v>128</v>
      </c>
      <c r="B91" s="12">
        <v>46752</v>
      </c>
      <c r="C91" s="12">
        <v>46327</v>
      </c>
      <c r="D91" s="12"/>
      <c r="E91" s="12"/>
      <c r="F91" s="12"/>
      <c r="G91" s="12"/>
    </row>
    <row r="92" spans="1:7" x14ac:dyDescent="0.2">
      <c r="A92" s="9" t="s">
        <v>129</v>
      </c>
      <c r="B92" s="10"/>
      <c r="C92" s="10"/>
      <c r="D92" s="10"/>
      <c r="E92" s="10"/>
      <c r="F92" s="10"/>
      <c r="G92" s="10"/>
    </row>
    <row r="93" spans="1:7" x14ac:dyDescent="0.2">
      <c r="A93" s="1" t="s">
        <v>130</v>
      </c>
      <c r="B93" s="10">
        <v>-2565</v>
      </c>
      <c r="C93" s="10">
        <v>-60157</v>
      </c>
      <c r="D93" s="10"/>
      <c r="E93" s="10">
        <v>-31812</v>
      </c>
      <c r="F93" s="10">
        <v>-7100</v>
      </c>
      <c r="G93" s="10">
        <v>-12731</v>
      </c>
    </row>
    <row r="94" spans="1:7" x14ac:dyDescent="0.2">
      <c r="A94" s="1" t="s">
        <v>131</v>
      </c>
      <c r="B94" s="10">
        <v>31601</v>
      </c>
      <c r="C94" s="10">
        <v>59384</v>
      </c>
      <c r="D94" s="10"/>
      <c r="E94" s="10">
        <v>22681</v>
      </c>
      <c r="F94" s="10">
        <v>8240</v>
      </c>
      <c r="G94" s="10">
        <v>9677</v>
      </c>
    </row>
    <row r="95" spans="1:7" x14ac:dyDescent="0.2">
      <c r="A95" s="1" t="s">
        <v>132</v>
      </c>
      <c r="B95" s="10">
        <v>31601</v>
      </c>
      <c r="C95" s="10">
        <v>59384</v>
      </c>
      <c r="D95" s="10"/>
      <c r="E95" s="10">
        <v>4172</v>
      </c>
      <c r="F95" s="10">
        <v>2104</v>
      </c>
      <c r="G95" s="10">
        <v>1897</v>
      </c>
    </row>
    <row r="96" spans="1:7" x14ac:dyDescent="0.2">
      <c r="A96" s="1" t="s">
        <v>133</v>
      </c>
      <c r="B96" s="10">
        <v>5324</v>
      </c>
      <c r="C96" s="10">
        <v>5657</v>
      </c>
      <c r="D96" s="10"/>
      <c r="E96" s="10">
        <v>-16861</v>
      </c>
      <c r="F96" s="10">
        <v>-13427</v>
      </c>
      <c r="G96" s="10">
        <v>-11955</v>
      </c>
    </row>
    <row r="97" spans="1:7" x14ac:dyDescent="0.2">
      <c r="A97" s="1" t="s">
        <v>134</v>
      </c>
      <c r="B97" s="10">
        <v>-8316</v>
      </c>
      <c r="C97" s="10">
        <v>-1985</v>
      </c>
      <c r="D97" s="10"/>
      <c r="E97" s="10">
        <v>-2461</v>
      </c>
      <c r="F97" s="10">
        <v>-2186</v>
      </c>
      <c r="G97" s="10">
        <v>-13972</v>
      </c>
    </row>
    <row r="98" spans="1:7" x14ac:dyDescent="0.2">
      <c r="A98" s="1" t="s">
        <v>122</v>
      </c>
      <c r="B98" s="10"/>
      <c r="C98" s="10"/>
      <c r="D98" s="10"/>
      <c r="E98" s="10"/>
      <c r="F98" s="10"/>
      <c r="G98" s="10"/>
    </row>
    <row r="99" spans="1:7" x14ac:dyDescent="0.2">
      <c r="A99" s="1"/>
      <c r="B99" s="10"/>
      <c r="C99" s="10"/>
      <c r="D99" s="10"/>
      <c r="E99" s="10"/>
      <c r="F99" s="10"/>
      <c r="G99" s="10"/>
    </row>
    <row r="100" spans="1:7" x14ac:dyDescent="0.2">
      <c r="A100" s="1"/>
      <c r="B100" s="10"/>
      <c r="C100" s="10"/>
      <c r="D100" s="10"/>
      <c r="E100" s="10"/>
      <c r="F100" s="10"/>
      <c r="G100" s="10"/>
    </row>
    <row r="101" spans="1:7" x14ac:dyDescent="0.2">
      <c r="A101" s="11" t="s">
        <v>135</v>
      </c>
      <c r="B101" s="12">
        <v>-58154</v>
      </c>
      <c r="C101" s="12">
        <v>-37601</v>
      </c>
      <c r="D101" s="12"/>
      <c r="E101" s="12"/>
      <c r="F101" s="12"/>
      <c r="G101" s="12"/>
    </row>
    <row r="102" spans="1:7" x14ac:dyDescent="0.2">
      <c r="A102" s="9" t="s">
        <v>136</v>
      </c>
      <c r="B102" s="10"/>
      <c r="C102" s="10"/>
      <c r="D102" s="10"/>
      <c r="E102" s="10"/>
      <c r="F102" s="10"/>
      <c r="G102" s="10"/>
    </row>
    <row r="103" spans="1:7" x14ac:dyDescent="0.2">
      <c r="A103" s="1" t="s">
        <v>137</v>
      </c>
      <c r="B103" s="10">
        <v>1713</v>
      </c>
      <c r="C103" s="10">
        <v>3688</v>
      </c>
      <c r="D103" s="10"/>
      <c r="E103" s="10"/>
      <c r="F103" s="10"/>
      <c r="G103" s="10"/>
    </row>
    <row r="104" spans="1:7" x14ac:dyDescent="0.2">
      <c r="A104" s="1" t="s">
        <v>148</v>
      </c>
      <c r="B104" s="10"/>
      <c r="C104" s="10"/>
      <c r="D104" s="10"/>
      <c r="E104" s="10"/>
      <c r="F104" s="10"/>
      <c r="G104" s="10"/>
    </row>
    <row r="105" spans="1:7" x14ac:dyDescent="0.2">
      <c r="A105" s="1" t="s">
        <v>138</v>
      </c>
      <c r="B105" s="10">
        <v>-6000</v>
      </c>
      <c r="C105" s="10"/>
      <c r="D105" s="10"/>
      <c r="E105" s="10"/>
      <c r="F105" s="10"/>
      <c r="G105" s="10"/>
    </row>
    <row r="106" spans="1:7" x14ac:dyDescent="0.2">
      <c r="A106" s="1" t="s">
        <v>139</v>
      </c>
      <c r="B106" s="10">
        <v>41553</v>
      </c>
      <c r="C106" s="10">
        <v>7956</v>
      </c>
      <c r="D106" s="10"/>
      <c r="E106" s="10">
        <v>2273</v>
      </c>
      <c r="F106" s="10">
        <v>768</v>
      </c>
      <c r="G106" s="10">
        <v>16228</v>
      </c>
    </row>
    <row r="107" spans="1:7" x14ac:dyDescent="0.2">
      <c r="A107" s="1" t="s">
        <v>140</v>
      </c>
      <c r="B107" s="10">
        <v>-37554</v>
      </c>
      <c r="C107" s="10">
        <v>-7753</v>
      </c>
      <c r="D107" s="10"/>
      <c r="E107" s="10"/>
      <c r="F107" s="10"/>
      <c r="G107" s="10"/>
    </row>
    <row r="108" spans="1:7" x14ac:dyDescent="0.2">
      <c r="A108" s="1" t="s">
        <v>122</v>
      </c>
      <c r="B108" s="10">
        <v>41553</v>
      </c>
      <c r="C108" s="10">
        <v>7956</v>
      </c>
      <c r="D108" s="10"/>
      <c r="E108" s="10"/>
      <c r="F108" s="10"/>
      <c r="G108" s="10"/>
    </row>
    <row r="109" spans="1:7" x14ac:dyDescent="0.2">
      <c r="A109" s="1"/>
      <c r="B109" s="10"/>
      <c r="C109" s="10"/>
      <c r="D109" s="10"/>
      <c r="E109" s="10"/>
      <c r="F109" s="10"/>
      <c r="G109" s="10"/>
    </row>
    <row r="110" spans="1:7" x14ac:dyDescent="0.2">
      <c r="A110" s="1"/>
      <c r="B110" s="10"/>
      <c r="C110" s="10"/>
      <c r="D110" s="10"/>
      <c r="E110" s="10"/>
      <c r="F110" s="10"/>
      <c r="G110" s="10"/>
    </row>
    <row r="111" spans="1:7" x14ac:dyDescent="0.2">
      <c r="A111" s="11" t="s">
        <v>141</v>
      </c>
      <c r="B111" s="12">
        <v>9718</v>
      </c>
      <c r="C111" s="12">
        <v>6291</v>
      </c>
      <c r="D111" s="12"/>
      <c r="E111" s="12"/>
      <c r="F111" s="12"/>
      <c r="G111" s="12"/>
    </row>
    <row r="112" spans="1:7" x14ac:dyDescent="0.2">
      <c r="A112" s="11" t="s">
        <v>142</v>
      </c>
      <c r="B112" s="12">
        <v>17776</v>
      </c>
      <c r="C112" s="12">
        <v>-5900</v>
      </c>
      <c r="D112" s="12"/>
      <c r="E112" s="12"/>
      <c r="F112" s="12"/>
      <c r="G112" s="12"/>
    </row>
    <row r="113" spans="1:7" ht="16" thickBot="1" x14ac:dyDescent="0.25">
      <c r="A113" s="13" t="s">
        <v>143</v>
      </c>
      <c r="B113" s="14">
        <v>54253</v>
      </c>
      <c r="C113" s="14">
        <v>36477</v>
      </c>
      <c r="D113" s="14"/>
      <c r="E113" s="14"/>
      <c r="F113" s="14"/>
      <c r="G113" s="14"/>
    </row>
    <row r="114" spans="1:7" ht="16" thickTop="1" x14ac:dyDescent="0.2">
      <c r="B114" s="10"/>
      <c r="C114" s="10"/>
      <c r="D114" s="10"/>
      <c r="E114" s="10"/>
      <c r="F114" s="10"/>
      <c r="G114" s="10"/>
    </row>
    <row r="115" spans="1:7" x14ac:dyDescent="0.2">
      <c r="A115" s="25" t="s">
        <v>144</v>
      </c>
      <c r="B115" s="10"/>
      <c r="C115" s="10"/>
      <c r="D115" s="10"/>
      <c r="E115" s="10"/>
      <c r="F115" s="10"/>
      <c r="G115" s="10"/>
    </row>
    <row r="116" spans="1:7" x14ac:dyDescent="0.2">
      <c r="A116" s="25" t="s">
        <v>145</v>
      </c>
      <c r="B116" s="10">
        <v>3688</v>
      </c>
      <c r="C116" s="10">
        <v>6035</v>
      </c>
      <c r="D116" s="10"/>
      <c r="E116" s="10">
        <v>881</v>
      </c>
      <c r="F116" s="10">
        <v>1184</v>
      </c>
      <c r="G116" s="10">
        <v>957</v>
      </c>
    </row>
    <row r="117" spans="1:7" x14ac:dyDescent="0.2">
      <c r="A117" s="25" t="s">
        <v>146</v>
      </c>
      <c r="B117" s="10">
        <v>1800</v>
      </c>
      <c r="C117" s="10">
        <v>2400</v>
      </c>
      <c r="D117" s="10"/>
      <c r="E117" s="10"/>
      <c r="F117" s="10"/>
      <c r="G117" s="10"/>
    </row>
    <row r="118" spans="1:7" x14ac:dyDescent="0.2">
      <c r="A118" s="25" t="s">
        <v>147</v>
      </c>
      <c r="B118" s="16">
        <v>4800</v>
      </c>
      <c r="C118" s="16">
        <v>3200</v>
      </c>
    </row>
    <row r="119" spans="1:7" x14ac:dyDescent="0.2">
      <c r="A119" s="25" t="s">
        <v>149</v>
      </c>
      <c r="B119" s="16">
        <v>10189</v>
      </c>
      <c r="C119" s="16">
        <v>10269</v>
      </c>
    </row>
    <row r="120" spans="1:7" x14ac:dyDescent="0.2">
      <c r="A120" s="25" t="s">
        <v>151</v>
      </c>
      <c r="B120" s="16">
        <v>856940</v>
      </c>
      <c r="C120" s="16">
        <v>1691123</v>
      </c>
    </row>
  </sheetData>
  <mergeCells count="6">
    <mergeCell ref="E72:G72"/>
    <mergeCell ref="A2:G2"/>
    <mergeCell ref="E3:G3"/>
    <mergeCell ref="A31:G31"/>
    <mergeCell ref="E32:G32"/>
    <mergeCell ref="A71:G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opLeftCell="A42" workbookViewId="0">
      <selection activeCell="D49" sqref="D49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</cols>
  <sheetData>
    <row r="1" spans="1:10" ht="60" customHeight="1" x14ac:dyDescent="0.3">
      <c r="A1" s="7"/>
      <c r="B1" s="20" t="s">
        <v>59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28" t="s">
        <v>60</v>
      </c>
      <c r="D2" s="28"/>
      <c r="E2" s="28"/>
    </row>
    <row r="3" spans="1:10" x14ac:dyDescent="0.2">
      <c r="C3" s="9">
        <v>2022</v>
      </c>
      <c r="D3" s="9">
        <v>2021</v>
      </c>
      <c r="E3" s="9"/>
    </row>
    <row r="4" spans="1:10" x14ac:dyDescent="0.2">
      <c r="A4" s="22">
        <v>1</v>
      </c>
      <c r="B4" s="9" t="s">
        <v>14</v>
      </c>
      <c r="C4" s="26"/>
      <c r="D4" s="26"/>
      <c r="E4" s="26"/>
    </row>
    <row r="5" spans="1:10" x14ac:dyDescent="0.2">
      <c r="A5" s="22">
        <f>+A4+0.1</f>
        <v>1.1000000000000001</v>
      </c>
      <c r="B5" s="1" t="s">
        <v>15</v>
      </c>
      <c r="C5" s="26">
        <f>'Financial Statements'!B42/'Financial Statements'!B56</f>
        <v>0.9446435811136924</v>
      </c>
      <c r="D5">
        <f>'Financial Statements'!C42/'Financial Statements'!C56</f>
        <v>1.1357597739445826</v>
      </c>
    </row>
    <row r="6" spans="1:10" x14ac:dyDescent="0.2">
      <c r="A6" s="22">
        <f t="shared" ref="A6:A13" si="0">+A5+0.1</f>
        <v>1.2000000000000002</v>
      </c>
      <c r="B6" s="1" t="s">
        <v>16</v>
      </c>
      <c r="C6">
        <f>('Financial Statements'!B36+'Financial Statements'!B37+'Financial Statements'!B38)/'Financial Statements'!B56</f>
        <v>0.62181694156107414</v>
      </c>
      <c r="D6">
        <f>('Financial Statements'!C36+'Financial Statements'!C37+'Financial Statements'!C38)/'Financial Statements'!C56</f>
        <v>0.81710317292958257</v>
      </c>
    </row>
    <row r="7" spans="1:10" x14ac:dyDescent="0.2">
      <c r="A7" s="22">
        <f t="shared" si="0"/>
        <v>1.3000000000000003</v>
      </c>
      <c r="B7" s="1" t="s">
        <v>17</v>
      </c>
      <c r="C7">
        <f>'Financial Statements'!B36/'Financial Statements'!B56</f>
        <v>0.34678524772673158</v>
      </c>
      <c r="D7">
        <f>'Financial Statements'!C36/'Financial Statements'!C56</f>
        <v>0.25459350793583851</v>
      </c>
    </row>
    <row r="8" spans="1:10" x14ac:dyDescent="0.2">
      <c r="A8" s="22">
        <f t="shared" si="0"/>
        <v>1.4000000000000004</v>
      </c>
      <c r="B8" s="1" t="s">
        <v>18</v>
      </c>
      <c r="C8">
        <f>'Financial Statements'!B42/583.3</f>
        <v>251.65609463397911</v>
      </c>
      <c r="D8">
        <f>'Financial Statements'!C42/473</f>
        <v>341.60676532769554</v>
      </c>
    </row>
    <row r="9" spans="1:10" x14ac:dyDescent="0.2">
      <c r="A9" s="22">
        <f t="shared" si="0"/>
        <v>1.5000000000000004</v>
      </c>
      <c r="B9" s="1" t="s">
        <v>19</v>
      </c>
      <c r="C9">
        <f>'Financial Statements'!B39/'Financial Statements'!B9*365</f>
        <v>43.4781065744328</v>
      </c>
      <c r="D9">
        <f>'Financial Statements'!C39/'Financial Statements'!C9*365</f>
        <v>43.744675851129458</v>
      </c>
    </row>
    <row r="10" spans="1:10" x14ac:dyDescent="0.2">
      <c r="A10" s="22">
        <f t="shared" si="0"/>
        <v>1.6000000000000005</v>
      </c>
      <c r="B10" s="1" t="s">
        <v>20</v>
      </c>
      <c r="C10">
        <f>'Financial Statements'!B51/'Financial Statements'!B9</f>
        <v>0.27559368627328784</v>
      </c>
      <c r="D10">
        <f>'Financial Statements'!C51/'Financial Statements'!C9</f>
        <v>0.28876714743118997</v>
      </c>
    </row>
    <row r="11" spans="1:10" x14ac:dyDescent="0.2">
      <c r="A11" s="22">
        <f t="shared" si="0"/>
        <v>1.7000000000000006</v>
      </c>
      <c r="B11" s="1" t="s">
        <v>21</v>
      </c>
      <c r="C11">
        <f>'Financial Statements'!B38/'Financial Statements'!B9*365</f>
        <v>33.614812814413966</v>
      </c>
      <c r="D11">
        <f>'Financial Statements'!C38/'Financial Statements'!C9*365</f>
        <v>27.072379050024971</v>
      </c>
    </row>
    <row r="12" spans="1:10" x14ac:dyDescent="0.2">
      <c r="A12" s="22">
        <f t="shared" si="0"/>
        <v>1.8000000000000007</v>
      </c>
      <c r="B12" s="1" t="s">
        <v>22</v>
      </c>
      <c r="C12">
        <f>C11+C9-C10</f>
        <v>76.817325702573484</v>
      </c>
      <c r="D12">
        <f>D11+D9-D10</f>
        <v>70.528287753723234</v>
      </c>
    </row>
    <row r="13" spans="1:10" x14ac:dyDescent="0.2">
      <c r="A13" s="22">
        <f t="shared" si="0"/>
        <v>1.9000000000000008</v>
      </c>
      <c r="B13" s="1" t="s">
        <v>23</v>
      </c>
      <c r="C13" s="27">
        <f>'Financial Statements'!B8/'List of Ratios'!C14</f>
        <v>-59.75156940246454</v>
      </c>
      <c r="D13" s="26">
        <f>'Financial Statements'!C8/'List of Ratios'!D14</f>
        <v>24.325463394428912</v>
      </c>
    </row>
    <row r="14" spans="1:10" x14ac:dyDescent="0.2">
      <c r="A14" s="22"/>
      <c r="B14" s="19" t="s">
        <v>24</v>
      </c>
      <c r="C14">
        <f>'Financial Statements'!B42-'Financial Statements'!B56</f>
        <v>-8602</v>
      </c>
      <c r="D14">
        <f>'Financial Statements'!C42-'Financial Statements'!C56</f>
        <v>19314</v>
      </c>
    </row>
    <row r="15" spans="1:10" x14ac:dyDescent="0.2">
      <c r="A15" s="22"/>
    </row>
    <row r="16" spans="1:10" x14ac:dyDescent="0.2">
      <c r="A16" s="22">
        <f>+A4+1</f>
        <v>2</v>
      </c>
      <c r="B16" s="23" t="s">
        <v>25</v>
      </c>
    </row>
    <row r="17" spans="1:4" x14ac:dyDescent="0.2">
      <c r="A17" s="22">
        <f>+A16+0.1</f>
        <v>2.1</v>
      </c>
      <c r="B17" s="1" t="s">
        <v>11</v>
      </c>
      <c r="C17">
        <f>('Financial Statements'!B8-'Financial Statements'!B9)/'Financial Statements'!B8*100</f>
        <v>43.805339865326289</v>
      </c>
      <c r="D17">
        <f>('Financial Statements'!C8-'Financial Statements'!C9)/'Financial Statements'!C8*100</f>
        <v>42.032514441639599</v>
      </c>
    </row>
    <row r="18" spans="1:4" x14ac:dyDescent="0.2">
      <c r="A18" s="22">
        <f>+A17+0.1</f>
        <v>2.2000000000000002</v>
      </c>
      <c r="B18" s="1" t="s">
        <v>26</v>
      </c>
      <c r="C18">
        <f>(C19+'List of Ratios'!B79)/'Financial Statements'!B8*100</f>
        <v>10.539064521589236</v>
      </c>
      <c r="D18">
        <f>(D19+'List of Ratios'!C79)/'Financial Statements'!C8*100</f>
        <v>12.624355607017126</v>
      </c>
    </row>
    <row r="19" spans="1:4" x14ac:dyDescent="0.2">
      <c r="A19" s="22"/>
      <c r="B19" s="19" t="s">
        <v>27</v>
      </c>
      <c r="C19" s="16">
        <v>54169</v>
      </c>
      <c r="D19" s="16">
        <v>59312</v>
      </c>
    </row>
    <row r="20" spans="1:4" x14ac:dyDescent="0.2">
      <c r="A20" s="22">
        <f>+A18+0.1</f>
        <v>2.3000000000000003</v>
      </c>
      <c r="B20" s="1" t="s">
        <v>28</v>
      </c>
      <c r="C20">
        <f>C21/'Financial Statements'!B8*100</f>
        <v>2.382958191224223</v>
      </c>
      <c r="D20">
        <f>D21/'Financial Statements'!C8*100</f>
        <v>5.2954097509269467</v>
      </c>
    </row>
    <row r="21" spans="1:4" x14ac:dyDescent="0.2">
      <c r="A21" s="22"/>
      <c r="B21" s="19" t="s">
        <v>29</v>
      </c>
      <c r="C21" s="16">
        <v>12248</v>
      </c>
      <c r="D21" s="16">
        <v>24879</v>
      </c>
    </row>
    <row r="22" spans="1:4" x14ac:dyDescent="0.2">
      <c r="A22" s="22">
        <f>+A20+0.1</f>
        <v>2.4000000000000004</v>
      </c>
      <c r="B22" s="1" t="s">
        <v>30</v>
      </c>
      <c r="C22">
        <f>'Financial Statements'!B13/'Financial Statements'!B8*100</f>
        <v>43.805339865326289</v>
      </c>
      <c r="D22">
        <f>'Financial Statements'!C13/'Financial Statements'!C8*100</f>
        <v>42.032514441639599</v>
      </c>
    </row>
    <row r="23" spans="1:4" x14ac:dyDescent="0.2">
      <c r="A23" s="22"/>
    </row>
    <row r="24" spans="1:4" x14ac:dyDescent="0.2">
      <c r="A24" s="22">
        <f>+A16+1</f>
        <v>3</v>
      </c>
      <c r="B24" s="9" t="s">
        <v>31</v>
      </c>
    </row>
    <row r="25" spans="1:4" x14ac:dyDescent="0.2">
      <c r="A25" s="22">
        <f>+A24+0.1</f>
        <v>3.1</v>
      </c>
      <c r="B25" s="1" t="s">
        <v>32</v>
      </c>
      <c r="C25">
        <f>'Financial Statements'!B62/'Financial Statements'!B68</f>
        <v>2.1680737864875415</v>
      </c>
      <c r="D25">
        <f>'Financial Statements'!C62/'Financial Statements'!C68</f>
        <v>2.0420557705522802</v>
      </c>
    </row>
    <row r="26" spans="1:4" x14ac:dyDescent="0.2">
      <c r="A26" s="22">
        <f t="shared" ref="A26:A30" si="1">+A25+0.1</f>
        <v>3.2</v>
      </c>
      <c r="B26" s="1" t="s">
        <v>33</v>
      </c>
      <c r="C26">
        <f>'Financial Statements'!B62/'Financial Statements'!B48*100</f>
        <v>68.43507861890096</v>
      </c>
      <c r="D26">
        <f>'Financial Statements'!C62/'Financial Statements'!C48*100</f>
        <v>67.127492872412006</v>
      </c>
    </row>
    <row r="27" spans="1:4" x14ac:dyDescent="0.2">
      <c r="A27" s="22">
        <f t="shared" si="1"/>
        <v>3.3000000000000003</v>
      </c>
      <c r="B27" s="1" t="s">
        <v>34</v>
      </c>
      <c r="C27" s="27">
        <f>'Financial Statements'!B59/('Financial Statements'!B54+'Financial Statements'!B68)*100</f>
        <v>49.716559468003922</v>
      </c>
      <c r="D27" s="27">
        <f>'Financial Statements'!C59/('Financial Statements'!C54+'Financial Statements'!C68)*100</f>
        <v>46.641387155710298</v>
      </c>
    </row>
    <row r="28" spans="1:4" x14ac:dyDescent="0.2">
      <c r="A28" s="22">
        <f t="shared" si="1"/>
        <v>3.4000000000000004</v>
      </c>
      <c r="B28" s="1" t="s">
        <v>35</v>
      </c>
      <c r="C28">
        <f>C21/'Financial Statements'!B19</f>
        <v>-0.72878733785552774</v>
      </c>
      <c r="D28">
        <f>D21/'Financial Statements'!C19</f>
        <v>1.7001981821909382</v>
      </c>
    </row>
    <row r="29" spans="1:4" x14ac:dyDescent="0.2">
      <c r="A29" s="22">
        <f t="shared" si="1"/>
        <v>3.5000000000000004</v>
      </c>
      <c r="B29" s="1" t="s">
        <v>36</v>
      </c>
      <c r="C29">
        <f>C21/'Financial Statements'!B117</f>
        <v>6.8044444444444441</v>
      </c>
      <c r="D29">
        <f>D21/'Financial Statements'!C117</f>
        <v>10.366250000000001</v>
      </c>
    </row>
    <row r="30" spans="1:4" x14ac:dyDescent="0.2">
      <c r="A30" s="22">
        <f t="shared" si="1"/>
        <v>3.6000000000000005</v>
      </c>
      <c r="B30" s="1" t="s">
        <v>37</v>
      </c>
      <c r="C30">
        <f>C31/'Financial Statements'!B119</f>
        <v>-0.89007753459613304</v>
      </c>
      <c r="D30">
        <f>D31/'Financial Statements'!C119</f>
        <v>-1.1265946051222124</v>
      </c>
    </row>
    <row r="31" spans="1:4" x14ac:dyDescent="0.2">
      <c r="A31" s="22"/>
      <c r="B31" s="19" t="s">
        <v>38</v>
      </c>
      <c r="C31" s="16">
        <v>-9069</v>
      </c>
      <c r="D31" s="16">
        <v>-11569</v>
      </c>
    </row>
    <row r="32" spans="1:4" x14ac:dyDescent="0.2">
      <c r="A32" s="22"/>
    </row>
    <row r="33" spans="1:4" x14ac:dyDescent="0.2">
      <c r="A33" s="22">
        <f>+A24+1</f>
        <v>4</v>
      </c>
      <c r="B33" s="23" t="s">
        <v>39</v>
      </c>
    </row>
    <row r="34" spans="1:4" x14ac:dyDescent="0.2">
      <c r="A34" s="22">
        <f>+A33+0.1</f>
        <v>4.0999999999999996</v>
      </c>
      <c r="B34" s="1" t="s">
        <v>40</v>
      </c>
      <c r="C34">
        <f>'Financial Statements'!B8/'Financial Statements'!B48</f>
        <v>1.1108942562273734</v>
      </c>
      <c r="D34">
        <f>'Financial Statements'!C8/'Financial Statements'!C48</f>
        <v>1.1171635172120253</v>
      </c>
    </row>
    <row r="35" spans="1:4" x14ac:dyDescent="0.2">
      <c r="A35" s="22">
        <f t="shared" ref="A35:A37" si="2">+A34+0.1</f>
        <v>4.1999999999999993</v>
      </c>
      <c r="B35" s="1" t="s">
        <v>41</v>
      </c>
      <c r="C35">
        <f>'Financial Statements'!B8/'Financial Statements'!B47</f>
        <v>1.6271257803497488</v>
      </c>
      <c r="D35">
        <f>'Financial Statements'!C8/'Financial Statements'!C47</f>
        <v>1.8142016998173527</v>
      </c>
    </row>
    <row r="36" spans="1:4" x14ac:dyDescent="0.2">
      <c r="A36" s="22">
        <f t="shared" si="2"/>
        <v>4.2999999999999989</v>
      </c>
      <c r="B36" s="1" t="s">
        <v>42</v>
      </c>
      <c r="C36">
        <f>'Financial Statements'!B9/'Financial Statements'!B39</f>
        <v>8.3950297921813686</v>
      </c>
      <c r="D36">
        <f>'Financial Statements'!C9/'Financial Statements'!C39</f>
        <v>8.3438725490196077</v>
      </c>
    </row>
    <row r="37" spans="1:4" x14ac:dyDescent="0.2">
      <c r="A37" s="22">
        <f t="shared" si="2"/>
        <v>4.3999999999999986</v>
      </c>
      <c r="B37" s="1" t="s">
        <v>43</v>
      </c>
      <c r="C37">
        <f>'Financial Statements'!B77/'Financial Statements'!B48*100</f>
        <v>-0.58831793375479546</v>
      </c>
      <c r="D37">
        <f>'Financial Statements'!C77/'Financial Statements'!C48*100</f>
        <v>7.9334393851846041</v>
      </c>
    </row>
    <row r="38" spans="1:4" x14ac:dyDescent="0.2">
      <c r="A38" s="22"/>
    </row>
    <row r="39" spans="1:4" x14ac:dyDescent="0.2">
      <c r="A39" s="22">
        <f>+A33+1</f>
        <v>5</v>
      </c>
      <c r="B39" s="23" t="s">
        <v>44</v>
      </c>
    </row>
    <row r="40" spans="1:4" x14ac:dyDescent="0.2">
      <c r="A40" s="22">
        <f>+A39+0.1</f>
        <v>5.0999999999999996</v>
      </c>
      <c r="B40" s="1" t="s">
        <v>45</v>
      </c>
      <c r="C40">
        <f>'Financial Statements'!B30/'List of Ratios'!C41</f>
        <v>-470.89126047024251</v>
      </c>
      <c r="D40">
        <f>'Financial Statements'!C30/'List of Ratios'!D41</f>
        <v>51.336258853854453</v>
      </c>
    </row>
    <row r="41" spans="1:4" x14ac:dyDescent="0.2">
      <c r="A41" s="22">
        <f t="shared" ref="A41:A44" si="3">+A40+0.1</f>
        <v>5.1999999999999993</v>
      </c>
      <c r="B41" s="19" t="s">
        <v>46</v>
      </c>
      <c r="C41">
        <f>'Financial Statements'!B77/'Financial Statements'!B119</f>
        <v>-0.2671508489547551</v>
      </c>
      <c r="D41">
        <f>'Financial Statements'!C77/'Financial Statements'!C119</f>
        <v>3.249001850228844</v>
      </c>
    </row>
    <row r="42" spans="1:4" x14ac:dyDescent="0.2">
      <c r="A42" s="22">
        <f t="shared" si="3"/>
        <v>5.2999999999999989</v>
      </c>
      <c r="B42" s="1" t="s">
        <v>47</v>
      </c>
      <c r="C42">
        <f>'Financial Statements'!B30/'List of Ratios'!C43</f>
        <v>8.776634354265525</v>
      </c>
      <c r="D42">
        <f>'Financial Statements'!C30/'List of Ratios'!D43</f>
        <v>12.389474775941263</v>
      </c>
    </row>
    <row r="43" spans="1:4" x14ac:dyDescent="0.2">
      <c r="A43" s="22">
        <f t="shared" si="3"/>
        <v>5.3999999999999986</v>
      </c>
      <c r="B43" s="19" t="s">
        <v>48</v>
      </c>
      <c r="C43">
        <f>'Financial Statements'!B68/'Financial Statements'!B119</f>
        <v>14.333398763372264</v>
      </c>
      <c r="D43">
        <f>'Financial Statements'!C68/'Financial Statements'!C119</f>
        <v>13.462362450092511</v>
      </c>
    </row>
    <row r="44" spans="1:4" x14ac:dyDescent="0.2">
      <c r="A44" s="22">
        <f t="shared" si="3"/>
        <v>5.4999999999999982</v>
      </c>
      <c r="B44" s="1" t="s">
        <v>49</v>
      </c>
    </row>
    <row r="45" spans="1:4" x14ac:dyDescent="0.2">
      <c r="A45" s="22"/>
      <c r="B45" s="19" t="s">
        <v>50</v>
      </c>
    </row>
    <row r="46" spans="1:4" x14ac:dyDescent="0.2">
      <c r="A46" s="22">
        <f>+A44+0.1</f>
        <v>5.5999999999999979</v>
      </c>
      <c r="B46" s="1" t="s">
        <v>51</v>
      </c>
    </row>
    <row r="47" spans="1:4" x14ac:dyDescent="0.2">
      <c r="A47" s="22">
        <f t="shared" ref="A47:A50" si="4">+A45+0.1</f>
        <v>0.1</v>
      </c>
      <c r="B47" s="1" t="s">
        <v>52</v>
      </c>
      <c r="C47">
        <f>'Financial Statements'!B77/'Financial Statements'!B68*100</f>
        <v>-1.8638346240490815</v>
      </c>
      <c r="D47">
        <f>'Financial Statements'!C77/'Financial Statements'!C68*100</f>
        <v>24.13396506202756</v>
      </c>
    </row>
    <row r="48" spans="1:4" x14ac:dyDescent="0.2">
      <c r="A48" s="22">
        <f t="shared" si="4"/>
        <v>5.6999999999999975</v>
      </c>
      <c r="B48" s="1" t="s">
        <v>53</v>
      </c>
      <c r="C48">
        <f>C21/C53</f>
        <v>3.985915217943127E-2</v>
      </c>
      <c r="D48">
        <f>D21/D53</f>
        <v>8.9401796013410806E-2</v>
      </c>
    </row>
    <row r="49" spans="1:4" x14ac:dyDescent="0.2">
      <c r="A49" s="22">
        <f t="shared" si="4"/>
        <v>0.2</v>
      </c>
      <c r="B49" s="1" t="s">
        <v>43</v>
      </c>
      <c r="C49">
        <f>'Financial Statements'!B77/'Financial Statements'!B48*100</f>
        <v>-0.58831793375479546</v>
      </c>
      <c r="D49">
        <f>'Financial Statements'!C77/'Financial Statements'!C48*100</f>
        <v>7.9334393851846041</v>
      </c>
    </row>
    <row r="50" spans="1:4" x14ac:dyDescent="0.2">
      <c r="A50" s="22">
        <f t="shared" si="4"/>
        <v>5.7999999999999972</v>
      </c>
      <c r="B50" s="1" t="s">
        <v>54</v>
      </c>
      <c r="C50">
        <f>C51/C19</f>
        <v>17.411619191788663</v>
      </c>
      <c r="D50">
        <f>D51/D19</f>
        <v>29.864074723496088</v>
      </c>
    </row>
    <row r="51" spans="1:4" x14ac:dyDescent="0.2">
      <c r="A51" s="22"/>
      <c r="B51" s="19" t="s">
        <v>55</v>
      </c>
      <c r="C51" s="16">
        <f>'Financial Statements'!B120+'Financial Statements'!B59+'Financial Statements'!B55-'Financial Statements'!B36</f>
        <v>943170</v>
      </c>
      <c r="D51" s="16">
        <f>'Financial Statements'!C120+'Financial Statements'!C59+'Financial Statements'!C55-'Financial Statements'!C36</f>
        <v>1771298</v>
      </c>
    </row>
    <row r="53" spans="1:4" x14ac:dyDescent="0.2">
      <c r="B53" s="1" t="s">
        <v>150</v>
      </c>
      <c r="C53">
        <f>'Financial Statements'!B48-'Financial Statements'!B56</f>
        <v>307282</v>
      </c>
      <c r="D53">
        <f>'Financial Statements'!C48-'Financial Statements'!C56</f>
        <v>278283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2020-05-19T16:15:53Z</dcterms:created>
  <dcterms:modified xsi:type="dcterms:W3CDTF">2023-06-26T09:06:57Z</dcterms:modified>
</cp:coreProperties>
</file>