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th\Downloads\"/>
    </mc:Choice>
  </mc:AlternateContent>
  <xr:revisionPtr revIDLastSave="0" documentId="13_ncr:1_{C8120739-40D8-404F-8FA2-564A2E36850B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" l="1"/>
  <c r="C82" i="3"/>
  <c r="D81" i="3"/>
  <c r="C81" i="3"/>
  <c r="D80" i="3"/>
  <c r="D77" i="3"/>
  <c r="C77" i="3"/>
  <c r="D76" i="3"/>
  <c r="C76" i="3"/>
  <c r="C74" i="3"/>
  <c r="D74" i="3"/>
  <c r="C75" i="3"/>
  <c r="D75" i="3"/>
  <c r="D73" i="3"/>
  <c r="C73" i="3"/>
  <c r="D72" i="3"/>
  <c r="D71" i="3"/>
  <c r="C71" i="3"/>
  <c r="D68" i="3"/>
  <c r="C68" i="3"/>
  <c r="D66" i="3"/>
  <c r="C66" i="3"/>
  <c r="D65" i="3"/>
  <c r="C65" i="3"/>
  <c r="D64" i="3"/>
  <c r="C64" i="3"/>
  <c r="D63" i="3"/>
  <c r="C63" i="3"/>
  <c r="C61" i="3"/>
  <c r="D61" i="3"/>
  <c r="C62" i="3"/>
  <c r="D62" i="3"/>
  <c r="D60" i="3"/>
  <c r="C60" i="3"/>
  <c r="D58" i="3"/>
  <c r="C58" i="3"/>
  <c r="D57" i="3"/>
  <c r="C57" i="3"/>
  <c r="D56" i="3"/>
  <c r="C56" i="3"/>
  <c r="D52" i="3"/>
  <c r="D51" i="3" s="1"/>
  <c r="C52" i="3"/>
  <c r="C51" i="3" s="1"/>
  <c r="D49" i="3"/>
  <c r="C49" i="3"/>
  <c r="D47" i="3"/>
  <c r="C47" i="3"/>
  <c r="D43" i="3"/>
  <c r="C43" i="3"/>
  <c r="C56" i="2"/>
  <c r="C55" i="2" s="1"/>
  <c r="D56" i="2"/>
  <c r="D55" i="2" s="1"/>
  <c r="B56" i="2"/>
  <c r="C42" i="3" s="1"/>
  <c r="D41" i="3"/>
  <c r="D40" i="3" s="1"/>
  <c r="C41" i="3"/>
  <c r="C40" i="3" s="1"/>
  <c r="D37" i="3"/>
  <c r="C37" i="3"/>
  <c r="D36" i="3"/>
  <c r="C36" i="3"/>
  <c r="D35" i="3"/>
  <c r="C35" i="3"/>
  <c r="D34" i="3"/>
  <c r="C34" i="3"/>
  <c r="D31" i="3"/>
  <c r="D30" i="3" s="1"/>
  <c r="C31" i="3"/>
  <c r="C30" i="3" s="1"/>
  <c r="D27" i="3"/>
  <c r="C27" i="3"/>
  <c r="D26" i="3"/>
  <c r="C26" i="3"/>
  <c r="D25" i="3"/>
  <c r="C25" i="3"/>
  <c r="D22" i="3"/>
  <c r="C22" i="3"/>
  <c r="D21" i="3"/>
  <c r="D29" i="3" s="1"/>
  <c r="C21" i="3"/>
  <c r="C48" i="3" s="1"/>
  <c r="D19" i="3"/>
  <c r="D18" i="3" s="1"/>
  <c r="C19" i="3"/>
  <c r="C18" i="3" s="1"/>
  <c r="C10" i="2"/>
  <c r="D17" i="3" s="1"/>
  <c r="D10" i="2"/>
  <c r="B10" i="2"/>
  <c r="C72" i="3" s="1"/>
  <c r="D14" i="3"/>
  <c r="D13" i="3" s="1"/>
  <c r="C14" i="3"/>
  <c r="C13" i="3" s="1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C17" i="3" l="1"/>
  <c r="C59" i="3"/>
  <c r="D67" i="3"/>
  <c r="B55" i="2"/>
  <c r="C67" i="3" s="1"/>
  <c r="D42" i="3"/>
  <c r="C29" i="3"/>
  <c r="D59" i="3"/>
  <c r="C50" i="3"/>
  <c r="D50" i="3"/>
  <c r="C28" i="3"/>
  <c r="D28" i="3"/>
  <c r="D48" i="3"/>
  <c r="D12" i="3"/>
  <c r="C20" i="3"/>
  <c r="D20" i="3"/>
  <c r="C12" i="3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<sst xmlns="http://schemas.openxmlformats.org/spreadsheetml/2006/main" count="192" uniqueCount="178">
  <si>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</si>
  <si>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</si>
  <si>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</si>
  <si>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</si>
  <si>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</si>
  <si>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</si>
  <si>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</si>
  <si>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</si>
  <si>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</si>
  <si>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</si>
  <si>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</si>
  <si>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</si>
  <si>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</si>
  <si>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</si>
  <si>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</si>
  <si>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</si>
  <si>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</si>
  <si>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</si>
  <si>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</si>
  <si>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</si>
  <si>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</si>
  <si>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</si>
  <si>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</si>
  <si>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</si>
  <si>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</si>
  <si>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</si>
  <si>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</si>
  <si>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</si>
  <si>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</si>
  <si>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</si>
  <si>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</si>
  <si>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</si>
  <si>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</si>
  <si>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</si>
  <si>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</si>
  <si>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</si>
  <si>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</si>
  <si>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</si>
  <si>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</si>
  <si>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</si>
  <si>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</si>
  <si>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</si>
  <si>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</si>
  <si>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</si>
  <si>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</si>
  <si>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</si>
  <si>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</si>
  <si>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</si>
  <si>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</si>
  <si>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</si>
  <si>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</si>
  <si>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</si>
  <si>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</si>
  <si>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</si>
  <si>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</si>
  <si>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</si>
  <si>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</si>
  <si>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</si>
  <si>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</si>
  <si>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</si>
  <si>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</si>
  <si>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</si>
  <si>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Operating expenses:</t>
  </si>
  <si>
    <t>Net product sales</t>
  </si>
  <si>
    <t>Weighted-average shares used in computation of earnings per share:</t>
  </si>
  <si>
    <t>Diluted</t>
  </si>
  <si>
    <t xml:space="preserve">Basic </t>
  </si>
  <si>
    <t xml:space="preserve">Net service sales </t>
  </si>
  <si>
    <t>Total net sales</t>
  </si>
  <si>
    <t xml:space="preserve">Cost of sales </t>
  </si>
  <si>
    <t xml:space="preserve">Fulfillment </t>
  </si>
  <si>
    <t xml:space="preserve">Technology and content </t>
  </si>
  <si>
    <t xml:space="preserve">Sales and marketing </t>
  </si>
  <si>
    <t xml:space="preserve">General and administrative </t>
  </si>
  <si>
    <t xml:space="preserve">Other operating expense (income), net </t>
  </si>
  <si>
    <t xml:space="preserve">Operating income </t>
  </si>
  <si>
    <t xml:space="preserve">Interest income </t>
  </si>
  <si>
    <t xml:space="preserve">Interest expense </t>
  </si>
  <si>
    <t xml:space="preserve">Other income (expense), net </t>
  </si>
  <si>
    <t xml:space="preserve">Total non-operating income (expense) </t>
  </si>
  <si>
    <t xml:space="preserve">Benefit (provision) for income taxes </t>
  </si>
  <si>
    <t xml:space="preserve">Equity-method investment activity, net of tax </t>
  </si>
  <si>
    <t xml:space="preserve">Net income (loss) </t>
  </si>
  <si>
    <t xml:space="preserve">Basic earnings per share </t>
  </si>
  <si>
    <t xml:space="preserve">Diluted earnings per share </t>
  </si>
  <si>
    <t>Current assets:</t>
  </si>
  <si>
    <t xml:space="preserve">Other assets </t>
  </si>
  <si>
    <t>LIABILITIES AND STOCKHOLDERS’ EQUITY</t>
  </si>
  <si>
    <t>Current liabilities:</t>
  </si>
  <si>
    <t>Commitments and contingencies (Note 7)</t>
  </si>
  <si>
    <t>Stockholders’ equity:</t>
  </si>
  <si>
    <t>Preferred stock ($0.01 par value; 500 shares authorized; no shares issued or outstanding) — —</t>
  </si>
  <si>
    <t>Common stock ($0.01 par value; 100,000 shares authorized; 10,644 and 10,757 shares</t>
  </si>
  <si>
    <t xml:space="preserve">Cash and cash equivalents  </t>
  </si>
  <si>
    <t xml:space="preserve">Marketable securities  </t>
  </si>
  <si>
    <t xml:space="preserve">Inventories </t>
  </si>
  <si>
    <t xml:space="preserve">Accounts receivable, net and other  </t>
  </si>
  <si>
    <t xml:space="preserve">Total current assets  </t>
  </si>
  <si>
    <t xml:space="preserve">Property and equipment, net  </t>
  </si>
  <si>
    <t xml:space="preserve">Operating leases </t>
  </si>
  <si>
    <t xml:space="preserve">Goodwill  </t>
  </si>
  <si>
    <t xml:space="preserve">Total assets  </t>
  </si>
  <si>
    <t xml:space="preserve">Accounts payable  </t>
  </si>
  <si>
    <t xml:space="preserve">Accrued expenses and other  </t>
  </si>
  <si>
    <t xml:space="preserve">Unearned revenue  </t>
  </si>
  <si>
    <t xml:space="preserve">Total current liabilities  </t>
  </si>
  <si>
    <t xml:space="preserve">Long-term lease liabilities </t>
  </si>
  <si>
    <t xml:space="preserve">Long-term debt  </t>
  </si>
  <si>
    <t xml:space="preserve">Other long-term liabilities </t>
  </si>
  <si>
    <t xml:space="preserve">issued; 10,175 and 10,242 shares outstanding) </t>
  </si>
  <si>
    <t xml:space="preserve">Treasury stock, at cost </t>
  </si>
  <si>
    <t xml:space="preserve">Additional paid-in capital  </t>
  </si>
  <si>
    <t xml:space="preserve">Accumulated other comprehensive income (loss)  </t>
  </si>
  <si>
    <t xml:space="preserve">Retained earnings </t>
  </si>
  <si>
    <t xml:space="preserve">Total stockholders’ equity  </t>
  </si>
  <si>
    <t xml:space="preserve">Total liabilities and stockholders’ equity  </t>
  </si>
  <si>
    <t>-</t>
  </si>
  <si>
    <t>OPERATING ACTIVITIES:</t>
  </si>
  <si>
    <t>Adjustments to reconcile net income (loss) to net cash from operating activities:</t>
  </si>
  <si>
    <t>Changes in operating assets and liabilities:</t>
  </si>
  <si>
    <t>INVESTING ACTIVITIES:</t>
  </si>
  <si>
    <t>FINANCING ACTIVITIES:</t>
  </si>
  <si>
    <t>—</t>
  </si>
  <si>
    <t>Growth Rate</t>
  </si>
  <si>
    <t>Products</t>
  </si>
  <si>
    <t>Services</t>
  </si>
  <si>
    <t>Net Sales</t>
  </si>
  <si>
    <t>Gross profits</t>
  </si>
  <si>
    <t>Total operating expenses</t>
  </si>
  <si>
    <t>Current assets</t>
  </si>
  <si>
    <t>Current liabilities</t>
  </si>
  <si>
    <t>Non-current liabilities</t>
  </si>
  <si>
    <t>Total shareholders’ equity</t>
  </si>
  <si>
    <t>Margins</t>
  </si>
  <si>
    <t>COGS (Cost of goods sold)</t>
  </si>
  <si>
    <t>Operating income</t>
  </si>
  <si>
    <t>Net profit</t>
  </si>
  <si>
    <t>Additional items</t>
  </si>
  <si>
    <t>Income tax rate</t>
  </si>
  <si>
    <t>Capex as a percentage of sales</t>
  </si>
  <si>
    <t>Capex as a percentage of fixed assets</t>
  </si>
  <si>
    <t>Amazon Inc.</t>
  </si>
  <si>
    <t xml:space="preserve">Income (loss) before income taxes  </t>
  </si>
  <si>
    <t xml:space="preserve">Total operating expenses  </t>
  </si>
  <si>
    <t>Gross profit</t>
  </si>
  <si>
    <t xml:space="preserve">Cash paid for interest on debt </t>
  </si>
  <si>
    <t xml:space="preserve">CASH, CASH EQUIVALENTS, AND RESTRICTED CASH, BEGINNING OF PERIOD  </t>
  </si>
  <si>
    <t xml:space="preserve">Net income (loss)  </t>
  </si>
  <si>
    <t xml:space="preserve">Depreciation and amortization of property and equipment and capitalized content costs, operating lease assets, and other  </t>
  </si>
  <si>
    <t xml:space="preserve">Stock-based compensation </t>
  </si>
  <si>
    <t xml:space="preserve">Other expense (income), net  </t>
  </si>
  <si>
    <t xml:space="preserve">Deferred income taxes  </t>
  </si>
  <si>
    <t xml:space="preserve">Inventories  </t>
  </si>
  <si>
    <t xml:space="preserve">Net cash provided by (used in) operating activities </t>
  </si>
  <si>
    <t xml:space="preserve">Purchases of property and equipment </t>
  </si>
  <si>
    <t xml:space="preserve">Proceeds from property and equipment sales and incentives  </t>
  </si>
  <si>
    <t xml:space="preserve">Acquisitions, net of cash acquired, and other </t>
  </si>
  <si>
    <t xml:space="preserve">Sales and maturities of marketable securities </t>
  </si>
  <si>
    <t xml:space="preserve">Purchases of marketable securities  </t>
  </si>
  <si>
    <t xml:space="preserve">Net cash provided by (used in) investing activities </t>
  </si>
  <si>
    <t xml:space="preserve">Common stock repurchased  </t>
  </si>
  <si>
    <t xml:space="preserve">Proceeds from short-term debt, and other </t>
  </si>
  <si>
    <t xml:space="preserve">Repayments of short-term debt, and other  </t>
  </si>
  <si>
    <t xml:space="preserve">Proceeds from long-term debt  </t>
  </si>
  <si>
    <t xml:space="preserve">Repayments of long-term debt  </t>
  </si>
  <si>
    <t xml:space="preserve">Principal repayments of finance leases </t>
  </si>
  <si>
    <t xml:space="preserve">Principal repayments of financing obligations  </t>
  </si>
  <si>
    <t xml:space="preserve">Net cash provided by (used in) financing activities </t>
  </si>
  <si>
    <t xml:space="preserve">Foreign currency effect on cash, cash equivalents, and restricted cash  </t>
  </si>
  <si>
    <t xml:space="preserve">Net increase (decrease) in cash, cash equivalents, and restricted cash </t>
  </si>
  <si>
    <t xml:space="preserve">CASH, CASH EQUIVALENTS, AND RESTRICTED CASH, END OF PERIOD  </t>
  </si>
  <si>
    <t>price</t>
  </si>
  <si>
    <t xml:space="preserve">Total Liabilities  </t>
  </si>
  <si>
    <t>Market cap</t>
  </si>
  <si>
    <t>Technology and content</t>
  </si>
  <si>
    <t>Sales and marketing</t>
  </si>
  <si>
    <t>Other assets</t>
  </si>
  <si>
    <t>Toral non-current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</si>
</sst>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2" fontId="0" fillId="0" borderId="0" xfId="0" quotePrefix="1" applyNumberFormat="1"/>
    <xf numFmtId="164" fontId="1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" sqref="A2"/>
    </sheetView>
  </sheetViews>
  <sheetFormatPr defaultRowHeight="14.5" x14ac:dyDescent="0.35"/>
  <cols>
    <col min="1" max="1" width="157.90625" style="2" customWidth="1"/>
  </cols>
  <sheetData>
    <row r="1" spans="1:1" ht="23.5" x14ac:dyDescent="0.55000000000000004">
      <c r="A1" s="3" t="s">
        <v>0</v>
      </c>
    </row>
    <row r="3" spans="1:1" x14ac:dyDescent="0.35">
      <c r="A3" s="2" t="s">
        <v>61</v>
      </c>
    </row>
    <row r="4" spans="1:1" x14ac:dyDescent="0.35">
      <c r="A4" s="5" t="s">
        <v>5</v>
      </c>
    </row>
    <row r="5" spans="1:1" x14ac:dyDescent="0.35">
      <c r="A5" s="6" t="s">
        <v>1</v>
      </c>
    </row>
    <row r="7" spans="1:1" x14ac:dyDescent="0.35">
      <c r="A7" s="2" t="s">
        <v>59</v>
      </c>
    </row>
    <row r="8" spans="1:1" x14ac:dyDescent="0.35">
      <c r="A8" s="2" t="s">
        <v>60</v>
      </c>
    </row>
    <row r="9" spans="1:1" ht="29" x14ac:dyDescent="0.35">
      <c r="A9" s="2" t="s">
        <v>2</v>
      </c>
    </row>
    <row r="10" spans="1:1" x14ac:dyDescent="0.35">
      <c r="A10" s="2" t="s">
        <v>6</v>
      </c>
    </row>
    <row r="11" spans="1:1" x14ac:dyDescent="0.35">
      <c r="A11" s="2" t="s">
        <v>4</v>
      </c>
    </row>
    <row r="13" spans="1:1" x14ac:dyDescent="0.35">
      <c r="A13" s="4" t="s">
        <v>3</v>
      </c>
    </row>
    <row r="14" spans="1:1" x14ac:dyDescent="0.35">
      <c r="A14" s="2" t="s">
        <v>7</v>
      </c>
    </row>
    <row r="15" spans="1:1" x14ac:dyDescent="0.3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"/>
  <sheetViews>
    <sheetView topLeftCell="A18" workbookViewId="0">
      <selection activeCell="A3" sqref="A3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</cols>
  <sheetData>
    <row r="1" spans="1:10" ht="60" customHeight="1" x14ac:dyDescent="0.35">
      <c r="A1" s="7" t="s">
        <v>141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5">
      <c r="A2" s="19" t="s">
        <v>10</v>
      </c>
      <c r="B2" s="19"/>
      <c r="C2" s="19"/>
      <c r="D2" s="19"/>
    </row>
    <row r="3" spans="1:10" x14ac:dyDescent="0.35">
      <c r="B3" s="18" t="s">
        <v>56</v>
      </c>
      <c r="C3" s="18"/>
      <c r="D3" s="18"/>
    </row>
    <row r="4" spans="1:10" x14ac:dyDescent="0.35">
      <c r="B4" s="9">
        <v>2022</v>
      </c>
      <c r="C4" s="9">
        <v>2021</v>
      </c>
      <c r="D4" s="9">
        <v>2020</v>
      </c>
    </row>
    <row r="5" spans="1:10" x14ac:dyDescent="0.35">
      <c r="A5" t="s">
        <v>63</v>
      </c>
      <c r="B5" s="12">
        <v>242901</v>
      </c>
      <c r="C5" s="12">
        <v>241787</v>
      </c>
      <c r="D5" s="12">
        <v>215915</v>
      </c>
    </row>
    <row r="6" spans="1:10" x14ac:dyDescent="0.35">
      <c r="A6" s="1" t="s">
        <v>67</v>
      </c>
      <c r="B6" s="10">
        <v>271082</v>
      </c>
      <c r="C6" s="10">
        <v>228035</v>
      </c>
      <c r="D6" s="10">
        <v>170149</v>
      </c>
    </row>
    <row r="7" spans="1:10" x14ac:dyDescent="0.35">
      <c r="A7" s="1" t="s">
        <v>68</v>
      </c>
      <c r="B7" s="12">
        <v>513983</v>
      </c>
      <c r="C7" s="12">
        <v>469822</v>
      </c>
      <c r="D7" s="12">
        <v>386064</v>
      </c>
    </row>
    <row r="8" spans="1:10" x14ac:dyDescent="0.35">
      <c r="A8" s="1" t="s">
        <v>62</v>
      </c>
      <c r="B8" s="12"/>
      <c r="C8" s="12"/>
      <c r="D8" s="12"/>
    </row>
    <row r="9" spans="1:10" x14ac:dyDescent="0.35">
      <c r="A9" t="s">
        <v>69</v>
      </c>
      <c r="B9" s="12">
        <v>288831</v>
      </c>
      <c r="C9" s="12">
        <v>272344</v>
      </c>
      <c r="D9" s="12">
        <v>233307</v>
      </c>
    </row>
    <row r="10" spans="1:10" x14ac:dyDescent="0.35">
      <c r="A10" t="s">
        <v>144</v>
      </c>
      <c r="B10" s="10">
        <f>B7-B9</f>
        <v>225152</v>
      </c>
      <c r="C10" s="10">
        <f t="shared" ref="C10:D10" si="0">C7-C9</f>
        <v>197478</v>
      </c>
      <c r="D10" s="10">
        <f t="shared" si="0"/>
        <v>152757</v>
      </c>
    </row>
    <row r="11" spans="1:10" x14ac:dyDescent="0.35">
      <c r="A11" s="1" t="s">
        <v>70</v>
      </c>
      <c r="B11" s="10">
        <v>84299</v>
      </c>
      <c r="C11" s="10">
        <v>75111</v>
      </c>
      <c r="D11" s="10">
        <v>58517</v>
      </c>
    </row>
    <row r="12" spans="1:10" x14ac:dyDescent="0.35">
      <c r="A12" s="1" t="s">
        <v>71</v>
      </c>
      <c r="B12" s="10">
        <v>73213</v>
      </c>
      <c r="C12" s="10">
        <v>56052</v>
      </c>
      <c r="D12" s="10">
        <v>42740</v>
      </c>
    </row>
    <row r="13" spans="1:10" x14ac:dyDescent="0.35">
      <c r="A13" s="1" t="s">
        <v>72</v>
      </c>
      <c r="B13" s="10">
        <v>42238</v>
      </c>
      <c r="C13" s="10">
        <v>32551</v>
      </c>
      <c r="D13" s="10">
        <v>22008</v>
      </c>
    </row>
    <row r="14" spans="1:10" x14ac:dyDescent="0.35">
      <c r="A14" s="1" t="s">
        <v>73</v>
      </c>
      <c r="B14" s="10">
        <v>11891</v>
      </c>
      <c r="C14" s="10">
        <v>8823</v>
      </c>
      <c r="D14" s="10">
        <v>6668</v>
      </c>
    </row>
    <row r="15" spans="1:10" x14ac:dyDescent="0.35">
      <c r="A15" t="s">
        <v>74</v>
      </c>
      <c r="B15" s="10">
        <v>1263</v>
      </c>
      <c r="C15" s="10">
        <v>62</v>
      </c>
      <c r="D15" s="10">
        <v>-75</v>
      </c>
    </row>
    <row r="16" spans="1:10" x14ac:dyDescent="0.35">
      <c r="A16" s="1" t="s">
        <v>143</v>
      </c>
      <c r="B16" s="10">
        <v>501735</v>
      </c>
      <c r="C16" s="10">
        <v>444943</v>
      </c>
      <c r="D16" s="10">
        <v>363165</v>
      </c>
    </row>
    <row r="17" spans="1:4" x14ac:dyDescent="0.35">
      <c r="A17" s="1" t="s">
        <v>75</v>
      </c>
      <c r="B17" s="10">
        <v>12248</v>
      </c>
      <c r="C17" s="10">
        <v>24879</v>
      </c>
      <c r="D17" s="10">
        <v>22899</v>
      </c>
    </row>
    <row r="18" spans="1:4" x14ac:dyDescent="0.35">
      <c r="A18" t="s">
        <v>76</v>
      </c>
      <c r="B18" s="10">
        <v>989</v>
      </c>
      <c r="C18" s="10">
        <v>448</v>
      </c>
      <c r="D18" s="10">
        <v>555</v>
      </c>
    </row>
    <row r="19" spans="1:4" s="11" customFormat="1" x14ac:dyDescent="0.35">
      <c r="A19" s="1" t="s">
        <v>77</v>
      </c>
      <c r="B19" s="10">
        <v>-2367</v>
      </c>
      <c r="C19" s="10">
        <v>-1809</v>
      </c>
      <c r="D19" s="10">
        <v>-1647</v>
      </c>
    </row>
    <row r="20" spans="1:4" x14ac:dyDescent="0.35">
      <c r="A20" t="s">
        <v>78</v>
      </c>
      <c r="B20" s="10">
        <v>-16806</v>
      </c>
      <c r="C20" s="10">
        <v>14633</v>
      </c>
      <c r="D20" s="10">
        <v>2371</v>
      </c>
    </row>
    <row r="21" spans="1:4" x14ac:dyDescent="0.35">
      <c r="A21" s="1" t="s">
        <v>79</v>
      </c>
      <c r="B21" s="10">
        <v>-18184</v>
      </c>
      <c r="C21" s="10">
        <v>13272</v>
      </c>
      <c r="D21" s="10">
        <v>1279</v>
      </c>
    </row>
    <row r="22" spans="1:4" x14ac:dyDescent="0.35">
      <c r="A22" t="s">
        <v>142</v>
      </c>
      <c r="B22" s="10">
        <v>-5936</v>
      </c>
      <c r="C22" s="10">
        <v>38151</v>
      </c>
      <c r="D22" s="10">
        <v>24178</v>
      </c>
    </row>
    <row r="23" spans="1:4" x14ac:dyDescent="0.35">
      <c r="A23" s="1" t="s">
        <v>80</v>
      </c>
      <c r="B23" s="10">
        <v>3217</v>
      </c>
      <c r="C23" s="10">
        <v>-4791</v>
      </c>
      <c r="D23" s="10">
        <v>-2863</v>
      </c>
    </row>
    <row r="24" spans="1:4" x14ac:dyDescent="0.35">
      <c r="A24" t="s">
        <v>81</v>
      </c>
      <c r="B24">
        <v>-3</v>
      </c>
      <c r="C24">
        <v>4</v>
      </c>
      <c r="D24">
        <v>16</v>
      </c>
    </row>
    <row r="25" spans="1:4" x14ac:dyDescent="0.35">
      <c r="A25" s="1" t="s">
        <v>82</v>
      </c>
      <c r="B25" s="12">
        <v>-2722</v>
      </c>
      <c r="C25" s="12">
        <v>33364</v>
      </c>
      <c r="D25" s="12">
        <v>21331</v>
      </c>
    </row>
    <row r="26" spans="1:4" x14ac:dyDescent="0.35">
      <c r="A26" s="1" t="s">
        <v>83</v>
      </c>
      <c r="B26">
        <v>-0.27</v>
      </c>
      <c r="C26">
        <v>3.3</v>
      </c>
      <c r="D26">
        <v>2.13</v>
      </c>
    </row>
    <row r="27" spans="1:4" x14ac:dyDescent="0.35">
      <c r="A27" t="s">
        <v>84</v>
      </c>
      <c r="B27">
        <v>-0.27</v>
      </c>
      <c r="C27">
        <v>3.24</v>
      </c>
      <c r="D27">
        <v>2.09</v>
      </c>
    </row>
    <row r="28" spans="1:4" x14ac:dyDescent="0.35">
      <c r="A28" s="1" t="s">
        <v>64</v>
      </c>
      <c r="B28" s="12"/>
      <c r="C28" s="12"/>
      <c r="D28" s="12"/>
    </row>
    <row r="29" spans="1:4" x14ac:dyDescent="0.35">
      <c r="A29" s="1" t="s">
        <v>66</v>
      </c>
      <c r="B29" s="12">
        <v>10189</v>
      </c>
      <c r="C29" s="12">
        <v>10117</v>
      </c>
      <c r="D29" s="12">
        <v>10005</v>
      </c>
    </row>
    <row r="30" spans="1:4" x14ac:dyDescent="0.35">
      <c r="A30" t="s">
        <v>65</v>
      </c>
      <c r="B30" s="12">
        <v>10189</v>
      </c>
      <c r="C30" s="12">
        <v>10296</v>
      </c>
      <c r="D30" s="12">
        <v>10198</v>
      </c>
    </row>
    <row r="32" spans="1:4" x14ac:dyDescent="0.35">
      <c r="A32" s="19" t="s">
        <v>12</v>
      </c>
      <c r="B32" s="19"/>
      <c r="C32" s="19"/>
      <c r="D32" s="19"/>
    </row>
    <row r="33" spans="1:4" x14ac:dyDescent="0.35">
      <c r="B33" s="18" t="s">
        <v>57</v>
      </c>
      <c r="C33" s="18"/>
      <c r="D33" s="18"/>
    </row>
    <row r="34" spans="1:4" x14ac:dyDescent="0.35">
      <c r="B34" s="9">
        <v>2022</v>
      </c>
      <c r="C34" s="9">
        <v>2021</v>
      </c>
      <c r="D34" s="9">
        <v>2020</v>
      </c>
    </row>
    <row r="35" spans="1:4" x14ac:dyDescent="0.35">
      <c r="A35" t="s">
        <v>85</v>
      </c>
    </row>
    <row r="36" spans="1:4" x14ac:dyDescent="0.35">
      <c r="A36" t="s">
        <v>93</v>
      </c>
      <c r="B36" s="12">
        <v>53888</v>
      </c>
      <c r="C36" s="12">
        <v>36220</v>
      </c>
      <c r="D36" s="12">
        <v>42122</v>
      </c>
    </row>
    <row r="37" spans="1:4" x14ac:dyDescent="0.35">
      <c r="A37" s="1" t="s">
        <v>94</v>
      </c>
      <c r="B37" s="10">
        <v>16138</v>
      </c>
      <c r="C37" s="10">
        <v>59829</v>
      </c>
      <c r="D37" s="10">
        <v>42274</v>
      </c>
    </row>
    <row r="38" spans="1:4" x14ac:dyDescent="0.35">
      <c r="A38" s="1" t="s">
        <v>95</v>
      </c>
      <c r="B38" s="10">
        <v>34405</v>
      </c>
      <c r="C38" s="10">
        <v>32640</v>
      </c>
      <c r="D38" s="10">
        <v>23795</v>
      </c>
    </row>
    <row r="39" spans="1:4" x14ac:dyDescent="0.35">
      <c r="A39" s="1" t="s">
        <v>96</v>
      </c>
      <c r="B39" s="10">
        <v>42360</v>
      </c>
      <c r="C39" s="10">
        <v>32891</v>
      </c>
      <c r="D39" s="10">
        <v>24542</v>
      </c>
    </row>
    <row r="40" spans="1:4" x14ac:dyDescent="0.35">
      <c r="A40" s="1" t="s">
        <v>97</v>
      </c>
      <c r="B40" s="10">
        <v>146791</v>
      </c>
      <c r="C40" s="10">
        <v>161580</v>
      </c>
      <c r="D40" s="10">
        <v>132733</v>
      </c>
    </row>
    <row r="41" spans="1:4" x14ac:dyDescent="0.35">
      <c r="A41" s="1" t="s">
        <v>98</v>
      </c>
      <c r="B41" s="10">
        <v>186715</v>
      </c>
      <c r="C41" s="10">
        <v>160281</v>
      </c>
      <c r="D41" s="10">
        <v>113114</v>
      </c>
    </row>
    <row r="42" spans="1:4" x14ac:dyDescent="0.35">
      <c r="A42" s="1" t="s">
        <v>99</v>
      </c>
      <c r="B42" s="10">
        <v>66123</v>
      </c>
      <c r="C42" s="10">
        <v>56082</v>
      </c>
      <c r="D42" s="10">
        <v>37553</v>
      </c>
    </row>
    <row r="43" spans="1:4" x14ac:dyDescent="0.35">
      <c r="A43" t="s">
        <v>100</v>
      </c>
      <c r="B43" s="12">
        <v>20288</v>
      </c>
      <c r="C43" s="12">
        <v>15371</v>
      </c>
      <c r="D43" s="12">
        <v>15017</v>
      </c>
    </row>
    <row r="44" spans="1:4" x14ac:dyDescent="0.35">
      <c r="A44" t="s">
        <v>86</v>
      </c>
      <c r="B44" s="12">
        <v>42758</v>
      </c>
      <c r="C44" s="12">
        <v>27235</v>
      </c>
      <c r="D44" s="12">
        <v>22778</v>
      </c>
    </row>
    <row r="45" spans="1:4" x14ac:dyDescent="0.35">
      <c r="A45" t="s">
        <v>101</v>
      </c>
      <c r="B45" s="12">
        <v>462675</v>
      </c>
      <c r="C45" s="12">
        <v>420549</v>
      </c>
      <c r="D45" s="12">
        <v>321195</v>
      </c>
    </row>
    <row r="46" spans="1:4" x14ac:dyDescent="0.35">
      <c r="A46" t="s">
        <v>87</v>
      </c>
      <c r="B46" s="12"/>
      <c r="C46" s="12"/>
      <c r="D46" s="12"/>
    </row>
    <row r="47" spans="1:4" x14ac:dyDescent="0.35">
      <c r="A47" t="s">
        <v>88</v>
      </c>
      <c r="B47" s="12"/>
      <c r="C47" s="12"/>
      <c r="D47" s="12"/>
    </row>
    <row r="48" spans="1:4" x14ac:dyDescent="0.35">
      <c r="A48" t="s">
        <v>102</v>
      </c>
      <c r="B48" s="12">
        <v>79600</v>
      </c>
      <c r="C48" s="12">
        <v>78664</v>
      </c>
      <c r="D48" s="12">
        <v>72539</v>
      </c>
    </row>
    <row r="49" spans="1:5" x14ac:dyDescent="0.35">
      <c r="A49" t="s">
        <v>103</v>
      </c>
      <c r="B49" s="12">
        <v>62566</v>
      </c>
      <c r="C49" s="12">
        <v>51775</v>
      </c>
      <c r="D49" s="12">
        <v>44138</v>
      </c>
    </row>
    <row r="50" spans="1:5" x14ac:dyDescent="0.35">
      <c r="A50" t="s">
        <v>104</v>
      </c>
      <c r="B50" s="12">
        <v>13227</v>
      </c>
      <c r="C50" s="12">
        <v>11827</v>
      </c>
      <c r="D50" s="12">
        <v>9708</v>
      </c>
    </row>
    <row r="51" spans="1:5" x14ac:dyDescent="0.35">
      <c r="A51" t="s">
        <v>105</v>
      </c>
      <c r="B51" s="12">
        <v>155393</v>
      </c>
      <c r="C51" s="12">
        <v>142266</v>
      </c>
      <c r="D51" s="12">
        <v>126385</v>
      </c>
    </row>
    <row r="52" spans="1:5" x14ac:dyDescent="0.35">
      <c r="A52" s="1" t="s">
        <v>106</v>
      </c>
      <c r="B52" s="10">
        <v>72968</v>
      </c>
      <c r="C52" s="10">
        <v>67651</v>
      </c>
      <c r="D52" s="10">
        <v>52573</v>
      </c>
    </row>
    <row r="53" spans="1:5" x14ac:dyDescent="0.35">
      <c r="A53" s="1" t="s">
        <v>107</v>
      </c>
      <c r="B53" s="10">
        <v>67150</v>
      </c>
      <c r="C53" s="10">
        <v>48744</v>
      </c>
      <c r="D53" s="10">
        <v>31816</v>
      </c>
    </row>
    <row r="54" spans="1:5" x14ac:dyDescent="0.35">
      <c r="A54" s="1" t="s">
        <v>108</v>
      </c>
      <c r="B54" s="10">
        <v>21121</v>
      </c>
      <c r="C54" s="10">
        <v>23643</v>
      </c>
      <c r="D54" s="10">
        <v>17017</v>
      </c>
    </row>
    <row r="55" spans="1:5" x14ac:dyDescent="0.35">
      <c r="A55" s="1" t="s">
        <v>177</v>
      </c>
      <c r="B55" s="10">
        <f>B56-B51</f>
        <v>161239</v>
      </c>
      <c r="C55" s="10">
        <f t="shared" ref="C55:D55" si="1">C56-C51</f>
        <v>140038</v>
      </c>
      <c r="D55" s="10">
        <f t="shared" si="1"/>
        <v>101406</v>
      </c>
      <c r="E55" s="10"/>
    </row>
    <row r="56" spans="1:5" x14ac:dyDescent="0.35">
      <c r="A56" s="1" t="s">
        <v>172</v>
      </c>
      <c r="B56" s="10">
        <f>B67-B66</f>
        <v>316632</v>
      </c>
      <c r="C56" s="10">
        <f t="shared" ref="C56:D56" si="2">C67-C66</f>
        <v>282304</v>
      </c>
      <c r="D56" s="10">
        <f t="shared" si="2"/>
        <v>227791</v>
      </c>
    </row>
    <row r="57" spans="1:5" x14ac:dyDescent="0.35">
      <c r="A57" s="1" t="s">
        <v>89</v>
      </c>
      <c r="B57" s="10"/>
      <c r="C57" s="10"/>
      <c r="D57" s="10"/>
    </row>
    <row r="58" spans="1:5" x14ac:dyDescent="0.35">
      <c r="A58" s="1" t="s">
        <v>90</v>
      </c>
      <c r="B58" s="10"/>
      <c r="C58" s="10"/>
      <c r="D58" s="10"/>
    </row>
    <row r="59" spans="1:5" x14ac:dyDescent="0.35">
      <c r="A59" s="1" t="s">
        <v>91</v>
      </c>
    </row>
    <row r="60" spans="1:5" x14ac:dyDescent="0.35">
      <c r="A60" t="s">
        <v>92</v>
      </c>
      <c r="B60" s="10"/>
      <c r="C60" s="10"/>
      <c r="D60" s="10"/>
    </row>
    <row r="61" spans="1:5" x14ac:dyDescent="0.35">
      <c r="A61" s="1" t="s">
        <v>109</v>
      </c>
      <c r="B61" s="10">
        <v>108</v>
      </c>
      <c r="C61" s="10">
        <v>106</v>
      </c>
      <c r="D61" s="10" t="s">
        <v>116</v>
      </c>
    </row>
    <row r="62" spans="1:5" x14ac:dyDescent="0.35">
      <c r="A62" s="1" t="s">
        <v>110</v>
      </c>
      <c r="B62" s="10">
        <v>-7837</v>
      </c>
      <c r="C62" s="10">
        <v>-1837</v>
      </c>
      <c r="D62" s="10">
        <v>-1837</v>
      </c>
    </row>
    <row r="63" spans="1:5" x14ac:dyDescent="0.35">
      <c r="A63" s="1" t="s">
        <v>111</v>
      </c>
      <c r="B63" s="10">
        <v>75066</v>
      </c>
      <c r="C63" s="10">
        <v>55437</v>
      </c>
      <c r="D63" s="10">
        <v>42865</v>
      </c>
    </row>
    <row r="64" spans="1:5" x14ac:dyDescent="0.35">
      <c r="A64" s="1" t="s">
        <v>112</v>
      </c>
      <c r="B64" s="10">
        <v>-4487</v>
      </c>
      <c r="C64" s="10">
        <v>-1376</v>
      </c>
      <c r="D64" s="10">
        <v>-180</v>
      </c>
    </row>
    <row r="65" spans="1:5" x14ac:dyDescent="0.35">
      <c r="A65" s="1" t="s">
        <v>113</v>
      </c>
      <c r="B65" s="10">
        <v>83193</v>
      </c>
      <c r="C65" s="10">
        <v>85915</v>
      </c>
      <c r="D65" s="10">
        <v>52551</v>
      </c>
      <c r="E65" s="1"/>
    </row>
    <row r="66" spans="1:5" x14ac:dyDescent="0.35">
      <c r="A66" s="1" t="s">
        <v>114</v>
      </c>
      <c r="B66" s="10">
        <v>146043</v>
      </c>
      <c r="C66" s="10">
        <v>138245</v>
      </c>
      <c r="D66" s="10">
        <v>93404</v>
      </c>
      <c r="E66" s="1"/>
    </row>
    <row r="67" spans="1:5" x14ac:dyDescent="0.35">
      <c r="A67" t="s">
        <v>115</v>
      </c>
      <c r="B67" s="10">
        <v>462675</v>
      </c>
      <c r="C67" s="10">
        <v>420549</v>
      </c>
      <c r="D67" s="10">
        <v>321195</v>
      </c>
    </row>
    <row r="68" spans="1:5" x14ac:dyDescent="0.35">
      <c r="A68" s="1"/>
      <c r="B68" s="10"/>
      <c r="C68" s="10"/>
      <c r="D68" s="10"/>
    </row>
    <row r="69" spans="1:5" x14ac:dyDescent="0.35">
      <c r="A69" s="1"/>
      <c r="B69" s="10"/>
      <c r="C69" s="10"/>
      <c r="D69" s="10"/>
    </row>
    <row r="71" spans="1:5" x14ac:dyDescent="0.35">
      <c r="A71" s="19" t="s">
        <v>13</v>
      </c>
      <c r="B71" s="19"/>
      <c r="C71" s="19"/>
      <c r="D71" s="19"/>
    </row>
    <row r="72" spans="1:5" x14ac:dyDescent="0.35">
      <c r="B72" s="18" t="s">
        <v>56</v>
      </c>
      <c r="C72" s="18"/>
      <c r="D72" s="18"/>
    </row>
    <row r="73" spans="1:5" x14ac:dyDescent="0.35">
      <c r="B73" s="9">
        <v>2022</v>
      </c>
      <c r="C73" s="9">
        <v>2021</v>
      </c>
      <c r="D73" s="9">
        <v>2020</v>
      </c>
    </row>
    <row r="74" spans="1:5" x14ac:dyDescent="0.35">
      <c r="A74" t="s">
        <v>146</v>
      </c>
      <c r="B74" s="12">
        <v>36477</v>
      </c>
      <c r="C74" s="12">
        <v>42377</v>
      </c>
      <c r="D74" s="22">
        <v>36410</v>
      </c>
    </row>
    <row r="75" spans="1:5" x14ac:dyDescent="0.35">
      <c r="A75" t="s">
        <v>117</v>
      </c>
      <c r="B75" s="10"/>
      <c r="C75" s="10"/>
      <c r="D75" s="10"/>
    </row>
    <row r="76" spans="1:5" x14ac:dyDescent="0.35">
      <c r="A76" t="s">
        <v>147</v>
      </c>
      <c r="B76" s="12">
        <v>-2722</v>
      </c>
      <c r="C76" s="12">
        <v>33364</v>
      </c>
      <c r="D76" s="22">
        <v>21331</v>
      </c>
    </row>
    <row r="77" spans="1:5" x14ac:dyDescent="0.35">
      <c r="A77" s="1" t="s">
        <v>118</v>
      </c>
      <c r="B77" s="10"/>
      <c r="C77" s="10"/>
      <c r="D77" s="10"/>
    </row>
    <row r="78" spans="1:5" x14ac:dyDescent="0.35">
      <c r="A78" s="13" t="s">
        <v>148</v>
      </c>
      <c r="B78" s="10">
        <v>41921</v>
      </c>
      <c r="C78" s="10">
        <v>34433</v>
      </c>
      <c r="D78" s="10">
        <v>25180</v>
      </c>
    </row>
    <row r="79" spans="1:5" x14ac:dyDescent="0.35">
      <c r="A79" s="13" t="s">
        <v>149</v>
      </c>
      <c r="B79" s="10">
        <v>19621</v>
      </c>
      <c r="C79" s="10">
        <v>12757</v>
      </c>
      <c r="D79" s="10">
        <v>9208</v>
      </c>
    </row>
    <row r="80" spans="1:5" x14ac:dyDescent="0.35">
      <c r="A80" s="13" t="s">
        <v>150</v>
      </c>
      <c r="B80" s="10">
        <v>16966</v>
      </c>
      <c r="C80" s="10">
        <v>-14306</v>
      </c>
      <c r="D80" s="10">
        <v>-2582</v>
      </c>
    </row>
    <row r="81" spans="1:4" x14ac:dyDescent="0.35">
      <c r="A81" t="s">
        <v>151</v>
      </c>
      <c r="B81" s="10">
        <v>-8148</v>
      </c>
      <c r="C81" s="10">
        <v>-310</v>
      </c>
      <c r="D81" s="10">
        <v>-554</v>
      </c>
    </row>
    <row r="82" spans="1:4" x14ac:dyDescent="0.35">
      <c r="A82" s="1" t="s">
        <v>119</v>
      </c>
      <c r="B82" s="10"/>
      <c r="C82" s="10"/>
      <c r="D82" s="10"/>
    </row>
    <row r="83" spans="1:4" x14ac:dyDescent="0.35">
      <c r="A83" s="1" t="s">
        <v>152</v>
      </c>
      <c r="B83" s="10">
        <v>-2592</v>
      </c>
      <c r="C83" s="10">
        <v>-9487</v>
      </c>
      <c r="D83" s="10">
        <v>-2849</v>
      </c>
    </row>
    <row r="84" spans="1:4" x14ac:dyDescent="0.35">
      <c r="A84" s="1" t="s">
        <v>96</v>
      </c>
      <c r="B84" s="10">
        <v>-21897</v>
      </c>
      <c r="C84" s="10">
        <v>-18163</v>
      </c>
      <c r="D84" s="10">
        <v>-8169</v>
      </c>
    </row>
    <row r="85" spans="1:4" x14ac:dyDescent="0.35">
      <c r="A85" s="1" t="s">
        <v>102</v>
      </c>
      <c r="B85" s="10">
        <v>2945</v>
      </c>
      <c r="C85" s="10">
        <v>3602</v>
      </c>
      <c r="D85" s="10">
        <v>17480</v>
      </c>
    </row>
    <row r="86" spans="1:4" x14ac:dyDescent="0.35">
      <c r="A86" s="1" t="s">
        <v>103</v>
      </c>
      <c r="B86" s="10">
        <v>-1558</v>
      </c>
      <c r="C86" s="10">
        <v>2123</v>
      </c>
      <c r="D86" s="10">
        <v>5754</v>
      </c>
    </row>
    <row r="87" spans="1:4" x14ac:dyDescent="0.35">
      <c r="A87" s="1" t="s">
        <v>104</v>
      </c>
      <c r="B87" s="10">
        <v>2216</v>
      </c>
      <c r="C87" s="10">
        <v>2314</v>
      </c>
      <c r="D87" s="10">
        <v>1265</v>
      </c>
    </row>
    <row r="88" spans="1:4" x14ac:dyDescent="0.35">
      <c r="A88" s="1" t="s">
        <v>153</v>
      </c>
      <c r="B88" s="10">
        <v>46752</v>
      </c>
      <c r="C88" s="10">
        <v>46327</v>
      </c>
      <c r="D88" s="10">
        <v>66064</v>
      </c>
    </row>
    <row r="89" spans="1:4" x14ac:dyDescent="0.35">
      <c r="A89" s="1" t="s">
        <v>120</v>
      </c>
      <c r="B89" s="10"/>
      <c r="C89" s="10"/>
      <c r="D89" s="10"/>
    </row>
    <row r="90" spans="1:4" x14ac:dyDescent="0.35">
      <c r="A90" s="1" t="s">
        <v>154</v>
      </c>
      <c r="B90" s="10">
        <v>-63645</v>
      </c>
      <c r="C90" s="10">
        <v>-61053</v>
      </c>
      <c r="D90" s="10">
        <v>-40140</v>
      </c>
    </row>
    <row r="91" spans="1:4" x14ac:dyDescent="0.35">
      <c r="A91" s="1" t="s">
        <v>155</v>
      </c>
      <c r="B91" s="10">
        <v>5324</v>
      </c>
      <c r="C91" s="10">
        <v>5657</v>
      </c>
      <c r="D91" s="10">
        <v>5096</v>
      </c>
    </row>
    <row r="92" spans="1:4" x14ac:dyDescent="0.35">
      <c r="A92" s="1" t="s">
        <v>156</v>
      </c>
      <c r="B92" s="10">
        <v>-8316</v>
      </c>
      <c r="C92" s="10">
        <v>-1985</v>
      </c>
      <c r="D92" s="10">
        <v>-2325</v>
      </c>
    </row>
    <row r="93" spans="1:4" x14ac:dyDescent="0.35">
      <c r="A93" s="1" t="s">
        <v>157</v>
      </c>
      <c r="B93" s="10">
        <v>31601</v>
      </c>
      <c r="C93" s="10">
        <v>59384</v>
      </c>
      <c r="D93" s="10">
        <v>50237</v>
      </c>
    </row>
    <row r="94" spans="1:4" x14ac:dyDescent="0.35">
      <c r="A94" s="1" t="s">
        <v>158</v>
      </c>
      <c r="B94" s="10">
        <v>-2565</v>
      </c>
      <c r="C94" s="10">
        <v>-60157</v>
      </c>
      <c r="D94" s="10">
        <v>-72479</v>
      </c>
    </row>
    <row r="95" spans="1:4" x14ac:dyDescent="0.35">
      <c r="A95" s="1" t="s">
        <v>159</v>
      </c>
      <c r="B95" s="10">
        <v>-37601</v>
      </c>
      <c r="C95" s="10">
        <v>-58154</v>
      </c>
      <c r="D95" s="10">
        <v>-59611</v>
      </c>
    </row>
    <row r="96" spans="1:4" x14ac:dyDescent="0.35">
      <c r="A96" s="1" t="s">
        <v>121</v>
      </c>
      <c r="B96" s="10"/>
      <c r="C96" s="10"/>
      <c r="D96" s="10"/>
    </row>
    <row r="97" spans="1:4" x14ac:dyDescent="0.35">
      <c r="A97" s="1" t="s">
        <v>160</v>
      </c>
      <c r="B97" s="10">
        <v>-6000</v>
      </c>
      <c r="C97" s="10" t="s">
        <v>122</v>
      </c>
      <c r="D97" s="10" t="s">
        <v>122</v>
      </c>
    </row>
    <row r="98" spans="1:4" x14ac:dyDescent="0.35">
      <c r="A98" s="1" t="s">
        <v>161</v>
      </c>
      <c r="B98" s="10">
        <v>41553</v>
      </c>
      <c r="C98" s="10">
        <v>7956</v>
      </c>
      <c r="D98" s="10">
        <v>6796</v>
      </c>
    </row>
    <row r="99" spans="1:4" x14ac:dyDescent="0.35">
      <c r="A99" s="1" t="s">
        <v>162</v>
      </c>
      <c r="B99" s="10">
        <v>-37554</v>
      </c>
      <c r="C99" s="10">
        <v>-7753</v>
      </c>
      <c r="D99" s="10">
        <v>-6177</v>
      </c>
    </row>
    <row r="100" spans="1:4" x14ac:dyDescent="0.35">
      <c r="A100" s="1" t="s">
        <v>163</v>
      </c>
      <c r="B100" s="10">
        <v>21166</v>
      </c>
      <c r="C100" s="10">
        <v>19003</v>
      </c>
      <c r="D100" s="10">
        <v>10525</v>
      </c>
    </row>
    <row r="101" spans="1:4" x14ac:dyDescent="0.35">
      <c r="A101" s="1" t="s">
        <v>164</v>
      </c>
      <c r="B101" s="10">
        <v>-1258</v>
      </c>
      <c r="C101" s="10">
        <v>-1590</v>
      </c>
      <c r="D101" s="10">
        <v>-1553</v>
      </c>
    </row>
    <row r="102" spans="1:4" x14ac:dyDescent="0.35">
      <c r="A102" s="1" t="s">
        <v>165</v>
      </c>
      <c r="B102" s="10">
        <v>-7941</v>
      </c>
      <c r="C102" s="10">
        <v>-11163</v>
      </c>
      <c r="D102" s="10">
        <v>-10642</v>
      </c>
    </row>
    <row r="103" spans="1:4" x14ac:dyDescent="0.35">
      <c r="A103" s="1" t="s">
        <v>166</v>
      </c>
      <c r="B103" s="10">
        <v>-248</v>
      </c>
      <c r="C103" s="10">
        <v>-162</v>
      </c>
      <c r="D103" s="10">
        <v>-53</v>
      </c>
    </row>
    <row r="104" spans="1:4" x14ac:dyDescent="0.35">
      <c r="A104" s="1" t="s">
        <v>167</v>
      </c>
      <c r="B104" s="10">
        <v>9718</v>
      </c>
      <c r="C104" s="10">
        <v>6291</v>
      </c>
      <c r="D104" s="10">
        <v>-1104</v>
      </c>
    </row>
    <row r="105" spans="1:4" x14ac:dyDescent="0.35">
      <c r="A105" s="1" t="s">
        <v>168</v>
      </c>
      <c r="B105" s="10">
        <v>-1093</v>
      </c>
      <c r="C105" s="10">
        <v>-364</v>
      </c>
      <c r="D105" s="10">
        <v>618</v>
      </c>
    </row>
    <row r="106" spans="1:4" x14ac:dyDescent="0.35">
      <c r="A106" s="1" t="s">
        <v>169</v>
      </c>
      <c r="B106" s="10">
        <v>17776</v>
      </c>
      <c r="C106" s="10">
        <v>-5900</v>
      </c>
      <c r="D106" s="10">
        <v>5967</v>
      </c>
    </row>
    <row r="107" spans="1:4" x14ac:dyDescent="0.35">
      <c r="A107" s="1" t="s">
        <v>170</v>
      </c>
      <c r="B107" s="12">
        <v>54253</v>
      </c>
      <c r="C107" s="12">
        <v>36477</v>
      </c>
      <c r="D107" s="10">
        <v>42377</v>
      </c>
    </row>
    <row r="108" spans="1:4" x14ac:dyDescent="0.35">
      <c r="A108" s="1"/>
      <c r="B108" s="10"/>
      <c r="C108" s="10"/>
      <c r="D108" s="10"/>
    </row>
    <row r="109" spans="1:4" x14ac:dyDescent="0.35">
      <c r="A109" t="s">
        <v>145</v>
      </c>
      <c r="B109" s="12">
        <v>1561</v>
      </c>
      <c r="C109" s="12">
        <v>1098</v>
      </c>
      <c r="D109" s="10">
        <v>916</v>
      </c>
    </row>
    <row r="110" spans="1:4" x14ac:dyDescent="0.35">
      <c r="C110" s="10"/>
    </row>
    <row r="111" spans="1:4" x14ac:dyDescent="0.35">
      <c r="B111" s="10"/>
      <c r="C111" s="10"/>
      <c r="D111" s="10"/>
    </row>
  </sheetData>
  <mergeCells count="6">
    <mergeCell ref="B72:D72"/>
    <mergeCell ref="A2:D2"/>
    <mergeCell ref="B3:D3"/>
    <mergeCell ref="A32:D32"/>
    <mergeCell ref="B33:D33"/>
    <mergeCell ref="A71:D7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"/>
  <sheetViews>
    <sheetView tabSelected="1" workbookViewId="0">
      <selection activeCell="B1" sqref="B1"/>
    </sheetView>
  </sheetViews>
  <sheetFormatPr defaultRowHeight="14.5" x14ac:dyDescent="0.35"/>
  <cols>
    <col min="1" max="1" width="4.6328125" customWidth="1"/>
    <col min="2" max="2" width="44.90625" customWidth="1"/>
    <col min="3" max="3" width="12.36328125" bestFit="1" customWidth="1"/>
    <col min="4" max="4" width="13.453125" bestFit="1" customWidth="1"/>
  </cols>
  <sheetData>
    <row r="1" spans="1:10" ht="60" customHeight="1" x14ac:dyDescent="0.6">
      <c r="A1" s="7"/>
      <c r="B1" s="14" t="s">
        <v>141</v>
      </c>
      <c r="C1" s="15"/>
      <c r="D1" s="15"/>
      <c r="E1" s="15"/>
      <c r="F1" s="15"/>
      <c r="G1" s="15"/>
      <c r="H1" s="15"/>
      <c r="I1" s="15"/>
      <c r="J1" s="15"/>
    </row>
    <row r="2" spans="1:10" x14ac:dyDescent="0.35">
      <c r="C2" s="18" t="s">
        <v>58</v>
      </c>
      <c r="D2" s="18"/>
      <c r="E2" s="18"/>
    </row>
    <row r="3" spans="1:10" x14ac:dyDescent="0.35">
      <c r="C3" s="9">
        <v>2022</v>
      </c>
      <c r="D3" s="9">
        <v>2021</v>
      </c>
      <c r="E3" s="9"/>
    </row>
    <row r="4" spans="1:10" x14ac:dyDescent="0.35">
      <c r="A4" s="16">
        <v>1</v>
      </c>
      <c r="B4" s="9" t="s">
        <v>14</v>
      </c>
    </row>
    <row r="5" spans="1:10" x14ac:dyDescent="0.35">
      <c r="A5" s="16">
        <f>+A4+0.1</f>
        <v>1.1000000000000001</v>
      </c>
      <c r="B5" s="1" t="s">
        <v>15</v>
      </c>
      <c r="C5" s="20">
        <f>'Financial Statements'!B40/'Financial Statements'!B51</f>
        <v>0.9446435811136924</v>
      </c>
      <c r="D5" s="20">
        <f>'Financial Statements'!C40/'Financial Statements'!C51</f>
        <v>1.1357597739445826</v>
      </c>
    </row>
    <row r="6" spans="1:10" x14ac:dyDescent="0.35">
      <c r="A6" s="16">
        <f t="shared" ref="A6:A13" si="0">+A5+0.1</f>
        <v>1.2000000000000002</v>
      </c>
      <c r="B6" s="1" t="s">
        <v>16</v>
      </c>
      <c r="C6" s="20">
        <f>('Financial Statements'!B40-'Financial Statements'!B38)/'Financial Statements'!B51</f>
        <v>0.72323721145740161</v>
      </c>
      <c r="D6" s="20">
        <f>('Financial Statements'!C40-'Financial Statements'!C38)/'Financial Statements'!C51</f>
        <v>0.90633039517523517</v>
      </c>
    </row>
    <row r="7" spans="1:10" x14ac:dyDescent="0.35">
      <c r="A7" s="16">
        <f t="shared" si="0"/>
        <v>1.3000000000000003</v>
      </c>
      <c r="B7" s="1" t="s">
        <v>17</v>
      </c>
      <c r="C7" s="20">
        <f>'Financial Statements'!B36/'Financial Statements'!B51</f>
        <v>0.34678524772673158</v>
      </c>
      <c r="D7" s="20">
        <f>'Financial Statements'!C36/'Financial Statements'!C51</f>
        <v>0.25459350793583851</v>
      </c>
    </row>
    <row r="8" spans="1:10" x14ac:dyDescent="0.35">
      <c r="A8" s="16">
        <f t="shared" si="0"/>
        <v>1.4000000000000004</v>
      </c>
      <c r="B8" s="1" t="s">
        <v>18</v>
      </c>
      <c r="C8" s="21">
        <f>'Financial Statements'!B40/(('Financial Statements'!B16-('Financial Statements'!B78+'Financial Statements'!B79+'Financial Statements'!B81))/365)</f>
        <v>119.50438393990289</v>
      </c>
      <c r="D8" s="21">
        <f>'Financial Statements'!C40/(('Financial Statements'!C16-('Financial Statements'!C78+'Financial Statements'!C79+'Financial Statements'!C81))/365)</f>
        <v>148.15921097916663</v>
      </c>
    </row>
    <row r="9" spans="1:10" x14ac:dyDescent="0.35">
      <c r="A9" s="16">
        <f t="shared" si="0"/>
        <v>1.5000000000000004</v>
      </c>
      <c r="B9" s="1" t="s">
        <v>19</v>
      </c>
      <c r="C9" s="20">
        <f>'Financial Statements'!B38/'Financial Statements'!B9*365</f>
        <v>43.4781065744328</v>
      </c>
      <c r="D9" s="20">
        <f>'Financial Statements'!C38/'Financial Statements'!C9*365</f>
        <v>43.744675851129458</v>
      </c>
    </row>
    <row r="10" spans="1:10" x14ac:dyDescent="0.35">
      <c r="A10" s="16">
        <f t="shared" si="0"/>
        <v>1.6000000000000005</v>
      </c>
      <c r="B10" s="1" t="s">
        <v>20</v>
      </c>
      <c r="C10" s="20">
        <f>'Financial Statements'!B48*365/'Financial Statements'!B9</f>
        <v>100.59169548975007</v>
      </c>
      <c r="D10" s="20">
        <f>'Financial Statements'!C48*365/'Financial Statements'!C9</f>
        <v>105.42681314807743</v>
      </c>
    </row>
    <row r="11" spans="1:10" x14ac:dyDescent="0.35">
      <c r="A11" s="16">
        <f t="shared" si="0"/>
        <v>1.7000000000000006</v>
      </c>
      <c r="B11" s="1" t="s">
        <v>21</v>
      </c>
      <c r="C11" s="20">
        <f>'Financial Statements'!B39/'Financial Statements'!B7*365</f>
        <v>30.081539661817608</v>
      </c>
      <c r="D11" s="20">
        <f>'Financial Statements'!C39/'Financial Statements'!C7*365</f>
        <v>25.552688039299991</v>
      </c>
    </row>
    <row r="12" spans="1:10" x14ac:dyDescent="0.35">
      <c r="A12" s="16">
        <f t="shared" si="0"/>
        <v>1.8000000000000007</v>
      </c>
      <c r="B12" s="1" t="s">
        <v>22</v>
      </c>
      <c r="C12" s="20">
        <f>C9+C11-C10</f>
        <v>-27.03204925349965</v>
      </c>
      <c r="D12" s="20">
        <f>D9+D11-D10</f>
        <v>-36.129449257647977</v>
      </c>
    </row>
    <row r="13" spans="1:10" x14ac:dyDescent="0.35">
      <c r="A13" s="16">
        <f t="shared" si="0"/>
        <v>1.9000000000000008</v>
      </c>
      <c r="B13" s="1" t="s">
        <v>23</v>
      </c>
      <c r="C13" s="20">
        <f>C14/'Financial Statements'!B7</f>
        <v>-1.6735962084349094E-2</v>
      </c>
      <c r="D13" s="20">
        <f>D14/'Financial Statements'!C7</f>
        <v>4.1109186032156859E-2</v>
      </c>
    </row>
    <row r="14" spans="1:10" x14ac:dyDescent="0.35">
      <c r="A14" s="16"/>
      <c r="B14" s="13" t="s">
        <v>24</v>
      </c>
      <c r="C14" s="20">
        <f>'Financial Statements'!B40-'Financial Statements'!B51</f>
        <v>-8602</v>
      </c>
      <c r="D14" s="20">
        <f>'Financial Statements'!C40-'Financial Statements'!C51</f>
        <v>19314</v>
      </c>
    </row>
    <row r="15" spans="1:10" x14ac:dyDescent="0.35">
      <c r="A15" s="16"/>
      <c r="C15" s="20"/>
      <c r="D15" s="20"/>
    </row>
    <row r="16" spans="1:10" x14ac:dyDescent="0.35">
      <c r="A16" s="16">
        <f>+A4+1</f>
        <v>2</v>
      </c>
      <c r="B16" s="17" t="s">
        <v>25</v>
      </c>
      <c r="C16" s="20"/>
      <c r="D16" s="20"/>
    </row>
    <row r="17" spans="1:4" x14ac:dyDescent="0.35">
      <c r="A17" s="16">
        <f>+A16+0.1</f>
        <v>2.1</v>
      </c>
      <c r="B17" s="1" t="s">
        <v>11</v>
      </c>
      <c r="C17" s="20">
        <f>'Financial Statements'!B10/'Financial Statements'!B7</f>
        <v>0.43805339865326287</v>
      </c>
      <c r="D17" s="20">
        <f>'Financial Statements'!C10/'Financial Statements'!C7</f>
        <v>0.42032514441639601</v>
      </c>
    </row>
    <row r="18" spans="1:4" x14ac:dyDescent="0.35">
      <c r="A18" s="16">
        <f>+A17+0.1</f>
        <v>2.2000000000000002</v>
      </c>
      <c r="B18" s="1" t="s">
        <v>26</v>
      </c>
      <c r="C18" s="20">
        <f>C19/'Financial Statements'!B7</f>
        <v>7.0012043199872365E-2</v>
      </c>
      <c r="D18" s="20">
        <f>D19/'Financial Statements'!C7</f>
        <v>0.15449255249860586</v>
      </c>
    </row>
    <row r="19" spans="1:4" x14ac:dyDescent="0.35">
      <c r="A19" s="16"/>
      <c r="B19" s="13" t="s">
        <v>27</v>
      </c>
      <c r="C19" s="20">
        <f>'Financial Statements'!B22+'Financial Statements'!B78</f>
        <v>35985</v>
      </c>
      <c r="D19" s="20">
        <f>'Financial Statements'!C22+'Financial Statements'!C78</f>
        <v>72584</v>
      </c>
    </row>
    <row r="20" spans="1:4" x14ac:dyDescent="0.35">
      <c r="A20" s="16">
        <f>+A18+0.1</f>
        <v>2.3000000000000003</v>
      </c>
      <c r="B20" s="1" t="s">
        <v>28</v>
      </c>
      <c r="C20" s="20">
        <f>C21/'Financial Statements'!B7</f>
        <v>-1.1549020103777752E-2</v>
      </c>
      <c r="D20" s="20">
        <f>D21/'Financial Statements'!C7</f>
        <v>8.1203093937704071E-2</v>
      </c>
    </row>
    <row r="21" spans="1:4" x14ac:dyDescent="0.35">
      <c r="A21" s="16"/>
      <c r="B21" s="13" t="s">
        <v>29</v>
      </c>
      <c r="C21" s="20">
        <f>'Financial Statements'!B22</f>
        <v>-5936</v>
      </c>
      <c r="D21" s="20">
        <f>'Financial Statements'!C22</f>
        <v>38151</v>
      </c>
    </row>
    <row r="22" spans="1:4" x14ac:dyDescent="0.35">
      <c r="A22" s="16">
        <f>+A20+0.1</f>
        <v>2.4000000000000004</v>
      </c>
      <c r="B22" s="1" t="s">
        <v>30</v>
      </c>
      <c r="C22" s="20">
        <f>'Financial Statements'!B25/'Financial Statements'!B7</f>
        <v>-5.2958950004183018E-3</v>
      </c>
      <c r="D22" s="20">
        <f>'Financial Statements'!C25/'Financial Statements'!C7</f>
        <v>7.1014128755145567E-2</v>
      </c>
    </row>
    <row r="23" spans="1:4" x14ac:dyDescent="0.35">
      <c r="A23" s="16"/>
      <c r="C23" s="20"/>
      <c r="D23" s="20"/>
    </row>
    <row r="24" spans="1:4" x14ac:dyDescent="0.35">
      <c r="A24" s="16">
        <f>+A16+1</f>
        <v>3</v>
      </c>
      <c r="B24" s="9" t="s">
        <v>31</v>
      </c>
      <c r="C24" s="20"/>
      <c r="D24" s="20"/>
    </row>
    <row r="25" spans="1:4" x14ac:dyDescent="0.35">
      <c r="A25" s="16">
        <f>+A24+0.1</f>
        <v>3.1</v>
      </c>
      <c r="B25" s="1" t="s">
        <v>32</v>
      </c>
      <c r="C25" s="20">
        <f>'Financial Statements'!B53/'Financial Statements'!B66</f>
        <v>0.45979608745369516</v>
      </c>
      <c r="D25" s="20">
        <f>'Financial Statements'!C53/'Financial Statements'!C66</f>
        <v>0.35259141379435061</v>
      </c>
    </row>
    <row r="26" spans="1:4" x14ac:dyDescent="0.35">
      <c r="A26" s="16">
        <f t="shared" ref="A26:A30" si="1">+A25+0.1</f>
        <v>3.2</v>
      </c>
      <c r="B26" s="1" t="s">
        <v>33</v>
      </c>
      <c r="C26" s="20">
        <f>'Financial Statements'!B53/'Financial Statements'!B45</f>
        <v>0.14513427351812827</v>
      </c>
      <c r="D26" s="20">
        <f>'Financial Statements'!C53/'Financial Statements'!C45</f>
        <v>0.11590563763081116</v>
      </c>
    </row>
    <row r="27" spans="1:4" x14ac:dyDescent="0.35">
      <c r="A27" s="16">
        <f t="shared" si="1"/>
        <v>3.3000000000000003</v>
      </c>
      <c r="B27" s="1" t="s">
        <v>34</v>
      </c>
      <c r="C27" s="20">
        <f>'Financial Statements'!B53/('Financial Statements'!B53+'Financial Statements'!B66)</f>
        <v>0.31497281805687805</v>
      </c>
      <c r="D27" s="20">
        <f>'Financial Statements'!C53/('Financial Statements'!C53+'Financial Statements'!C66)</f>
        <v>0.26067843562990334</v>
      </c>
    </row>
    <row r="28" spans="1:4" x14ac:dyDescent="0.35">
      <c r="A28" s="16">
        <f t="shared" si="1"/>
        <v>3.4000000000000004</v>
      </c>
      <c r="B28" s="1" t="s">
        <v>35</v>
      </c>
      <c r="C28" s="20">
        <f>C21/'Financial Statements'!B109</f>
        <v>-3.8026905829596411</v>
      </c>
      <c r="D28" s="20">
        <f>D21/'Financial Statements'!C109</f>
        <v>34.745901639344261</v>
      </c>
    </row>
    <row r="29" spans="1:4" x14ac:dyDescent="0.35">
      <c r="A29" s="16">
        <f t="shared" si="1"/>
        <v>3.5000000000000004</v>
      </c>
      <c r="B29" s="1" t="s">
        <v>36</v>
      </c>
      <c r="C29" s="20">
        <f>C21/('Financial Statements'!B109+'Financial Statements'!B101)</f>
        <v>-19.590759075907592</v>
      </c>
      <c r="D29" s="20">
        <f>D21/('Financial Statements'!C109+'Financial Statements'!C101)</f>
        <v>-77.542682926829272</v>
      </c>
    </row>
    <row r="30" spans="1:4" x14ac:dyDescent="0.35">
      <c r="A30" s="16">
        <f t="shared" si="1"/>
        <v>3.6000000000000005</v>
      </c>
      <c r="B30" s="1" t="s">
        <v>37</v>
      </c>
      <c r="C30" s="20">
        <f>C31/'Financial Statements'!B30</f>
        <v>5.8496417705368531</v>
      </c>
      <c r="D30" s="20">
        <f>D31/'Financial Statements'!C30</f>
        <v>6.1523892773892772</v>
      </c>
    </row>
    <row r="31" spans="1:4" x14ac:dyDescent="0.35">
      <c r="A31" s="16"/>
      <c r="B31" s="13" t="s">
        <v>38</v>
      </c>
      <c r="C31" s="20">
        <f>'Financial Statements'!B88+'Financial Statements'!B92+'Financial Statements'!B100</f>
        <v>59602</v>
      </c>
      <c r="D31" s="20">
        <f>'Financial Statements'!C88+'Financial Statements'!C92+'Financial Statements'!C100</f>
        <v>63345</v>
      </c>
    </row>
    <row r="32" spans="1:4" x14ac:dyDescent="0.35">
      <c r="A32" s="16"/>
      <c r="C32" s="20"/>
      <c r="D32" s="20"/>
    </row>
    <row r="33" spans="1:4" x14ac:dyDescent="0.35">
      <c r="A33" s="16">
        <f>+A24+1</f>
        <v>4</v>
      </c>
      <c r="B33" s="17" t="s">
        <v>39</v>
      </c>
      <c r="C33" s="20"/>
      <c r="D33" s="20"/>
    </row>
    <row r="34" spans="1:4" x14ac:dyDescent="0.35">
      <c r="A34" s="16">
        <f>+A33+0.1</f>
        <v>4.0999999999999996</v>
      </c>
      <c r="B34" s="1" t="s">
        <v>40</v>
      </c>
      <c r="C34" s="20">
        <f>'Financial Statements'!B7/'Financial Statements'!B45</f>
        <v>1.1108942562273734</v>
      </c>
      <c r="D34" s="20">
        <f>'Financial Statements'!C7/'Financial Statements'!C45</f>
        <v>1.1171635172120253</v>
      </c>
    </row>
    <row r="35" spans="1:4" x14ac:dyDescent="0.35">
      <c r="A35" s="16">
        <f t="shared" ref="A35:A37" si="2">+A34+0.1</f>
        <v>4.1999999999999993</v>
      </c>
      <c r="B35" s="1" t="s">
        <v>41</v>
      </c>
      <c r="C35" s="20">
        <f>'Financial Statements'!B7/'Financial Statements'!B41</f>
        <v>2.7527675869640897</v>
      </c>
      <c r="D35" s="20">
        <f>'Financial Statements'!C7/'Financial Statements'!C41</f>
        <v>2.9312395106094922</v>
      </c>
    </row>
    <row r="36" spans="1:4" x14ac:dyDescent="0.35">
      <c r="A36" s="16">
        <f t="shared" si="2"/>
        <v>4.2999999999999989</v>
      </c>
      <c r="B36" s="1" t="s">
        <v>42</v>
      </c>
      <c r="C36" s="20">
        <f>'Financial Statements'!B7/'Financial Statements'!B38</f>
        <v>14.939194884464467</v>
      </c>
      <c r="D36" s="20">
        <f>'Financial Statements'!C7/'Financial Statements'!C38</f>
        <v>14.39405637254902</v>
      </c>
    </row>
    <row r="37" spans="1:4" x14ac:dyDescent="0.35">
      <c r="A37" s="16">
        <f t="shared" si="2"/>
        <v>4.3999999999999986</v>
      </c>
      <c r="B37" s="1" t="s">
        <v>43</v>
      </c>
      <c r="C37" s="20">
        <f>'Financial Statements'!B25/'Financial Statements'!B45</f>
        <v>-5.8831793375479545E-3</v>
      </c>
      <c r="D37" s="20">
        <f>'Financial Statements'!C25/'Financial Statements'!C45</f>
        <v>7.9334393851846041E-2</v>
      </c>
    </row>
    <row r="38" spans="1:4" x14ac:dyDescent="0.35">
      <c r="A38" s="16"/>
      <c r="C38" s="20"/>
      <c r="D38" s="20"/>
    </row>
    <row r="39" spans="1:4" x14ac:dyDescent="0.35">
      <c r="A39" s="16">
        <f>+A33+1</f>
        <v>5</v>
      </c>
      <c r="B39" s="17" t="s">
        <v>44</v>
      </c>
      <c r="C39" s="20"/>
      <c r="D39" s="20"/>
    </row>
    <row r="40" spans="1:4" x14ac:dyDescent="0.35">
      <c r="A40" s="16">
        <f>+A39+0.1</f>
        <v>5.0999999999999996</v>
      </c>
      <c r="B40" s="1" t="s">
        <v>45</v>
      </c>
      <c r="C40" s="20">
        <f>-C53/C41</f>
        <v>311.11111111111109</v>
      </c>
      <c r="D40" s="20">
        <f>D53/D41</f>
        <v>51.456790123456784</v>
      </c>
    </row>
    <row r="41" spans="1:4" x14ac:dyDescent="0.35">
      <c r="A41" s="16">
        <f t="shared" ref="A41:A44" si="3">+A40+0.1</f>
        <v>5.1999999999999993</v>
      </c>
      <c r="B41" s="13" t="s">
        <v>46</v>
      </c>
      <c r="C41" s="20">
        <f>'Financial Statements'!B27</f>
        <v>-0.27</v>
      </c>
      <c r="D41" s="20">
        <f>'Financial Statements'!C27</f>
        <v>3.24</v>
      </c>
    </row>
    <row r="42" spans="1:4" x14ac:dyDescent="0.35">
      <c r="A42" s="16">
        <f t="shared" si="3"/>
        <v>5.2999999999999989</v>
      </c>
      <c r="B42" s="1" t="s">
        <v>47</v>
      </c>
      <c r="C42" s="21">
        <f>C53*'Financial Statements'!B30/('Financial Statements'!B45-'Financial Statements'!B56)</f>
        <v>5.8604383640434667</v>
      </c>
      <c r="D42" s="21">
        <f>D53*'Financial Statements'!C30/('Financial Statements'!C45-'Financial Statements'!C56)</f>
        <v>12.416717566638937</v>
      </c>
    </row>
    <row r="43" spans="1:4" x14ac:dyDescent="0.35">
      <c r="A43" s="16">
        <f t="shared" si="3"/>
        <v>5.3999999999999986</v>
      </c>
      <c r="B43" s="13" t="s">
        <v>48</v>
      </c>
      <c r="C43" s="20">
        <f>'Financial Statements'!B66/'Financial Statements'!B30</f>
        <v>14.333398763372264</v>
      </c>
      <c r="D43" s="20">
        <f>'Financial Statements'!C66/'Financial Statements'!C30</f>
        <v>13.427059052059052</v>
      </c>
    </row>
    <row r="44" spans="1:4" x14ac:dyDescent="0.35">
      <c r="A44" s="16">
        <f t="shared" si="3"/>
        <v>5.4999999999999982</v>
      </c>
      <c r="B44" s="1" t="s">
        <v>49</v>
      </c>
      <c r="C44" s="20">
        <v>0</v>
      </c>
      <c r="D44" s="20">
        <v>0</v>
      </c>
    </row>
    <row r="45" spans="1:4" x14ac:dyDescent="0.35">
      <c r="A45" s="16"/>
      <c r="B45" s="13" t="s">
        <v>50</v>
      </c>
      <c r="C45" s="20">
        <v>0</v>
      </c>
      <c r="D45" s="20">
        <v>0</v>
      </c>
    </row>
    <row r="46" spans="1:4" x14ac:dyDescent="0.35">
      <c r="A46" s="16">
        <f>+A44+0.1</f>
        <v>5.5999999999999979</v>
      </c>
      <c r="B46" s="1" t="s">
        <v>51</v>
      </c>
      <c r="C46" s="20">
        <v>0</v>
      </c>
      <c r="D46" s="20">
        <v>0</v>
      </c>
    </row>
    <row r="47" spans="1:4" x14ac:dyDescent="0.35">
      <c r="A47" s="16">
        <f t="shared" ref="A47:A50" si="4">+A45+0.1</f>
        <v>0.1</v>
      </c>
      <c r="B47" s="1" t="s">
        <v>52</v>
      </c>
      <c r="C47" s="20">
        <f>'Financial Statements'!B25/'Financial Statements'!B66</f>
        <v>-1.8638346240490815E-2</v>
      </c>
      <c r="D47" s="20">
        <f>'Financial Statements'!C25/'Financial Statements'!C66</f>
        <v>0.2413396506202756</v>
      </c>
    </row>
    <row r="48" spans="1:4" x14ac:dyDescent="0.35">
      <c r="A48" s="16">
        <f t="shared" si="4"/>
        <v>5.6999999999999975</v>
      </c>
      <c r="B48" s="1" t="s">
        <v>53</v>
      </c>
      <c r="C48" s="20">
        <f>C21/('Financial Statements'!B45-'Financial Statements'!B51)</f>
        <v>-1.9317760233271065E-2</v>
      </c>
      <c r="D48" s="20">
        <f>D21/('Financial Statements'!C45-'Financial Statements'!C51)</f>
        <v>0.13709425297269326</v>
      </c>
    </row>
    <row r="49" spans="1:4" x14ac:dyDescent="0.35">
      <c r="A49" s="16">
        <f t="shared" si="4"/>
        <v>0.2</v>
      </c>
      <c r="B49" s="1" t="s">
        <v>43</v>
      </c>
      <c r="C49" s="20">
        <f>'Financial Statements'!B25/'Financial Statements'!B45</f>
        <v>-5.8831793375479545E-3</v>
      </c>
      <c r="D49" s="20">
        <f>'Financial Statements'!C25/'Financial Statements'!C45</f>
        <v>7.9334393851846041E-2</v>
      </c>
    </row>
    <row r="50" spans="1:4" x14ac:dyDescent="0.35">
      <c r="A50" s="16">
        <f t="shared" si="4"/>
        <v>5.7999999999999972</v>
      </c>
      <c r="B50" s="1" t="s">
        <v>54</v>
      </c>
      <c r="C50" s="20">
        <f>C51/C19</f>
        <v>24.152785883006807</v>
      </c>
      <c r="D50" s="20">
        <f>D51/D19</f>
        <v>23.821684117711889</v>
      </c>
    </row>
    <row r="51" spans="1:4" x14ac:dyDescent="0.35">
      <c r="A51" s="16"/>
      <c r="B51" s="13" t="s">
        <v>55</v>
      </c>
      <c r="C51" s="20">
        <f>C52+'Financial Statements'!B53-'Financial Statements'!B36</f>
        <v>869138</v>
      </c>
      <c r="D51" s="20">
        <f>D52+'Financial Statements'!C53-'Financial Statements'!C36</f>
        <v>1729073.1199999999</v>
      </c>
    </row>
    <row r="52" spans="1:4" x14ac:dyDescent="0.35">
      <c r="A52" s="16"/>
      <c r="B52" s="13" t="s">
        <v>173</v>
      </c>
      <c r="C52" s="20">
        <f>C53*'Financial Statements'!B30</f>
        <v>855876</v>
      </c>
      <c r="D52" s="20">
        <f>D53*'Financial Statements'!C30</f>
        <v>1716549.1199999999</v>
      </c>
    </row>
    <row r="53" spans="1:4" x14ac:dyDescent="0.35">
      <c r="B53" s="1" t="s">
        <v>171</v>
      </c>
      <c r="C53" s="20">
        <v>84</v>
      </c>
      <c r="D53" s="20">
        <v>166.72</v>
      </c>
    </row>
    <row r="54" spans="1:4" x14ac:dyDescent="0.35">
      <c r="B54" s="1"/>
      <c r="C54" s="20"/>
      <c r="D54" s="20"/>
    </row>
    <row r="55" spans="1:4" x14ac:dyDescent="0.35">
      <c r="B55" s="9" t="s">
        <v>123</v>
      </c>
      <c r="C55" s="20"/>
      <c r="D55" s="20"/>
    </row>
    <row r="56" spans="1:4" x14ac:dyDescent="0.35">
      <c r="B56" t="s">
        <v>124</v>
      </c>
      <c r="C56" s="20">
        <f>'Financial Statements'!B5/'Financial Statements'!C5-1</f>
        <v>4.6073610243726471E-3</v>
      </c>
      <c r="D56" s="20">
        <f>'Financial Statements'!C5/'Financial Statements'!D5-1</f>
        <v>0.11982493110714865</v>
      </c>
    </row>
    <row r="57" spans="1:4" x14ac:dyDescent="0.35">
      <c r="B57" t="s">
        <v>125</v>
      </c>
      <c r="C57" s="20">
        <f>'Financial Statements'!B6/'Financial Statements'!C6-1</f>
        <v>0.18877365316727701</v>
      </c>
      <c r="D57" s="20">
        <f>'Financial Statements'!C6/'Financial Statements'!D6-1</f>
        <v>0.34020770030972858</v>
      </c>
    </row>
    <row r="58" spans="1:4" x14ac:dyDescent="0.35">
      <c r="B58" t="s">
        <v>126</v>
      </c>
      <c r="C58" s="20">
        <f>'Financial Statements'!B7/'Financial Statements'!C7-1</f>
        <v>9.399517263985091E-2</v>
      </c>
      <c r="D58" s="20">
        <f>'Financial Statements'!C7/'Financial Statements'!D7-1</f>
        <v>0.21695366571345676</v>
      </c>
    </row>
    <row r="59" spans="1:4" x14ac:dyDescent="0.35">
      <c r="B59" t="s">
        <v>127</v>
      </c>
      <c r="C59" s="20">
        <f>'Financial Statements'!B10/'Financial Statements'!C10-1</f>
        <v>0.14013712919920196</v>
      </c>
      <c r="D59" s="20">
        <f>'Financial Statements'!C10/'Financial Statements'!D10-1</f>
        <v>0.2927590879632358</v>
      </c>
    </row>
    <row r="60" spans="1:4" x14ac:dyDescent="0.35">
      <c r="B60" t="s">
        <v>174</v>
      </c>
      <c r="C60" s="20">
        <f>'Financial Statements'!B12/'Financial Statements'!C12-1</f>
        <v>0.3061621351602084</v>
      </c>
      <c r="D60" s="20">
        <f>'Financial Statements'!C12/'Financial Statements'!D12-1</f>
        <v>0.31146467009826861</v>
      </c>
    </row>
    <row r="61" spans="1:4" x14ac:dyDescent="0.35">
      <c r="B61" t="s">
        <v>175</v>
      </c>
      <c r="C61" s="20">
        <f>'Financial Statements'!B13/'Financial Statements'!C13-1</f>
        <v>0.29759454394642249</v>
      </c>
      <c r="D61" s="20">
        <f>'Financial Statements'!C13/'Financial Statements'!D13-1</f>
        <v>0.47905307161032362</v>
      </c>
    </row>
    <row r="62" spans="1:4" x14ac:dyDescent="0.35">
      <c r="B62" t="s">
        <v>73</v>
      </c>
      <c r="C62" s="20">
        <f>'Financial Statements'!B14/'Financial Statements'!C14-1</f>
        <v>0.34772753031848569</v>
      </c>
      <c r="D62" s="20">
        <f>'Financial Statements'!C14/'Financial Statements'!D14-1</f>
        <v>0.32318536292741462</v>
      </c>
    </row>
    <row r="63" spans="1:4" x14ac:dyDescent="0.35">
      <c r="B63" t="s">
        <v>128</v>
      </c>
      <c r="C63" s="20">
        <f>'Financial Statements'!B16/'Financial Statements'!C16-1</f>
        <v>0.12763882115237224</v>
      </c>
      <c r="D63" s="20">
        <f>'Financial Statements'!C16/'Financial Statements'!D16-1</f>
        <v>0.22518139137857451</v>
      </c>
    </row>
    <row r="64" spans="1:4" x14ac:dyDescent="0.35">
      <c r="B64" t="s">
        <v>129</v>
      </c>
      <c r="C64" s="20">
        <f>'Financial Statements'!B40/'Financial Statements'!C40-1</f>
        <v>-9.1527416759499935E-2</v>
      </c>
      <c r="D64" s="20">
        <f>'Financial Statements'!C40/'Financial Statements'!D40-1</f>
        <v>0.21733103297597434</v>
      </c>
    </row>
    <row r="65" spans="2:4" x14ac:dyDescent="0.35">
      <c r="B65" t="s">
        <v>176</v>
      </c>
      <c r="C65" s="20">
        <f>'Financial Statements'!B44/'Financial Statements'!C44-1</f>
        <v>0.5699651184138057</v>
      </c>
      <c r="D65" s="20">
        <f>'Financial Statements'!C44/'Financial Statements'!D44-1</f>
        <v>0.19567126174378791</v>
      </c>
    </row>
    <row r="66" spans="2:4" x14ac:dyDescent="0.35">
      <c r="B66" t="s">
        <v>130</v>
      </c>
      <c r="C66" s="20">
        <f>'Financial Statements'!B51/'Financial Statements'!C51-1</f>
        <v>9.2270816639253184E-2</v>
      </c>
      <c r="D66" s="20">
        <f>'Financial Statements'!C51/'Financial Statements'!D51-1</f>
        <v>0.12565573446215939</v>
      </c>
    </row>
    <row r="67" spans="2:4" x14ac:dyDescent="0.35">
      <c r="B67" t="s">
        <v>131</v>
      </c>
      <c r="C67" s="20">
        <f>'Financial Statements'!B55/'Financial Statements'!C55-1</f>
        <v>0.15139462145988936</v>
      </c>
      <c r="D67" s="20">
        <f>'Financial Statements'!C55/'Financial Statements'!D55-1</f>
        <v>0.38096365106601193</v>
      </c>
    </row>
    <row r="68" spans="2:4" x14ac:dyDescent="0.35">
      <c r="B68" t="s">
        <v>132</v>
      </c>
      <c r="C68" s="20">
        <f>'Financial Statements'!B66/'Financial Statements'!C66-1</f>
        <v>5.6407103331042707E-2</v>
      </c>
      <c r="D68" s="20">
        <f>'Financial Statements'!C66/'Financial Statements'!D66-1</f>
        <v>0.48007579975161674</v>
      </c>
    </row>
    <row r="69" spans="2:4" x14ac:dyDescent="0.35">
      <c r="C69" s="20"/>
      <c r="D69" s="20"/>
    </row>
    <row r="70" spans="2:4" x14ac:dyDescent="0.35">
      <c r="B70" s="9" t="s">
        <v>133</v>
      </c>
      <c r="C70" s="20"/>
      <c r="D70" s="20"/>
    </row>
    <row r="71" spans="2:4" x14ac:dyDescent="0.35">
      <c r="B71" t="s">
        <v>134</v>
      </c>
      <c r="C71" s="20">
        <f>'Financial Statements'!B9/'Financial Statements'!B7</f>
        <v>0.56194660134673713</v>
      </c>
      <c r="D71" s="20">
        <f>'Financial Statements'!C9/'Financial Statements'!C7</f>
        <v>0.57967485558360399</v>
      </c>
    </row>
    <row r="72" spans="2:4" x14ac:dyDescent="0.35">
      <c r="B72" t="s">
        <v>127</v>
      </c>
      <c r="C72" s="20">
        <f>'Financial Statements'!B10/'Financial Statements'!B7</f>
        <v>0.43805339865326287</v>
      </c>
      <c r="D72" s="20">
        <f>'Financial Statements'!C10/'Financial Statements'!C7</f>
        <v>0.42032514441639601</v>
      </c>
    </row>
    <row r="73" spans="2:4" x14ac:dyDescent="0.35">
      <c r="B73" t="s">
        <v>174</v>
      </c>
      <c r="C73" s="20">
        <f>'Financial Statements'!B12/'Financial Statements'!$B$7</f>
        <v>0.14244245432241923</v>
      </c>
      <c r="D73" s="20">
        <f>'Financial Statements'!C12/'Financial Statements'!$B$7</f>
        <v>0.10905419050824638</v>
      </c>
    </row>
    <row r="74" spans="2:4" x14ac:dyDescent="0.35">
      <c r="B74" t="s">
        <v>175</v>
      </c>
      <c r="C74" s="20">
        <f>'Financial Statements'!B13/'Financial Statements'!$B$7</f>
        <v>8.2177815219569517E-2</v>
      </c>
      <c r="D74" s="20">
        <f>'Financial Statements'!C13/'Financial Statements'!$B$7</f>
        <v>6.3330888375685582E-2</v>
      </c>
    </row>
    <row r="75" spans="2:4" x14ac:dyDescent="0.35">
      <c r="B75" t="s">
        <v>73</v>
      </c>
      <c r="C75" s="20">
        <f>'Financial Statements'!B14/'Financial Statements'!$B$7</f>
        <v>2.3135006410717866E-2</v>
      </c>
      <c r="D75" s="20">
        <f>'Financial Statements'!C14/'Financial Statements'!$B$7</f>
        <v>1.7165937394816561E-2</v>
      </c>
    </row>
    <row r="76" spans="2:4" x14ac:dyDescent="0.35">
      <c r="B76" t="s">
        <v>135</v>
      </c>
      <c r="C76" s="20">
        <f>'Financial Statements'!B17/'Financial Statements'!B7</f>
        <v>2.3829581912242232E-2</v>
      </c>
      <c r="D76" s="20">
        <f>'Financial Statements'!C17/'Financial Statements'!C7</f>
        <v>5.2954097509269465E-2</v>
      </c>
    </row>
    <row r="77" spans="2:4" x14ac:dyDescent="0.35">
      <c r="B77" t="s">
        <v>136</v>
      </c>
      <c r="C77" s="20">
        <f>'Financial Statements'!B25/'Financial Statements'!B7</f>
        <v>-5.2958950004183018E-3</v>
      </c>
      <c r="D77" s="20">
        <f>'Financial Statements'!C25/'Financial Statements'!C7</f>
        <v>7.1014128755145567E-2</v>
      </c>
    </row>
    <row r="78" spans="2:4" x14ac:dyDescent="0.35">
      <c r="C78" s="20"/>
      <c r="D78" s="20"/>
    </row>
    <row r="79" spans="2:4" x14ac:dyDescent="0.35">
      <c r="B79" s="9" t="s">
        <v>137</v>
      </c>
      <c r="C79" s="20"/>
      <c r="D79" s="20"/>
    </row>
    <row r="80" spans="2:4" x14ac:dyDescent="0.35">
      <c r="B80" t="s">
        <v>138</v>
      </c>
      <c r="C80" s="20" t="s">
        <v>116</v>
      </c>
      <c r="D80" s="20">
        <f>-'Financial Statements'!C23/'Financial Statements'!C22</f>
        <v>0.12557993237398757</v>
      </c>
    </row>
    <row r="81" spans="2:4" x14ac:dyDescent="0.35">
      <c r="B81" t="s">
        <v>139</v>
      </c>
      <c r="C81" s="20">
        <f>'Financial Statements'!B91/'Financial Statements'!B7</f>
        <v>1.035831924402169E-2</v>
      </c>
      <c r="D81" s="20">
        <f>'Financial Statements'!C91/'Financial Statements'!C7</f>
        <v>1.2040730319142143E-2</v>
      </c>
    </row>
    <row r="82" spans="2:4" x14ac:dyDescent="0.35">
      <c r="B82" t="s">
        <v>140</v>
      </c>
      <c r="C82" s="20">
        <f>'Financial Statements'!B91/'Financial Statements'!B41</f>
        <v>2.851404547036928E-2</v>
      </c>
      <c r="D82" s="20">
        <f>'Financial Statements'!C91/'Financial Statements'!C41</f>
        <v>3.5294264448063092E-2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Krith</cp:lastModifiedBy>
  <dcterms:created xsi:type="dcterms:W3CDTF">2020-05-19T16:15:53Z</dcterms:created>
  <dcterms:modified xsi:type="dcterms:W3CDTF">2023-07-15T17:52:02Z</dcterms:modified>
</cp:coreProperties>
</file>