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aranianudayabhaskarreddy/Desktop/"/>
    </mc:Choice>
  </mc:AlternateContent>
  <xr:revisionPtr revIDLastSave="0" documentId="13_ncr:1_{6444E57E-C833-2A45-B72A-F00C336DA443}" xr6:coauthVersionLast="36" xr6:coauthVersionMax="36" xr10:uidLastSave="{00000000-0000-0000-0000-000000000000}"/>
  <bookViews>
    <workbookView xWindow="11020" yWindow="500" windowWidth="28800" windowHeight="1666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3" l="1"/>
  <c r="C69" i="3"/>
  <c r="D66" i="3"/>
  <c r="C66" i="3"/>
  <c r="C67" i="3"/>
  <c r="D67" i="3"/>
  <c r="D65" i="3"/>
  <c r="C65" i="3"/>
  <c r="C63" i="3"/>
  <c r="E63" i="3"/>
  <c r="D63" i="3"/>
  <c r="E9" i="3"/>
  <c r="D9" i="3"/>
  <c r="D12" i="3" s="1"/>
  <c r="C9" i="3"/>
  <c r="C12" i="3" s="1"/>
  <c r="E61" i="3"/>
  <c r="B17" i="1"/>
  <c r="D61" i="3"/>
  <c r="E60" i="3"/>
  <c r="D60" i="3"/>
  <c r="C60" i="3"/>
  <c r="E55" i="3"/>
  <c r="E54" i="3"/>
  <c r="D55" i="3"/>
  <c r="D54" i="3"/>
  <c r="C55" i="3"/>
  <c r="C54" i="3"/>
  <c r="E53" i="3"/>
  <c r="D53" i="3"/>
  <c r="D49" i="3"/>
  <c r="E49" i="3"/>
  <c r="D37" i="3"/>
  <c r="E37" i="3"/>
  <c r="E29" i="3"/>
  <c r="D29" i="3"/>
  <c r="E28" i="3"/>
  <c r="D28" i="3"/>
  <c r="E27" i="3"/>
  <c r="D27" i="3"/>
  <c r="C27" i="3"/>
  <c r="E26" i="3"/>
  <c r="D26" i="3"/>
  <c r="C26" i="3"/>
  <c r="E21" i="3"/>
  <c r="D21" i="3"/>
  <c r="E19" i="3"/>
  <c r="D19" i="3"/>
  <c r="E17" i="3"/>
  <c r="E12" i="3"/>
  <c r="D17" i="3"/>
  <c r="C10" i="3"/>
  <c r="E14" i="3"/>
  <c r="D14" i="3"/>
  <c r="C14" i="3"/>
  <c r="E11" i="3"/>
  <c r="D11" i="3"/>
  <c r="C11" i="3"/>
  <c r="E10" i="3"/>
  <c r="D10" i="3"/>
  <c r="E8" i="3"/>
  <c r="D8" i="3"/>
  <c r="C8" i="3"/>
  <c r="E7" i="3"/>
  <c r="D7" i="3"/>
  <c r="C7" i="3"/>
  <c r="E6" i="3"/>
  <c r="D6" i="3"/>
  <c r="C6" i="3"/>
  <c r="E5" i="3" l="1"/>
  <c r="D5" i="3"/>
  <c r="C5" i="3"/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E3" i="3"/>
  <c r="D3" i="3"/>
  <c r="C3" i="3"/>
  <c r="D33" i="1"/>
  <c r="D73" i="1" s="1"/>
  <c r="C33" i="1"/>
  <c r="C73" i="1" s="1"/>
  <c r="B33" i="1"/>
  <c r="B73" i="1" s="1"/>
  <c r="B13" i="1" l="1"/>
  <c r="B18" i="1" s="1"/>
  <c r="C61" i="3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B20" i="1" l="1"/>
  <c r="C19" i="3"/>
  <c r="C17" i="3"/>
  <c r="A24" i="3"/>
  <c r="A25" i="3" s="1"/>
  <c r="A26" i="3" s="1"/>
  <c r="A27" i="3" s="1"/>
  <c r="A28" i="3" s="1"/>
  <c r="A29" i="3" s="1"/>
  <c r="A30" i="3" s="1"/>
  <c r="B22" i="1" l="1"/>
  <c r="C53" i="3"/>
  <c r="A33" i="3"/>
  <c r="A34" i="3" s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  <c r="B76" i="1" l="1"/>
  <c r="B91" i="1" s="1"/>
  <c r="B109" i="1" s="1"/>
  <c r="C37" i="3"/>
  <c r="C49" i="3" s="1"/>
  <c r="C21" i="3"/>
  <c r="C28" i="3" l="1"/>
  <c r="C29" i="3"/>
</calcChain>
</file>

<file path=xl/sharedStrings.xml><?xml version="1.0" encoding="utf-8"?>
<sst xmlns="http://schemas.openxmlformats.org/spreadsheetml/2006/main" count="189" uniqueCount="154">
  <si>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</si>
  <si>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</si>
  <si>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</si>
  <si>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</si>
  <si>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</si>
  <si>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</si>
  <si>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</si>
  <si>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</si>
  <si>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</si>
  <si>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</si>
  <si>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</si>
  <si>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</si>
  <si>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</si>
  <si>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</si>
  <si>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</si>
  <si>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</si>
  <si>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</si>
  <si>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</si>
  <si>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</si>
  <si>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</si>
  <si>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</si>
  <si>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</si>
  <si>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</si>
  <si>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</si>
  <si>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</si>
  <si>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</si>
  <si>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</si>
  <si>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</si>
  <si>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</si>
  <si>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</si>
  <si>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</si>
  <si>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</si>
  <si>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</si>
  <si>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</si>
  <si>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</si>
  <si>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</si>
  <si>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</si>
  <si>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</si>
  <si>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</si>
  <si>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</si>
  <si>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</si>
  <si>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</si>
  <si>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</si>
  <si>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</si>
  <si>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</si>
  <si>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</si>
  <si>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</si>
  <si>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</si>
  <si>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</si>
  <si>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</si>
  <si>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</si>
  <si>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</si>
  <si>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</si>
  <si>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</si>
  <si>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</si>
  <si>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</si>
  <si>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</si>
  <si>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</si>
  <si>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</si>
  <si>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</si>
  <si>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</si>
  <si>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</si>
  <si>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</si>
  <si>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</si>
  <si>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</si>
  <si>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</si>
  <si>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</si>
  <si>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</si>
  <si>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</si>
  <si>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</si>
  <si>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</si>
  <si>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</si>
  <si>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</si>
  <si>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</si>
  <si>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</si>
  <si>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</si>
  <si>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</si>
  <si>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</si>
  <si>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</si>
  <si>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</si>
  <si>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</si>
  <si>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</si>
  <si>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</si>
  <si>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</si>
  <si>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</si>
  <si>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</si>
  <si>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</si>
  <si>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</si>
  <si>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</si>
  <si>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</si>
  <si>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</si>
  <si>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</si>
  <si>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</si>
  <si>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</si>
  <si>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</si>
  <si>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</si>
  <si>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</si>
  <si>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</si>
  <si>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</si>
  <si>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</si>
  <si>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</si>
  <si>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</si>
  <si>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</si>
  <si>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</si>
  <si>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</si>
  <si>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</si>
  <si>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</si>
  <si>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</si>
  <si>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</si>
  <si>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</si>
  <si>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</si>
  <si>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</si>
  <si>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</si>
  <si>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</si>
  <si>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</si>
  <si>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</si>
  <si>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</si>
  <si>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</si>
  <si>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</si>
  <si>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</si>
  <si>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</si>
  <si>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</si>
  <si>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</si>
  <si>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</si>
  <si>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</si>
  <si>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</si>
  <si>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</si>
  <si>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</si>
  <si>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</si>
  <si>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</si>
  <si>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</si>
  <si>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</si>
  <si>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</si>
  <si>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</si>
  <si>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</si>
  <si>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</si>
  <si>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</si>
  <si>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</si>
  <si>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</si>
  <si>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</si>
  <si>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</si>
  <si>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</si>
  <si>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</si>
  <si>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</si>
  <si>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</si>
  <si>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</si>
  <si>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</si>
  <si>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</si>
  <si>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</si>
  <si>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</si>
  <si>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COGS</t>
  </si>
  <si>
    <t>Sales (net sales)</t>
  </si>
  <si>
    <t>Sales (Products)</t>
  </si>
  <si>
    <t>Sales (services)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</si>
</sst>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0" applyNumberForma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zoomScale="88" workbookViewId="0">
      <selection activeCell="A39" sqref="A39"/>
    </sheetView>
  </sheetViews>
  <sheetFormatPr baseColWidth="10" defaultColWidth="8.83203125" defaultRowHeight="15" x14ac:dyDescent="0.2"/>
  <cols>
    <col min="1" max="1" width="104.5" customWidth="1"/>
  </cols>
  <sheetData>
    <row r="1" spans="1:4" ht="24" x14ac:dyDescent="0.3">
      <c r="A1" s="5" t="s">
        <v>87</v>
      </c>
    </row>
    <row r="2" spans="1:4" x14ac:dyDescent="0.2">
      <c r="B2" s="7"/>
      <c r="C2" s="7"/>
      <c r="D2" s="7"/>
    </row>
    <row r="3" spans="1:4" x14ac:dyDescent="0.2">
      <c r="A3" s="7" t="s">
        <v>141</v>
      </c>
    </row>
    <row r="4" spans="1:4" x14ac:dyDescent="0.2">
      <c r="A4" s="16" t="s">
        <v>88</v>
      </c>
    </row>
    <row r="5" spans="1:4" x14ac:dyDescent="0.2">
      <c r="A5" s="7" t="s">
        <v>97</v>
      </c>
    </row>
    <row r="6" spans="1:4" x14ac:dyDescent="0.2">
      <c r="A6" s="1" t="s">
        <v>148</v>
      </c>
    </row>
    <row r="7" spans="1:4" x14ac:dyDescent="0.2">
      <c r="A7" s="1"/>
    </row>
    <row r="8" spans="1:4" x14ac:dyDescent="0.2">
      <c r="A8" s="17" t="s">
        <v>149</v>
      </c>
    </row>
    <row r="9" spans="1:4" x14ac:dyDescent="0.2">
      <c r="A9" s="1" t="s">
        <v>145</v>
      </c>
    </row>
    <row r="10" spans="1:4" x14ac:dyDescent="0.2">
      <c r="A10" s="1" t="s">
        <v>89</v>
      </c>
    </row>
    <row r="11" spans="1:4" x14ac:dyDescent="0.2">
      <c r="A11" s="1" t="s">
        <v>90</v>
      </c>
    </row>
    <row r="12" spans="1:4" x14ac:dyDescent="0.2">
      <c r="A12" s="1" t="s">
        <v>91</v>
      </c>
    </row>
    <row r="13" spans="1:4" x14ac:dyDescent="0.2">
      <c r="A13" s="1"/>
    </row>
    <row r="14" spans="1:4" x14ac:dyDescent="0.2">
      <c r="A14" s="17" t="s">
        <v>92</v>
      </c>
    </row>
    <row r="15" spans="1:4" x14ac:dyDescent="0.2">
      <c r="A15" s="1" t="s">
        <v>146</v>
      </c>
      <c r="B15" s="2"/>
      <c r="C15" s="2"/>
      <c r="D15" s="2"/>
    </row>
    <row r="16" spans="1:4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3" zoomScale="125" workbookViewId="0">
      <selection activeCell="B17" sqref="B17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7" t="s">
        <v>1</v>
      </c>
      <c r="B2" s="27"/>
      <c r="C2" s="27"/>
      <c r="D2" s="27"/>
    </row>
    <row r="3" spans="1:10" x14ac:dyDescent="0.2">
      <c r="B3" s="26" t="s">
        <v>23</v>
      </c>
      <c r="C3" s="26"/>
      <c r="D3" s="26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1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7" t="s">
        <v>24</v>
      </c>
      <c r="B31" s="27"/>
      <c r="C31" s="27"/>
      <c r="D31" s="27"/>
    </row>
    <row r="32" spans="1:4" x14ac:dyDescent="0.2">
      <c r="B32" s="26" t="s">
        <v>142</v>
      </c>
      <c r="C32" s="26"/>
      <c r="D32" s="26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7" t="s">
        <v>55</v>
      </c>
      <c r="B71" s="27"/>
      <c r="C71" s="27"/>
      <c r="D71" s="27"/>
    </row>
    <row r="72" spans="1:4" x14ac:dyDescent="0.2">
      <c r="B72" s="26" t="s">
        <v>23</v>
      </c>
      <c r="C72" s="26"/>
      <c r="D72" s="26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0"/>
  <sheetViews>
    <sheetView tabSelected="1" topLeftCell="A63" zoomScale="143" workbookViewId="0">
      <selection activeCell="D70" sqref="D70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4" max="4" width="9.5" bestFit="1" customWidth="1"/>
    <col min="5" max="5" width="13.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6" t="s">
        <v>23</v>
      </c>
      <c r="D2" s="26"/>
      <c r="E2" s="26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>
        <f>QUOTIENT('Financial Statements'!B42, 'Financial Statements'!B56)</f>
        <v>0</v>
      </c>
      <c r="D5">
        <f>QUOTIENT('Financial Statements'!C42,'Financial Statements'!C56)</f>
        <v>1</v>
      </c>
      <c r="E5">
        <f>QUOTIENT('Financial Statements'!D42, 'Financial Statements'!D56)</f>
        <v>1</v>
      </c>
    </row>
    <row r="6" spans="1:10" x14ac:dyDescent="0.2">
      <c r="A6" s="18">
        <f t="shared" ref="A6:A13" si="0">+A5+0.1</f>
        <v>1.2000000000000002</v>
      </c>
      <c r="B6" s="1" t="s">
        <v>101</v>
      </c>
      <c r="C6">
        <f>+SUM('Financial Statements'!B36:B38)/'Financial Statements'!B56</f>
        <v>0.49673338442155579</v>
      </c>
      <c r="D6">
        <f>SUM('Financial Statements'!C36:C38)/'Financial Statements'!C56</f>
        <v>0.70860927152317876</v>
      </c>
      <c r="E6">
        <f>SUM('Financial Statements'!D36:D38)/'Financial Statements'!D56</f>
        <v>1.0158550933657204</v>
      </c>
    </row>
    <row r="7" spans="1:10" x14ac:dyDescent="0.2">
      <c r="A7" s="18">
        <f t="shared" si="0"/>
        <v>1.3000000000000003</v>
      </c>
      <c r="B7" s="1" t="s">
        <v>102</v>
      </c>
      <c r="C7">
        <f>SUM('Financial Statements'!B36)/'Financial Statements'!B56</f>
        <v>0.15356340351469652</v>
      </c>
      <c r="D7">
        <f>SUM('Financial Statements'!C36)/'Financial Statements'!C56</f>
        <v>0.27844853005634318</v>
      </c>
      <c r="E7">
        <f>SUM('Financial Statements'!D36)/'Financial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  <c r="C8">
        <f>SUM('Financial Statements'!B36:B38)/('Financial Statements'!B17/365)</f>
        <v>543.73590417762193</v>
      </c>
      <c r="D8">
        <f>SUM('Financial Statements'!C36:C38)/('Financial Statements'!C17/365)</f>
        <v>739.50611798482464</v>
      </c>
      <c r="E8">
        <f>SUM('Financial Statements'!D36:D38)/('Financial Statements'!D17/365)</f>
        <v>1010.6029533464364</v>
      </c>
    </row>
    <row r="9" spans="1:10" x14ac:dyDescent="0.2">
      <c r="A9" s="18">
        <f t="shared" si="0"/>
        <v>1.5000000000000004</v>
      </c>
      <c r="B9" s="1" t="s">
        <v>104</v>
      </c>
      <c r="C9">
        <f>'Financial Statements'!B39/('Financial Statements'!C39+'Financial Statements'!B93+'Financial Statements'!B96+'Financial Statements'!B97+'Financial Statements'!B98-'Financial Statements'!B39)*365</f>
        <v>-20.495328269927228</v>
      </c>
      <c r="D9">
        <f>'Financial Statements'!D39/('Financial Statements'!C93+'Financial Statements'!C96+'Financial Statements'!C97+'Financial Statements'!C98-'Financial Statements'!C39)*365</f>
        <v>-11.615768603849288</v>
      </c>
      <c r="E9">
        <f>'Financial Statements'!D39/('Financial Statements'!D93+'Financial Statements'!D96+'Financial Statements'!D97+'Financial Statements'!D98-'Financial Statements'!D39)*365</f>
        <v>-11.513542694246588</v>
      </c>
    </row>
    <row r="10" spans="1:10" x14ac:dyDescent="0.2">
      <c r="A10" s="18">
        <f t="shared" si="0"/>
        <v>1.6000000000000005</v>
      </c>
      <c r="B10" s="1" t="s">
        <v>105</v>
      </c>
      <c r="C10">
        <f>'Financial Statements'!B88/('Financial Statements'!C39+'Financial Statements'!B93+'Financial Statements'!B96+'Financial Statements'!B97+'Financial Statements'!B98-'Financial Statements'!B39)*365</f>
        <v>-39.15080094910482</v>
      </c>
      <c r="D10">
        <f>'Financial Statements'!C88/('Financial Statements'!C93+'Financial Statements'!C96+'Financial Statements'!C97+'Financial Statements'!C98-'Financial Statements'!C39)*365</f>
        <v>-35.256331891417467</v>
      </c>
      <c r="E10">
        <f>'Financial Statements'!D88/('Financial Statements'!D93+'Financial Statements'!D96+'Financial Statements'!D97+'Financial Statements'!D98-'Financial Statements'!D39)*365</f>
        <v>11.516377843888115</v>
      </c>
    </row>
    <row r="11" spans="1:10" x14ac:dyDescent="0.2">
      <c r="A11" s="18">
        <f t="shared" si="0"/>
        <v>1.7000000000000006</v>
      </c>
      <c r="B11" s="1" t="s">
        <v>106</v>
      </c>
      <c r="C11">
        <f>('Financial Statements'!B38/'Financial Statements'!B8)*365</f>
        <v>26.087825363656648</v>
      </c>
      <c r="D11">
        <f>('Financial Statements'!C38/'Financial Statements'!C8)*365</f>
        <v>26.219311841713207</v>
      </c>
      <c r="E11">
        <f>('Financial Statements'!D38/'Financial Statements'!D8)*365</f>
        <v>21.433437152796749</v>
      </c>
    </row>
    <row r="12" spans="1:10" x14ac:dyDescent="0.2">
      <c r="A12" s="18">
        <f t="shared" si="0"/>
        <v>1.8000000000000007</v>
      </c>
      <c r="B12" s="1" t="s">
        <v>107</v>
      </c>
      <c r="C12">
        <f>C9+C10+('Financial Statements'!B38/('Financial Statements'!B8-'Financial Statements'!B36)*365)</f>
        <v>-31.894147736251661</v>
      </c>
      <c r="D12">
        <f>D9+D10+('Financial Statements'!C38/('Financial Statements'!C8-'Financial Statements'!C36)*365)</f>
        <v>-17.884077755698883</v>
      </c>
      <c r="E12">
        <f>E9+E10+('Financial Statements'!D38/('Financial Statements'!D8-'Financial Statements'!D36)*365)</f>
        <v>24.881587279671674</v>
      </c>
    </row>
    <row r="13" spans="1:10" x14ac:dyDescent="0.2">
      <c r="A13" s="18">
        <f t="shared" si="0"/>
        <v>1.9000000000000008</v>
      </c>
      <c r="B13" s="1" t="s">
        <v>108</v>
      </c>
    </row>
    <row r="14" spans="1:10" x14ac:dyDescent="0.2">
      <c r="A14" s="18"/>
      <c r="B14" s="3" t="s">
        <v>109</v>
      </c>
      <c r="C14">
        <f>('Financial Statements'!B42-'Financial Statements'!B56)</f>
        <v>-18577</v>
      </c>
      <c r="D14">
        <f>('Financial Statements'!C42-'Financial Statements'!C56)</f>
        <v>9355</v>
      </c>
      <c r="E14">
        <f>('Financial Statements'!D42-'Financial Statements'!D56)</f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5" x14ac:dyDescent="0.2">
      <c r="A17" s="18">
        <f>+A16+0.1</f>
        <v>2.1</v>
      </c>
      <c r="B17" s="1" t="s">
        <v>9</v>
      </c>
      <c r="C17">
        <f>'Financial Statements'!B18-('Financial Statements'!C39+'Financial Statements'!B93+'Financial Statements'!B96+'Financial Statements'!B97+'Financial Statements'!B98-'Financial Statements'!B39)</f>
        <v>207520</v>
      </c>
      <c r="D17">
        <f>'Financial Statements'!C18-('Financial Statements'!C93+'Financial Statements'!C96+'Financial Statements'!C97+'Financial Statements'!C98-'Financial Statements'!C39)</f>
        <v>236557</v>
      </c>
      <c r="E17">
        <f>'Financial Statements'!D18-('Financial Statements'!D93+'Financial Statements'!D96+'Financial Statements'!D97+'Financial Statements'!D98-'Financial Statements'!D39)</f>
        <v>195029</v>
      </c>
    </row>
    <row r="18" spans="1:5" x14ac:dyDescent="0.2">
      <c r="A18" s="18">
        <f>+A17+0.1</f>
        <v>2.2000000000000002</v>
      </c>
      <c r="B18" s="1" t="s">
        <v>111</v>
      </c>
    </row>
    <row r="19" spans="1:5" x14ac:dyDescent="0.2">
      <c r="A19" s="18"/>
      <c r="B19" s="3" t="s">
        <v>112</v>
      </c>
      <c r="C19">
        <f>'Financial Statements'!B18+'Financial Statements'!B79</f>
        <v>130541</v>
      </c>
      <c r="D19">
        <f>SUM('Financial Statements'!C79,'Financial Statements'!C18)</f>
        <v>120233</v>
      </c>
      <c r="E19">
        <f>SUM('Financial Statements'!D18, 'Financial Statements'!D79)</f>
        <v>77344</v>
      </c>
    </row>
    <row r="20" spans="1:5" x14ac:dyDescent="0.2">
      <c r="A20" s="18">
        <f>+A18+0.1</f>
        <v>2.3000000000000003</v>
      </c>
      <c r="B20" s="1" t="s">
        <v>113</v>
      </c>
    </row>
    <row r="21" spans="1:5" x14ac:dyDescent="0.2">
      <c r="A21" s="18"/>
      <c r="B21" s="3" t="s">
        <v>114</v>
      </c>
      <c r="C21">
        <f>SUM('Financial Statements'!B22,'Financial Statements'!B113, 'Financial Statements'!B114)</f>
        <v>122241</v>
      </c>
      <c r="D21">
        <f>SUM('Financial Statements'!C113,'Financial Statements'!C114, 'Financial Statements'!C22)</f>
        <v>122752</v>
      </c>
      <c r="E21">
        <f>SUM('Financial Statements'!D22, 'Financial Statements'!D113, 'Financial Statements'!D114)</f>
        <v>69914</v>
      </c>
    </row>
    <row r="22" spans="1:5" x14ac:dyDescent="0.2">
      <c r="A22" s="18">
        <f>+A20+0.1</f>
        <v>2.4000000000000004</v>
      </c>
      <c r="B22" s="1" t="s">
        <v>115</v>
      </c>
    </row>
    <row r="23" spans="1:5" x14ac:dyDescent="0.2">
      <c r="A23" s="18"/>
    </row>
    <row r="24" spans="1:5" x14ac:dyDescent="0.2">
      <c r="A24" s="18">
        <f>+A16+1</f>
        <v>3</v>
      </c>
      <c r="B24" s="7" t="s">
        <v>116</v>
      </c>
    </row>
    <row r="25" spans="1:5" x14ac:dyDescent="0.2">
      <c r="A25" s="18">
        <f>+A24+0.1</f>
        <v>3.1</v>
      </c>
      <c r="B25" s="1" t="s">
        <v>117</v>
      </c>
    </row>
    <row r="26" spans="1:5" x14ac:dyDescent="0.2">
      <c r="A26" s="18">
        <f t="shared" ref="A26:A30" si="1">+A25+0.1</f>
        <v>3.2</v>
      </c>
      <c r="B26" s="1" t="s">
        <v>118</v>
      </c>
      <c r="C26">
        <f>'Financial Statements'!B59/'Financial Statements'!B48</f>
        <v>0.28053181386514719</v>
      </c>
      <c r="D26">
        <f>'Financial Statements'!C59/'Financial Statements'!C48</f>
        <v>0.31084153366647482</v>
      </c>
      <c r="E26">
        <f>'Financial Statements'!D59/'Financial Statements'!D48</f>
        <v>0.30463308304105124</v>
      </c>
    </row>
    <row r="27" spans="1:5" x14ac:dyDescent="0.2">
      <c r="A27" s="18">
        <f t="shared" si="1"/>
        <v>3.3000000000000003</v>
      </c>
      <c r="B27" s="1" t="s">
        <v>119</v>
      </c>
      <c r="C27">
        <f>'Financial Statements'!B59/('Financial Statements'!B48-'Financial Statements'!B56+'Financial Statements'!B42)</f>
        <v>0.29612661515719169</v>
      </c>
      <c r="D27">
        <f>'Financial Statements'!C59/('Financial Statements'!C48-'Financial Statements'!C56+'Financial Statements'!C42)</f>
        <v>0.30277197334865147</v>
      </c>
      <c r="E27">
        <f>'Financial Statements'!D59/('Financial Statements'!D48-'Financial Statements'!D56+'Financial Statements'!D42)</f>
        <v>0.27240350184561951</v>
      </c>
    </row>
    <row r="28" spans="1:5" x14ac:dyDescent="0.2">
      <c r="A28" s="18">
        <f t="shared" si="1"/>
        <v>3.4000000000000004</v>
      </c>
      <c r="B28" s="1" t="s">
        <v>120</v>
      </c>
      <c r="C28">
        <f>C21/'Financial Statements'!B114</f>
        <v>42.667015706806282</v>
      </c>
      <c r="D28">
        <f>D21/'Financial Statements'!C114</f>
        <v>45.683662076665428</v>
      </c>
      <c r="E28">
        <f>E21/'Financial Statements'!D114</f>
        <v>23.289140572951364</v>
      </c>
    </row>
    <row r="29" spans="1:5" x14ac:dyDescent="0.2">
      <c r="A29" s="18">
        <f t="shared" si="1"/>
        <v>3.5000000000000004</v>
      </c>
      <c r="B29" s="1" t="s">
        <v>121</v>
      </c>
      <c r="C29">
        <f>C21/'Financial Statements'!B55</f>
        <v>10.984992810927391</v>
      </c>
      <c r="D29">
        <f>D21/'Financial Statements'!C55</f>
        <v>12.769374804951628</v>
      </c>
      <c r="E29">
        <f>E21/'Financial Statements'!D55</f>
        <v>7.9692237547019262</v>
      </c>
    </row>
    <row r="30" spans="1:5" x14ac:dyDescent="0.2">
      <c r="A30" s="18">
        <f t="shared" si="1"/>
        <v>3.6000000000000005</v>
      </c>
      <c r="B30" s="1" t="s">
        <v>122</v>
      </c>
    </row>
    <row r="31" spans="1:5" x14ac:dyDescent="0.2">
      <c r="A31" s="18"/>
      <c r="B31" s="3" t="s">
        <v>123</v>
      </c>
    </row>
    <row r="32" spans="1:5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>
        <v>1.1200000000000001</v>
      </c>
      <c r="D34">
        <v>1.08</v>
      </c>
      <c r="E34">
        <v>0.83</v>
      </c>
    </row>
    <row r="35" spans="1:5" x14ac:dyDescent="0.2">
      <c r="A35" s="18">
        <f t="shared" ref="A35:A37" si="2">+A34+0.1</f>
        <v>4.1999999999999993</v>
      </c>
      <c r="B35" s="1" t="s">
        <v>126</v>
      </c>
      <c r="C35">
        <v>9.67</v>
      </c>
      <c r="D35">
        <v>9.6</v>
      </c>
      <c r="E35">
        <v>7.4</v>
      </c>
    </row>
    <row r="36" spans="1:5" x14ac:dyDescent="0.2">
      <c r="A36" s="18">
        <f t="shared" si="2"/>
        <v>4.2999999999999989</v>
      </c>
      <c r="B36" s="1" t="s">
        <v>127</v>
      </c>
      <c r="C36">
        <v>45.2</v>
      </c>
      <c r="D36">
        <v>40.03</v>
      </c>
      <c r="E36">
        <v>41.52</v>
      </c>
    </row>
    <row r="37" spans="1:5" x14ac:dyDescent="0.2">
      <c r="A37" s="18">
        <f t="shared" si="2"/>
        <v>4.3999999999999986</v>
      </c>
      <c r="B37" s="1" t="s">
        <v>128</v>
      </c>
      <c r="C37">
        <f>'Financial Statements'!B22/'Financial Statements'!B48</f>
        <v>0.28292440929256851</v>
      </c>
      <c r="D37">
        <f>'Financial Statements'!C22/'Financial Statements'!C48</f>
        <v>0.26974205275183616</v>
      </c>
      <c r="E37">
        <f>'Financial Statements'!D22/'Financial Statements'!D48</f>
        <v>0.1772557180259843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  <c r="C40">
        <v>30.327000000000002</v>
      </c>
      <c r="D40">
        <v>33.03</v>
      </c>
      <c r="E40">
        <v>56.493000000000002</v>
      </c>
    </row>
    <row r="41" spans="1:5" x14ac:dyDescent="0.2">
      <c r="A41" s="18">
        <f t="shared" ref="A41:A44" si="3">+A40+0.1</f>
        <v>5.1999999999999993</v>
      </c>
      <c r="B41" s="3" t="s">
        <v>131</v>
      </c>
    </row>
    <row r="42" spans="1:5" x14ac:dyDescent="0.2">
      <c r="A42" s="18">
        <f t="shared" si="3"/>
        <v>5.2999999999999989</v>
      </c>
      <c r="B42" s="1" t="s">
        <v>132</v>
      </c>
      <c r="C42">
        <v>3.1030000000000002</v>
      </c>
      <c r="D42">
        <v>3.74</v>
      </c>
      <c r="E42">
        <v>3.7269999999999999</v>
      </c>
    </row>
    <row r="43" spans="1:5" x14ac:dyDescent="0.2">
      <c r="A43" s="18">
        <f t="shared" si="3"/>
        <v>5.3999999999999986</v>
      </c>
      <c r="B43" s="3" t="s">
        <v>133</v>
      </c>
      <c r="C43">
        <v>6.11</v>
      </c>
      <c r="D43">
        <v>5.61</v>
      </c>
      <c r="E43">
        <v>3.28</v>
      </c>
    </row>
    <row r="44" spans="1:5" x14ac:dyDescent="0.2">
      <c r="A44" s="18">
        <f t="shared" si="3"/>
        <v>5.4999999999999982</v>
      </c>
      <c r="B44" s="1" t="s">
        <v>134</v>
      </c>
    </row>
    <row r="45" spans="1:5" x14ac:dyDescent="0.2">
      <c r="A45" s="18"/>
      <c r="B45" s="3" t="s">
        <v>135</v>
      </c>
    </row>
    <row r="46" spans="1:5" x14ac:dyDescent="0.2">
      <c r="A46" s="18">
        <f>+A44+0.1</f>
        <v>5.5999999999999979</v>
      </c>
      <c r="B46" s="1" t="s">
        <v>136</v>
      </c>
    </row>
    <row r="47" spans="1:5" x14ac:dyDescent="0.2">
      <c r="A47" s="18">
        <f t="shared" ref="A47:A50" si="4">+A45+0.1</f>
        <v>0.1</v>
      </c>
      <c r="B47" s="1" t="s">
        <v>137</v>
      </c>
      <c r="C47">
        <v>19.690000000000001</v>
      </c>
      <c r="D47">
        <v>15.007</v>
      </c>
      <c r="E47">
        <v>8.7859999999999996</v>
      </c>
    </row>
    <row r="48" spans="1:5" x14ac:dyDescent="0.2">
      <c r="A48" s="18">
        <f t="shared" si="4"/>
        <v>5.6999999999999975</v>
      </c>
      <c r="B48" s="1" t="s">
        <v>138</v>
      </c>
      <c r="C48">
        <v>-6.58</v>
      </c>
      <c r="D48">
        <v>13.121</v>
      </c>
      <c r="E48">
        <v>1.8240000000000001</v>
      </c>
    </row>
    <row r="49" spans="1:5" x14ac:dyDescent="0.2">
      <c r="A49" s="18">
        <f t="shared" si="4"/>
        <v>0.2</v>
      </c>
      <c r="B49" s="1" t="s">
        <v>128</v>
      </c>
      <c r="C49">
        <f>C37</f>
        <v>0.28292440929256851</v>
      </c>
      <c r="D49">
        <f>D37</f>
        <v>0.26974205275183616</v>
      </c>
      <c r="E49">
        <f>E37</f>
        <v>0.1772557180259843</v>
      </c>
    </row>
    <row r="50" spans="1:5" x14ac:dyDescent="0.2">
      <c r="A50" s="18">
        <f t="shared" si="4"/>
        <v>5.7999999999999972</v>
      </c>
      <c r="B50" s="1" t="s">
        <v>139</v>
      </c>
    </row>
    <row r="51" spans="1:5" x14ac:dyDescent="0.2">
      <c r="A51" s="18"/>
      <c r="B51" s="3" t="s">
        <v>140</v>
      </c>
    </row>
    <row r="53" spans="1:5" x14ac:dyDescent="0.2">
      <c r="B53" s="1" t="s">
        <v>94</v>
      </c>
      <c r="C53">
        <f>'Financial Statements'!B113/'Financial Statements'!B20</f>
        <v>0.1643367505436471</v>
      </c>
      <c r="D53">
        <f>'Financial Statements'!C113/'Financial Statements'!C20</f>
        <v>0.23244846942045841</v>
      </c>
      <c r="E53">
        <f>'Financial Statements'!D113/'Financial Statements'!D20</f>
        <v>0.14161362924982487</v>
      </c>
    </row>
    <row r="54" spans="1:5" x14ac:dyDescent="0.2">
      <c r="B54" s="1" t="s">
        <v>95</v>
      </c>
      <c r="C54" s="24">
        <f>SUM('Financial Statements'!B97,'Financial Statements'!B97)/('Financial Statements'!B8)*100</f>
        <v>-0.15520074658659797</v>
      </c>
      <c r="D54" s="24">
        <f>SUM('Financial Statements'!C96, 'Financial Statements'!C97)/('Financial Statements'!C8)*100</f>
        <v>-3.0392245302979357</v>
      </c>
      <c r="E54" s="24">
        <f>SUM('Financial Statements'!D96, 'Financial Statements'!D97)/('Financial Statements'!D8)*100</f>
        <v>-3.2176748082982716</v>
      </c>
    </row>
    <row r="55" spans="1:5" x14ac:dyDescent="0.2">
      <c r="B55" s="1" t="s">
        <v>96</v>
      </c>
      <c r="C55" s="24">
        <f>SUM('Financial Statements'!B97,'Financial Statements'!B97)/'Financial Statements'!B45*100</f>
        <v>-1.4530949497827481</v>
      </c>
      <c r="D55" s="24">
        <f>SUM('Financial Statements'!C96, 'Financial Statements'!C97)/'Financial Statements'!C45*100</f>
        <v>-28.18965517241379</v>
      </c>
      <c r="E55" s="24">
        <f>SUM('Financial Statements'!D96, 'Financial Statements'!D97)/'Financial Statements'!D45*100</f>
        <v>-24.024914323015832</v>
      </c>
    </row>
    <row r="57" spans="1:5" x14ac:dyDescent="0.2">
      <c r="B57" s="17" t="s">
        <v>92</v>
      </c>
    </row>
    <row r="58" spans="1:5" x14ac:dyDescent="0.2">
      <c r="B58" s="1"/>
      <c r="C58" s="2"/>
      <c r="D58" s="2"/>
      <c r="E58" s="2"/>
    </row>
    <row r="59" spans="1:5" x14ac:dyDescent="0.2">
      <c r="B59" s="1" t="s">
        <v>89</v>
      </c>
    </row>
    <row r="60" spans="1:5" x14ac:dyDescent="0.2">
      <c r="B60" s="1" t="s">
        <v>90</v>
      </c>
      <c r="C60">
        <f>'Financial Statements'!B17/'Financial Statements'!B8</f>
        <v>0.13020886165831491</v>
      </c>
      <c r="D60">
        <f>'Financial Statements'!C17/'Financial Statements'!C8</f>
        <v>0.11996982097606181</v>
      </c>
      <c r="E60">
        <f>'Financial Statements'!D17/'Financial Statements'!D8</f>
        <v>0.14085933373404003</v>
      </c>
    </row>
    <row r="61" spans="1:5" x14ac:dyDescent="0.2">
      <c r="B61" s="1" t="s">
        <v>14</v>
      </c>
      <c r="C61">
        <f>'Financial Statements'!B18/'Financial Statements'!B8</f>
        <v>0.30288744395528594</v>
      </c>
      <c r="D61">
        <f>'Financial Statements'!C18/'Financial Statements'!C8</f>
        <v>0.29782377527561593</v>
      </c>
      <c r="E61">
        <f>'Financial Statements'!D18/'Financial Statements'!D8</f>
        <v>0.24147314354406862</v>
      </c>
    </row>
    <row r="62" spans="1:5" x14ac:dyDescent="0.2">
      <c r="B62" s="1" t="s">
        <v>93</v>
      </c>
    </row>
    <row r="63" spans="1:5" x14ac:dyDescent="0.2">
      <c r="B63" s="1" t="s">
        <v>150</v>
      </c>
      <c r="C63">
        <f>('Financial Statements'!B93+'Financial Statements'!B96+'Financial Statements'!B97+'Financial Statements'!B98-'Financial Statements'!B39+'Financial Statements'!C39)/('Financial Statements'!B8)*100</f>
        <v>-22.337495688868149</v>
      </c>
      <c r="D63">
        <f>('Financial Statements'!C93+'Financial Statements'!C96+'Financial Statements'!C97+'Financial Statements'!C98+'Financial Statements'!D39-'Financial Statements'!C39)/('Financial Statements'!D8)*100</f>
        <v>-45.005555251989868</v>
      </c>
      <c r="E63">
        <f>('Financial Statements'!D93+'Financial Statements'!D96+'Financial Statements'!D97+'Financial Statements'!D98-'Financial Statements'!D39)/('Financial Statements'!D8)*100</f>
        <v>-46.897619437917783</v>
      </c>
    </row>
    <row r="64" spans="1:5" x14ac:dyDescent="0.2">
      <c r="B64" s="17" t="s">
        <v>149</v>
      </c>
    </row>
    <row r="65" spans="2:4" x14ac:dyDescent="0.2">
      <c r="B65" s="25" t="s">
        <v>152</v>
      </c>
      <c r="C65">
        <f>('Financial Statements'!B6-'Financial Statements'!C6)/('Financial Statements'!C6)*100</f>
        <v>6.3239764351428418</v>
      </c>
      <c r="D65">
        <f>('Financial Statements'!C6-'Financial Statements'!D6)/('Financial Statements'!D6)*100</f>
        <v>34.720743656765436</v>
      </c>
    </row>
    <row r="66" spans="2:4" x14ac:dyDescent="0.2">
      <c r="B66" s="25" t="s">
        <v>153</v>
      </c>
      <c r="C66">
        <f>('Financial Statements'!C7-'Financial Statements'!D7)/('Financial Statements'!D7)*100</f>
        <v>27.259708376729652</v>
      </c>
      <c r="D66">
        <f>('Financial Statements'!B7-'Financial Statements'!C7)/('Financial Statements'!C7)*100</f>
        <v>14.181951041286078</v>
      </c>
    </row>
    <row r="67" spans="2:4" x14ac:dyDescent="0.2">
      <c r="B67" s="1" t="s">
        <v>151</v>
      </c>
      <c r="C67">
        <f>('Financial Statements'!C8-'Financial Statements'!D8)/('Financial Statements'!D8)*100</f>
        <v>33.25938473307469</v>
      </c>
      <c r="D67">
        <f>('Financial Statements'!B8-'Financial Statements'!C8)/('Financial Statements'!C8)*100</f>
        <v>7.7937876041846055</v>
      </c>
    </row>
    <row r="68" spans="2:4" x14ac:dyDescent="0.2">
      <c r="B68" s="1" t="s">
        <v>89</v>
      </c>
    </row>
    <row r="69" spans="2:4" x14ac:dyDescent="0.2">
      <c r="B69" s="1" t="s">
        <v>90</v>
      </c>
      <c r="C69">
        <f>('Financial Statements'!B17-'Financial Statements'!C17)/('Financial Statements'!C17)*100</f>
        <v>16.993642764372137</v>
      </c>
      <c r="D69">
        <f>('Financial Statements'!C17-'Financial Statements'!D17)/('Financial Statements'!D17)*100</f>
        <v>13.496948381090307</v>
      </c>
    </row>
    <row r="70" spans="2:4" x14ac:dyDescent="0.2">
      <c r="B70" s="1" t="s">
        <v>91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Charanian Udaybhaskar</cp:lastModifiedBy>
  <dcterms:created xsi:type="dcterms:W3CDTF">2020-05-18T16:32:37Z</dcterms:created>
  <dcterms:modified xsi:type="dcterms:W3CDTF">2023-08-23T16:05:52Z</dcterms:modified>
</cp:coreProperties>
</file>