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my/Downloads/"/>
    </mc:Choice>
  </mc:AlternateContent>
  <xr:revisionPtr revIDLastSave="0" documentId="13_ncr:1_{8FFFC6CF-0B4E-CE48-9C04-001FEACB6DC8}" xr6:coauthVersionLast="47" xr6:coauthVersionMax="47" xr10:uidLastSave="{00000000-0000-0000-0000-000000000000}"/>
  <bookViews>
    <workbookView xWindow="3460" yWindow="0" windowWidth="30140" windowHeight="21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D28" i="3"/>
  <c r="C28" i="3"/>
  <c r="E26" i="3"/>
  <c r="D26" i="3"/>
  <c r="C26" i="3"/>
  <c r="E25" i="3"/>
  <c r="D25" i="3"/>
  <c r="C25" i="3"/>
  <c r="E47" i="3"/>
  <c r="D47" i="3"/>
  <c r="D49" i="3"/>
  <c r="E49" i="3"/>
  <c r="E37" i="3"/>
  <c r="D37" i="3"/>
  <c r="E22" i="3"/>
  <c r="D22" i="3"/>
  <c r="C22" i="3"/>
  <c r="E21" i="3"/>
  <c r="D21" i="3"/>
  <c r="C21" i="3"/>
  <c r="E18" i="3"/>
  <c r="D18" i="3"/>
  <c r="C18" i="3"/>
  <c r="E19" i="3"/>
  <c r="D19" i="3"/>
  <c r="C19" i="3"/>
  <c r="E20" i="3"/>
  <c r="D20" i="3"/>
  <c r="C20" i="3"/>
  <c r="E13" i="3"/>
  <c r="D13" i="3"/>
  <c r="C13" i="3"/>
  <c r="C14" i="3"/>
  <c r="E14" i="3"/>
  <c r="D14" i="3"/>
  <c r="D17" i="3"/>
  <c r="E17" i="3"/>
  <c r="C17" i="3"/>
  <c r="E35" i="3"/>
  <c r="D35" i="3"/>
  <c r="E34" i="3"/>
  <c r="D34" i="3"/>
  <c r="Q15" i="3"/>
  <c r="E11" i="3" s="1"/>
  <c r="P15" i="3"/>
  <c r="Q16" i="3"/>
  <c r="E9" i="3" s="1"/>
  <c r="P16" i="3"/>
  <c r="Q17" i="3"/>
  <c r="E10" i="3" s="1"/>
  <c r="P17" i="3"/>
  <c r="D10" i="3" s="1"/>
  <c r="D9" i="3"/>
  <c r="Q5" i="3"/>
  <c r="P4" i="3"/>
  <c r="P5" i="3" s="1"/>
  <c r="Q4" i="3"/>
  <c r="O4" i="3"/>
  <c r="O3" i="3"/>
  <c r="P3" i="3"/>
  <c r="Q3" i="3"/>
  <c r="O11" i="3"/>
  <c r="C8" i="3" s="1"/>
  <c r="P11" i="3"/>
  <c r="D8" i="3" s="1"/>
  <c r="Q11" i="3"/>
  <c r="E8" i="3" s="1"/>
  <c r="D11" i="3"/>
  <c r="D7" i="3"/>
  <c r="E7" i="3"/>
  <c r="C7" i="3"/>
  <c r="D6" i="3"/>
  <c r="E6" i="3"/>
  <c r="C6" i="3"/>
  <c r="E5" i="3"/>
  <c r="D5" i="3"/>
  <c r="C5" i="3"/>
  <c r="D12" i="3" l="1"/>
  <c r="E12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62" i="1" l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<sst xmlns="http://schemas.openxmlformats.org/spreadsheetml/2006/main" count="181" uniqueCount="158">
  <si>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</si>
  <si>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</si>
  <si>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</si>
  <si>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</si>
  <si>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</si>
  <si>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</si>
  <si>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</si>
  <si>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</si>
  <si>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</si>
  <si>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</si>
  <si>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</si>
  <si>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</si>
  <si>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</si>
  <si>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</si>
  <si>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</si>
  <si>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</si>
  <si>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</si>
  <si>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</si>
  <si>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</si>
  <si>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</si>
  <si>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</si>
  <si>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</si>
  <si>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</si>
  <si>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</si>
  <si>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</si>
  <si>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</si>
  <si>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</si>
  <si>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</si>
  <si>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</si>
  <si>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</si>
  <si>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</si>
  <si>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</si>
  <si>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</si>
  <si>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</si>
  <si>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</si>
  <si>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</si>
  <si>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</si>
  <si>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</si>
  <si>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</si>
  <si>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</si>
  <si>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</si>
  <si>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</si>
  <si>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</si>
  <si>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</si>
  <si>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</si>
  <si>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</si>
  <si>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</si>
  <si>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</si>
  <si>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</si>
  <si>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</si>
  <si>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</si>
  <si>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</si>
  <si>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</si>
  <si>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</si>
  <si>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</si>
  <si>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</si>
  <si>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</si>
  <si>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</si>
  <si>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</si>
  <si>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</si>
  <si>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</si>
  <si>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</si>
  <si>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</si>
  <si>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</si>
  <si>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</si>
  <si>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</si>
  <si>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</si>
  <si>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</si>
  <si>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</si>
  <si>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</si>
  <si>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</si>
  <si>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</si>
  <si>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</si>
  <si>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</si>
  <si>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</si>
  <si>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</si>
  <si>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</si>
  <si>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</si>
  <si>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</si>
  <si>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</si>
  <si>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</si>
  <si>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</si>
  <si>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</si>
  <si>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</si>
  <si>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</si>
  <si>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</si>
  <si>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</si>
  <si>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</si>
  <si>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</si>
  <si>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</si>
  <si>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</si>
  <si>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</si>
  <si>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</si>
  <si>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</si>
  <si>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</si>
  <si>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</si>
  <si>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</si>
  <si>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</si>
  <si>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</si>
  <si>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</si>
  <si>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</si>
  <si>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</si>
  <si>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</si>
  <si>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</si>
  <si>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</si>
  <si>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</si>
  <si>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</si>
  <si>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</si>
  <si>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</si>
  <si>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</si>
  <si>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</si>
  <si>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</si>
  <si>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</si>
  <si>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</si>
  <si>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</si>
  <si>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</si>
  <si>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</si>
  <si>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</si>
  <si>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</si>
  <si>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</si>
  <si>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</si>
  <si>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</si>
  <si>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</si>
  <si>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</si>
  <si>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</si>
  <si>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</si>
  <si>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</si>
  <si>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</si>
  <si>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</si>
  <si>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</si>
  <si>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</si>
  <si>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</si>
  <si>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</si>
  <si>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</si>
  <si>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</si>
  <si>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</si>
  <si>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</si>
  <si>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</si>
  <si>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</si>
  <si>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</si>
  <si>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</si>
  <si>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</si>
  <si>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</si>
  <si>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</si>
  <si>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</si>
  <si>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</si>
  <si>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</si>
  <si>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</si>
  <si>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</si>
  <si>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</si>
  <si>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Daily Operational expenses </t>
  </si>
  <si>
    <t xml:space="preserve">Sales </t>
  </si>
  <si>
    <t xml:space="preserve">Receiveables Turnover </t>
  </si>
  <si>
    <t xml:space="preserve">Inventory Turnover </t>
  </si>
  <si>
    <t xml:space="preserve">Cost of Goods Sold </t>
  </si>
  <si>
    <t xml:space="preserve">Turnover Ratios </t>
  </si>
  <si>
    <t xml:space="preserve">Payables Turnover </t>
  </si>
  <si>
    <t xml:space="preserve">Purchases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</si>
</sst>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0" fontId="0" fillId="0" borderId="0" xfId="3" applyNumberFormat="1" applyFont="1"/>
    <xf numFmtId="2" fontId="0" fillId="0" borderId="0" xfId="3" applyNumberFormat="1" applyFont="1"/>
    <xf numFmtId="2" fontId="0" fillId="0" borderId="0" xfId="3" applyNumberFormat="1" applyFont="1" applyFill="1"/>
    <xf numFmtId="166" fontId="0" fillId="0" borderId="0" xfId="3" applyNumberFormat="1" applyFont="1"/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3" applyNumberFormat="1" applyFont="1" applyFill="1"/>
    <xf numFmtId="0" fontId="0" fillId="0" borderId="0" xfId="0" applyFill="1"/>
    <xf numFmtId="0" fontId="2" fillId="0" borderId="0" xfId="0" applyFont="1" applyFill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="120" zoomScaleNormal="120" workbookViewId="0">
      <selection activeCell="A24" sqref="A2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0" zoomScale="119" zoomScaleNormal="120" workbookViewId="0">
      <selection activeCell="B22" sqref="B22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0" t="s">
        <v>1</v>
      </c>
      <c r="B2" s="30"/>
      <c r="C2" s="30"/>
      <c r="D2" s="30"/>
    </row>
    <row r="3" spans="1:10" x14ac:dyDescent="0.2">
      <c r="B3" s="29" t="s">
        <v>23</v>
      </c>
      <c r="C3" s="29"/>
      <c r="D3" s="29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30" t="s">
        <v>24</v>
      </c>
      <c r="B31" s="30"/>
      <c r="C31" s="30"/>
      <c r="D31" s="30"/>
    </row>
    <row r="32" spans="1:4" x14ac:dyDescent="0.2">
      <c r="B32" s="29" t="s">
        <v>142</v>
      </c>
      <c r="C32" s="29"/>
      <c r="D32" s="29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30" t="s">
        <v>55</v>
      </c>
      <c r="B71" s="30"/>
      <c r="C71" s="30"/>
      <c r="D71" s="30"/>
    </row>
    <row r="72" spans="1:4" x14ac:dyDescent="0.2">
      <c r="B72" s="29" t="s">
        <v>23</v>
      </c>
      <c r="C72" s="29"/>
      <c r="D72" s="29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2"/>
  <sheetViews>
    <sheetView tabSelected="1" topLeftCell="A33" zoomScale="120" zoomScaleNormal="120" workbookViewId="0">
      <selection activeCell="N11" sqref="N11:Q1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14" max="14" width="16.6640625" customWidth="1"/>
  </cols>
  <sheetData>
    <row r="1" spans="1:17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7" x14ac:dyDescent="0.2">
      <c r="C2" s="29" t="s">
        <v>23</v>
      </c>
      <c r="D2" s="29"/>
      <c r="E2" s="29"/>
    </row>
    <row r="3" spans="1:17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N3" s="7" t="s">
        <v>151</v>
      </c>
      <c r="O3" s="7">
        <f>'Financial Statements'!B8</f>
        <v>394328</v>
      </c>
      <c r="P3" s="7">
        <f>'Financial Statements'!C8</f>
        <v>365817</v>
      </c>
      <c r="Q3" s="7">
        <f>'Financial Statements'!D8</f>
        <v>274515</v>
      </c>
    </row>
    <row r="4" spans="1:17" x14ac:dyDescent="0.2">
      <c r="A4" s="18">
        <v>1</v>
      </c>
      <c r="B4" s="7" t="s">
        <v>99</v>
      </c>
      <c r="N4" s="7" t="s">
        <v>154</v>
      </c>
      <c r="O4" s="7">
        <f>'Financial Statements'!B12</f>
        <v>223546</v>
      </c>
      <c r="P4" s="7">
        <f>'Financial Statements'!C12</f>
        <v>212981</v>
      </c>
      <c r="Q4" s="7">
        <f>'Financial Statements'!D12</f>
        <v>169559</v>
      </c>
    </row>
    <row r="5" spans="1:17" x14ac:dyDescent="0.2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N5" s="7" t="s">
        <v>157</v>
      </c>
      <c r="P5" s="7">
        <f>P4+'Financial Statements'!C39-'Financial Statements'!B39</f>
        <v>214615</v>
      </c>
      <c r="Q5" s="7">
        <f>Q4+'Financial Statements'!D39-'Financial Statements'!C39</f>
        <v>167040</v>
      </c>
    </row>
    <row r="6" spans="1:17" x14ac:dyDescent="0.2">
      <c r="A6" s="18">
        <f t="shared" ref="A6:A13" si="0">+A5+0.1</f>
        <v>1.2000000000000002</v>
      </c>
      <c r="B6" s="1" t="s">
        <v>101</v>
      </c>
      <c r="C6" s="26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7" x14ac:dyDescent="0.2">
      <c r="A7" s="18">
        <f t="shared" si="0"/>
        <v>1.3000000000000003</v>
      </c>
      <c r="B7" s="1" t="s">
        <v>102</v>
      </c>
      <c r="C7" s="25">
        <f>('Financial Statements'!B36+'Financial Statements'!B37)/'Financial Statements'!B62</f>
        <v>0.15990307299649434</v>
      </c>
      <c r="D7" s="24">
        <f>('Financial Statements'!C36+'Financial Statements'!C37)/'Financial Statements'!C62</f>
        <v>0.21756300536274972</v>
      </c>
      <c r="E7" s="24">
        <f>('Financial Statements'!D36+'Financial Statements'!D37)/'Financial Statements'!D62</f>
        <v>0.35174377003972168</v>
      </c>
    </row>
    <row r="8" spans="1:17" x14ac:dyDescent="0.2">
      <c r="A8" s="18">
        <f t="shared" si="0"/>
        <v>1.4000000000000004</v>
      </c>
      <c r="B8" s="31" t="s">
        <v>103</v>
      </c>
      <c r="C8" s="32">
        <f>'Financial Statements'!B42/'List of Ratios'!O11</f>
        <v>244.58995664739882</v>
      </c>
      <c r="D8" s="33">
        <f>'Financial Statements'!C42/'List of Ratios'!P11</f>
        <v>247.34955018344473</v>
      </c>
      <c r="E8" s="33">
        <f>'Financial Statements'!D42/'List of Ratios'!Q11</f>
        <v>343.31820353559482</v>
      </c>
    </row>
    <row r="9" spans="1:17" x14ac:dyDescent="0.2">
      <c r="A9" s="18">
        <f t="shared" si="0"/>
        <v>1.5000000000000004</v>
      </c>
      <c r="B9" s="1" t="s">
        <v>104</v>
      </c>
      <c r="D9">
        <f>365/P16</f>
        <v>8.9041667253573475</v>
      </c>
      <c r="E9">
        <f>365/Q16</f>
        <v>11.184415650796085</v>
      </c>
    </row>
    <row r="10" spans="1:17" x14ac:dyDescent="0.2">
      <c r="A10" s="18">
        <f t="shared" si="0"/>
        <v>1.6000000000000005</v>
      </c>
      <c r="B10" s="1" t="s">
        <v>105</v>
      </c>
      <c r="D10">
        <f>385/P17</f>
        <v>96.377218119267823</v>
      </c>
      <c r="E10">
        <f>365/Q17</f>
        <v>109.99966075989784</v>
      </c>
    </row>
    <row r="11" spans="1:17" x14ac:dyDescent="0.2">
      <c r="A11" s="18">
        <f t="shared" si="0"/>
        <v>1.7000000000000006</v>
      </c>
      <c r="B11" s="1" t="s">
        <v>106</v>
      </c>
      <c r="D11">
        <f>365/'List of Ratios'!P15</f>
        <v>23.474788396019502</v>
      </c>
      <c r="E11">
        <f>365/'List of Ratios'!Q15</f>
        <v>31.282358583926801</v>
      </c>
      <c r="N11" s="34" t="s">
        <v>150</v>
      </c>
      <c r="O11" s="34">
        <f>('Financial Statements'!B12+'Financial Statements'!B19-SUM('Financial Statements'!B79:B82))/365</f>
        <v>553.6</v>
      </c>
      <c r="P11" s="34">
        <f>('Financial Statements'!C12+'Financial Statements'!C19-SUM('Financial Statements'!C79:C82))/365</f>
        <v>545.1232876712329</v>
      </c>
      <c r="Q11" s="34">
        <f>('Financial Statements'!D12+'Financial Statements'!D19-SUM('Financial Statements'!D79:D82))/365</f>
        <v>418.6</v>
      </c>
    </row>
    <row r="12" spans="1:17" x14ac:dyDescent="0.2">
      <c r="A12" s="18">
        <f t="shared" si="0"/>
        <v>1.8000000000000007</v>
      </c>
      <c r="B12" s="1" t="s">
        <v>107</v>
      </c>
      <c r="D12">
        <f>D9+D11-D10</f>
        <v>-63.998262997890976</v>
      </c>
      <c r="E12">
        <f>E9+E11-E10</f>
        <v>-67.532886525174945</v>
      </c>
    </row>
    <row r="13" spans="1:17" x14ac:dyDescent="0.2">
      <c r="A13" s="18">
        <f t="shared" si="0"/>
        <v>1.9000000000000008</v>
      </c>
      <c r="B13" s="1" t="s">
        <v>108</v>
      </c>
      <c r="C13" s="23">
        <f>('Financial Statements'!B42-'Financial Statements'!B56)/'Financial Statements'!B8</f>
        <v>-4.711052727678481E-2</v>
      </c>
      <c r="D13" s="23">
        <f>('Financial Statements'!C42-'Financial Statements'!C56)/'Financial Statements'!C8</f>
        <v>2.557289573748623E-2</v>
      </c>
      <c r="E13" s="23">
        <f>('Financial Statements'!D42-'Financial Statements'!D56)/'Financial Statements'!D8</f>
        <v>0.13959528623208203</v>
      </c>
    </row>
    <row r="14" spans="1:17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N14" s="7" t="s">
        <v>155</v>
      </c>
    </row>
    <row r="15" spans="1:17" x14ac:dyDescent="0.2">
      <c r="A15" s="18"/>
      <c r="N15" s="7" t="s">
        <v>152</v>
      </c>
      <c r="O15" s="7"/>
      <c r="P15" s="7">
        <f>'List of Ratios'!P3/(AVERAGE('Financial Statements'!B38:D38))</f>
        <v>15.54859595930974</v>
      </c>
      <c r="Q15" s="7">
        <f>'List of Ratios'!Q3/(AVERAGE('Financial Statements'!B38:D38))</f>
        <v>11.667918166104673</v>
      </c>
    </row>
    <row r="16" spans="1:17" x14ac:dyDescent="0.2">
      <c r="A16" s="18">
        <f>+A4+1</f>
        <v>2</v>
      </c>
      <c r="B16" s="17" t="s">
        <v>110</v>
      </c>
      <c r="N16" s="7" t="s">
        <v>153</v>
      </c>
      <c r="O16" s="7"/>
      <c r="P16" s="7">
        <f>P4/ AVERAGE('Financial Statements'!B39:D39)</f>
        <v>40.992044652595112</v>
      </c>
      <c r="Q16" s="7">
        <f>Q4/AVERAGE('Financial Statements'!B39:D39)</f>
        <v>32.634695579649708</v>
      </c>
    </row>
    <row r="17" spans="1:17" x14ac:dyDescent="0.2">
      <c r="A17" s="18">
        <f>+A16+0.1</f>
        <v>2.1</v>
      </c>
      <c r="B17" s="1" t="s">
        <v>9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  <c r="N17" s="7" t="s">
        <v>156</v>
      </c>
      <c r="P17" s="7">
        <f>P5/AVERAGE('Financial Statements'!B51:D51)</f>
        <v>3.9947199920582728</v>
      </c>
      <c r="Q17" s="7">
        <f>Q5/AVERAGE('Financial Statements'!B52:D52)</f>
        <v>3.3181920514891869</v>
      </c>
    </row>
    <row r="18" spans="1:17" x14ac:dyDescent="0.2">
      <c r="A18" s="18">
        <f>+A17+0.1</f>
        <v>2.2000000000000002</v>
      </c>
      <c r="B18" s="1" t="s">
        <v>111</v>
      </c>
      <c r="C18" s="27">
        <f>('Financial Statements'!B18+'Financial Statements'!B79)/'Financial Statements'!B8</f>
        <v>0.3310467428130896</v>
      </c>
      <c r="D18" s="27">
        <f>('Financial Statements'!C18+'Financial Statements'!C79)/'Financial Statements'!C8</f>
        <v>0.32866979938056462</v>
      </c>
      <c r="E18" s="27">
        <f>('Financial Statements'!D18+'Financial Statements'!D79)/'Financial Statements'!D8</f>
        <v>0.2817478097736007</v>
      </c>
    </row>
    <row r="19" spans="1:17" x14ac:dyDescent="0.2">
      <c r="A19" s="18"/>
      <c r="B19" s="3" t="s">
        <v>112</v>
      </c>
      <c r="C19">
        <f>('Financial Statements'!B18+'Financial Statements'!B79)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17" x14ac:dyDescent="0.2">
      <c r="A20" s="18">
        <f>+A18+0.1</f>
        <v>2.3000000000000003</v>
      </c>
      <c r="B20" s="1" t="s">
        <v>113</v>
      </c>
      <c r="C20" s="27">
        <f>'Financial Statements'!B18/'Financial Statements'!B8</f>
        <v>0.30288744395528594</v>
      </c>
      <c r="D20" s="27">
        <f>'Financial Statements'!C18/'Financial Statements'!C8</f>
        <v>0.29782377527561593</v>
      </c>
      <c r="E20" s="27">
        <f>'Financial Statements'!D18/'Financial Statements'!D8</f>
        <v>0.24147314354406862</v>
      </c>
    </row>
    <row r="21" spans="1:17" x14ac:dyDescent="0.2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17" x14ac:dyDescent="0.2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</row>
    <row r="23" spans="1:17" x14ac:dyDescent="0.2">
      <c r="A23" s="18"/>
    </row>
    <row r="24" spans="1:17" x14ac:dyDescent="0.2">
      <c r="A24" s="18">
        <f>+A16+1</f>
        <v>3</v>
      </c>
      <c r="B24" s="7" t="s">
        <v>116</v>
      </c>
    </row>
    <row r="25" spans="1:17" x14ac:dyDescent="0.2">
      <c r="A25" s="18">
        <f>+A24+0.1</f>
        <v>3.1</v>
      </c>
      <c r="B25" s="1" t="s">
        <v>117</v>
      </c>
      <c r="C25">
        <f>('Financial Statements'!B55+'Financial Statements'!B59)/'Financial Statements'!B68</f>
        <v>2.1725410483107042</v>
      </c>
      <c r="D25">
        <f>('Financial Statements'!C55+'Financial Statements'!C59)/'Financial Statements'!C68</f>
        <v>1.8817403708987162</v>
      </c>
      <c r="E25">
        <f>('Financial Statements'!D55+'Financial Statements'!D59)/'Financial Statements'!D68</f>
        <v>1.6443471739696047</v>
      </c>
    </row>
    <row r="26" spans="1:17" x14ac:dyDescent="0.2">
      <c r="A26" s="18">
        <f t="shared" ref="A26:A30" si="1">+A25+0.1</f>
        <v>3.2</v>
      </c>
      <c r="B26" s="1" t="s">
        <v>118</v>
      </c>
      <c r="C26">
        <f>('Financial Statements'!B55+'Financial Statements'!B59)/'Financial Statements'!B48</f>
        <v>0.31207778769967826</v>
      </c>
      <c r="D26">
        <f>('Financial Statements'!C55+'Financial Statements'!C59)/'Financial Statements'!C48</f>
        <v>0.33822884200090025</v>
      </c>
      <c r="E26">
        <f>('Financial Statements'!D55+'Financial Statements'!D59)/'Financial Statements'!D48</f>
        <v>0.33171960677765155</v>
      </c>
    </row>
    <row r="27" spans="1:17" x14ac:dyDescent="0.2">
      <c r="A27" s="18">
        <f t="shared" si="1"/>
        <v>3.3000000000000003</v>
      </c>
      <c r="B27" s="1" t="s">
        <v>119</v>
      </c>
    </row>
    <row r="28" spans="1:17" x14ac:dyDescent="0.2">
      <c r="A28" s="18">
        <f t="shared" si="1"/>
        <v>3.4000000000000004</v>
      </c>
      <c r="B28" s="1" t="s">
        <v>120</v>
      </c>
      <c r="C28">
        <f>('Financial Statements'!B22+'Financial Statements'!B19+'Financial Statements'!B21)/'Financial Statements'!B19</f>
        <v>-355.59580838323353</v>
      </c>
      <c r="D28">
        <f>('Financial Statements'!C22+'Financial Statements'!C19+'Financial Statements'!C21)/'Financial Statements'!C19</f>
        <v>424.2829457364341</v>
      </c>
      <c r="E28">
        <f>('Financial Statements'!D22+'Financial Statements'!D19+'Financial Statements'!D21)/'Financial Statements'!D19</f>
        <v>84.550435865504355</v>
      </c>
    </row>
    <row r="29" spans="1:17" x14ac:dyDescent="0.2">
      <c r="A29" s="18">
        <f t="shared" si="1"/>
        <v>3.5000000000000004</v>
      </c>
      <c r="B29" s="1" t="s">
        <v>121</v>
      </c>
    </row>
    <row r="30" spans="1:17" x14ac:dyDescent="0.2">
      <c r="A30" s="18">
        <f t="shared" si="1"/>
        <v>3.6000000000000005</v>
      </c>
      <c r="B30" s="1" t="s">
        <v>122</v>
      </c>
    </row>
    <row r="31" spans="1:17" x14ac:dyDescent="0.2">
      <c r="A31" s="18"/>
      <c r="B31" s="3" t="s">
        <v>123</v>
      </c>
    </row>
    <row r="32" spans="1:17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D34">
        <f>'Financial Statements'!C8/AVERAGE('Financial Statements'!B48:C48)</f>
        <v>1.0396116841466585</v>
      </c>
      <c r="E34">
        <f>'Financial Statements'!D8/AVERAGE('Financial Statements'!C48:D48)</f>
        <v>0.81351034983478787</v>
      </c>
    </row>
    <row r="35" spans="1:5" x14ac:dyDescent="0.2">
      <c r="A35" s="18">
        <f t="shared" ref="A35:A37" si="2">+A34+0.1</f>
        <v>4.1999999999999993</v>
      </c>
      <c r="B35" s="1" t="s">
        <v>126</v>
      </c>
      <c r="D35">
        <f>'Financial Statements'!C8/AVERAGE('Financial Statements'!B45:C45)</f>
        <v>8.970830216903515</v>
      </c>
      <c r="E35">
        <f>'Financial Statements'!D8/AVERAGE('Financial Statements'!C45:D45)</f>
        <v>7.2045508227698605</v>
      </c>
    </row>
    <row r="36" spans="1:5" x14ac:dyDescent="0.2">
      <c r="A36" s="18">
        <f t="shared" si="2"/>
        <v>4.2999999999999989</v>
      </c>
      <c r="B36" s="1" t="s">
        <v>127</v>
      </c>
      <c r="D36">
        <v>40.992040000000003</v>
      </c>
      <c r="E36">
        <v>32.634700000000002</v>
      </c>
    </row>
    <row r="37" spans="1:5" x14ac:dyDescent="0.2">
      <c r="A37" s="18">
        <f t="shared" si="2"/>
        <v>4.3999999999999986</v>
      </c>
      <c r="B37" s="1" t="s">
        <v>128</v>
      </c>
      <c r="D37" s="27">
        <f>'Financial Statements'!C20/AVERAGE('Financial Statements'!B48:C48)</f>
        <v>0.31035428422026351</v>
      </c>
      <c r="E37" s="27">
        <f>'Financial Statements'!D20/AVERAGE('Financial Statements'!C48:D48)</f>
        <v>0.19882054853383516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</row>
    <row r="41" spans="1:5" x14ac:dyDescent="0.2">
      <c r="A41" s="18">
        <f t="shared" ref="A41:A44" si="3">+A40+0.1</f>
        <v>5.1999999999999993</v>
      </c>
      <c r="B41" s="3" t="s">
        <v>131</v>
      </c>
    </row>
    <row r="42" spans="1:5" x14ac:dyDescent="0.2">
      <c r="A42" s="18">
        <f t="shared" si="3"/>
        <v>5.2999999999999989</v>
      </c>
      <c r="B42" s="1" t="s">
        <v>132</v>
      </c>
    </row>
    <row r="43" spans="1:5" x14ac:dyDescent="0.2">
      <c r="A43" s="18">
        <f t="shared" si="3"/>
        <v>5.3999999999999986</v>
      </c>
      <c r="B43" s="3" t="s">
        <v>133</v>
      </c>
    </row>
    <row r="44" spans="1:5" x14ac:dyDescent="0.2">
      <c r="A44" s="18">
        <f t="shared" si="3"/>
        <v>5.4999999999999982</v>
      </c>
      <c r="B44" s="1" t="s">
        <v>134</v>
      </c>
    </row>
    <row r="45" spans="1:5" x14ac:dyDescent="0.2">
      <c r="A45" s="18"/>
      <c r="B45" s="3" t="s">
        <v>135</v>
      </c>
    </row>
    <row r="46" spans="1:5" x14ac:dyDescent="0.2">
      <c r="A46" s="18">
        <f>+A44+0.1</f>
        <v>5.5999999999999979</v>
      </c>
      <c r="B46" s="1" t="s">
        <v>136</v>
      </c>
    </row>
    <row r="47" spans="1:5" x14ac:dyDescent="0.2">
      <c r="A47" s="18">
        <f t="shared" ref="A47:A50" si="4">+A45+0.1</f>
        <v>0.1</v>
      </c>
      <c r="B47" s="1" t="s">
        <v>137</v>
      </c>
      <c r="D47" s="23">
        <f>'Financial Statements'!C22/AVERAGE('Financial Statements'!B68:C68)</f>
        <v>1.6645276981768957</v>
      </c>
      <c r="E47" s="23">
        <f>'Financial Statements'!D22/AVERAGE('Financial Statements'!C68:D68)</f>
        <v>0.89405040917549772</v>
      </c>
    </row>
    <row r="48" spans="1:5" x14ac:dyDescent="0.2">
      <c r="A48" s="18">
        <f t="shared" si="4"/>
        <v>5.6999999999999975</v>
      </c>
      <c r="B48" s="1" t="s">
        <v>138</v>
      </c>
    </row>
    <row r="49" spans="1:5" x14ac:dyDescent="0.2">
      <c r="A49" s="18">
        <f t="shared" si="4"/>
        <v>0.2</v>
      </c>
      <c r="B49" s="1" t="s">
        <v>128</v>
      </c>
      <c r="D49" s="28">
        <f>D37</f>
        <v>0.31035428422026351</v>
      </c>
      <c r="E49" s="28">
        <f>E37</f>
        <v>0.19882054853383516</v>
      </c>
    </row>
    <row r="50" spans="1:5" x14ac:dyDescent="0.2">
      <c r="A50" s="18">
        <f t="shared" si="4"/>
        <v>5.7999999999999972</v>
      </c>
      <c r="B50" s="1" t="s">
        <v>139</v>
      </c>
    </row>
    <row r="51" spans="1:5" x14ac:dyDescent="0.2">
      <c r="A51" s="18"/>
      <c r="B51" s="3" t="s">
        <v>140</v>
      </c>
    </row>
    <row r="54" spans="1:5" x14ac:dyDescent="0.2">
      <c r="B54" s="17"/>
    </row>
    <row r="55" spans="1:5" x14ac:dyDescent="0.2">
      <c r="B55" s="1"/>
      <c r="D55" s="23"/>
      <c r="E55" s="23"/>
    </row>
    <row r="60" spans="1:5" x14ac:dyDescent="0.2">
      <c r="B60" s="1"/>
    </row>
    <row r="61" spans="1:5" x14ac:dyDescent="0.2">
      <c r="B61" s="1"/>
    </row>
    <row r="62" spans="1:5" x14ac:dyDescent="0.2">
      <c r="B62" s="1"/>
    </row>
  </sheetData>
  <mergeCells count="1">
    <mergeCell ref="C2:E2"/>
  </mergeCells>
  <pageMargins left="0.7" right="0.7" top="0.75" bottom="0.75" header="0.3" footer="0.3"/>
  <ignoredErrors>
    <ignoredError sqref="D35:E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Samuel Baah-Achemfour</cp:lastModifiedBy>
  <dcterms:created xsi:type="dcterms:W3CDTF">2020-05-18T16:32:37Z</dcterms:created>
  <dcterms:modified xsi:type="dcterms:W3CDTF">2023-09-07T08:03:20Z</dcterms:modified>
</cp:coreProperties>
</file>