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8_{6B9B3DF7-8E9E-491E-80E9-23FF72C3D86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C51" i="3"/>
  <c r="D10" i="3"/>
  <c r="C10" i="3"/>
  <c r="D9" i="3"/>
  <c r="C9" i="3"/>
  <c r="B100" i="2" l="1"/>
  <c r="C100" i="2"/>
  <c r="C91" i="2"/>
  <c r="B91" i="2"/>
  <c r="C84" i="2"/>
  <c r="D31" i="3" s="1"/>
  <c r="D30" i="3" s="1"/>
  <c r="B84" i="2"/>
  <c r="C31" i="3" s="1"/>
  <c r="C30" i="3" s="1"/>
  <c r="C64" i="2"/>
  <c r="B64" i="2"/>
  <c r="C58" i="2"/>
  <c r="B58" i="2"/>
  <c r="C54" i="2"/>
  <c r="B54" i="2"/>
  <c r="C49" i="2"/>
  <c r="B49" i="2"/>
  <c r="C44" i="2"/>
  <c r="D5" i="3" s="1"/>
  <c r="B44" i="2"/>
  <c r="C5" i="3" s="1"/>
  <c r="C20" i="2"/>
  <c r="B20" i="2"/>
  <c r="C15" i="2"/>
  <c r="B15" i="2"/>
  <c r="C7" i="2"/>
  <c r="B7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14" i="3" l="1"/>
  <c r="C13" i="3" s="1"/>
  <c r="C8" i="3"/>
  <c r="C7" i="3"/>
  <c r="C6" i="3"/>
  <c r="C27" i="3"/>
  <c r="C25" i="3"/>
  <c r="C43" i="3"/>
  <c r="C42" i="3" s="1"/>
  <c r="D14" i="3"/>
  <c r="D13" i="3" s="1"/>
  <c r="D8" i="3"/>
  <c r="D7" i="3"/>
  <c r="D6" i="3"/>
  <c r="D27" i="3"/>
  <c r="D25" i="3"/>
  <c r="D43" i="3"/>
  <c r="D42" i="3" s="1"/>
  <c r="C11" i="3"/>
  <c r="C12" i="3" s="1"/>
  <c r="C35" i="3"/>
  <c r="C17" i="3"/>
  <c r="C36" i="3"/>
  <c r="C34" i="3"/>
  <c r="D35" i="3"/>
  <c r="D17" i="3"/>
  <c r="D11" i="3"/>
  <c r="D12" i="3" s="1"/>
  <c r="D36" i="3"/>
  <c r="D34" i="3"/>
  <c r="B102" i="2"/>
  <c r="B103" i="2" s="1"/>
  <c r="C102" i="2"/>
  <c r="C103" i="2" s="1"/>
  <c r="B65" i="2"/>
  <c r="C65" i="2"/>
  <c r="B50" i="2"/>
  <c r="C26" i="3" s="1"/>
  <c r="C50" i="2"/>
  <c r="D26" i="3" s="1"/>
  <c r="B16" i="2"/>
  <c r="C16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C21" i="2" l="1"/>
  <c r="C24" i="2" s="1"/>
  <c r="D48" i="3"/>
  <c r="D29" i="3"/>
  <c r="D28" i="3"/>
  <c r="D21" i="3"/>
  <c r="D20" i="3" s="1"/>
  <c r="D19" i="3"/>
  <c r="C48" i="3"/>
  <c r="C29" i="3"/>
  <c r="C28" i="3"/>
  <c r="C21" i="3"/>
  <c r="C20" i="3" s="1"/>
  <c r="C19" i="3"/>
  <c r="C25" i="2"/>
  <c r="C26" i="2"/>
  <c r="B21" i="2"/>
  <c r="B24" i="2" s="1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C18" i="3" l="1"/>
  <c r="C50" i="3"/>
  <c r="C37" i="3"/>
  <c r="C49" i="3" s="1"/>
  <c r="C47" i="3"/>
  <c r="C41" i="3"/>
  <c r="C40" i="3" s="1"/>
  <c r="C22" i="3"/>
  <c r="D18" i="3"/>
  <c r="D50" i="3"/>
  <c r="D37" i="3"/>
  <c r="D49" i="3" s="1"/>
  <c r="D47" i="3"/>
  <c r="D41" i="3"/>
  <c r="D40" i="3" s="1"/>
  <c r="D22" i="3"/>
  <c r="B26" i="2"/>
  <c r="B25" i="2"/>
</calcChain>
</file>

<file path=xl/sharedStrings.xml><?xml version="1.0" encoding="utf-8"?>
<sst xmlns="http://schemas.openxmlformats.org/spreadsheetml/2006/main" count="153" uniqueCount="147">
  <si>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</si>
  <si>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</si>
  <si>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</si>
  <si>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</si>
  <si>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</si>
  <si>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</si>
  <si>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</si>
  <si>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</si>
  <si>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</si>
  <si>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</si>
  <si>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</si>
  <si>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</si>
  <si>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</si>
  <si>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</si>
  <si>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</si>
  <si>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</si>
  <si>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</si>
  <si>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</si>
  <si>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</si>
  <si>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</si>
  <si>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</si>
  <si>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</si>
  <si>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</si>
  <si>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</si>
  <si>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</si>
  <si>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</si>
  <si>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</si>
  <si>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</si>
  <si>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</si>
  <si>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</si>
  <si>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</si>
  <si>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</si>
  <si>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</si>
  <si>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</si>
  <si>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</si>
  <si>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</si>
  <si>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</si>
  <si>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</si>
  <si>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</si>
  <si>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</si>
  <si>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</si>
  <si>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</si>
  <si>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</si>
  <si>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</si>
  <si>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</si>
  <si>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</si>
  <si>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</si>
  <si>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</si>
  <si>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</si>
  <si>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</si>
  <si>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</si>
  <si>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</si>
  <si>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</si>
  <si>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</si>
  <si>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</si>
  <si>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</si>
  <si>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</si>
  <si>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</si>
  <si>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</si>
  <si>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</si>
  <si>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</si>
  <si>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</si>
  <si>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</si>
  <si>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</si>
  <si>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</si>
  <si>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Sales</t>
  </si>
  <si>
    <t>Operating Expenses</t>
  </si>
  <si>
    <t>Cost of Sales</t>
  </si>
  <si>
    <t>Fulfilment</t>
  </si>
  <si>
    <t>Technology and Content</t>
  </si>
  <si>
    <t>Sales and Marketing</t>
  </si>
  <si>
    <t>General and Administrative</t>
  </si>
  <si>
    <t>Other Operating Expenses(Income), net</t>
  </si>
  <si>
    <t>Total Operating Expenses</t>
  </si>
  <si>
    <t>Operating Income</t>
  </si>
  <si>
    <t>Interest Income</t>
  </si>
  <si>
    <t>Interest Expense</t>
  </si>
  <si>
    <t>Other Income(Expense), net</t>
  </si>
  <si>
    <t>Total Non-Operating Income (Expenses)</t>
  </si>
  <si>
    <t>Income(Loss) before Taxes</t>
  </si>
  <si>
    <t>Benefits(Provision) for Income Taxes</t>
  </si>
  <si>
    <t>Equity-method investment activity, net of tax</t>
  </si>
  <si>
    <t xml:space="preserve">Net income (loss) </t>
  </si>
  <si>
    <t xml:space="preserve">Basic earnings per share </t>
  </si>
  <si>
    <t>Diluted earnings per share</t>
  </si>
  <si>
    <t>Weighted-average shares used in computation of earnings per share</t>
  </si>
  <si>
    <t>Basic</t>
  </si>
  <si>
    <t>Diluted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</si>
  <si>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</si>
  <si>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</si>
  <si>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</si>
  <si>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</si>
  <si>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</si>
  <si>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</si>
  <si>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</si>
  <si>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</si>
  <si>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</si>
  <si>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Non- Current Assets</t>
  </si>
  <si>
    <t>Total Assets</t>
  </si>
  <si>
    <t xml:space="preserve">Accounts payable 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</si>
  <si>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</si>
  <si>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</si>
  <si>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</si>
  <si>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</si>
  <si>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</si>
  <si>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</si>
  <si>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Preferred stock ($0.01 par value; 500 shares authorized; no shares issued or outstanding) — —
Common stock ($0.01 par value; 100,000 shares authorized; 10,644 and 10,757 shares
issued; 10,175 and 10,242 shares outstanding)</t>
  </si>
  <si>
    <t>Total non-current liabilities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</si>
  <si>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</si>
  <si>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</si>
  <si>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</si>
  <si>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</si>
  <si>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</si>
  <si>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 xml:space="preserve"> </t>
  </si>
  <si>
    <t>Total stockholders’ equity and Liabilities</t>
  </si>
  <si>
    <t xml:space="preserve">CASH, CASH EQUIVALENTS, AND RESTRICTED CASH, BEGINNING OF
PERIOD </t>
  </si>
  <si>
    <t>Net income (loss)</t>
  </si>
  <si>
    <t>Operating Activities</t>
  </si>
  <si>
    <t>Adjustments to reconcile net income (loss) to net cash from operating activities:</t>
  </si>
  <si>
    <t>Depreciation and amortization of property and equipment and capitalized content
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</si>
  <si>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</si>
  <si>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</si>
  <si>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</si>
  <si>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</si>
  <si>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Accounts payable</t>
  </si>
  <si>
    <t>Net cash provided by (used in) operating activities</t>
  </si>
  <si>
    <t>Investing Activities</t>
  </si>
  <si>
    <t>Purchases of property and equipment</t>
  </si>
  <si>
    <t>Proceeds from property and equipment sales and incentive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</si>
  <si>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</si>
  <si>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</si>
  <si>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</si>
  <si>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</si>
  <si>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Common stock repurchased</t>
  </si>
  <si>
    <t>Financing Activities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</si>
  <si>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</si>
  <si>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</si>
  <si>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</si>
  <si>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</si>
  <si>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</si>
  <si>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</si>
  <si>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</si>
  <si>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</si>
  <si>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</si>
  <si>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</si>
  <si>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 xml:space="preserve">Share price as at 31st December </t>
  </si>
  <si>
    <t>Defensive Interval(days)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</si>
</sst>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\x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B2B2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Font="1"/>
    <xf numFmtId="165" fontId="2" fillId="0" borderId="0" xfId="1" applyNumberFormat="1" applyFont="1" applyBorder="1"/>
    <xf numFmtId="2" fontId="0" fillId="0" borderId="0" xfId="0" applyNumberFormat="1"/>
    <xf numFmtId="165" fontId="1" fillId="0" borderId="1" xfId="1" applyNumberFormat="1" applyFont="1" applyBorder="1"/>
    <xf numFmtId="0" fontId="0" fillId="0" borderId="1" xfId="0" applyBorder="1"/>
    <xf numFmtId="0" fontId="2" fillId="0" borderId="1" xfId="0" applyFont="1" applyBorder="1" applyAlignment="1">
      <alignment horizontal="left" indent="1"/>
    </xf>
    <xf numFmtId="165" fontId="1" fillId="0" borderId="0" xfId="1" applyNumberFormat="1" applyFont="1" applyBorder="1"/>
    <xf numFmtId="0" fontId="0" fillId="0" borderId="1" xfId="0" applyBorder="1" applyAlignment="1">
      <alignment horizontal="left" indent="1"/>
    </xf>
    <xf numFmtId="165" fontId="0" fillId="0" borderId="1" xfId="1" applyNumberFormat="1" applyFont="1" applyBorder="1"/>
    <xf numFmtId="167" fontId="0" fillId="0" borderId="0" xfId="0" applyNumberFormat="1"/>
    <xf numFmtId="9" fontId="0" fillId="0" borderId="0" xfId="3" applyFont="1"/>
    <xf numFmtId="0" fontId="8" fillId="0" borderId="0" xfId="0" applyFont="1"/>
    <xf numFmtId="9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62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60</v>
      </c>
    </row>
    <row r="8" spans="1:1" x14ac:dyDescent="0.25">
      <c r="A8" s="2" t="s">
        <v>61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"/>
  <sheetViews>
    <sheetView zoomScale="85" zoomScaleNormal="85" workbookViewId="0">
      <selection activeCell="D34" sqref="D34"/>
    </sheetView>
  </sheetViews>
  <sheetFormatPr defaultRowHeight="15" x14ac:dyDescent="0.25"/>
  <cols>
    <col min="1" max="1" width="63.140625" customWidth="1"/>
    <col min="2" max="2" width="13.42578125" bestFit="1" customWidth="1"/>
    <col min="3" max="3" width="11.5703125" bestFit="1" customWidth="1"/>
  </cols>
  <sheetData>
    <row r="1" spans="1:8" ht="60" customHeight="1" x14ac:dyDescent="0.25">
      <c r="A1" s="7" t="s">
        <v>55</v>
      </c>
      <c r="B1" s="8" t="s">
        <v>9</v>
      </c>
      <c r="C1" s="8"/>
      <c r="D1" s="8"/>
      <c r="E1" s="8"/>
      <c r="F1" s="8"/>
      <c r="G1" s="8"/>
      <c r="H1" s="8"/>
    </row>
    <row r="2" spans="1:8" x14ac:dyDescent="0.25">
      <c r="A2" s="39" t="s">
        <v>10</v>
      </c>
      <c r="B2" s="39"/>
      <c r="C2" s="39"/>
    </row>
    <row r="3" spans="1:8" x14ac:dyDescent="0.25">
      <c r="B3" s="38" t="s">
        <v>56</v>
      </c>
      <c r="C3" s="38"/>
    </row>
    <row r="4" spans="1:8" x14ac:dyDescent="0.25">
      <c r="B4" s="9">
        <v>2021</v>
      </c>
      <c r="C4" s="9">
        <v>2022</v>
      </c>
    </row>
    <row r="5" spans="1:8" x14ac:dyDescent="0.25">
      <c r="A5" t="s">
        <v>63</v>
      </c>
      <c r="B5" s="16">
        <v>241787</v>
      </c>
      <c r="C5" s="16">
        <v>242901</v>
      </c>
    </row>
    <row r="6" spans="1:8" x14ac:dyDescent="0.25">
      <c r="A6" s="1" t="s">
        <v>64</v>
      </c>
      <c r="B6" s="10">
        <v>228035</v>
      </c>
      <c r="C6" s="10">
        <v>271082</v>
      </c>
    </row>
    <row r="7" spans="1:8" x14ac:dyDescent="0.25">
      <c r="A7" s="11" t="s">
        <v>65</v>
      </c>
      <c r="B7" s="12">
        <f>B5+B6</f>
        <v>469822</v>
      </c>
      <c r="C7" s="12">
        <f>C5+C6</f>
        <v>513983</v>
      </c>
    </row>
    <row r="8" spans="1:8" x14ac:dyDescent="0.25">
      <c r="A8" s="9" t="s">
        <v>66</v>
      </c>
      <c r="B8" s="10"/>
      <c r="C8" s="10"/>
    </row>
    <row r="9" spans="1:8" x14ac:dyDescent="0.25">
      <c r="A9" t="s">
        <v>67</v>
      </c>
      <c r="B9" s="10">
        <v>272344</v>
      </c>
      <c r="C9" s="10">
        <v>288831</v>
      </c>
    </row>
    <row r="10" spans="1:8" x14ac:dyDescent="0.25">
      <c r="A10" t="s">
        <v>68</v>
      </c>
      <c r="B10" s="10">
        <v>75111</v>
      </c>
      <c r="C10" s="10">
        <v>84299</v>
      </c>
    </row>
    <row r="11" spans="1:8" x14ac:dyDescent="0.25">
      <c r="A11" t="s">
        <v>69</v>
      </c>
      <c r="B11" s="10">
        <v>56052</v>
      </c>
      <c r="C11" s="10">
        <v>73213</v>
      </c>
    </row>
    <row r="12" spans="1:8" x14ac:dyDescent="0.25">
      <c r="A12" t="s">
        <v>70</v>
      </c>
      <c r="B12" s="10">
        <v>32551</v>
      </c>
      <c r="C12" s="10">
        <v>42238</v>
      </c>
    </row>
    <row r="13" spans="1:8" x14ac:dyDescent="0.25">
      <c r="A13" s="1" t="s">
        <v>71</v>
      </c>
      <c r="B13" s="10">
        <v>8823</v>
      </c>
      <c r="C13" s="10">
        <v>11891</v>
      </c>
    </row>
    <row r="14" spans="1:8" x14ac:dyDescent="0.25">
      <c r="A14" s="1" t="s">
        <v>72</v>
      </c>
      <c r="B14" s="10">
        <v>62</v>
      </c>
      <c r="C14" s="10">
        <v>1263</v>
      </c>
    </row>
    <row r="15" spans="1:8" x14ac:dyDescent="0.25">
      <c r="A15" s="11" t="s">
        <v>73</v>
      </c>
      <c r="B15" s="12">
        <f>SUM(B9:B14)</f>
        <v>444943</v>
      </c>
      <c r="C15" s="12">
        <f>SUM(C9:C14)</f>
        <v>501735</v>
      </c>
    </row>
    <row r="16" spans="1:8" x14ac:dyDescent="0.25">
      <c r="A16" s="11" t="s">
        <v>74</v>
      </c>
      <c r="B16" s="12">
        <f>B7-B15</f>
        <v>24879</v>
      </c>
      <c r="C16" s="12">
        <f>C7-C15</f>
        <v>12248</v>
      </c>
    </row>
    <row r="17" spans="1:3" x14ac:dyDescent="0.25">
      <c r="A17" t="s">
        <v>75</v>
      </c>
      <c r="B17" s="10">
        <v>448</v>
      </c>
      <c r="C17" s="10">
        <v>989</v>
      </c>
    </row>
    <row r="18" spans="1:3" x14ac:dyDescent="0.25">
      <c r="A18" s="1" t="s">
        <v>76</v>
      </c>
      <c r="B18" s="10">
        <v>-1809</v>
      </c>
      <c r="C18" s="10">
        <v>-2367</v>
      </c>
    </row>
    <row r="19" spans="1:3" x14ac:dyDescent="0.25">
      <c r="A19" s="1" t="s">
        <v>77</v>
      </c>
      <c r="B19" s="10">
        <v>14633</v>
      </c>
      <c r="C19" s="10">
        <v>-16806</v>
      </c>
    </row>
    <row r="20" spans="1:3" x14ac:dyDescent="0.25">
      <c r="A20" s="11" t="s">
        <v>78</v>
      </c>
      <c r="B20" s="12">
        <f>SUM(B17:B19)</f>
        <v>13272</v>
      </c>
      <c r="C20" s="12">
        <f>SUM(C17:C19)</f>
        <v>-18184</v>
      </c>
    </row>
    <row r="21" spans="1:3" s="11" customFormat="1" x14ac:dyDescent="0.25">
      <c r="A21" s="11" t="s">
        <v>79</v>
      </c>
      <c r="B21" s="12">
        <f>B16+B20</f>
        <v>38151</v>
      </c>
      <c r="C21" s="12">
        <f>C16+C20</f>
        <v>-5936</v>
      </c>
    </row>
    <row r="22" spans="1:3" s="9" customFormat="1" x14ac:dyDescent="0.25">
      <c r="A22" t="s">
        <v>80</v>
      </c>
      <c r="B22" s="10">
        <v>-4791</v>
      </c>
      <c r="C22" s="10">
        <v>3217</v>
      </c>
    </row>
    <row r="23" spans="1:3" x14ac:dyDescent="0.25">
      <c r="A23" t="s">
        <v>81</v>
      </c>
      <c r="B23" s="10">
        <v>4</v>
      </c>
      <c r="C23" s="10">
        <v>-3</v>
      </c>
    </row>
    <row r="24" spans="1:3" x14ac:dyDescent="0.25">
      <c r="A24" s="11" t="s">
        <v>82</v>
      </c>
      <c r="B24" s="12">
        <f>B21+B22</f>
        <v>33360</v>
      </c>
      <c r="C24" s="12">
        <f>C21+C22</f>
        <v>-2719</v>
      </c>
    </row>
    <row r="25" spans="1:3" x14ac:dyDescent="0.25">
      <c r="A25" s="9" t="s">
        <v>83</v>
      </c>
      <c r="B25" s="26">
        <f>B24/B28</f>
        <v>3.297420183848967</v>
      </c>
      <c r="C25" s="24">
        <f>C24/C28</f>
        <v>-0.2668564137795662</v>
      </c>
    </row>
    <row r="26" spans="1:3" x14ac:dyDescent="0.25">
      <c r="A26" t="s">
        <v>84</v>
      </c>
      <c r="B26" s="26">
        <f>B24/B29</f>
        <v>3.2400932400932403</v>
      </c>
      <c r="C26" s="24">
        <f>C24/C29</f>
        <v>-0.2668564137795662</v>
      </c>
    </row>
    <row r="27" spans="1:3" x14ac:dyDescent="0.25">
      <c r="A27" s="9" t="s">
        <v>85</v>
      </c>
      <c r="B27" s="25"/>
      <c r="C27" s="25"/>
    </row>
    <row r="28" spans="1:3" x14ac:dyDescent="0.25">
      <c r="A28" s="9" t="s">
        <v>86</v>
      </c>
      <c r="B28" s="25">
        <v>10117</v>
      </c>
      <c r="C28" s="16">
        <v>10189</v>
      </c>
    </row>
    <row r="29" spans="1:3" x14ac:dyDescent="0.25">
      <c r="A29" s="1" t="s">
        <v>87</v>
      </c>
      <c r="B29" s="16">
        <v>10296</v>
      </c>
      <c r="C29" s="16">
        <v>10189</v>
      </c>
    </row>
    <row r="30" spans="1:3" x14ac:dyDescent="0.25">
      <c r="A30" s="1"/>
      <c r="B30" s="15"/>
      <c r="C30" s="15"/>
    </row>
    <row r="31" spans="1:3" x14ac:dyDescent="0.25">
      <c r="A31" s="1"/>
      <c r="B31" s="15"/>
      <c r="C31" s="15"/>
    </row>
    <row r="33" spans="1:3" x14ac:dyDescent="0.25">
      <c r="A33" s="1"/>
      <c r="B33" s="16"/>
      <c r="C33" s="16"/>
    </row>
    <row r="34" spans="1:3" x14ac:dyDescent="0.25">
      <c r="A34" s="1"/>
      <c r="B34" s="16"/>
      <c r="C34" s="16"/>
    </row>
    <row r="37" spans="1:3" x14ac:dyDescent="0.25">
      <c r="A37" s="39" t="s">
        <v>12</v>
      </c>
      <c r="B37" s="39"/>
      <c r="C37" s="39"/>
    </row>
    <row r="38" spans="1:3" x14ac:dyDescent="0.25">
      <c r="B38" s="38" t="s">
        <v>57</v>
      </c>
      <c r="C38" s="38"/>
    </row>
    <row r="39" spans="1:3" x14ac:dyDescent="0.25">
      <c r="B39" s="9">
        <v>2021</v>
      </c>
      <c r="C39" s="9">
        <v>2022</v>
      </c>
    </row>
    <row r="40" spans="1:3" x14ac:dyDescent="0.25">
      <c r="A40" t="s">
        <v>88</v>
      </c>
      <c r="B40" s="16">
        <v>36220</v>
      </c>
      <c r="C40" s="16">
        <v>53888</v>
      </c>
    </row>
    <row r="41" spans="1:3" x14ac:dyDescent="0.25">
      <c r="A41" t="s">
        <v>89</v>
      </c>
      <c r="B41" s="16">
        <v>59829</v>
      </c>
      <c r="C41" s="16">
        <v>16138</v>
      </c>
    </row>
    <row r="42" spans="1:3" x14ac:dyDescent="0.25">
      <c r="A42" s="1" t="s">
        <v>90</v>
      </c>
      <c r="B42" s="10">
        <v>32640</v>
      </c>
      <c r="C42" s="10">
        <v>34405</v>
      </c>
    </row>
    <row r="43" spans="1:3" x14ac:dyDescent="0.25">
      <c r="A43" t="s">
        <v>91</v>
      </c>
      <c r="B43" s="10">
        <v>32891</v>
      </c>
      <c r="C43" s="10">
        <v>42360</v>
      </c>
    </row>
    <row r="44" spans="1:3" x14ac:dyDescent="0.25">
      <c r="A44" s="11" t="s">
        <v>92</v>
      </c>
      <c r="B44" s="12">
        <f>SUM(B40:B43)</f>
        <v>161580</v>
      </c>
      <c r="C44" s="12">
        <f>SUM(C40:C43)</f>
        <v>146791</v>
      </c>
    </row>
    <row r="45" spans="1:3" x14ac:dyDescent="0.25">
      <c r="A45" t="s">
        <v>93</v>
      </c>
      <c r="B45" s="10">
        <v>160281</v>
      </c>
      <c r="C45" s="10">
        <v>186715</v>
      </c>
    </row>
    <row r="46" spans="1:3" x14ac:dyDescent="0.25">
      <c r="A46" s="1" t="s">
        <v>94</v>
      </c>
      <c r="B46" s="10">
        <v>56082</v>
      </c>
      <c r="C46" s="10">
        <v>66123</v>
      </c>
    </row>
    <row r="47" spans="1:3" x14ac:dyDescent="0.25">
      <c r="A47" s="1" t="s">
        <v>95</v>
      </c>
      <c r="B47" s="10">
        <v>15371</v>
      </c>
      <c r="C47" s="10">
        <v>20288</v>
      </c>
    </row>
    <row r="48" spans="1:3" x14ac:dyDescent="0.25">
      <c r="A48" s="1" t="s">
        <v>96</v>
      </c>
      <c r="B48" s="10">
        <v>27235</v>
      </c>
      <c r="C48" s="10">
        <v>42758</v>
      </c>
    </row>
    <row r="49" spans="1:3" x14ac:dyDescent="0.25">
      <c r="A49" s="11" t="s">
        <v>97</v>
      </c>
      <c r="B49" s="12">
        <f>SUM(B45:B48)</f>
        <v>258969</v>
      </c>
      <c r="C49" s="12">
        <f>SUM(C45:C48)</f>
        <v>315884</v>
      </c>
    </row>
    <row r="50" spans="1:3" ht="15.75" thickBot="1" x14ac:dyDescent="0.3">
      <c r="A50" s="13" t="s">
        <v>98</v>
      </c>
      <c r="B50" s="14">
        <f>B44+B49</f>
        <v>420549</v>
      </c>
      <c r="C50" s="14">
        <f>C44+C49</f>
        <v>462675</v>
      </c>
    </row>
    <row r="51" spans="1:3" ht="15.75" thickTop="1" x14ac:dyDescent="0.25">
      <c r="A51" s="1" t="s">
        <v>99</v>
      </c>
      <c r="B51" s="16">
        <v>78664</v>
      </c>
      <c r="C51" s="16">
        <v>79600</v>
      </c>
    </row>
    <row r="52" spans="1:3" x14ac:dyDescent="0.25">
      <c r="A52" s="1" t="s">
        <v>100</v>
      </c>
      <c r="B52" s="16">
        <v>51775</v>
      </c>
      <c r="C52" s="16">
        <v>62566</v>
      </c>
    </row>
    <row r="53" spans="1:3" x14ac:dyDescent="0.25">
      <c r="A53" s="1" t="s">
        <v>101</v>
      </c>
      <c r="B53" s="10">
        <v>11827</v>
      </c>
      <c r="C53" s="10">
        <v>13227</v>
      </c>
    </row>
    <row r="54" spans="1:3" x14ac:dyDescent="0.25">
      <c r="A54" s="18" t="s">
        <v>102</v>
      </c>
      <c r="B54" s="17">
        <f>SUM(B51:B53)</f>
        <v>142266</v>
      </c>
      <c r="C54" s="17">
        <f>SUM(C51:C53)</f>
        <v>155393</v>
      </c>
    </row>
    <row r="55" spans="1:3" x14ac:dyDescent="0.25">
      <c r="A55" s="28" t="s">
        <v>103</v>
      </c>
      <c r="B55" s="27">
        <v>67651</v>
      </c>
      <c r="C55" s="27">
        <v>72968</v>
      </c>
    </row>
    <row r="56" spans="1:3" x14ac:dyDescent="0.25">
      <c r="A56" s="1" t="s">
        <v>104</v>
      </c>
      <c r="B56" s="10">
        <v>48744</v>
      </c>
      <c r="C56" s="10">
        <v>67150</v>
      </c>
    </row>
    <row r="57" spans="1:3" x14ac:dyDescent="0.25">
      <c r="A57" s="1" t="s">
        <v>105</v>
      </c>
      <c r="B57" s="10">
        <v>23643</v>
      </c>
      <c r="C57" s="10">
        <v>21121</v>
      </c>
    </row>
    <row r="58" spans="1:3" x14ac:dyDescent="0.25">
      <c r="A58" s="29" t="s">
        <v>107</v>
      </c>
      <c r="B58" s="12">
        <f>SUM(B55:B57)</f>
        <v>140038</v>
      </c>
      <c r="C58" s="12">
        <f>SUM(C55:C57)</f>
        <v>161239</v>
      </c>
    </row>
    <row r="59" spans="1:3" ht="75" x14ac:dyDescent="0.25">
      <c r="A59" s="2" t="s">
        <v>106</v>
      </c>
      <c r="B59" s="30">
        <v>106</v>
      </c>
      <c r="C59" s="30">
        <v>108</v>
      </c>
    </row>
    <row r="60" spans="1:3" x14ac:dyDescent="0.25">
      <c r="A60" t="s">
        <v>108</v>
      </c>
      <c r="B60" s="10">
        <v>-1837</v>
      </c>
      <c r="C60" s="10">
        <v>-7837</v>
      </c>
    </row>
    <row r="61" spans="1:3" x14ac:dyDescent="0.25">
      <c r="A61" t="s">
        <v>109</v>
      </c>
      <c r="B61" s="10">
        <v>55437</v>
      </c>
      <c r="C61" s="10">
        <v>75066</v>
      </c>
    </row>
    <row r="62" spans="1:3" x14ac:dyDescent="0.25">
      <c r="A62" s="1" t="s">
        <v>110</v>
      </c>
      <c r="B62" s="10">
        <v>-1376</v>
      </c>
      <c r="C62" s="10">
        <v>-4487</v>
      </c>
    </row>
    <row r="63" spans="1:3" x14ac:dyDescent="0.25">
      <c r="A63" s="1" t="s">
        <v>111</v>
      </c>
      <c r="B63" s="16">
        <v>85915</v>
      </c>
      <c r="C63" s="10">
        <v>83193</v>
      </c>
    </row>
    <row r="64" spans="1:3" x14ac:dyDescent="0.25">
      <c r="A64" s="11" t="s">
        <v>112</v>
      </c>
      <c r="B64" s="12">
        <f>SUM(B59:B63)</f>
        <v>138245</v>
      </c>
      <c r="C64" s="12">
        <f>SUM(C59:C63)</f>
        <v>146043</v>
      </c>
    </row>
    <row r="65" spans="1:3" ht="15.75" thickBot="1" x14ac:dyDescent="0.3">
      <c r="A65" s="13" t="s">
        <v>114</v>
      </c>
      <c r="B65" s="14">
        <f>B58+B64+B54</f>
        <v>420549</v>
      </c>
      <c r="C65" s="14">
        <f>C58+C64+C54</f>
        <v>462675</v>
      </c>
    </row>
    <row r="66" spans="1:3" ht="15.75" thickTop="1" x14ac:dyDescent="0.25"/>
    <row r="67" spans="1:3" x14ac:dyDescent="0.25">
      <c r="A67" s="39" t="s">
        <v>13</v>
      </c>
      <c r="B67" s="39"/>
      <c r="C67" s="39"/>
    </row>
    <row r="68" spans="1:3" x14ac:dyDescent="0.25">
      <c r="B68" s="38" t="s">
        <v>56</v>
      </c>
      <c r="C68" s="38"/>
    </row>
    <row r="69" spans="1:3" x14ac:dyDescent="0.25">
      <c r="B69" s="9">
        <v>2021</v>
      </c>
      <c r="C69" s="9">
        <v>2022</v>
      </c>
    </row>
    <row r="70" spans="1:3" ht="30" x14ac:dyDescent="0.25">
      <c r="A70" s="2" t="s">
        <v>115</v>
      </c>
      <c r="B70" s="16">
        <v>42377</v>
      </c>
      <c r="C70" s="16">
        <v>36477</v>
      </c>
    </row>
    <row r="71" spans="1:3" x14ac:dyDescent="0.25">
      <c r="A71" s="9" t="s">
        <v>117</v>
      </c>
      <c r="B71" s="17"/>
      <c r="C71" s="17"/>
    </row>
    <row r="72" spans="1:3" x14ac:dyDescent="0.25">
      <c r="A72" t="s">
        <v>116</v>
      </c>
      <c r="B72" s="10">
        <v>33364</v>
      </c>
      <c r="C72" s="10">
        <v>-2722</v>
      </c>
    </row>
    <row r="73" spans="1:3" x14ac:dyDescent="0.25">
      <c r="A73" s="18" t="s">
        <v>118</v>
      </c>
      <c r="B73" s="17"/>
      <c r="C73" s="17"/>
    </row>
    <row r="74" spans="1:3" ht="45" x14ac:dyDescent="0.25">
      <c r="A74" s="5" t="s">
        <v>119</v>
      </c>
      <c r="B74" s="10">
        <v>34433</v>
      </c>
      <c r="C74" s="10">
        <v>41921</v>
      </c>
    </row>
    <row r="75" spans="1:3" x14ac:dyDescent="0.25">
      <c r="A75" s="19" t="s">
        <v>120</v>
      </c>
      <c r="B75" s="10">
        <v>12757</v>
      </c>
      <c r="C75" s="10">
        <v>19621</v>
      </c>
    </row>
    <row r="76" spans="1:3" x14ac:dyDescent="0.25">
      <c r="A76" s="19" t="s">
        <v>121</v>
      </c>
      <c r="B76" s="10">
        <v>-14306</v>
      </c>
      <c r="C76" s="10">
        <v>16966</v>
      </c>
    </row>
    <row r="77" spans="1:3" x14ac:dyDescent="0.25">
      <c r="A77" s="19" t="s">
        <v>122</v>
      </c>
      <c r="B77" s="10">
        <v>-310</v>
      </c>
      <c r="C77" s="10">
        <v>-8148</v>
      </c>
    </row>
    <row r="78" spans="1:3" x14ac:dyDescent="0.25">
      <c r="A78" s="9" t="s">
        <v>123</v>
      </c>
      <c r="B78" s="10"/>
      <c r="C78" s="10"/>
    </row>
    <row r="79" spans="1:3" x14ac:dyDescent="0.25">
      <c r="A79" s="19" t="s">
        <v>90</v>
      </c>
      <c r="B79" s="10">
        <v>-9487</v>
      </c>
      <c r="C79" s="10">
        <v>-2592</v>
      </c>
    </row>
    <row r="80" spans="1:3" x14ac:dyDescent="0.25">
      <c r="A80" s="1" t="s">
        <v>91</v>
      </c>
      <c r="B80" s="10">
        <v>-18163</v>
      </c>
      <c r="C80" s="10">
        <v>-21897</v>
      </c>
    </row>
    <row r="81" spans="1:3" x14ac:dyDescent="0.25">
      <c r="A81" s="1" t="s">
        <v>124</v>
      </c>
      <c r="B81" s="10">
        <v>3602</v>
      </c>
      <c r="C81" s="10">
        <v>2945</v>
      </c>
    </row>
    <row r="82" spans="1:3" x14ac:dyDescent="0.25">
      <c r="A82" s="1" t="s">
        <v>100</v>
      </c>
      <c r="B82" s="10">
        <v>2123</v>
      </c>
      <c r="C82" s="10">
        <v>-1558</v>
      </c>
    </row>
    <row r="83" spans="1:3" x14ac:dyDescent="0.25">
      <c r="A83" s="1" t="s">
        <v>101</v>
      </c>
      <c r="B83" s="10">
        <v>2314</v>
      </c>
      <c r="C83" s="10">
        <v>2216</v>
      </c>
    </row>
    <row r="84" spans="1:3" x14ac:dyDescent="0.25">
      <c r="A84" s="29" t="s">
        <v>125</v>
      </c>
      <c r="B84" s="32">
        <f>SUM(B72:B83)</f>
        <v>46327</v>
      </c>
      <c r="C84" s="32">
        <f>SUM(C72:C83)</f>
        <v>46752</v>
      </c>
    </row>
    <row r="85" spans="1:3" x14ac:dyDescent="0.25">
      <c r="A85" s="9" t="s">
        <v>126</v>
      </c>
      <c r="B85" s="25"/>
      <c r="C85" s="25"/>
    </row>
    <row r="86" spans="1:3" x14ac:dyDescent="0.25">
      <c r="A86" s="9" t="s">
        <v>127</v>
      </c>
      <c r="B86" s="10">
        <v>-61053</v>
      </c>
      <c r="C86" s="10">
        <v>-63645</v>
      </c>
    </row>
    <row r="87" spans="1:3" x14ac:dyDescent="0.25">
      <c r="A87" s="1" t="s">
        <v>128</v>
      </c>
      <c r="B87" s="10">
        <v>5657</v>
      </c>
      <c r="C87" s="10">
        <v>5324</v>
      </c>
    </row>
    <row r="88" spans="1:3" x14ac:dyDescent="0.25">
      <c r="A88" s="1" t="s">
        <v>129</v>
      </c>
      <c r="B88" s="10">
        <v>-1985</v>
      </c>
      <c r="C88" s="10">
        <v>-8316</v>
      </c>
    </row>
    <row r="89" spans="1:3" x14ac:dyDescent="0.25">
      <c r="A89" s="1" t="s">
        <v>130</v>
      </c>
      <c r="B89" s="10">
        <v>59384</v>
      </c>
      <c r="C89" s="10">
        <v>31601</v>
      </c>
    </row>
    <row r="90" spans="1:3" x14ac:dyDescent="0.25">
      <c r="A90" s="1" t="s">
        <v>131</v>
      </c>
      <c r="B90" s="10">
        <v>-60157</v>
      </c>
      <c r="C90" s="10">
        <v>-2565</v>
      </c>
    </row>
    <row r="91" spans="1:3" x14ac:dyDescent="0.25">
      <c r="A91" s="29" t="s">
        <v>132</v>
      </c>
      <c r="B91" s="12">
        <f>SUM(B86:B90)</f>
        <v>-58154</v>
      </c>
      <c r="C91" s="12">
        <f>SUM(C86:C90)</f>
        <v>-37601</v>
      </c>
    </row>
    <row r="92" spans="1:3" x14ac:dyDescent="0.25">
      <c r="A92" s="18" t="s">
        <v>134</v>
      </c>
      <c r="B92" s="25"/>
      <c r="C92" s="25"/>
    </row>
    <row r="93" spans="1:3" x14ac:dyDescent="0.25">
      <c r="A93" s="1" t="s">
        <v>133</v>
      </c>
      <c r="B93" s="30"/>
      <c r="C93" s="30">
        <v>-6000</v>
      </c>
    </row>
    <row r="94" spans="1:3" x14ac:dyDescent="0.25">
      <c r="A94" s="1" t="s">
        <v>135</v>
      </c>
      <c r="B94" s="30">
        <v>7956</v>
      </c>
      <c r="C94" s="30">
        <v>41553</v>
      </c>
    </row>
    <row r="95" spans="1:3" x14ac:dyDescent="0.25">
      <c r="A95" s="1" t="s">
        <v>136</v>
      </c>
      <c r="B95" s="30">
        <v>-7753</v>
      </c>
      <c r="C95" s="30">
        <v>-37554</v>
      </c>
    </row>
    <row r="96" spans="1:3" x14ac:dyDescent="0.25">
      <c r="A96" s="1" t="s">
        <v>137</v>
      </c>
      <c r="B96" s="30">
        <v>19003</v>
      </c>
      <c r="C96" s="30">
        <v>21166</v>
      </c>
    </row>
    <row r="97" spans="1:3" x14ac:dyDescent="0.25">
      <c r="A97" s="1" t="s">
        <v>138</v>
      </c>
      <c r="B97" s="30">
        <v>-1590</v>
      </c>
      <c r="C97" s="30">
        <v>-1258</v>
      </c>
    </row>
    <row r="98" spans="1:3" x14ac:dyDescent="0.25">
      <c r="A98" s="1" t="s">
        <v>139</v>
      </c>
      <c r="B98" s="30">
        <v>-11163</v>
      </c>
      <c r="C98" s="30">
        <v>-7941</v>
      </c>
    </row>
    <row r="99" spans="1:3" x14ac:dyDescent="0.25">
      <c r="A99" s="1" t="s">
        <v>140</v>
      </c>
      <c r="B99" s="30">
        <v>-162</v>
      </c>
      <c r="C99" s="30">
        <v>-248</v>
      </c>
    </row>
    <row r="100" spans="1:3" x14ac:dyDescent="0.25">
      <c r="A100" s="29" t="s">
        <v>141</v>
      </c>
      <c r="B100" s="12">
        <f>SUM(B93:B99)</f>
        <v>6291</v>
      </c>
      <c r="C100" s="12">
        <f>SUM(C93:C99)</f>
        <v>9718</v>
      </c>
    </row>
    <row r="101" spans="1:3" x14ac:dyDescent="0.25">
      <c r="A101" s="1" t="s">
        <v>142</v>
      </c>
      <c r="B101" s="10">
        <v>-364</v>
      </c>
      <c r="C101" s="10">
        <v>-1093</v>
      </c>
    </row>
    <row r="102" spans="1:3" x14ac:dyDescent="0.25">
      <c r="A102" s="31" t="s">
        <v>143</v>
      </c>
      <c r="B102" s="32">
        <f>B84+B91+B100+B101</f>
        <v>-5900</v>
      </c>
      <c r="C102" s="32">
        <f>C84+C91+C100+C101</f>
        <v>17776</v>
      </c>
    </row>
    <row r="103" spans="1:3" s="9" customFormat="1" x14ac:dyDescent="0.25">
      <c r="A103" s="9" t="s">
        <v>144</v>
      </c>
      <c r="B103" s="17">
        <f>B102+B70</f>
        <v>36477</v>
      </c>
      <c r="C103" s="17">
        <f>C102+C70</f>
        <v>54253</v>
      </c>
    </row>
    <row r="104" spans="1:3" x14ac:dyDescent="0.25">
      <c r="B104" s="10"/>
      <c r="C104" s="10"/>
    </row>
    <row r="105" spans="1:3" x14ac:dyDescent="0.25">
      <c r="B105" s="10"/>
      <c r="C105" s="10"/>
    </row>
    <row r="106" spans="1:3" x14ac:dyDescent="0.25">
      <c r="B106" s="10"/>
      <c r="C106" s="10"/>
    </row>
    <row r="107" spans="1:3" x14ac:dyDescent="0.25">
      <c r="B107" s="10"/>
      <c r="C107" s="10"/>
    </row>
  </sheetData>
  <mergeCells count="6">
    <mergeCell ref="B68:C68"/>
    <mergeCell ref="A2:C2"/>
    <mergeCell ref="B3:C3"/>
    <mergeCell ref="A37:C37"/>
    <mergeCell ref="B38:C38"/>
    <mergeCell ref="A67:C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topLeftCell="A2" zoomScale="85" zoomScaleNormal="85" workbookViewId="0">
      <selection activeCell="E12" sqref="E12"/>
    </sheetView>
  </sheetViews>
  <sheetFormatPr defaultRowHeight="15" x14ac:dyDescent="0.25"/>
  <cols>
    <col min="1" max="1" width="4.7109375" customWidth="1"/>
    <col min="2" max="2" width="44.85546875" customWidth="1"/>
    <col min="3" max="3" width="13.28515625" bestFit="1" customWidth="1"/>
    <col min="4" max="4" width="18" customWidth="1"/>
  </cols>
  <sheetData>
    <row r="1" spans="1:10" ht="60" customHeight="1" x14ac:dyDescent="0.4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38" t="s">
        <v>59</v>
      </c>
      <c r="D2" s="38"/>
      <c r="E2" s="38"/>
    </row>
    <row r="3" spans="1:10" x14ac:dyDescent="0.25">
      <c r="C3" s="9">
        <v>2021</v>
      </c>
      <c r="D3" s="9">
        <v>2022</v>
      </c>
      <c r="E3" s="9"/>
    </row>
    <row r="4" spans="1:10" x14ac:dyDescent="0.25">
      <c r="A4" s="22">
        <v>1</v>
      </c>
      <c r="B4" s="9" t="s">
        <v>14</v>
      </c>
    </row>
    <row r="5" spans="1:10" x14ac:dyDescent="0.25">
      <c r="A5" s="22">
        <f>+A4+0.1</f>
        <v>1.1000000000000001</v>
      </c>
      <c r="B5" s="1" t="s">
        <v>15</v>
      </c>
      <c r="C5" s="33">
        <f>'Financial Statements'!B44/'Financial Statements'!B54</f>
        <v>1.1357597739445826</v>
      </c>
      <c r="D5" s="33">
        <f>'Financial Statements'!C44/'Financial Statements'!C54</f>
        <v>0.9446435811136924</v>
      </c>
    </row>
    <row r="6" spans="1:10" x14ac:dyDescent="0.25">
      <c r="A6" s="22">
        <f t="shared" ref="A6:A13" si="0">+A5+0.1</f>
        <v>1.2000000000000002</v>
      </c>
      <c r="B6" s="1" t="s">
        <v>16</v>
      </c>
      <c r="C6" s="33">
        <f xml:space="preserve">  ('Financial Statements'!B40+'Financial Statements'!B41+'Financial Statements'!B43)/'Financial Statements'!B54</f>
        <v>0.90633039517523517</v>
      </c>
      <c r="D6" s="33">
        <f xml:space="preserve">  ('Financial Statements'!C40+'Financial Statements'!C41+'Financial Statements'!C43)/'Financial Statements'!C54</f>
        <v>0.72323721145740161</v>
      </c>
    </row>
    <row r="7" spans="1:10" x14ac:dyDescent="0.25">
      <c r="A7" s="22">
        <f t="shared" si="0"/>
        <v>1.3000000000000003</v>
      </c>
      <c r="B7" s="1" t="s">
        <v>17</v>
      </c>
      <c r="C7" s="33">
        <f>'Financial Statements'!B40/'Financial Statements'!B54</f>
        <v>0.25459350793583851</v>
      </c>
      <c r="D7" s="33">
        <f>'Financial Statements'!C40/'Financial Statements'!C54</f>
        <v>0.34678524772673158</v>
      </c>
    </row>
    <row r="8" spans="1:10" x14ac:dyDescent="0.25">
      <c r="A8" s="22">
        <f t="shared" si="0"/>
        <v>1.4000000000000004</v>
      </c>
      <c r="B8" s="1" t="s">
        <v>146</v>
      </c>
      <c r="C8" s="26">
        <f>'Financial Statements'!B44/('Financial Statements'!B15/365)</f>
        <v>132.5488882845668</v>
      </c>
      <c r="D8" s="26">
        <f>'Financial Statements'!C44/('Financial Statements'!C15/365)</f>
        <v>106.78687952803772</v>
      </c>
    </row>
    <row r="9" spans="1:10" x14ac:dyDescent="0.25">
      <c r="A9" s="22">
        <f t="shared" si="0"/>
        <v>1.5000000000000004</v>
      </c>
      <c r="B9" s="1" t="s">
        <v>18</v>
      </c>
      <c r="C9" s="26">
        <f>('Financial Statements'!B42/'Financial Statements'!B9)*365</f>
        <v>43.744675851129458</v>
      </c>
      <c r="D9" s="26">
        <f>('Financial Statements'!C42/'Financial Statements'!C9)*365</f>
        <v>43.4781065744328</v>
      </c>
      <c r="E9" s="34"/>
    </row>
    <row r="10" spans="1:10" x14ac:dyDescent="0.25">
      <c r="A10" s="22">
        <f t="shared" si="0"/>
        <v>1.6000000000000005</v>
      </c>
      <c r="B10" s="1" t="s">
        <v>19</v>
      </c>
      <c r="C10" s="26">
        <f>('Financial Statements'!B51/'Financial Statements'!B9)*365</f>
        <v>105.42681314807743</v>
      </c>
      <c r="D10" s="26">
        <f>('Financial Statements'!C51/'Financial Statements'!C9)*365</f>
        <v>100.59169548975007</v>
      </c>
      <c r="E10" s="34"/>
    </row>
    <row r="11" spans="1:10" x14ac:dyDescent="0.25">
      <c r="A11" s="22">
        <f t="shared" si="0"/>
        <v>1.7000000000000006</v>
      </c>
      <c r="B11" s="1" t="s">
        <v>20</v>
      </c>
      <c r="C11" s="26">
        <f>('Financial Statements'!B43/'Financial Statements'!B7)*365</f>
        <v>25.552688039299991</v>
      </c>
      <c r="D11" s="26">
        <f>('Financial Statements'!C43/'Financial Statements'!C7)*365</f>
        <v>30.081539661817608</v>
      </c>
      <c r="E11" s="34"/>
    </row>
    <row r="12" spans="1:10" x14ac:dyDescent="0.25">
      <c r="A12" s="22">
        <f t="shared" si="0"/>
        <v>1.8000000000000007</v>
      </c>
      <c r="B12" s="1" t="s">
        <v>21</v>
      </c>
      <c r="C12" s="26">
        <f>(C11+C9)-C10</f>
        <v>-36.129449257647977</v>
      </c>
      <c r="D12" s="26">
        <f>(D11+D9)-D10</f>
        <v>-27.03204925349965</v>
      </c>
    </row>
    <row r="13" spans="1:10" x14ac:dyDescent="0.25">
      <c r="A13" s="22">
        <f t="shared" si="0"/>
        <v>1.9000000000000008</v>
      </c>
      <c r="B13" s="1" t="s">
        <v>22</v>
      </c>
      <c r="C13" s="34">
        <f>C14/'Financial Statements'!B7</f>
        <v>4.1109186032156859E-2</v>
      </c>
      <c r="D13" s="34">
        <f>D14/'Financial Statements'!C7</f>
        <v>-1.6735962084349094E-2</v>
      </c>
    </row>
    <row r="14" spans="1:10" x14ac:dyDescent="0.25">
      <c r="A14" s="22"/>
      <c r="B14" s="19" t="s">
        <v>23</v>
      </c>
      <c r="C14">
        <f>'Financial Statements'!B44-'Financial Statements'!B54</f>
        <v>19314</v>
      </c>
      <c r="D14">
        <f>'Financial Statements'!C44-'Financial Statements'!C54</f>
        <v>-8602</v>
      </c>
    </row>
    <row r="15" spans="1:10" x14ac:dyDescent="0.25">
      <c r="A15" s="22"/>
    </row>
    <row r="16" spans="1:10" x14ac:dyDescent="0.25">
      <c r="A16" s="22">
        <f>+A4+1</f>
        <v>2</v>
      </c>
      <c r="B16" s="23" t="s">
        <v>24</v>
      </c>
    </row>
    <row r="17" spans="1:4" x14ac:dyDescent="0.25">
      <c r="A17" s="22">
        <f>+A16+0.1</f>
        <v>2.1</v>
      </c>
      <c r="B17" s="1" t="s">
        <v>11</v>
      </c>
      <c r="C17" s="34">
        <f>('Financial Statements'!B7-'Financial Statements'!B9)/'Financial Statements'!B7</f>
        <v>0.42032514441639601</v>
      </c>
      <c r="D17" s="34">
        <f>('Financial Statements'!C7-'Financial Statements'!C9)/'Financial Statements'!C7</f>
        <v>0.43805339865326287</v>
      </c>
    </row>
    <row r="18" spans="1:4" x14ac:dyDescent="0.25">
      <c r="A18" s="22">
        <f>+A17+0.1</f>
        <v>2.2000000000000002</v>
      </c>
      <c r="B18" s="1" t="s">
        <v>25</v>
      </c>
      <c r="C18" s="34">
        <f>C19/'Financial Statements'!B7</f>
        <v>0.12624355607017126</v>
      </c>
      <c r="D18" s="34">
        <f>D19/'Financial Statements'!C7</f>
        <v>0.10539064521589235</v>
      </c>
    </row>
    <row r="19" spans="1:4" x14ac:dyDescent="0.25">
      <c r="A19" s="22"/>
      <c r="B19" s="19" t="s">
        <v>26</v>
      </c>
      <c r="C19">
        <f>'Financial Statements'!B16+'Financial Statements'!B74</f>
        <v>59312</v>
      </c>
      <c r="D19">
        <f>'Financial Statements'!C16+'Financial Statements'!C74</f>
        <v>54169</v>
      </c>
    </row>
    <row r="20" spans="1:4" x14ac:dyDescent="0.25">
      <c r="A20" s="22">
        <f>+A18+0.1</f>
        <v>2.3000000000000003</v>
      </c>
      <c r="B20" s="1" t="s">
        <v>27</v>
      </c>
      <c r="C20" s="34">
        <f>'List of Ratios'!C21/'Financial Statements'!B7</f>
        <v>5.2954097509269465E-2</v>
      </c>
      <c r="D20" s="34">
        <f>'List of Ratios'!D21/'Financial Statements'!C7</f>
        <v>2.3829581912242232E-2</v>
      </c>
    </row>
    <row r="21" spans="1:4" x14ac:dyDescent="0.25">
      <c r="A21" s="22"/>
      <c r="B21" s="19" t="s">
        <v>28</v>
      </c>
      <c r="C21">
        <f>'Financial Statements'!B16</f>
        <v>24879</v>
      </c>
      <c r="D21">
        <f>'Financial Statements'!C16</f>
        <v>12248</v>
      </c>
    </row>
    <row r="22" spans="1:4" x14ac:dyDescent="0.25">
      <c r="A22" s="22">
        <f>+A20+0.1</f>
        <v>2.4000000000000004</v>
      </c>
      <c r="B22" s="1" t="s">
        <v>29</v>
      </c>
      <c r="C22" s="34">
        <f>'Financial Statements'!B24/'Financial Statements'!B7</f>
        <v>7.1005614892448624E-2</v>
      </c>
      <c r="D22" s="34">
        <f>'Financial Statements'!C24/'Financial Statements'!C7</f>
        <v>-5.2900582314979287E-3</v>
      </c>
    </row>
    <row r="23" spans="1:4" x14ac:dyDescent="0.25">
      <c r="A23" s="22"/>
    </row>
    <row r="24" spans="1:4" x14ac:dyDescent="0.25">
      <c r="A24" s="22">
        <f>+A16+1</f>
        <v>3</v>
      </c>
      <c r="B24" s="9" t="s">
        <v>30</v>
      </c>
    </row>
    <row r="25" spans="1:4" x14ac:dyDescent="0.25">
      <c r="A25" s="22">
        <f>+A24+0.1</f>
        <v>3.1</v>
      </c>
      <c r="B25" s="1" t="s">
        <v>31</v>
      </c>
      <c r="C25" s="26">
        <f>'Financial Statements'!B56/'Financial Statements'!B64</f>
        <v>0.35259141379435061</v>
      </c>
      <c r="D25" s="26">
        <f>'Financial Statements'!C56/'Financial Statements'!C64</f>
        <v>0.45979608745369516</v>
      </c>
    </row>
    <row r="26" spans="1:4" x14ac:dyDescent="0.25">
      <c r="A26" s="22">
        <f t="shared" ref="A26:A30" si="1">+A25+0.1</f>
        <v>3.2</v>
      </c>
      <c r="B26" s="1" t="s">
        <v>32</v>
      </c>
      <c r="C26" s="34">
        <f xml:space="preserve">  'Financial Statements'!B56/'Financial Statements'!B50</f>
        <v>0.11590563763081116</v>
      </c>
      <c r="D26" s="34">
        <f xml:space="preserve">  'Financial Statements'!C56/'Financial Statements'!C50</f>
        <v>0.14513427351812827</v>
      </c>
    </row>
    <row r="27" spans="1:4" x14ac:dyDescent="0.25">
      <c r="A27" s="22">
        <f t="shared" si="1"/>
        <v>3.3000000000000003</v>
      </c>
      <c r="B27" s="1" t="s">
        <v>33</v>
      </c>
      <c r="C27" s="26">
        <f>'Financial Statements'!B56/('Financial Statements'!B64+'Financial Statements'!B56)</f>
        <v>0.26067843562990334</v>
      </c>
      <c r="D27" s="26">
        <f>'Financial Statements'!C56/('Financial Statements'!C64+'Financial Statements'!C56)</f>
        <v>0.31497281805687805</v>
      </c>
    </row>
    <row r="28" spans="1:4" x14ac:dyDescent="0.25">
      <c r="A28" s="22">
        <f t="shared" si="1"/>
        <v>3.4000000000000004</v>
      </c>
      <c r="B28" s="1" t="s">
        <v>34</v>
      </c>
      <c r="C28" s="26">
        <f>'Financial Statements'!B16/-'Financial Statements'!B18</f>
        <v>13.752902155887231</v>
      </c>
      <c r="D28" s="26">
        <f>'Financial Statements'!C16/-'Financial Statements'!C18</f>
        <v>5.1744824672581329</v>
      </c>
    </row>
    <row r="29" spans="1:4" x14ac:dyDescent="0.25">
      <c r="A29" s="22">
        <f t="shared" si="1"/>
        <v>3.5000000000000004</v>
      </c>
      <c r="B29" s="1" t="s">
        <v>35</v>
      </c>
      <c r="C29" s="26">
        <f>'Financial Statements'!B16/(-'Financial Statements'!B18-'Financial Statements'!B97)</f>
        <v>7.3195057369814656</v>
      </c>
      <c r="D29" s="26">
        <f>'Financial Statements'!C16/(-'Financial Statements'!C18-'Financial Statements'!C97)</f>
        <v>3.3787586206896552</v>
      </c>
    </row>
    <row r="30" spans="1:4" x14ac:dyDescent="0.25">
      <c r="A30" s="22">
        <f t="shared" si="1"/>
        <v>3.6000000000000005</v>
      </c>
      <c r="B30" s="1" t="s">
        <v>36</v>
      </c>
      <c r="C30" s="26">
        <f>C31/'Financial Statements'!B28</f>
        <v>0.26559256696649203</v>
      </c>
      <c r="D30" s="26">
        <f>D31/'Financial Statements'!C28</f>
        <v>0.29590735106487387</v>
      </c>
    </row>
    <row r="31" spans="1:4" x14ac:dyDescent="0.25">
      <c r="A31" s="22"/>
      <c r="B31" s="19" t="s">
        <v>37</v>
      </c>
      <c r="C31" s="10">
        <f>'Financial Statements'!B84+'Financial Statements'!B86+('Financial Statements'!B96+'Financial Statements'!B97)</f>
        <v>2687</v>
      </c>
      <c r="D31" s="10">
        <f>'Financial Statements'!C84+'Financial Statements'!C86+('Financial Statements'!C96+'Financial Statements'!C97)</f>
        <v>3015</v>
      </c>
    </row>
    <row r="32" spans="1:4" x14ac:dyDescent="0.25">
      <c r="A32" s="22"/>
    </row>
    <row r="33" spans="1:4" x14ac:dyDescent="0.25">
      <c r="A33" s="22">
        <f>+A24+1</f>
        <v>4</v>
      </c>
      <c r="B33" s="23" t="s">
        <v>38</v>
      </c>
    </row>
    <row r="34" spans="1:4" x14ac:dyDescent="0.25">
      <c r="A34" s="22">
        <f>+A33+0.1</f>
        <v>4.0999999999999996</v>
      </c>
      <c r="B34" s="1" t="s">
        <v>39</v>
      </c>
      <c r="C34" s="33">
        <f>'Financial Statements'!B7/'Financial Statements'!B50</f>
        <v>1.1171635172120253</v>
      </c>
      <c r="D34" s="33">
        <f>'Financial Statements'!C7/'Financial Statements'!C50</f>
        <v>1.1108942562273734</v>
      </c>
    </row>
    <row r="35" spans="1:4" x14ac:dyDescent="0.25">
      <c r="A35" s="22">
        <f t="shared" ref="A35:A37" si="2">+A34+0.1</f>
        <v>4.1999999999999993</v>
      </c>
      <c r="B35" s="1" t="s">
        <v>40</v>
      </c>
      <c r="C35" s="33">
        <f>'Financial Statements'!B7/'Financial Statements'!B49</f>
        <v>1.8142016998173527</v>
      </c>
      <c r="D35" s="33">
        <f>'Financial Statements'!C7/'Financial Statements'!C49</f>
        <v>1.6271257803497488</v>
      </c>
    </row>
    <row r="36" spans="1:4" x14ac:dyDescent="0.25">
      <c r="A36" s="22">
        <f t="shared" si="2"/>
        <v>4.2999999999999989</v>
      </c>
      <c r="B36" s="1" t="s">
        <v>41</v>
      </c>
      <c r="C36" s="33">
        <f>'Financial Statements'!B7/'Financial Statements'!B42</f>
        <v>14.39405637254902</v>
      </c>
      <c r="D36" s="33">
        <f>'Financial Statements'!C7/'Financial Statements'!C42</f>
        <v>14.939194884464467</v>
      </c>
    </row>
    <row r="37" spans="1:4" x14ac:dyDescent="0.25">
      <c r="A37" s="22">
        <f t="shared" si="2"/>
        <v>4.3999999999999986</v>
      </c>
      <c r="B37" s="1" t="s">
        <v>42</v>
      </c>
      <c r="C37" s="34">
        <f>'Financial Statements'!B24/'Financial Statements'!B50</f>
        <v>7.9324882475050471E-2</v>
      </c>
      <c r="D37" s="34">
        <f>'Financial Statements'!C24/'Financial Statements'!C50</f>
        <v>-5.8766953044793865E-3</v>
      </c>
    </row>
    <row r="38" spans="1:4" x14ac:dyDescent="0.25">
      <c r="A38" s="22"/>
    </row>
    <row r="39" spans="1:4" x14ac:dyDescent="0.25">
      <c r="A39" s="22">
        <f>+A33+1</f>
        <v>5</v>
      </c>
      <c r="B39" s="23" t="s">
        <v>43</v>
      </c>
    </row>
    <row r="40" spans="1:4" x14ac:dyDescent="0.25">
      <c r="A40" s="22">
        <f>+A39+0.1</f>
        <v>5.0999999999999996</v>
      </c>
      <c r="B40" s="1" t="s">
        <v>44</v>
      </c>
      <c r="C40" s="26">
        <f>C52/C41</f>
        <v>50.559828806954442</v>
      </c>
      <c r="D40" s="26">
        <f>D52/D41</f>
        <v>-314.77602059580727</v>
      </c>
    </row>
    <row r="41" spans="1:4" x14ac:dyDescent="0.25">
      <c r="A41" s="22">
        <f t="shared" ref="A41:A44" si="3">+A40+0.1</f>
        <v>5.1999999999999993</v>
      </c>
      <c r="B41" s="19" t="s">
        <v>45</v>
      </c>
      <c r="C41" s="26">
        <f>'Financial Statements'!B24/'Financial Statements'!B28</f>
        <v>3.297420183848967</v>
      </c>
      <c r="D41" s="26">
        <f>'Financial Statements'!C24/'Financial Statements'!C28</f>
        <v>-0.2668564137795662</v>
      </c>
    </row>
    <row r="42" spans="1:4" x14ac:dyDescent="0.25">
      <c r="A42" s="22">
        <f t="shared" si="3"/>
        <v>5.2999999999999989</v>
      </c>
      <c r="B42" s="1" t="s">
        <v>46</v>
      </c>
      <c r="C42" s="26">
        <f>C52/C43</f>
        <v>12.416494137220154</v>
      </c>
      <c r="D42" s="26">
        <f>D52/D43</f>
        <v>5.8604383640434667</v>
      </c>
    </row>
    <row r="43" spans="1:4" x14ac:dyDescent="0.25">
      <c r="A43" s="22">
        <f t="shared" si="3"/>
        <v>5.3999999999999986</v>
      </c>
      <c r="B43" s="19" t="s">
        <v>47</v>
      </c>
      <c r="C43" s="26">
        <f>'Financial Statements'!B64/'Financial Statements'!B29</f>
        <v>13.427059052059052</v>
      </c>
      <c r="D43" s="26">
        <f>'Financial Statements'!C64/'Financial Statements'!C29</f>
        <v>14.333398763372264</v>
      </c>
    </row>
    <row r="44" spans="1:4" x14ac:dyDescent="0.25">
      <c r="A44" s="22">
        <f t="shared" si="3"/>
        <v>5.4999999999999982</v>
      </c>
      <c r="B44" s="1" t="s">
        <v>48</v>
      </c>
    </row>
    <row r="45" spans="1:4" x14ac:dyDescent="0.25">
      <c r="A45" s="22"/>
      <c r="B45" s="19" t="s">
        <v>49</v>
      </c>
    </row>
    <row r="46" spans="1:4" x14ac:dyDescent="0.25">
      <c r="A46" s="22">
        <f>+A44+0.1</f>
        <v>5.5999999999999979</v>
      </c>
      <c r="B46" s="1" t="s">
        <v>50</v>
      </c>
    </row>
    <row r="47" spans="1:4" x14ac:dyDescent="0.25">
      <c r="A47" s="22">
        <f t="shared" ref="A47:A50" si="4">+A45+0.1</f>
        <v>0.1</v>
      </c>
      <c r="B47" s="1" t="s">
        <v>51</v>
      </c>
      <c r="C47" s="34">
        <f>'Financial Statements'!B24/'Financial Statements'!B64</f>
        <v>0.24131071648160873</v>
      </c>
      <c r="D47" s="34">
        <f>'Financial Statements'!C24/'Financial Statements'!C64</f>
        <v>-1.8617804345295565E-2</v>
      </c>
    </row>
    <row r="48" spans="1:4" x14ac:dyDescent="0.25">
      <c r="A48" s="22">
        <f t="shared" si="4"/>
        <v>5.6999999999999975</v>
      </c>
      <c r="B48" s="1" t="s">
        <v>52</v>
      </c>
      <c r="C48" s="34">
        <f>'Financial Statements'!B16/('Financial Statements'!B56+'Financial Statements'!B64)</f>
        <v>0.13305060725497223</v>
      </c>
      <c r="D48" s="34">
        <f>'Financial Statements'!C16/('Financial Statements'!C56+'Financial Statements'!C64)</f>
        <v>5.745029151989043E-2</v>
      </c>
    </row>
    <row r="49" spans="1:4" x14ac:dyDescent="0.25">
      <c r="A49" s="22">
        <f t="shared" si="4"/>
        <v>0.2</v>
      </c>
      <c r="B49" s="1" t="s">
        <v>42</v>
      </c>
      <c r="C49" s="36">
        <f>C37</f>
        <v>7.9324882475050471E-2</v>
      </c>
      <c r="D49" s="36">
        <f>D37</f>
        <v>-5.8766953044793865E-3</v>
      </c>
    </row>
    <row r="50" spans="1:4" x14ac:dyDescent="0.25">
      <c r="A50" s="22">
        <f t="shared" si="4"/>
        <v>5.7999999999999972</v>
      </c>
      <c r="B50" s="1" t="s">
        <v>53</v>
      </c>
      <c r="C50" s="37">
        <f>C51/C19</f>
        <v>29.234071216617213</v>
      </c>
      <c r="D50" s="37">
        <f>D51/D19</f>
        <v>16.167623548524062</v>
      </c>
    </row>
    <row r="51" spans="1:4" x14ac:dyDescent="0.25">
      <c r="A51" s="22"/>
      <c r="B51" s="19" t="s">
        <v>54</v>
      </c>
      <c r="C51" s="24">
        <f>('List of Ratios'!C52*'Financial Statements'!B29)+('Financial Statements'!B96+'Financial Statements'!B97)</f>
        <v>1733931.2320000001</v>
      </c>
      <c r="D51" s="24">
        <f>('List of Ratios'!D52*'Financial Statements'!C29)+('Financial Statements'!C96+'Financial Statements'!C97)</f>
        <v>875784</v>
      </c>
    </row>
    <row r="52" spans="1:4" x14ac:dyDescent="0.25">
      <c r="B52" s="1" t="s">
        <v>145</v>
      </c>
      <c r="C52" s="35">
        <v>166.71700000000001</v>
      </c>
      <c r="D52">
        <v>84</v>
      </c>
    </row>
    <row r="53" spans="1:4" x14ac:dyDescent="0.25">
      <c r="C53" t="s">
        <v>113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Doyinsola Babalola</cp:lastModifiedBy>
  <dcterms:created xsi:type="dcterms:W3CDTF">2020-05-19T16:15:53Z</dcterms:created>
  <dcterms:modified xsi:type="dcterms:W3CDTF">2023-09-18T22:11:28Z</dcterms:modified>
</cp:coreProperties>
</file>