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0490" windowHeight="7755" activeTab="3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6" l="1"/>
  <c r="E51" i="6"/>
  <c r="F51" i="6"/>
  <c r="G51" i="6"/>
  <c r="H51" i="6"/>
  <c r="I51" i="6"/>
  <c r="C51" i="6"/>
  <c r="C55" i="6"/>
  <c r="D55" i="6"/>
  <c r="E55" i="6"/>
  <c r="F55" i="6"/>
  <c r="G55" i="6"/>
  <c r="H55" i="6"/>
  <c r="I55" i="6"/>
  <c r="J55" i="6"/>
  <c r="K55" i="6"/>
  <c r="L55" i="6"/>
  <c r="M55" i="6"/>
  <c r="N55" i="6"/>
  <c r="B55" i="6"/>
  <c r="C70" i="6"/>
  <c r="D70" i="6"/>
  <c r="E70" i="6"/>
  <c r="F70" i="6"/>
  <c r="G70" i="6"/>
  <c r="H70" i="6"/>
  <c r="I70" i="6"/>
  <c r="B70" i="6"/>
  <c r="C68" i="6"/>
  <c r="D68" i="6"/>
  <c r="E68" i="6"/>
  <c r="F68" i="6"/>
  <c r="G68" i="6"/>
  <c r="H68" i="6"/>
  <c r="I68" i="6"/>
  <c r="B68" i="6"/>
  <c r="C67" i="6"/>
  <c r="D67" i="6"/>
  <c r="E67" i="6"/>
  <c r="F67" i="6"/>
  <c r="G67" i="6"/>
  <c r="H67" i="6"/>
  <c r="I67" i="6"/>
  <c r="B67" i="6"/>
  <c r="C66" i="6"/>
  <c r="D66" i="6"/>
  <c r="E66" i="6"/>
  <c r="F66" i="6"/>
  <c r="G66" i="6"/>
  <c r="H66" i="6"/>
  <c r="I66" i="6"/>
  <c r="B66" i="6"/>
  <c r="C65" i="6"/>
  <c r="D65" i="6"/>
  <c r="E65" i="6"/>
  <c r="F65" i="6"/>
  <c r="G65" i="6"/>
  <c r="H65" i="6"/>
  <c r="I65" i="6"/>
  <c r="B65" i="6"/>
  <c r="C64" i="6"/>
  <c r="D64" i="6"/>
  <c r="E64" i="6"/>
  <c r="F64" i="6"/>
  <c r="G64" i="6"/>
  <c r="H64" i="6"/>
  <c r="I64" i="6"/>
  <c r="B64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9" i="6"/>
  <c r="D59" i="6"/>
  <c r="E59" i="6"/>
  <c r="F59" i="6"/>
  <c r="G59" i="6"/>
  <c r="H59" i="6"/>
  <c r="I59" i="6"/>
  <c r="B59" i="6"/>
  <c r="C58" i="6"/>
  <c r="D58" i="6"/>
  <c r="E58" i="6"/>
  <c r="F58" i="6"/>
  <c r="G58" i="6"/>
  <c r="H58" i="6"/>
  <c r="I58" i="6"/>
  <c r="B58" i="6"/>
  <c r="C57" i="6"/>
  <c r="D57" i="6"/>
  <c r="E57" i="6"/>
  <c r="F57" i="6"/>
  <c r="G57" i="6"/>
  <c r="H57" i="6"/>
  <c r="I57" i="6"/>
  <c r="B57" i="6"/>
  <c r="C56" i="6"/>
  <c r="D56" i="6"/>
  <c r="E56" i="6"/>
  <c r="F56" i="6"/>
  <c r="G56" i="6"/>
  <c r="H56" i="6"/>
  <c r="I56" i="6"/>
  <c r="B56" i="6"/>
  <c r="C54" i="6"/>
  <c r="D54" i="6"/>
  <c r="E54" i="6"/>
  <c r="F54" i="6"/>
  <c r="G54" i="6"/>
  <c r="H54" i="6"/>
  <c r="I54" i="6"/>
  <c r="B54" i="6"/>
  <c r="C53" i="6"/>
  <c r="D53" i="6"/>
  <c r="E53" i="6"/>
  <c r="F53" i="6"/>
  <c r="G53" i="6"/>
  <c r="H53" i="6"/>
  <c r="I53" i="6"/>
  <c r="B53" i="6"/>
  <c r="C52" i="6"/>
  <c r="D52" i="6"/>
  <c r="E52" i="6"/>
  <c r="F52" i="6"/>
  <c r="G52" i="6"/>
  <c r="H52" i="6"/>
  <c r="I52" i="6"/>
  <c r="B52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C46" i="6"/>
  <c r="D46" i="6"/>
  <c r="E46" i="6"/>
  <c r="F46" i="6"/>
  <c r="G46" i="6"/>
  <c r="H46" i="6"/>
  <c r="I46" i="6"/>
  <c r="J46" i="6"/>
  <c r="K46" i="6"/>
  <c r="L46" i="6"/>
  <c r="M46" i="6"/>
  <c r="N46" i="6"/>
  <c r="B46" i="6"/>
  <c r="C43" i="6"/>
  <c r="D43" i="6"/>
  <c r="E43" i="6"/>
  <c r="F43" i="6"/>
  <c r="G43" i="6"/>
  <c r="H43" i="6"/>
  <c r="I43" i="6"/>
  <c r="B43" i="6"/>
  <c r="C32" i="6"/>
  <c r="D32" i="6"/>
  <c r="E32" i="6"/>
  <c r="F32" i="6"/>
  <c r="G32" i="6"/>
  <c r="H32" i="6"/>
  <c r="I32" i="6"/>
  <c r="B32" i="6"/>
  <c r="C39" i="6"/>
  <c r="D39" i="6"/>
  <c r="E39" i="6"/>
  <c r="F39" i="6"/>
  <c r="G39" i="6"/>
  <c r="H39" i="6"/>
  <c r="I39" i="6"/>
  <c r="B39" i="6"/>
  <c r="C42" i="6"/>
  <c r="D42" i="6"/>
  <c r="E42" i="6"/>
  <c r="F42" i="6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I40" i="6"/>
  <c r="B40" i="6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J36" i="6"/>
  <c r="K36" i="6"/>
  <c r="L36" i="6"/>
  <c r="M36" i="6"/>
  <c r="N36" i="6"/>
  <c r="B36" i="6"/>
  <c r="C35" i="6"/>
  <c r="D35" i="6"/>
  <c r="E35" i="6"/>
  <c r="F35" i="6"/>
  <c r="G35" i="6"/>
  <c r="H35" i="6"/>
  <c r="I35" i="6"/>
  <c r="J35" i="6"/>
  <c r="K35" i="6"/>
  <c r="L35" i="6"/>
  <c r="M35" i="6"/>
  <c r="N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1" i="6"/>
  <c r="D31" i="6"/>
  <c r="E31" i="6"/>
  <c r="F31" i="6"/>
  <c r="G31" i="6"/>
  <c r="H31" i="6"/>
  <c r="I31" i="6"/>
  <c r="J31" i="6"/>
  <c r="K31" i="6"/>
  <c r="L31" i="6"/>
  <c r="M31" i="6"/>
  <c r="N31" i="6"/>
  <c r="B31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4" i="6"/>
  <c r="D24" i="6"/>
  <c r="E24" i="6"/>
  <c r="F24" i="6"/>
  <c r="G24" i="6"/>
  <c r="H24" i="6"/>
  <c r="I24" i="6"/>
  <c r="B24" i="6"/>
  <c r="C23" i="6"/>
  <c r="D23" i="6"/>
  <c r="E23" i="6"/>
  <c r="F23" i="6"/>
  <c r="G23" i="6"/>
  <c r="H23" i="6"/>
  <c r="I23" i="6"/>
  <c r="B23" i="6"/>
  <c r="C22" i="6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9" i="6"/>
  <c r="D19" i="6"/>
  <c r="E19" i="6"/>
  <c r="F19" i="6"/>
  <c r="G19" i="6"/>
  <c r="H19" i="6"/>
  <c r="I19" i="6"/>
  <c r="B19" i="6"/>
  <c r="C18" i="6"/>
  <c r="D18" i="6"/>
  <c r="E18" i="6"/>
  <c r="F18" i="6"/>
  <c r="G18" i="6"/>
  <c r="H18" i="6"/>
  <c r="I18" i="6"/>
  <c r="B18" i="6"/>
  <c r="C15" i="6"/>
  <c r="D15" i="6"/>
  <c r="E15" i="6"/>
  <c r="F15" i="6"/>
  <c r="G15" i="6"/>
  <c r="H15" i="6"/>
  <c r="I15" i="6"/>
  <c r="B15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C10" i="6"/>
  <c r="D10" i="6"/>
  <c r="E10" i="6"/>
  <c r="F10" i="6"/>
  <c r="G10" i="6"/>
  <c r="H10" i="6"/>
  <c r="I10" i="6"/>
  <c r="B10" i="6"/>
  <c r="C9" i="6"/>
  <c r="D9" i="6"/>
  <c r="E9" i="6"/>
  <c r="F9" i="6"/>
  <c r="G9" i="6"/>
  <c r="H9" i="6"/>
  <c r="I9" i="6"/>
  <c r="B9" i="6"/>
  <c r="C8" i="6"/>
  <c r="D8" i="6"/>
  <c r="E8" i="6"/>
  <c r="F8" i="6"/>
  <c r="G8" i="6"/>
  <c r="H8" i="6"/>
  <c r="I8" i="6"/>
  <c r="B8" i="6"/>
  <c r="C7" i="6"/>
  <c r="D7" i="6"/>
  <c r="E7" i="6"/>
  <c r="F7" i="6"/>
  <c r="G7" i="6"/>
  <c r="H7" i="6"/>
  <c r="I7" i="6"/>
  <c r="J7" i="6"/>
  <c r="K7" i="6"/>
  <c r="L7" i="6"/>
  <c r="M7" i="6"/>
  <c r="N7" i="6"/>
  <c r="B7" i="6"/>
  <c r="C6" i="6"/>
  <c r="D6" i="6"/>
  <c r="E6" i="6"/>
  <c r="F6" i="6"/>
  <c r="G6" i="6"/>
  <c r="H6" i="6"/>
  <c r="I6" i="6"/>
  <c r="B6" i="6"/>
  <c r="C5" i="6"/>
  <c r="D5" i="6"/>
  <c r="E5" i="6"/>
  <c r="F5" i="6"/>
  <c r="G5" i="6"/>
  <c r="H5" i="6"/>
  <c r="I5" i="6"/>
  <c r="B5" i="6"/>
  <c r="C4" i="6"/>
  <c r="D4" i="6"/>
  <c r="E4" i="6"/>
  <c r="F4" i="6"/>
  <c r="G4" i="6"/>
  <c r="H4" i="6"/>
  <c r="I4" i="6"/>
  <c r="B4" i="6"/>
  <c r="C3" i="6" l="1"/>
  <c r="D3" i="6"/>
  <c r="E3" i="6"/>
  <c r="F3" i="6"/>
  <c r="G3" i="6"/>
  <c r="H3" i="6"/>
  <c r="I3" i="6"/>
  <c r="B3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K192" i="3" l="1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K44" i="3" l="1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<sst xmlns="http://schemas.openxmlformats.org/spreadsheetml/2006/main" count="540" uniqueCount="223">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</sst>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165" fontId="2" fillId="0" borderId="4" xfId="1" applyNumberFormat="1" applyFont="1" applyBorder="1"/>
    <xf numFmtId="0" fontId="2" fillId="0" borderId="4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165" fontId="18" fillId="8" borderId="0" xfId="1" applyNumberFormat="1" applyFont="1" applyFill="1"/>
    <xf numFmtId="43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7" sqref="A17"/>
    </sheetView>
  </sheetViews>
  <sheetFormatPr defaultRowHeight="15" x14ac:dyDescent="0.25"/>
  <cols>
    <col min="1" max="1" width="176.140625" style="114" customWidth="1"/>
    <col min="2" max="16384" width="9.140625" style="101"/>
  </cols>
  <sheetData>
    <row r="1" spans="1:1" ht="23.25" x14ac:dyDescent="0.35">
      <c r="A1" s="113" t="s">
        <v>20</v>
      </c>
    </row>
    <row r="2" spans="1:1" x14ac:dyDescent="0.25">
      <c r="A2" s="119" t="s">
        <v>220</v>
      </c>
    </row>
    <row r="3" spans="1:1" x14ac:dyDescent="0.25">
      <c r="A3" s="119" t="s">
        <v>221</v>
      </c>
    </row>
    <row r="4" spans="1:1" x14ac:dyDescent="0.25">
      <c r="A4" s="116" t="s">
        <v>222</v>
      </c>
    </row>
    <row r="5" spans="1:1" x14ac:dyDescent="0.25">
      <c r="A5" s="119"/>
    </row>
    <row r="6" spans="1:1" x14ac:dyDescent="0.25">
      <c r="A6" s="119"/>
    </row>
    <row r="7" spans="1:1" x14ac:dyDescent="0.25">
      <c r="A7" s="116"/>
    </row>
    <row r="8" spans="1:1" s="112" customFormat="1" x14ac:dyDescent="0.25">
      <c r="A8" s="116"/>
    </row>
    <row r="9" spans="1:1" x14ac:dyDescent="0.25">
      <c r="A9" s="115"/>
    </row>
    <row r="10" spans="1:1" x14ac:dyDescent="0.25">
      <c r="A10" s="115"/>
    </row>
    <row r="11" spans="1:1" x14ac:dyDescent="0.25">
      <c r="A11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140" activePane="bottomLeft" state="frozen"/>
      <selection pane="bottomLeft" activeCell="A26" sqref="A2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150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151</v>
      </c>
      <c r="B89" s="3">
        <v>-7</v>
      </c>
      <c r="C89" s="3">
        <v>-106</v>
      </c>
      <c r="D89" s="3">
        <v>-44</v>
      </c>
      <c r="E89" s="3" t="s">
        <v>152</v>
      </c>
      <c r="F89" s="3" t="s">
        <v>152</v>
      </c>
      <c r="G89" s="3" t="s">
        <v>152</v>
      </c>
      <c r="H89" s="3" t="s">
        <v>152</v>
      </c>
      <c r="I89" s="3" t="s">
        <v>152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154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155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156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157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158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159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157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158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159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156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156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157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158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159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156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157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158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159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156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157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158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159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P200" sqref="P200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7">
        <f>J21+J52+J83+J114+J145+J166+J187</f>
        <v>46710</v>
      </c>
      <c r="K3" s="97">
        <f t="shared" ref="K3:N3" si="3">K21+K52+K83+K114+K145+K166+K187</f>
        <v>46710</v>
      </c>
      <c r="L3" s="97">
        <f t="shared" si="3"/>
        <v>46710</v>
      </c>
      <c r="M3" s="97">
        <f t="shared" si="3"/>
        <v>46710</v>
      </c>
      <c r="N3" s="97">
        <f t="shared" si="3"/>
        <v>46710</v>
      </c>
      <c r="O3" t="s">
        <v>142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0</v>
      </c>
      <c r="K4" s="45">
        <f t="shared" ref="K4" si="6">+IFERROR(K3/J3-1,"nm")</f>
        <v>0</v>
      </c>
      <c r="L4" s="45">
        <f t="shared" ref="L4" si="7">+IFERROR(L3/K3-1,"nm")</f>
        <v>0</v>
      </c>
      <c r="M4" s="45">
        <f t="shared" ref="M4" si="8">+IFERROR(M3/L3-1,"nm")</f>
        <v>0</v>
      </c>
      <c r="N4" s="45">
        <f t="shared" ref="N4" si="9">+IFERROR(N3/M3-1,"nm")</f>
        <v>0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8">
        <f t="shared" si="10"/>
        <v>7573</v>
      </c>
      <c r="K5" s="98">
        <f t="shared" si="10"/>
        <v>7573</v>
      </c>
      <c r="L5" s="98">
        <f t="shared" si="10"/>
        <v>7573</v>
      </c>
      <c r="M5" s="98">
        <f t="shared" si="10"/>
        <v>7573</v>
      </c>
      <c r="N5" s="98">
        <f t="shared" si="10"/>
        <v>7573</v>
      </c>
      <c r="O5" t="s">
        <v>143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0</v>
      </c>
      <c r="K6" s="45">
        <f t="shared" si="12"/>
        <v>0</v>
      </c>
      <c r="L6" s="45">
        <f t="shared" si="12"/>
        <v>0</v>
      </c>
      <c r="M6" s="45">
        <f t="shared" si="12"/>
        <v>0</v>
      </c>
      <c r="N6" s="45">
        <f t="shared" si="12"/>
        <v>0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0.16212802397773496</v>
      </c>
      <c r="K7" s="45">
        <f t="shared" si="14"/>
        <v>0.16212802397773496</v>
      </c>
      <c r="L7" s="45">
        <f t="shared" si="14"/>
        <v>0.16212802397773496</v>
      </c>
      <c r="M7" s="45">
        <f t="shared" si="14"/>
        <v>0.16212802397773496</v>
      </c>
      <c r="N7" s="45">
        <f t="shared" si="14"/>
        <v>0.16212802397773496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8">
        <f t="shared" si="15"/>
        <v>717</v>
      </c>
      <c r="K8" s="98">
        <f t="shared" si="15"/>
        <v>717</v>
      </c>
      <c r="L8" s="98">
        <f t="shared" si="15"/>
        <v>717</v>
      </c>
      <c r="M8" s="98">
        <f t="shared" si="15"/>
        <v>717</v>
      </c>
      <c r="N8" s="98">
        <f t="shared" si="15"/>
        <v>717</v>
      </c>
      <c r="O8" t="s">
        <v>144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0</v>
      </c>
      <c r="K9" s="45">
        <f t="shared" si="17"/>
        <v>0</v>
      </c>
      <c r="L9" s="45">
        <f t="shared" si="17"/>
        <v>0</v>
      </c>
      <c r="M9" s="45">
        <f t="shared" si="17"/>
        <v>0</v>
      </c>
      <c r="N9" s="45">
        <f t="shared" si="17"/>
        <v>0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1.5350032113037893E-2</v>
      </c>
      <c r="K10" s="45">
        <f t="shared" si="19"/>
        <v>1.5350032113037893E-2</v>
      </c>
      <c r="L10" s="45">
        <f t="shared" si="19"/>
        <v>1.5350032113037893E-2</v>
      </c>
      <c r="M10" s="45">
        <f t="shared" si="19"/>
        <v>1.5350032113037893E-2</v>
      </c>
      <c r="N10" s="45">
        <f t="shared" si="19"/>
        <v>1.5350032113037893E-2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8">
        <f t="shared" si="20"/>
        <v>6856</v>
      </c>
      <c r="K11" s="98">
        <f t="shared" si="20"/>
        <v>6856</v>
      </c>
      <c r="L11" s="98">
        <f t="shared" si="20"/>
        <v>6856</v>
      </c>
      <c r="M11" s="98">
        <f t="shared" si="20"/>
        <v>6856</v>
      </c>
      <c r="N11" s="98">
        <f t="shared" si="20"/>
        <v>6856</v>
      </c>
      <c r="O11" t="s">
        <v>145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0</v>
      </c>
      <c r="K12" s="45">
        <f t="shared" si="22"/>
        <v>0</v>
      </c>
      <c r="L12" s="45">
        <f t="shared" si="22"/>
        <v>0</v>
      </c>
      <c r="M12" s="45">
        <f t="shared" si="22"/>
        <v>0</v>
      </c>
      <c r="N12" s="45">
        <f t="shared" si="22"/>
        <v>0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0.14677799186469706</v>
      </c>
      <c r="K13" s="45">
        <f t="shared" si="24"/>
        <v>0.14677799186469706</v>
      </c>
      <c r="L13" s="45">
        <f t="shared" si="24"/>
        <v>0.14677799186469706</v>
      </c>
      <c r="M13" s="45">
        <f t="shared" si="24"/>
        <v>0.14677799186469706</v>
      </c>
      <c r="N13" s="45">
        <f t="shared" si="24"/>
        <v>0.14677799186469706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8">
        <f t="shared" si="25"/>
        <v>758</v>
      </c>
      <c r="K14" s="98">
        <f t="shared" si="25"/>
        <v>758</v>
      </c>
      <c r="L14" s="98">
        <f t="shared" si="25"/>
        <v>758</v>
      </c>
      <c r="M14" s="98">
        <f t="shared" si="25"/>
        <v>758</v>
      </c>
      <c r="N14" s="98">
        <f t="shared" si="25"/>
        <v>758</v>
      </c>
      <c r="O14" t="s">
        <v>146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0</v>
      </c>
      <c r="K15" s="45">
        <f t="shared" si="27"/>
        <v>0</v>
      </c>
      <c r="L15" s="45">
        <f t="shared" si="27"/>
        <v>0</v>
      </c>
      <c r="M15" s="45">
        <f t="shared" si="27"/>
        <v>0</v>
      </c>
      <c r="N15" s="45">
        <f t="shared" si="27"/>
        <v>0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1.6227788482123744E-2</v>
      </c>
      <c r="K16" s="45">
        <f t="shared" si="29"/>
        <v>1.6227788482123744E-2</v>
      </c>
      <c r="L16" s="45">
        <f t="shared" si="29"/>
        <v>1.6227788482123744E-2</v>
      </c>
      <c r="M16" s="45">
        <f t="shared" si="29"/>
        <v>1.6227788482123744E-2</v>
      </c>
      <c r="N16" s="45">
        <f t="shared" si="29"/>
        <v>1.6227788482123744E-2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8">
        <f>J48+J79+J110+J141+J162+J183+J204</f>
        <v>4791</v>
      </c>
      <c r="K17" s="98">
        <f t="shared" ref="K17:N17" si="31">K48+K79+K110+K141+K162+K183+K204</f>
        <v>4791</v>
      </c>
      <c r="L17" s="98">
        <f t="shared" si="31"/>
        <v>4791</v>
      </c>
      <c r="M17" s="98">
        <f t="shared" si="31"/>
        <v>4791</v>
      </c>
      <c r="N17" s="98">
        <f t="shared" si="31"/>
        <v>4791</v>
      </c>
      <c r="O17" t="s">
        <v>147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0</v>
      </c>
      <c r="K18" s="45">
        <f t="shared" si="33"/>
        <v>0</v>
      </c>
      <c r="L18" s="45">
        <f t="shared" si="33"/>
        <v>0</v>
      </c>
      <c r="M18" s="45">
        <f t="shared" si="33"/>
        <v>0</v>
      </c>
      <c r="N18" s="45">
        <f t="shared" si="33"/>
        <v>0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0</v>
      </c>
      <c r="K22" s="45">
        <f t="shared" si="38"/>
        <v>0</v>
      </c>
      <c r="L22" s="45">
        <f t="shared" si="38"/>
        <v>0</v>
      </c>
      <c r="M22" s="45">
        <f t="shared" si="38"/>
        <v>0</v>
      </c>
      <c r="N22" s="45">
        <f t="shared" si="38"/>
        <v>0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7">+K25+K26</f>
        <v>0</v>
      </c>
      <c r="L24" s="45">
        <f t="shared" si="47"/>
        <v>0</v>
      </c>
      <c r="M24" s="45">
        <f t="shared" si="47"/>
        <v>0</v>
      </c>
      <c r="N24" s="45">
        <f t="shared" si="47"/>
        <v>0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</v>
      </c>
      <c r="K25" s="47">
        <f t="shared" ref="K25:N26" si="48">+J25</f>
        <v>0</v>
      </c>
      <c r="L25" s="47">
        <f t="shared" si="48"/>
        <v>0</v>
      </c>
      <c r="M25" s="47">
        <f t="shared" si="48"/>
        <v>0</v>
      </c>
      <c r="N25" s="47">
        <f t="shared" si="48"/>
        <v>0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61">+K29+K30</f>
        <v>0</v>
      </c>
      <c r="L28" s="45">
        <f t="shared" ref="L28" si="62">+L29+L30</f>
        <v>0</v>
      </c>
      <c r="M28" s="45">
        <f t="shared" ref="M28" si="63">+M29+M30</f>
        <v>0</v>
      </c>
      <c r="N28" s="45">
        <f t="shared" ref="N28" si="64">+N29+N30</f>
        <v>0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</v>
      </c>
      <c r="K29" s="47">
        <f t="shared" ref="K29:N29" si="65">+J29</f>
        <v>0</v>
      </c>
      <c r="L29" s="47">
        <f t="shared" si="65"/>
        <v>0</v>
      </c>
      <c r="M29" s="47">
        <f t="shared" si="65"/>
        <v>0</v>
      </c>
      <c r="N29" s="47">
        <f t="shared" si="65"/>
        <v>0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85">+K33+K34</f>
        <v>0</v>
      </c>
      <c r="L32" s="45">
        <f t="shared" ref="L32" si="86">+L33+L34</f>
        <v>0</v>
      </c>
      <c r="M32" s="45">
        <f t="shared" ref="M32" si="87">+M33+M34</f>
        <v>0</v>
      </c>
      <c r="N32" s="45">
        <f t="shared" ref="N32" si="88">+N33+N34</f>
        <v>0</v>
      </c>
    </row>
    <row r="33" spans="1:14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</v>
      </c>
      <c r="K33" s="47">
        <f t="shared" ref="K33:N33" si="89">+J33</f>
        <v>0</v>
      </c>
      <c r="L33" s="47">
        <f t="shared" si="89"/>
        <v>0</v>
      </c>
      <c r="M33" s="47">
        <f t="shared" si="89"/>
        <v>0</v>
      </c>
      <c r="N33" s="47">
        <f t="shared" si="89"/>
        <v>0</v>
      </c>
    </row>
    <row r="34" spans="1:14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4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+J21*J37</f>
        <v>5238</v>
      </c>
      <c r="K35" s="46">
        <f t="shared" ref="K35:N35" si="99">+K21*K37</f>
        <v>5238</v>
      </c>
      <c r="L35" s="46">
        <f t="shared" si="99"/>
        <v>5238</v>
      </c>
      <c r="M35" s="46">
        <f t="shared" si="99"/>
        <v>5238</v>
      </c>
      <c r="N35" s="46">
        <f t="shared" si="99"/>
        <v>5238</v>
      </c>
    </row>
    <row r="36" spans="1:14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0</v>
      </c>
      <c r="K36" s="45">
        <f t="shared" si="107"/>
        <v>0</v>
      </c>
      <c r="L36" s="45">
        <f t="shared" si="107"/>
        <v>0</v>
      </c>
      <c r="M36" s="45">
        <f t="shared" si="107"/>
        <v>0</v>
      </c>
      <c r="N36" s="45">
        <f t="shared" si="107"/>
        <v>0</v>
      </c>
    </row>
    <row r="37" spans="1:14" x14ac:dyDescent="0.25">
      <c r="A37" s="44" t="s">
        <v>131</v>
      </c>
      <c r="B37" s="45">
        <f t="shared" ref="B37:H37" si="108">+IFERROR(B35/B$21,"nm")</f>
        <v>0.27409024745269289</v>
      </c>
      <c r="C37" s="45">
        <f t="shared" si="108"/>
        <v>0.26388512598211866</v>
      </c>
      <c r="D37" s="45">
        <f t="shared" si="108"/>
        <v>0.26386698212407994</v>
      </c>
      <c r="E37" s="45">
        <f t="shared" si="108"/>
        <v>0.25311342982160889</v>
      </c>
      <c r="F37" s="45">
        <f t="shared" si="108"/>
        <v>0.25619418941013711</v>
      </c>
      <c r="G37" s="45">
        <f t="shared" si="108"/>
        <v>0.2103700635183651</v>
      </c>
      <c r="H37" s="45">
        <f t="shared" si="10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9">+J37</f>
        <v>0.28540293140086087</v>
      </c>
      <c r="L37" s="47">
        <f t="shared" si="109"/>
        <v>0.28540293140086087</v>
      </c>
      <c r="M37" s="47">
        <f t="shared" si="109"/>
        <v>0.28540293140086087</v>
      </c>
      <c r="N37" s="47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+J41*J48</f>
        <v>124.00000000000001</v>
      </c>
      <c r="K38" s="46">
        <f t="shared" ref="K38:N38" si="110">+K41*K48</f>
        <v>124.00000000000001</v>
      </c>
      <c r="L38" s="46">
        <f t="shared" si="110"/>
        <v>124.00000000000001</v>
      </c>
      <c r="M38" s="46">
        <f t="shared" si="110"/>
        <v>124.00000000000001</v>
      </c>
      <c r="N38" s="46">
        <f t="shared" si="110"/>
        <v>124.00000000000001</v>
      </c>
    </row>
    <row r="39" spans="1:14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2.2204460492503131E-16</v>
      </c>
      <c r="K39" s="45">
        <f t="shared" ref="K39" si="119">+IFERROR(K38/J38-1,"nm")</f>
        <v>0</v>
      </c>
      <c r="L39" s="45">
        <f t="shared" ref="L39" si="120">+IFERROR(L38/K38-1,"nm")</f>
        <v>0</v>
      </c>
      <c r="M39" s="45">
        <f t="shared" ref="M39" si="121">+IFERROR(M38/L38-1,"nm")</f>
        <v>0</v>
      </c>
      <c r="N39" s="45">
        <f t="shared" ref="N39" si="122">+IFERROR(N38/M38-1,"nm")</f>
        <v>0</v>
      </c>
    </row>
    <row r="40" spans="1:14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6.7563886013185864E-3</v>
      </c>
      <c r="K40" s="45">
        <f t="shared" si="124"/>
        <v>6.7563886013185864E-3</v>
      </c>
      <c r="L40" s="45">
        <f t="shared" si="124"/>
        <v>6.7563886013185864E-3</v>
      </c>
      <c r="M40" s="45">
        <f t="shared" si="124"/>
        <v>6.7563886013185864E-3</v>
      </c>
      <c r="N40" s="45">
        <f t="shared" si="124"/>
        <v>6.7563886013185864E-3</v>
      </c>
    </row>
    <row r="41" spans="1:14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4" t="s">
        <v>129</v>
      </c>
      <c r="B43" s="45" t="str">
        <f t="shared" ref="B43" si="128">+IFERROR(B42/A42-1,"nm")</f>
        <v>nm</v>
      </c>
      <c r="C43" s="45">
        <f t="shared" ref="C43" si="129">+IFERROR(C42/B42-1,"nm")</f>
        <v>3.2373113854595292E-2</v>
      </c>
      <c r="D43" s="45">
        <f t="shared" ref="D43" si="130">+IFERROR(D42/C42-1,"nm")</f>
        <v>2.9763486579856391E-2</v>
      </c>
      <c r="E43" s="45">
        <f t="shared" ref="E43" si="131">+IFERROR(E42/D42-1,"nm")</f>
        <v>-7.096774193548383E-2</v>
      </c>
      <c r="F43" s="45">
        <f t="shared" ref="F43" si="132">+IFERROR(F42/E42-1,"nm")</f>
        <v>9.0277777777777679E-2</v>
      </c>
      <c r="G43" s="45">
        <f t="shared" ref="G43" si="133">+IFERROR(G42/F42-1,"nm")</f>
        <v>-0.26140127388535028</v>
      </c>
      <c r="H43" s="45">
        <f t="shared" ref="H43" si="134">+IFERROR(H42/G42-1,"nm")</f>
        <v>0.75543290789927564</v>
      </c>
      <c r="I43" s="45">
        <f>+IFERROR(I42/H42-1,"nm")</f>
        <v>4.9125564943997002E-3</v>
      </c>
      <c r="J43" s="45">
        <f t="shared" ref="J43:N43" si="135">+IFERROR(J42/I42-1,"nm")</f>
        <v>0</v>
      </c>
      <c r="K43" s="45">
        <f t="shared" si="135"/>
        <v>0</v>
      </c>
      <c r="L43" s="45">
        <f t="shared" si="135"/>
        <v>0</v>
      </c>
      <c r="M43" s="45">
        <f t="shared" si="135"/>
        <v>0</v>
      </c>
      <c r="N43" s="45">
        <f t="shared" si="135"/>
        <v>0</v>
      </c>
    </row>
    <row r="44" spans="1:14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0.27864654279954232</v>
      </c>
      <c r="K44" s="45">
        <f t="shared" si="137"/>
        <v>0.27864654279954232</v>
      </c>
      <c r="L44" s="45">
        <f t="shared" si="137"/>
        <v>0.27864654279954232</v>
      </c>
      <c r="M44" s="45">
        <f t="shared" si="137"/>
        <v>0.27864654279954232</v>
      </c>
      <c r="N44" s="45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146</v>
      </c>
      <c r="K45" s="46">
        <f t="shared" ref="K45:N45" si="138">+K21*K47</f>
        <v>146</v>
      </c>
      <c r="L45" s="46">
        <f t="shared" si="138"/>
        <v>146</v>
      </c>
      <c r="M45" s="46">
        <f t="shared" si="138"/>
        <v>146</v>
      </c>
      <c r="N45" s="46">
        <f t="shared" si="138"/>
        <v>146</v>
      </c>
    </row>
    <row r="46" spans="1:14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0</v>
      </c>
      <c r="K46" s="45">
        <f t="shared" ref="K46" si="147">+IFERROR(K45/J45-1,"nm")</f>
        <v>0</v>
      </c>
      <c r="L46" s="45">
        <f t="shared" ref="L46" si="148">+IFERROR(L45/K45-1,"nm")</f>
        <v>0</v>
      </c>
      <c r="M46" s="45">
        <f t="shared" ref="M46" si="149">+IFERROR(M45/L45-1,"nm")</f>
        <v>0</v>
      </c>
      <c r="N46" s="45">
        <f t="shared" ref="N46" si="150">+IFERROR(N45/M45-1,"nm")</f>
        <v>0</v>
      </c>
    </row>
    <row r="47" spans="1:14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4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639.00000000000011</v>
      </c>
      <c r="K48" s="46">
        <f t="shared" ref="K48:N48" si="153">+K21*K50</f>
        <v>639.00000000000011</v>
      </c>
      <c r="L48" s="46">
        <f t="shared" si="153"/>
        <v>639.00000000000011</v>
      </c>
      <c r="M48" s="46">
        <f t="shared" si="153"/>
        <v>639.00000000000011</v>
      </c>
      <c r="N48" s="46">
        <f t="shared" si="153"/>
        <v>639.00000000000011</v>
      </c>
    </row>
    <row r="49" spans="1:14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4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4" x14ac:dyDescent="0.25">
      <c r="A51" s="41" t="s">
        <v>160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12479</v>
      </c>
      <c r="L52" s="46">
        <f t="shared" si="167"/>
        <v>12479</v>
      </c>
      <c r="M52" s="46">
        <f t="shared" si="167"/>
        <v>12479</v>
      </c>
      <c r="N52" s="46">
        <f t="shared" si="167"/>
        <v>12479</v>
      </c>
    </row>
    <row r="53" spans="1:14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0</v>
      </c>
      <c r="L53" s="45">
        <f t="shared" si="169"/>
        <v>0</v>
      </c>
      <c r="M53" s="45">
        <f t="shared" si="169"/>
        <v>0</v>
      </c>
      <c r="N53" s="45">
        <f t="shared" si="169"/>
        <v>0</v>
      </c>
    </row>
    <row r="54" spans="1:14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0</v>
      </c>
      <c r="K55" s="77">
        <f t="shared" ref="K55:N55" si="172">K57+K56</f>
        <v>0</v>
      </c>
      <c r="L55" s="77">
        <f t="shared" si="172"/>
        <v>0</v>
      </c>
      <c r="M55" s="77">
        <f t="shared" si="172"/>
        <v>0</v>
      </c>
      <c r="N55" s="77">
        <f t="shared" si="172"/>
        <v>0</v>
      </c>
    </row>
    <row r="56" spans="1:14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1:14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0</v>
      </c>
      <c r="K59" s="77">
        <f t="shared" ref="K59:N59" si="176">K60+K61</f>
        <v>0</v>
      </c>
      <c r="L59" s="77">
        <f t="shared" si="176"/>
        <v>0</v>
      </c>
      <c r="M59" s="77">
        <f t="shared" si="176"/>
        <v>0</v>
      </c>
      <c r="N59" s="77">
        <f t="shared" si="176"/>
        <v>0</v>
      </c>
    </row>
    <row r="60" spans="1:14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0</v>
      </c>
      <c r="K63" s="77">
        <f t="shared" ref="K63:N63" si="180">K64+K65</f>
        <v>0</v>
      </c>
      <c r="L63" s="77">
        <f t="shared" si="180"/>
        <v>0</v>
      </c>
      <c r="M63" s="77">
        <f t="shared" si="180"/>
        <v>0</v>
      </c>
      <c r="N63" s="77">
        <f t="shared" si="180"/>
        <v>0</v>
      </c>
    </row>
    <row r="64" spans="1:14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J52*J68</f>
        <v>3427</v>
      </c>
      <c r="K66" s="78">
        <f t="shared" ref="K66:N66" si="183">K52*K68</f>
        <v>3427</v>
      </c>
      <c r="L66" s="78">
        <f t="shared" si="183"/>
        <v>3427</v>
      </c>
      <c r="M66" s="78">
        <f t="shared" si="183"/>
        <v>3427</v>
      </c>
      <c r="N66" s="78">
        <f t="shared" si="183"/>
        <v>3427</v>
      </c>
    </row>
    <row r="67" spans="1:14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0</v>
      </c>
      <c r="K67" s="45">
        <f t="shared" si="185"/>
        <v>0</v>
      </c>
      <c r="L67" s="45">
        <f t="shared" si="185"/>
        <v>0</v>
      </c>
      <c r="M67" s="45">
        <f t="shared" si="185"/>
        <v>0</v>
      </c>
      <c r="N67" s="45">
        <f t="shared" si="185"/>
        <v>0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0">
        <f>J72*J79</f>
        <v>134</v>
      </c>
      <c r="K69" s="80">
        <f t="shared" ref="K69:N69" si="188">K72*K79</f>
        <v>134</v>
      </c>
      <c r="L69" s="80">
        <f t="shared" si="188"/>
        <v>134</v>
      </c>
      <c r="M69" s="80">
        <f t="shared" si="188"/>
        <v>134</v>
      </c>
      <c r="N69" s="80">
        <f t="shared" si="188"/>
        <v>134</v>
      </c>
    </row>
    <row r="70" spans="1:14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0</v>
      </c>
      <c r="K70" s="45">
        <f t="shared" si="190"/>
        <v>0</v>
      </c>
      <c r="L70" s="45">
        <f t="shared" si="190"/>
        <v>0</v>
      </c>
      <c r="M70" s="45">
        <f t="shared" si="190"/>
        <v>0</v>
      </c>
      <c r="N70" s="45">
        <f t="shared" si="190"/>
        <v>0</v>
      </c>
    </row>
    <row r="71" spans="1:14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4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78">
        <f>J66-J69</f>
        <v>3293</v>
      </c>
      <c r="K73" s="78">
        <f t="shared" ref="K73:N73" si="195">K66-K69</f>
        <v>3293</v>
      </c>
      <c r="L73" s="78">
        <f t="shared" si="195"/>
        <v>3293</v>
      </c>
      <c r="M73" s="78">
        <f t="shared" si="195"/>
        <v>3293</v>
      </c>
      <c r="N73" s="78">
        <f t="shared" si="195"/>
        <v>3293</v>
      </c>
    </row>
    <row r="74" spans="1:14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0</v>
      </c>
      <c r="K74" s="45">
        <f t="shared" si="197"/>
        <v>0</v>
      </c>
      <c r="L74" s="45">
        <f t="shared" si="197"/>
        <v>0</v>
      </c>
      <c r="M74" s="45">
        <f t="shared" si="197"/>
        <v>0</v>
      </c>
      <c r="N74" s="45">
        <f t="shared" si="197"/>
        <v>0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0.26388332398429359</v>
      </c>
      <c r="K75" s="45">
        <f t="shared" si="198"/>
        <v>0.26388332398429359</v>
      </c>
      <c r="L75" s="45">
        <f t="shared" si="198"/>
        <v>0.26388332398429359</v>
      </c>
      <c r="M75" s="45">
        <f t="shared" si="198"/>
        <v>0.26388332398429359</v>
      </c>
      <c r="N75" s="45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196.99999999999997</v>
      </c>
      <c r="L76" s="79">
        <f t="shared" si="199"/>
        <v>196.99999999999997</v>
      </c>
      <c r="M76" s="79">
        <f t="shared" si="199"/>
        <v>196.99999999999997</v>
      </c>
      <c r="N76" s="79">
        <f t="shared" si="199"/>
        <v>196.99999999999997</v>
      </c>
    </row>
    <row r="77" spans="1:14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0</v>
      </c>
      <c r="L77" s="45">
        <f t="shared" si="201"/>
        <v>0</v>
      </c>
      <c r="M77" s="45">
        <f t="shared" si="201"/>
        <v>0</v>
      </c>
      <c r="N77" s="45">
        <f t="shared" si="201"/>
        <v>0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4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920.00000000000011</v>
      </c>
      <c r="L79" s="79">
        <f t="shared" si="204"/>
        <v>920.00000000000011</v>
      </c>
      <c r="M79" s="79">
        <f t="shared" si="204"/>
        <v>920.00000000000011</v>
      </c>
      <c r="N79" s="79">
        <f t="shared" si="204"/>
        <v>920.00000000000011</v>
      </c>
    </row>
    <row r="80" spans="1:14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0</v>
      </c>
      <c r="L80" s="69">
        <f t="shared" ref="L80" si="208">IFERROR(L79/K79-1,"nm")</f>
        <v>0</v>
      </c>
      <c r="M80" s="69">
        <f t="shared" ref="M80" si="209">IFERROR(M79/L79-1,"nm")</f>
        <v>0</v>
      </c>
      <c r="N80" s="69">
        <f t="shared" ref="N80" si="210">IFERROR(N79/M79-1,"nm")</f>
        <v>0</v>
      </c>
    </row>
    <row r="81" spans="1:14" x14ac:dyDescent="0.25">
      <c r="A81" s="44" t="s">
        <v>162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</v>
      </c>
      <c r="K84" s="45">
        <f t="shared" si="215"/>
        <v>0</v>
      </c>
      <c r="L84" s="45">
        <f t="shared" si="215"/>
        <v>0</v>
      </c>
      <c r="M84" s="45">
        <f t="shared" si="215"/>
        <v>0</v>
      </c>
      <c r="N84" s="45">
        <f t="shared" si="215"/>
        <v>0</v>
      </c>
    </row>
    <row r="85" spans="1:14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</v>
      </c>
      <c r="K86" s="76">
        <f t="shared" ref="K86:N86" si="218">K87+K88</f>
        <v>0</v>
      </c>
      <c r="L86" s="76">
        <f t="shared" si="218"/>
        <v>0</v>
      </c>
      <c r="M86" s="76">
        <f t="shared" si="218"/>
        <v>0</v>
      </c>
      <c r="N86" s="76">
        <f t="shared" si="218"/>
        <v>0</v>
      </c>
    </row>
    <row r="87" spans="1:14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</v>
      </c>
      <c r="K90" s="77">
        <f t="shared" ref="K90:N90" si="222">K91+K92</f>
        <v>0</v>
      </c>
      <c r="L90" s="77">
        <f t="shared" si="222"/>
        <v>0</v>
      </c>
      <c r="M90" s="77">
        <f t="shared" si="222"/>
        <v>0</v>
      </c>
      <c r="N90" s="77">
        <f t="shared" si="222"/>
        <v>0</v>
      </c>
    </row>
    <row r="91" spans="1:14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</v>
      </c>
      <c r="K94" s="77">
        <f t="shared" ref="K94:N94" si="226">K95+K96</f>
        <v>0</v>
      </c>
      <c r="L94" s="77">
        <f t="shared" si="226"/>
        <v>0</v>
      </c>
      <c r="M94" s="77">
        <f t="shared" si="226"/>
        <v>0</v>
      </c>
      <c r="N94" s="77">
        <f t="shared" si="226"/>
        <v>0</v>
      </c>
    </row>
    <row r="95" spans="1:14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</row>
    <row r="96" spans="1:14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80">
        <f>J83*J99</f>
        <v>2406</v>
      </c>
      <c r="K97" s="80">
        <f t="shared" ref="K97:N97" si="229">K83*K99</f>
        <v>2406</v>
      </c>
      <c r="L97" s="80">
        <f t="shared" si="229"/>
        <v>2406</v>
      </c>
      <c r="M97" s="80">
        <f t="shared" si="229"/>
        <v>2406</v>
      </c>
      <c r="N97" s="80">
        <f t="shared" si="229"/>
        <v>2406</v>
      </c>
    </row>
    <row r="98" spans="1:14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</v>
      </c>
      <c r="K98" s="45">
        <f t="shared" si="231"/>
        <v>0</v>
      </c>
      <c r="L98" s="45">
        <f t="shared" si="231"/>
        <v>0</v>
      </c>
      <c r="M98" s="45">
        <f t="shared" si="231"/>
        <v>0</v>
      </c>
      <c r="N98" s="45">
        <f t="shared" si="231"/>
        <v>0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J103*J110</f>
        <v>41</v>
      </c>
      <c r="K100" s="46">
        <f t="shared" ref="K100:N100" si="234">K103*K110</f>
        <v>41</v>
      </c>
      <c r="L100" s="46">
        <f t="shared" si="234"/>
        <v>41</v>
      </c>
      <c r="M100" s="46">
        <f t="shared" si="234"/>
        <v>41</v>
      </c>
      <c r="N100" s="46">
        <f t="shared" si="234"/>
        <v>41</v>
      </c>
    </row>
    <row r="101" spans="1:14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</v>
      </c>
      <c r="K101" s="45">
        <f t="shared" si="236"/>
        <v>0</v>
      </c>
      <c r="L101" s="45">
        <f t="shared" si="236"/>
        <v>0</v>
      </c>
      <c r="M101" s="45">
        <f t="shared" si="236"/>
        <v>0</v>
      </c>
      <c r="N101" s="45">
        <f t="shared" si="236"/>
        <v>0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4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6">
        <f>J97-J100</f>
        <v>2365</v>
      </c>
      <c r="K104" s="46">
        <f t="shared" ref="K104:N104" si="241">K97-K100</f>
        <v>2365</v>
      </c>
      <c r="L104" s="46">
        <f t="shared" si="241"/>
        <v>2365</v>
      </c>
      <c r="M104" s="46">
        <f t="shared" si="241"/>
        <v>2365</v>
      </c>
      <c r="N104" s="46">
        <f t="shared" si="241"/>
        <v>2365</v>
      </c>
    </row>
    <row r="105" spans="1:14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</v>
      </c>
      <c r="K105" s="45">
        <f t="shared" si="243"/>
        <v>0</v>
      </c>
      <c r="L105" s="45">
        <f t="shared" si="243"/>
        <v>0</v>
      </c>
      <c r="M105" s="45">
        <f t="shared" si="243"/>
        <v>0</v>
      </c>
      <c r="N105" s="45">
        <f t="shared" si="243"/>
        <v>0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78</v>
      </c>
      <c r="K107" s="78">
        <f t="shared" ref="K107:N107" si="246">K83*K109</f>
        <v>78</v>
      </c>
      <c r="L107" s="78">
        <f t="shared" si="246"/>
        <v>78</v>
      </c>
      <c r="M107" s="78">
        <f t="shared" si="246"/>
        <v>78</v>
      </c>
      <c r="N107" s="78">
        <f t="shared" si="246"/>
        <v>78</v>
      </c>
    </row>
    <row r="108" spans="1:14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</v>
      </c>
      <c r="K108" s="45">
        <f t="shared" si="248"/>
        <v>0</v>
      </c>
      <c r="L108" s="45">
        <f t="shared" si="248"/>
        <v>0</v>
      </c>
      <c r="M108" s="45">
        <f t="shared" si="248"/>
        <v>0</v>
      </c>
      <c r="N108" s="45">
        <f t="shared" si="248"/>
        <v>0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4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80">
        <f>J83*J112</f>
        <v>303</v>
      </c>
      <c r="K110" s="80">
        <f t="shared" ref="K110:N110" si="251">K83*K112</f>
        <v>303</v>
      </c>
      <c r="L110" s="80">
        <f t="shared" si="251"/>
        <v>303</v>
      </c>
      <c r="M110" s="80">
        <f t="shared" si="251"/>
        <v>303</v>
      </c>
      <c r="N110" s="80">
        <f t="shared" si="251"/>
        <v>303</v>
      </c>
    </row>
    <row r="111" spans="1:14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</v>
      </c>
      <c r="K111" s="69">
        <f t="shared" ref="K111" si="254">IFERROR(K110/J110-1,"nm")</f>
        <v>0</v>
      </c>
      <c r="L111" s="69">
        <f t="shared" ref="L111" si="255">IFERROR(L110/K110-1,"nm")</f>
        <v>0</v>
      </c>
      <c r="M111" s="69">
        <f t="shared" ref="M111" si="256">IFERROR(M110/L110-1,"nm")</f>
        <v>0</v>
      </c>
      <c r="N111" s="69">
        <f t="shared" ref="N111" si="257">IFERROR(N110/M110-1,"nm")</f>
        <v>0</v>
      </c>
    </row>
    <row r="112" spans="1:14" x14ac:dyDescent="0.25">
      <c r="A112" s="44" t="s">
        <v>162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0</v>
      </c>
      <c r="K115" s="45">
        <f t="shared" si="262"/>
        <v>0</v>
      </c>
      <c r="L115" s="45">
        <f t="shared" si="262"/>
        <v>0</v>
      </c>
      <c r="M115" s="45">
        <f t="shared" si="262"/>
        <v>0</v>
      </c>
      <c r="N115" s="45">
        <f t="shared" si="262"/>
        <v>0</v>
      </c>
    </row>
    <row r="116" spans="1:14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</v>
      </c>
      <c r="K117" s="77">
        <f t="shared" ref="K117:N117" si="265">K119+K118</f>
        <v>0</v>
      </c>
      <c r="L117" s="77">
        <f t="shared" si="265"/>
        <v>0</v>
      </c>
      <c r="M117" s="77">
        <f t="shared" si="265"/>
        <v>0</v>
      </c>
      <c r="N117" s="77">
        <f t="shared" si="265"/>
        <v>0</v>
      </c>
    </row>
    <row r="118" spans="1:14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</row>
    <row r="119" spans="1:14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4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</v>
      </c>
      <c r="K121" s="77">
        <f t="shared" ref="K121:N121" si="269">K122+K123</f>
        <v>0</v>
      </c>
      <c r="L121" s="77">
        <f t="shared" si="269"/>
        <v>0</v>
      </c>
      <c r="M121" s="77">
        <f t="shared" si="269"/>
        <v>0</v>
      </c>
      <c r="N121" s="77">
        <f t="shared" si="269"/>
        <v>0</v>
      </c>
    </row>
    <row r="122" spans="1:14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</row>
    <row r="123" spans="1:14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</v>
      </c>
      <c r="K125" s="77">
        <f t="shared" ref="K125:N125" si="273">K126+K127</f>
        <v>0</v>
      </c>
      <c r="L125" s="77">
        <f t="shared" si="273"/>
        <v>0</v>
      </c>
      <c r="M125" s="77">
        <f t="shared" si="273"/>
        <v>0</v>
      </c>
      <c r="N125" s="77">
        <f t="shared" si="273"/>
        <v>0</v>
      </c>
    </row>
    <row r="126" spans="1:14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</row>
    <row r="127" spans="1:14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J114*J130</f>
        <v>1938</v>
      </c>
      <c r="K128" s="46">
        <f t="shared" ref="K128:N128" si="276">K114*K130</f>
        <v>1938</v>
      </c>
      <c r="L128" s="46">
        <f t="shared" si="276"/>
        <v>1938</v>
      </c>
      <c r="M128" s="46">
        <f t="shared" si="276"/>
        <v>1938</v>
      </c>
      <c r="N128" s="46">
        <f t="shared" si="276"/>
        <v>1938</v>
      </c>
    </row>
    <row r="129" spans="1:14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0</v>
      </c>
      <c r="K129" s="45">
        <f t="shared" si="278"/>
        <v>0</v>
      </c>
      <c r="L129" s="45">
        <f t="shared" si="278"/>
        <v>0</v>
      </c>
      <c r="M129" s="45">
        <f t="shared" si="278"/>
        <v>0</v>
      </c>
      <c r="N129" s="45">
        <f t="shared" si="278"/>
        <v>0</v>
      </c>
    </row>
    <row r="130" spans="1:14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1">
        <f>I130</f>
        <v>0.32544080604534004</v>
      </c>
      <c r="K130" s="81">
        <f t="shared" ref="K130:N130" si="280">J130</f>
        <v>0.32544080604534004</v>
      </c>
      <c r="L130" s="81">
        <f t="shared" si="280"/>
        <v>0.32544080604534004</v>
      </c>
      <c r="M130" s="81">
        <f t="shared" si="280"/>
        <v>0.32544080604534004</v>
      </c>
      <c r="N130" s="81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0</v>
      </c>
      <c r="K132" s="45">
        <f t="shared" si="283"/>
        <v>0</v>
      </c>
      <c r="L132" s="45">
        <f t="shared" si="283"/>
        <v>0</v>
      </c>
      <c r="M132" s="45">
        <f t="shared" si="283"/>
        <v>0</v>
      </c>
      <c r="N132" s="45">
        <f t="shared" si="283"/>
        <v>0</v>
      </c>
    </row>
    <row r="133" spans="1:14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1">
        <f>I133</f>
        <v>7.0528967254408059E-3</v>
      </c>
      <c r="K133" s="81">
        <f t="shared" ref="K133:N133" si="285">J133</f>
        <v>7.0528967254408059E-3</v>
      </c>
      <c r="L133" s="81">
        <f t="shared" si="285"/>
        <v>7.0528967254408059E-3</v>
      </c>
      <c r="M133" s="81">
        <f t="shared" si="285"/>
        <v>7.0528967254408059E-3</v>
      </c>
      <c r="N133" s="81">
        <f t="shared" si="285"/>
        <v>7.0528967254408059E-3</v>
      </c>
    </row>
    <row r="134" spans="1:14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1">
        <f>I134</f>
        <v>0.15328467153284672</v>
      </c>
      <c r="K134" s="81">
        <f t="shared" ref="K134:N134" si="287">J134</f>
        <v>0.15328467153284672</v>
      </c>
      <c r="L134" s="81">
        <f t="shared" si="287"/>
        <v>0.15328467153284672</v>
      </c>
      <c r="M134" s="81">
        <f t="shared" si="287"/>
        <v>0.15328467153284672</v>
      </c>
      <c r="N134" s="81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6">
        <f>J128-J131</f>
        <v>1896</v>
      </c>
      <c r="K135" s="46">
        <f t="shared" ref="K135:N135" si="288">K128-K131</f>
        <v>1896</v>
      </c>
      <c r="L135" s="46">
        <f t="shared" si="288"/>
        <v>1896</v>
      </c>
      <c r="M135" s="46">
        <f t="shared" si="288"/>
        <v>1896</v>
      </c>
      <c r="N135" s="46">
        <f t="shared" si="288"/>
        <v>1896</v>
      </c>
    </row>
    <row r="136" spans="1:14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0</v>
      </c>
      <c r="K136" s="45">
        <f t="shared" si="290"/>
        <v>0</v>
      </c>
      <c r="L136" s="45">
        <f t="shared" si="290"/>
        <v>0</v>
      </c>
      <c r="M136" s="45">
        <f t="shared" si="290"/>
        <v>0</v>
      </c>
      <c r="N136" s="45">
        <f t="shared" si="290"/>
        <v>0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0</v>
      </c>
      <c r="K139" s="45">
        <f t="shared" si="295"/>
        <v>0</v>
      </c>
      <c r="L139" s="45">
        <f t="shared" si="295"/>
        <v>0</v>
      </c>
      <c r="M139" s="45">
        <f t="shared" si="295"/>
        <v>0</v>
      </c>
      <c r="N139" s="45">
        <f t="shared" si="295"/>
        <v>0</v>
      </c>
    </row>
    <row r="140" spans="1:14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1">
        <f>I140</f>
        <v>9.4038623005877411E-3</v>
      </c>
      <c r="K140" s="81">
        <f t="shared" ref="K140:N140" si="297">J140</f>
        <v>9.4038623005877411E-3</v>
      </c>
      <c r="L140" s="81">
        <f t="shared" si="297"/>
        <v>9.4038623005877411E-3</v>
      </c>
      <c r="M140" s="81">
        <f t="shared" si="297"/>
        <v>9.4038623005877411E-3</v>
      </c>
      <c r="N140" s="81">
        <f t="shared" si="297"/>
        <v>9.4038623005877411E-3</v>
      </c>
    </row>
    <row r="141" spans="1:14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82">
        <f>J114*J143</f>
        <v>274</v>
      </c>
      <c r="K141" s="82">
        <f t="shared" ref="K141:N141" si="298">K114*K143</f>
        <v>274</v>
      </c>
      <c r="L141" s="82">
        <f t="shared" si="298"/>
        <v>274</v>
      </c>
      <c r="M141" s="82">
        <f t="shared" si="298"/>
        <v>274</v>
      </c>
      <c r="N141" s="82">
        <f t="shared" si="298"/>
        <v>274</v>
      </c>
    </row>
    <row r="142" spans="1:14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0</v>
      </c>
      <c r="K142" s="74">
        <f t="shared" ref="K142" si="301">IFERROR(K141/J141-1,"nm")</f>
        <v>0</v>
      </c>
      <c r="L142" s="74">
        <f t="shared" ref="L142" si="302">IFERROR(L141/K141-1,"nm")</f>
        <v>0</v>
      </c>
      <c r="M142" s="74">
        <f t="shared" ref="M142" si="303">IFERROR(M141/L141-1,"nm")</f>
        <v>0</v>
      </c>
      <c r="N142" s="74">
        <f t="shared" ref="N142" si="304">IFERROR(N141/M141-1,"nm")</f>
        <v>0</v>
      </c>
    </row>
    <row r="143" spans="1:14" s="54" customFormat="1" x14ac:dyDescent="0.25">
      <c r="A143" s="52" t="s">
        <v>162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1">
        <f>I143</f>
        <v>4.6011754827875735E-2</v>
      </c>
      <c r="K143" s="81">
        <f t="shared" ref="K143:N143" si="306">J143</f>
        <v>4.6011754827875735E-2</v>
      </c>
      <c r="L143" s="81">
        <f t="shared" si="306"/>
        <v>4.6011754827875735E-2</v>
      </c>
      <c r="M143" s="81">
        <f t="shared" si="306"/>
        <v>4.6011754827875735E-2</v>
      </c>
      <c r="N143" s="81">
        <f t="shared" si="306"/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4">
        <f>I145*(1+J146)</f>
        <v>2346</v>
      </c>
      <c r="K145" s="54">
        <f t="shared" ref="K145:N145" si="307">J145*(1+K146)</f>
        <v>2346</v>
      </c>
      <c r="L145" s="54">
        <f t="shared" si="307"/>
        <v>2346</v>
      </c>
      <c r="M145" s="54">
        <f t="shared" si="307"/>
        <v>2346</v>
      </c>
      <c r="N145" s="54">
        <f t="shared" si="307"/>
        <v>2346</v>
      </c>
    </row>
    <row r="146" spans="1:14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0</v>
      </c>
      <c r="K146" s="77">
        <f t="shared" ref="K146:N146" si="309">K147+K148</f>
        <v>0</v>
      </c>
      <c r="L146" s="77">
        <f t="shared" si="309"/>
        <v>0</v>
      </c>
      <c r="M146" s="77">
        <f t="shared" si="309"/>
        <v>0</v>
      </c>
      <c r="N146" s="77">
        <f t="shared" si="309"/>
        <v>0</v>
      </c>
    </row>
    <row r="147" spans="1:14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0</v>
      </c>
      <c r="K150" s="58">
        <f t="shared" ref="K150" si="314">IFERROR(K149/J149-1,"nm")</f>
        <v>0</v>
      </c>
      <c r="L150" s="58">
        <f t="shared" ref="L150" si="315">IFERROR(L149/K149-1,"nm")</f>
        <v>0</v>
      </c>
      <c r="M150" s="58">
        <f t="shared" ref="M150" si="316">IFERROR(M149/L149-1,"nm")</f>
        <v>0</v>
      </c>
      <c r="N150" s="58">
        <f t="shared" ref="N150" si="317">IFERROR(N149/M149-1,"nm")</f>
        <v>0</v>
      </c>
    </row>
    <row r="151" spans="1:14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91">
        <f>I151</f>
        <v>0.28516624040920718</v>
      </c>
      <c r="K151" s="91">
        <f t="shared" ref="K151:N151" si="319">J151</f>
        <v>0.28516624040920718</v>
      </c>
      <c r="L151" s="91">
        <f t="shared" si="319"/>
        <v>0.28516624040920718</v>
      </c>
      <c r="M151" s="91">
        <f t="shared" si="319"/>
        <v>0.28516624040920718</v>
      </c>
      <c r="N151" s="91">
        <f t="shared" si="319"/>
        <v>0.28516624040920718</v>
      </c>
    </row>
    <row r="152" spans="1:14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0</v>
      </c>
      <c r="K153" s="58">
        <f t="shared" ref="K153" si="323">IFERROR(K152/J152-1,"nm")</f>
        <v>0</v>
      </c>
      <c r="L153" s="58">
        <f t="shared" ref="L153" si="324">IFERROR(L152/K152-1,"nm")</f>
        <v>0</v>
      </c>
      <c r="M153" s="58">
        <f t="shared" ref="M153" si="325">IFERROR(M152/L152-1,"nm")</f>
        <v>0</v>
      </c>
      <c r="N153" s="58">
        <f t="shared" ref="N153" si="326">IFERROR(N152/M152-1,"nm")</f>
        <v>0</v>
      </c>
    </row>
    <row r="154" spans="1:14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90">
        <f>I154</f>
        <v>3.8363171355498722E-3</v>
      </c>
      <c r="K154" s="90">
        <f t="shared" ref="K154:N154" si="328">J154</f>
        <v>3.8363171355498722E-3</v>
      </c>
      <c r="L154" s="90">
        <f t="shared" si="328"/>
        <v>3.8363171355498722E-3</v>
      </c>
      <c r="M154" s="90">
        <f t="shared" si="328"/>
        <v>3.8363171355498722E-3</v>
      </c>
      <c r="N154" s="90">
        <f t="shared" si="328"/>
        <v>3.8363171355498722E-3</v>
      </c>
    </row>
    <row r="155" spans="1:14" s="88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86">
        <f>J158*J162</f>
        <v>22</v>
      </c>
      <c r="K155" s="86">
        <f t="shared" ref="K155:N155" si="329">K158*K162</f>
        <v>22</v>
      </c>
      <c r="L155" s="86">
        <f t="shared" si="329"/>
        <v>22</v>
      </c>
      <c r="M155" s="86">
        <f t="shared" si="329"/>
        <v>22</v>
      </c>
      <c r="N155" s="86">
        <f t="shared" si="329"/>
        <v>22</v>
      </c>
    </row>
    <row r="156" spans="1:14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0</v>
      </c>
      <c r="K156" s="61">
        <f t="shared" ref="K156" si="332">IFERROR(K155/J155-1,"nm")</f>
        <v>0</v>
      </c>
      <c r="L156" s="61">
        <f t="shared" ref="L156" si="333">IFERROR(L155/K155-1,"nm")</f>
        <v>0</v>
      </c>
      <c r="M156" s="61">
        <f t="shared" ref="M156" si="334">IFERROR(M155/L155-1,"nm")</f>
        <v>0</v>
      </c>
      <c r="N156" s="61">
        <f t="shared" ref="N156" si="335">IFERROR(N155/M155-1,"nm")</f>
        <v>0</v>
      </c>
    </row>
    <row r="157" spans="1:14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4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9">
        <f>I158</f>
        <v>0.44897959183673469</v>
      </c>
      <c r="K158" s="89">
        <f t="shared" ref="K158:N158" si="338">J158</f>
        <v>0.44897959183673469</v>
      </c>
      <c r="L158" s="89">
        <f t="shared" si="338"/>
        <v>0.44897959183673469</v>
      </c>
      <c r="M158" s="89">
        <f t="shared" si="338"/>
        <v>0.44897959183673469</v>
      </c>
      <c r="N158" s="89">
        <f t="shared" si="338"/>
        <v>0.44897959183673469</v>
      </c>
    </row>
    <row r="159" spans="1:14" s="86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86">
        <f>J145*J161</f>
        <v>691</v>
      </c>
      <c r="K159" s="86">
        <f t="shared" ref="K159:N159" si="340">K145*K161</f>
        <v>691</v>
      </c>
      <c r="L159" s="86">
        <f t="shared" si="340"/>
        <v>691</v>
      </c>
      <c r="M159" s="86">
        <f t="shared" si="340"/>
        <v>691</v>
      </c>
      <c r="N159" s="86">
        <f t="shared" si="340"/>
        <v>691</v>
      </c>
    </row>
    <row r="160" spans="1:14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0</v>
      </c>
      <c r="K160" s="61">
        <f t="shared" ref="K160" si="343">IFERROR(K159/J159-1,"nm")</f>
        <v>0</v>
      </c>
      <c r="L160" s="61">
        <f t="shared" ref="L160" si="344">IFERROR(L159/K159-1,"nm")</f>
        <v>0</v>
      </c>
      <c r="M160" s="61">
        <f t="shared" ref="M160" si="345">IFERROR(M159/L159-1,"nm")</f>
        <v>0</v>
      </c>
      <c r="N160" s="61">
        <f t="shared" ref="N160" si="346">IFERROR(N159/M159-1,"nm")</f>
        <v>0</v>
      </c>
    </row>
    <row r="161" spans="1:14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7">
        <f>I161</f>
        <v>0.29454390451832907</v>
      </c>
      <c r="K161" s="87">
        <f t="shared" ref="K161:N161" si="348">J161</f>
        <v>0.29454390451832907</v>
      </c>
      <c r="L161" s="87">
        <f t="shared" si="348"/>
        <v>0.29454390451832907</v>
      </c>
      <c r="M161" s="87">
        <f t="shared" si="348"/>
        <v>0.29454390451832907</v>
      </c>
      <c r="N161" s="87">
        <f t="shared" si="348"/>
        <v>0.29454390451832907</v>
      </c>
    </row>
    <row r="162" spans="1:14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86">
        <f>J145*J164</f>
        <v>49</v>
      </c>
      <c r="K162" s="86">
        <f t="shared" ref="K162:N162" si="349">K145*K164</f>
        <v>49</v>
      </c>
      <c r="L162" s="86">
        <f t="shared" si="349"/>
        <v>49</v>
      </c>
      <c r="M162" s="86">
        <f t="shared" si="349"/>
        <v>49</v>
      </c>
      <c r="N162" s="86">
        <f t="shared" si="349"/>
        <v>49</v>
      </c>
    </row>
    <row r="163" spans="1:14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0</v>
      </c>
      <c r="K163" s="69">
        <f t="shared" ref="K163" si="352">IFERROR(K162/J162-1,"nm")</f>
        <v>0</v>
      </c>
      <c r="L163" s="69">
        <f t="shared" ref="L163" si="353">IFERROR(L162/K162-1,"nm")</f>
        <v>0</v>
      </c>
      <c r="M163" s="69">
        <f t="shared" ref="M163" si="354">IFERROR(M162/L162-1,"nm")</f>
        <v>0</v>
      </c>
      <c r="N163" s="69">
        <f t="shared" ref="N163" si="355">IFERROR(N162/M162-1,"nm")</f>
        <v>0</v>
      </c>
    </row>
    <row r="164" spans="1:14" s="59" customFormat="1" x14ac:dyDescent="0.25">
      <c r="A164" s="44" t="s">
        <v>162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4">
        <f>I164</f>
        <v>2.0886615515771527E-2</v>
      </c>
      <c r="K164" s="84">
        <f t="shared" ref="K164:N164" si="357">J164</f>
        <v>2.0886615515771527E-2</v>
      </c>
      <c r="L164" s="84">
        <f t="shared" si="357"/>
        <v>2.0886615515771527E-2</v>
      </c>
      <c r="M164" s="84">
        <f t="shared" si="357"/>
        <v>2.0886615515771527E-2</v>
      </c>
      <c r="N164" s="84">
        <f t="shared" si="357"/>
        <v>2.0886615515771527E-2</v>
      </c>
    </row>
    <row r="165" spans="1:14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4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9">
        <f>I166*(1+J167)</f>
        <v>102</v>
      </c>
      <c r="K166" s="99">
        <f t="shared" ref="K166:N166" si="358">J166*(1+K167)</f>
        <v>102</v>
      </c>
      <c r="L166" s="99">
        <f t="shared" si="358"/>
        <v>102</v>
      </c>
      <c r="M166" s="99">
        <f t="shared" si="358"/>
        <v>102</v>
      </c>
      <c r="N166" s="99">
        <f t="shared" si="358"/>
        <v>102</v>
      </c>
    </row>
    <row r="167" spans="1:14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0</v>
      </c>
      <c r="K167" s="58">
        <f t="shared" ref="K167:N167" si="360">K168+K169</f>
        <v>0</v>
      </c>
      <c r="L167" s="58">
        <f t="shared" si="360"/>
        <v>0</v>
      </c>
      <c r="M167" s="58">
        <f t="shared" si="360"/>
        <v>0</v>
      </c>
      <c r="N167" s="58">
        <f t="shared" si="360"/>
        <v>0</v>
      </c>
    </row>
    <row r="168" spans="1:14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</row>
    <row r="169" spans="1:14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4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5">
        <f>J180-J176</f>
        <v>-4262</v>
      </c>
      <c r="K170" s="95">
        <f t="shared" ref="K170:N170" si="362">K180-K176</f>
        <v>-4262</v>
      </c>
      <c r="L170" s="95">
        <f t="shared" si="362"/>
        <v>-4262</v>
      </c>
      <c r="M170" s="95">
        <f t="shared" si="362"/>
        <v>-4262</v>
      </c>
      <c r="N170" s="95">
        <f t="shared" si="362"/>
        <v>-4262</v>
      </c>
    </row>
    <row r="171" spans="1:14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0</v>
      </c>
      <c r="K171" s="61">
        <f t="shared" ref="K171" si="365">IFERROR(K170/J170-1,"nm")</f>
        <v>0</v>
      </c>
      <c r="L171" s="61">
        <f t="shared" ref="L171" si="366">IFERROR(L170/K170-1,"nm")</f>
        <v>0</v>
      </c>
      <c r="M171" s="61">
        <f t="shared" ref="M171" si="367">IFERROR(M170/L170-1,"nm")</f>
        <v>0</v>
      </c>
      <c r="N171" s="61">
        <f t="shared" ref="N171" si="368">IFERROR(N170/M170-1,"nm")</f>
        <v>0</v>
      </c>
    </row>
    <row r="172" spans="1:14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4" s="59" customFormat="1" x14ac:dyDescent="0.25">
      <c r="A173" s="55" t="s">
        <v>161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3">
        <f>J166*J175</f>
        <v>221.99999999999997</v>
      </c>
      <c r="K173" s="93">
        <f t="shared" ref="K173:N173" si="370">K166*K175</f>
        <v>221.99999999999997</v>
      </c>
      <c r="L173" s="93">
        <f t="shared" si="370"/>
        <v>221.99999999999997</v>
      </c>
      <c r="M173" s="93">
        <f t="shared" si="370"/>
        <v>221.99999999999997</v>
      </c>
      <c r="N173" s="93">
        <f t="shared" si="370"/>
        <v>221.99999999999997</v>
      </c>
    </row>
    <row r="174" spans="1:14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-1.1102230246251565E-16</v>
      </c>
      <c r="K174" s="61">
        <f t="shared" ref="K174" si="373">IFERROR(K173/J173-1,"nm")</f>
        <v>0</v>
      </c>
      <c r="L174" s="61">
        <f t="shared" ref="L174" si="374">IFERROR(L173/K173-1,"nm")</f>
        <v>0</v>
      </c>
      <c r="M174" s="61">
        <f t="shared" ref="M174" si="375">IFERROR(M173/L173-1,"nm")</f>
        <v>0</v>
      </c>
      <c r="N174" s="61">
        <f t="shared" ref="N174" si="376">IFERROR(N173/M173-1,"nm")</f>
        <v>0</v>
      </c>
    </row>
    <row r="175" spans="1:14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7">
        <f>I175</f>
        <v>2.1764705882352939</v>
      </c>
      <c r="K175" s="87">
        <f t="shared" ref="K175:N175" si="378">J175</f>
        <v>2.1764705882352939</v>
      </c>
      <c r="L175" s="87">
        <f t="shared" si="378"/>
        <v>2.1764705882352939</v>
      </c>
      <c r="M175" s="87">
        <f t="shared" si="378"/>
        <v>2.1764705882352939</v>
      </c>
      <c r="N175" s="87">
        <f t="shared" si="378"/>
        <v>2.1764705882352939</v>
      </c>
    </row>
    <row r="176" spans="1:14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85">
        <f>J179*J183</f>
        <v>219.99999999999997</v>
      </c>
      <c r="K176" s="85">
        <f t="shared" ref="K176:N176" si="379">K179*K183</f>
        <v>219.99999999999997</v>
      </c>
      <c r="L176" s="85">
        <f t="shared" si="379"/>
        <v>219.99999999999997</v>
      </c>
      <c r="M176" s="85">
        <f t="shared" si="379"/>
        <v>219.99999999999997</v>
      </c>
      <c r="N176" s="85">
        <f t="shared" si="379"/>
        <v>219.99999999999997</v>
      </c>
    </row>
    <row r="177" spans="1:14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-1.1102230246251565E-16</v>
      </c>
      <c r="K177" s="61">
        <f t="shared" ref="K177" si="382">IFERROR(K176/J176-1,"nm")</f>
        <v>0</v>
      </c>
      <c r="L177" s="61">
        <f t="shared" ref="L177" si="383">IFERROR(L176/K176-1,"nm")</f>
        <v>0</v>
      </c>
      <c r="M177" s="61">
        <f t="shared" ref="M177" si="384">IFERROR(M176/L176-1,"nm")</f>
        <v>0</v>
      </c>
      <c r="N177" s="61">
        <f t="shared" ref="N177" si="385">IFERROR(N176/M176-1,"nm")</f>
        <v>0</v>
      </c>
    </row>
    <row r="178" spans="1:14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7">
        <f>I178</f>
        <v>2.1568627450980391</v>
      </c>
      <c r="K178" s="87">
        <f t="shared" ref="K178:N178" si="387">J178</f>
        <v>2.1568627450980391</v>
      </c>
      <c r="L178" s="87">
        <f t="shared" si="387"/>
        <v>2.1568627450980391</v>
      </c>
      <c r="M178" s="87">
        <f t="shared" si="387"/>
        <v>2.1568627450980391</v>
      </c>
      <c r="N178" s="87">
        <f t="shared" si="387"/>
        <v>2.1568627450980391</v>
      </c>
    </row>
    <row r="179" spans="1:14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7">
        <f>I179</f>
        <v>0.27883396704689478</v>
      </c>
      <c r="K179" s="87">
        <f t="shared" ref="K179:N179" si="389">J179</f>
        <v>0.27883396704689478</v>
      </c>
      <c r="L179" s="87">
        <f t="shared" si="389"/>
        <v>0.27883396704689478</v>
      </c>
      <c r="M179" s="87">
        <f t="shared" si="389"/>
        <v>0.27883396704689478</v>
      </c>
      <c r="N179" s="87">
        <f t="shared" si="389"/>
        <v>0.27883396704689478</v>
      </c>
    </row>
    <row r="180" spans="1:14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5">
        <f>J166*J182</f>
        <v>-4042</v>
      </c>
      <c r="K180" s="95">
        <f t="shared" ref="K180:N180" si="391">K166*K182</f>
        <v>-4042</v>
      </c>
      <c r="L180" s="95">
        <f t="shared" si="391"/>
        <v>-4042</v>
      </c>
      <c r="M180" s="95">
        <f t="shared" si="391"/>
        <v>-4042</v>
      </c>
      <c r="N180" s="95">
        <f t="shared" si="391"/>
        <v>-4042</v>
      </c>
    </row>
    <row r="181" spans="1:14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0</v>
      </c>
      <c r="K181" s="61">
        <f t="shared" ref="K181" si="394">IFERROR(K180/J180-1,"nm")</f>
        <v>0</v>
      </c>
      <c r="L181" s="61">
        <f t="shared" ref="L181" si="395">IFERROR(L180/K180-1,"nm")</f>
        <v>0</v>
      </c>
      <c r="M181" s="61">
        <f t="shared" ref="M181" si="396">IFERROR(M180/L180-1,"nm")</f>
        <v>0</v>
      </c>
      <c r="N181" s="61">
        <f t="shared" ref="N181" si="397">IFERROR(N180/M180-1,"nm")</f>
        <v>0</v>
      </c>
    </row>
    <row r="182" spans="1:14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7">
        <f>I182</f>
        <v>-39.627450980392155</v>
      </c>
      <c r="K182" s="87">
        <f t="shared" ref="K182:N182" si="399">J182</f>
        <v>-39.627450980392155</v>
      </c>
      <c r="L182" s="87">
        <f t="shared" si="399"/>
        <v>-39.627450980392155</v>
      </c>
      <c r="M182" s="87">
        <f t="shared" si="399"/>
        <v>-39.627450980392155</v>
      </c>
      <c r="N182" s="87">
        <f t="shared" si="399"/>
        <v>-39.627450980392155</v>
      </c>
    </row>
    <row r="183" spans="1:14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94">
        <f>J166*J185</f>
        <v>789</v>
      </c>
      <c r="K183" s="94">
        <f t="shared" ref="K183:N183" si="400">K166*K185</f>
        <v>789</v>
      </c>
      <c r="L183" s="94">
        <f t="shared" si="400"/>
        <v>789</v>
      </c>
      <c r="M183" s="94">
        <f t="shared" si="400"/>
        <v>789</v>
      </c>
      <c r="N183" s="94">
        <f t="shared" si="400"/>
        <v>789</v>
      </c>
    </row>
    <row r="184" spans="1:14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0</v>
      </c>
      <c r="K184" s="69">
        <f t="shared" ref="K184" si="403">IFERROR(K183/J183-1,"nm")</f>
        <v>0</v>
      </c>
      <c r="L184" s="69">
        <f t="shared" ref="L184" si="404">IFERROR(L183/K183-1,"nm")</f>
        <v>0</v>
      </c>
      <c r="M184" s="69">
        <f t="shared" ref="M184" si="405">IFERROR(M183/L183-1,"nm")</f>
        <v>0</v>
      </c>
      <c r="N184" s="69">
        <f t="shared" ref="N184" si="406">IFERROR(N183/M183-1,"nm")</f>
        <v>0</v>
      </c>
    </row>
    <row r="185" spans="1:14" s="59" customFormat="1" x14ac:dyDescent="0.25">
      <c r="A185" s="44" t="s">
        <v>162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91">
        <f>I185</f>
        <v>7.7352941176470589</v>
      </c>
      <c r="K185" s="91">
        <f t="shared" ref="K185:N185" si="408">J185</f>
        <v>7.7352941176470589</v>
      </c>
      <c r="L185" s="91">
        <f t="shared" si="408"/>
        <v>7.7352941176470589</v>
      </c>
      <c r="M185" s="91">
        <f t="shared" si="408"/>
        <v>7.7352941176470589</v>
      </c>
      <c r="N185" s="91">
        <f t="shared" si="408"/>
        <v>7.7352941176470589</v>
      </c>
    </row>
    <row r="186" spans="1:14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4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9">
        <f>I187*(1+J188)</f>
        <v>-72</v>
      </c>
      <c r="K187" s="99">
        <f t="shared" ref="K187:N187" si="409">J187*(1+K188)</f>
        <v>-72</v>
      </c>
      <c r="L187" s="99">
        <f t="shared" si="409"/>
        <v>-72</v>
      </c>
      <c r="M187" s="99">
        <f t="shared" si="409"/>
        <v>-72</v>
      </c>
      <c r="N187" s="99">
        <f t="shared" si="409"/>
        <v>-72</v>
      </c>
    </row>
    <row r="188" spans="1:14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0</v>
      </c>
      <c r="K188" s="77">
        <f t="shared" ref="K188:N188" si="411">K189+K190</f>
        <v>0</v>
      </c>
      <c r="L188" s="77">
        <f t="shared" si="411"/>
        <v>0</v>
      </c>
      <c r="M188" s="77">
        <f t="shared" si="411"/>
        <v>0</v>
      </c>
      <c r="N188" s="77">
        <f t="shared" si="411"/>
        <v>0</v>
      </c>
    </row>
    <row r="189" spans="1:14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2">
        <f>J201-J197</f>
        <v>-2219</v>
      </c>
      <c r="K191" s="92">
        <f t="shared" ref="K191:N191" si="413">K201-K197</f>
        <v>-2219</v>
      </c>
      <c r="L191" s="92">
        <f t="shared" si="413"/>
        <v>-2219</v>
      </c>
      <c r="M191" s="92">
        <f t="shared" si="413"/>
        <v>-2219</v>
      </c>
      <c r="N191" s="92">
        <f t="shared" si="413"/>
        <v>-2219</v>
      </c>
    </row>
    <row r="192" spans="1:14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100">
        <f>IFERROR(J191/I191-1,"nm")</f>
        <v>0</v>
      </c>
      <c r="K192" s="100">
        <f t="shared" ref="K192:N192" si="414">IFERROR(K191/J191-1,"nm")</f>
        <v>0</v>
      </c>
      <c r="L192" s="100">
        <f t="shared" si="414"/>
        <v>0</v>
      </c>
      <c r="M192" s="100">
        <f t="shared" si="414"/>
        <v>0</v>
      </c>
      <c r="N192" s="100">
        <f t="shared" si="414"/>
        <v>0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3">
        <f>I193</f>
        <v>30.819444444444443</v>
      </c>
      <c r="K193" s="83">
        <f t="shared" ref="K193:N193" si="416">J193</f>
        <v>30.819444444444443</v>
      </c>
      <c r="L193" s="83">
        <f t="shared" si="416"/>
        <v>30.819444444444443</v>
      </c>
      <c r="M193" s="83">
        <f t="shared" si="416"/>
        <v>30.819444444444443</v>
      </c>
      <c r="N193" s="83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50</v>
      </c>
      <c r="K194" s="67">
        <f t="shared" ref="K194:N194" si="417">K187*K196</f>
        <v>50</v>
      </c>
      <c r="L194" s="67">
        <f t="shared" si="417"/>
        <v>50</v>
      </c>
      <c r="M194" s="67">
        <f t="shared" si="417"/>
        <v>50</v>
      </c>
      <c r="N194" s="67">
        <f t="shared" si="417"/>
        <v>50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0</v>
      </c>
      <c r="K195" s="69">
        <f t="shared" ref="K195" si="420">IFERROR(K194/J194-1,"nm")</f>
        <v>0</v>
      </c>
      <c r="L195" s="69">
        <f t="shared" ref="L195" si="421">IFERROR(L194/K194-1,"nm")</f>
        <v>0</v>
      </c>
      <c r="M195" s="69">
        <f t="shared" ref="M195" si="422">IFERROR(M194/L194-1,"nm")</f>
        <v>0</v>
      </c>
      <c r="N195" s="69">
        <f t="shared" ref="N195" si="423">IFERROR(N194/M194-1,"nm")</f>
        <v>0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7">
        <f>I196</f>
        <v>-0.69444444444444442</v>
      </c>
      <c r="K196" s="87">
        <f t="shared" ref="K196:N196" si="425">J196</f>
        <v>-0.69444444444444442</v>
      </c>
      <c r="L196" s="87">
        <f t="shared" si="425"/>
        <v>-0.69444444444444442</v>
      </c>
      <c r="M196" s="87">
        <f t="shared" si="425"/>
        <v>-0.69444444444444442</v>
      </c>
      <c r="N196" s="87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134</v>
      </c>
      <c r="K197" s="67">
        <f t="shared" ref="K197:N197" si="426">K200*K204</f>
        <v>134</v>
      </c>
      <c r="L197" s="67">
        <f t="shared" si="426"/>
        <v>134</v>
      </c>
      <c r="M197" s="67">
        <f t="shared" si="426"/>
        <v>134</v>
      </c>
      <c r="N197" s="67">
        <f t="shared" si="426"/>
        <v>134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0</v>
      </c>
      <c r="K198" s="61">
        <f t="shared" ref="K198" si="429">IFERROR(K197/J197-1,"nm")</f>
        <v>0</v>
      </c>
      <c r="L198" s="61">
        <f t="shared" ref="L198" si="430">IFERROR(L197/K197-1,"nm")</f>
        <v>0</v>
      </c>
      <c r="M198" s="61">
        <f t="shared" ref="M198" si="431">IFERROR(M197/L197-1,"nm")</f>
        <v>0</v>
      </c>
      <c r="N198" s="61">
        <f t="shared" ref="N198" si="432">IFERROR(N197/M197-1,"nm")</f>
        <v>0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6">
        <f>I199</f>
        <v>-1.8611111111111112</v>
      </c>
      <c r="K199" s="96">
        <f t="shared" ref="K199:N199" si="434">J199</f>
        <v>-1.8611111111111112</v>
      </c>
      <c r="L199" s="96">
        <f t="shared" si="434"/>
        <v>-1.8611111111111112</v>
      </c>
      <c r="M199" s="96">
        <f t="shared" si="434"/>
        <v>-1.8611111111111112</v>
      </c>
      <c r="N199" s="96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6">
        <f>I200</f>
        <v>7.374793615850303E-2</v>
      </c>
      <c r="K200" s="96">
        <f t="shared" ref="K200:N200" si="436">J200</f>
        <v>7.374793615850303E-2</v>
      </c>
      <c r="L200" s="96">
        <f t="shared" si="436"/>
        <v>7.374793615850303E-2</v>
      </c>
      <c r="M200" s="96">
        <f t="shared" si="436"/>
        <v>7.374793615850303E-2</v>
      </c>
      <c r="N200" s="96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79">
        <f>J187*J203</f>
        <v>-2085</v>
      </c>
      <c r="K201" s="79">
        <f t="shared" ref="K201:N201" si="438">K187*K203</f>
        <v>-2085</v>
      </c>
      <c r="L201" s="79">
        <f t="shared" si="438"/>
        <v>-2085</v>
      </c>
      <c r="M201" s="79">
        <f t="shared" si="438"/>
        <v>-2085</v>
      </c>
      <c r="N201" s="79">
        <f t="shared" si="438"/>
        <v>-2085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0</v>
      </c>
      <c r="K202" s="61">
        <f t="shared" ref="K202" si="441">IFERROR(K201/J201-1,"nm")</f>
        <v>0</v>
      </c>
      <c r="L202" s="61">
        <f t="shared" ref="L202" si="442">IFERROR(L201/K201-1,"nm")</f>
        <v>0</v>
      </c>
      <c r="M202" s="61">
        <f t="shared" ref="M202" si="443">IFERROR(M201/L201-1,"nm")</f>
        <v>0</v>
      </c>
      <c r="N202" s="61">
        <f t="shared" ref="N202" si="444">IFERROR(N201/M201-1,"nm")</f>
        <v>0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6">
        <f>I203</f>
        <v>28.958333333333332</v>
      </c>
      <c r="K203" s="96">
        <f t="shared" ref="K203:N203" si="446">J203</f>
        <v>28.958333333333332</v>
      </c>
      <c r="L203" s="96">
        <f t="shared" si="446"/>
        <v>28.958333333333332</v>
      </c>
      <c r="M203" s="96">
        <f t="shared" si="446"/>
        <v>28.958333333333332</v>
      </c>
      <c r="N203" s="96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1817</v>
      </c>
      <c r="K204" s="46">
        <f t="shared" ref="K204:N204" si="447">K206*K187</f>
        <v>1817</v>
      </c>
      <c r="L204" s="46">
        <f t="shared" si="447"/>
        <v>1817</v>
      </c>
      <c r="M204" s="46">
        <f t="shared" si="447"/>
        <v>1817</v>
      </c>
      <c r="N204" s="46">
        <f t="shared" si="447"/>
        <v>1817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0</v>
      </c>
      <c r="K205" s="69">
        <f t="shared" ref="K205" si="450">IFERROR(K204/J$204-1,"nm")</f>
        <v>0</v>
      </c>
      <c r="L205" s="69">
        <f t="shared" ref="L205" si="451">IFERROR(L204/K$204-1,"nm")</f>
        <v>0</v>
      </c>
      <c r="M205" s="69">
        <f t="shared" ref="M205" si="452">IFERROR(M204/L$204-1,"nm")</f>
        <v>0</v>
      </c>
      <c r="N205" s="69">
        <f t="shared" ref="N205" si="453">IFERROR(N204/M$204-1,"nm")</f>
        <v>0</v>
      </c>
    </row>
    <row r="206" spans="1:14" x14ac:dyDescent="0.25">
      <c r="A206" s="44" t="s">
        <v>162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6">
        <f>I206</f>
        <v>-25.236111111111111</v>
      </c>
      <c r="K206" s="96">
        <f t="shared" ref="K206:N206" si="455">J206</f>
        <v>-25.236111111111111</v>
      </c>
      <c r="L206" s="96">
        <f t="shared" si="455"/>
        <v>-25.236111111111111</v>
      </c>
      <c r="M206" s="96">
        <f t="shared" si="455"/>
        <v>-25.236111111111111</v>
      </c>
      <c r="N206" s="9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9" workbookViewId="0">
      <selection activeCell="O54" sqref="O54"/>
    </sheetView>
  </sheetViews>
  <sheetFormatPr defaultRowHeight="15" x14ac:dyDescent="0.25"/>
  <cols>
    <col min="1" max="1" width="48.7109375" style="101" customWidth="1"/>
    <col min="2" max="9" width="11.7109375" style="101" customWidth="1"/>
    <col min="10" max="14" width="11.7109375" style="101" hidden="1" customWidth="1"/>
    <col min="15" max="15" width="39.85546875" style="101" customWidth="1"/>
    <col min="16" max="16384" width="9.140625" style="101"/>
  </cols>
  <sheetData>
    <row r="1" spans="1:15" ht="60" customHeight="1" x14ac:dyDescent="0.25">
      <c r="A1" s="110" t="s">
        <v>116</v>
      </c>
      <c r="B1" s="111">
        <f t="shared" ref="B1:G1" si="0">+C1-1</f>
        <v>2015</v>
      </c>
      <c r="C1" s="111">
        <f t="shared" si="0"/>
        <v>2016</v>
      </c>
      <c r="D1" s="111">
        <f t="shared" si="0"/>
        <v>2017</v>
      </c>
      <c r="E1" s="111">
        <f t="shared" si="0"/>
        <v>2018</v>
      </c>
      <c r="F1" s="111">
        <f t="shared" si="0"/>
        <v>2019</v>
      </c>
      <c r="G1" s="111">
        <f t="shared" si="0"/>
        <v>2020</v>
      </c>
      <c r="H1" s="111">
        <f>+I1-1</f>
        <v>2021</v>
      </c>
      <c r="I1" s="111">
        <v>2022</v>
      </c>
      <c r="J1" s="120">
        <f>+I1+1</f>
        <v>2023</v>
      </c>
      <c r="K1" s="120">
        <f>+J1+1</f>
        <v>2024</v>
      </c>
      <c r="L1" s="120">
        <f>+K1+1</f>
        <v>2025</v>
      </c>
      <c r="M1" s="120">
        <f>+L1+1</f>
        <v>2026</v>
      </c>
      <c r="N1" s="120">
        <f>+M1+1</f>
        <v>2027</v>
      </c>
    </row>
    <row r="2" spans="1:15" x14ac:dyDescent="0.25">
      <c r="A2" s="121" t="s">
        <v>163</v>
      </c>
      <c r="B2" s="121"/>
      <c r="C2" s="121"/>
      <c r="D2" s="121"/>
      <c r="E2" s="121"/>
      <c r="F2" s="121"/>
      <c r="G2" s="121"/>
      <c r="H2" s="121"/>
      <c r="I2" s="121"/>
      <c r="J2" s="120"/>
      <c r="K2" s="120"/>
      <c r="L2" s="120"/>
      <c r="M2" s="120"/>
      <c r="N2" s="120"/>
    </row>
    <row r="3" spans="1:15" x14ac:dyDescent="0.25">
      <c r="A3" s="102" t="s">
        <v>136</v>
      </c>
      <c r="B3" s="109">
        <f>'Segmental forecast'!B3</f>
        <v>30601</v>
      </c>
      <c r="C3" s="109">
        <f>'Segmental forecast'!C3</f>
        <v>32376</v>
      </c>
      <c r="D3" s="109">
        <f>'Segmental forecast'!D3</f>
        <v>34350</v>
      </c>
      <c r="E3" s="109">
        <f>'Segmental forecast'!E3</f>
        <v>36397</v>
      </c>
      <c r="F3" s="109">
        <f>'Segmental forecast'!F3</f>
        <v>39117</v>
      </c>
      <c r="G3" s="109">
        <f>'Segmental forecast'!G3</f>
        <v>37403</v>
      </c>
      <c r="H3" s="109">
        <f>'Segmental forecast'!H3</f>
        <v>44538</v>
      </c>
      <c r="I3" s="109">
        <f>'Segmental forecast'!I3</f>
        <v>46710</v>
      </c>
      <c r="J3" s="109"/>
      <c r="K3" s="109"/>
      <c r="L3" s="109"/>
      <c r="M3" s="109"/>
      <c r="N3" s="109"/>
      <c r="O3" s="101" t="s">
        <v>164</v>
      </c>
    </row>
    <row r="4" spans="1:15" x14ac:dyDescent="0.25">
      <c r="A4" s="123" t="s">
        <v>129</v>
      </c>
      <c r="B4" s="129" t="str">
        <f>IFERROR(B3/A3-1,"nm")</f>
        <v>nm</v>
      </c>
      <c r="C4" s="129">
        <f t="shared" ref="C4:I4" si="1">IFERROR(C3/B3-1,"nm")</f>
        <v>5.8004640371229765E-2</v>
      </c>
      <c r="D4" s="129">
        <f t="shared" si="1"/>
        <v>6.0971089696071123E-2</v>
      </c>
      <c r="E4" s="129">
        <f t="shared" si="1"/>
        <v>5.95924308588065E-2</v>
      </c>
      <c r="F4" s="129">
        <f t="shared" si="1"/>
        <v>7.4731433909388079E-2</v>
      </c>
      <c r="G4" s="129">
        <f t="shared" si="1"/>
        <v>-4.3817266150267153E-2</v>
      </c>
      <c r="H4" s="129">
        <f t="shared" si="1"/>
        <v>0.19076009945726269</v>
      </c>
      <c r="I4" s="129">
        <f t="shared" si="1"/>
        <v>4.8767344739323759E-2</v>
      </c>
      <c r="J4" s="129"/>
      <c r="K4" s="129"/>
      <c r="L4" s="129"/>
      <c r="M4" s="129"/>
      <c r="N4" s="129"/>
    </row>
    <row r="5" spans="1:15" x14ac:dyDescent="0.25">
      <c r="A5" s="102" t="s">
        <v>165</v>
      </c>
      <c r="B5" s="109">
        <f>'Segmental forecast'!B5</f>
        <v>4839</v>
      </c>
      <c r="C5" s="109">
        <f>'Segmental forecast'!C5</f>
        <v>5291</v>
      </c>
      <c r="D5" s="109">
        <f>'Segmental forecast'!D5</f>
        <v>5651</v>
      </c>
      <c r="E5" s="109">
        <f>'Segmental forecast'!E5</f>
        <v>5126</v>
      </c>
      <c r="F5" s="109">
        <f>'Segmental forecast'!F5</f>
        <v>5555</v>
      </c>
      <c r="G5" s="109">
        <f>'Segmental forecast'!G5</f>
        <v>3697</v>
      </c>
      <c r="H5" s="109">
        <f>'Segmental forecast'!H5</f>
        <v>7667</v>
      </c>
      <c r="I5" s="109">
        <f>'Segmental forecast'!I5</f>
        <v>7573</v>
      </c>
      <c r="J5" s="109"/>
      <c r="K5" s="109"/>
      <c r="L5" s="109"/>
      <c r="M5" s="109"/>
      <c r="N5" s="109"/>
    </row>
    <row r="6" spans="1:15" x14ac:dyDescent="0.25">
      <c r="A6" s="125" t="s">
        <v>132</v>
      </c>
      <c r="B6" s="130">
        <f>'Segmental forecast'!B8</f>
        <v>606</v>
      </c>
      <c r="C6" s="130">
        <f>'Segmental forecast'!C8</f>
        <v>649</v>
      </c>
      <c r="D6" s="130">
        <f>'Segmental forecast'!D8</f>
        <v>706</v>
      </c>
      <c r="E6" s="130">
        <f>'Segmental forecast'!E8</f>
        <v>747</v>
      </c>
      <c r="F6" s="130">
        <f>'Segmental forecast'!F8</f>
        <v>705</v>
      </c>
      <c r="G6" s="130">
        <f>'Segmental forecast'!G8</f>
        <v>721</v>
      </c>
      <c r="H6" s="130">
        <f>'Segmental forecast'!H8</f>
        <v>744</v>
      </c>
      <c r="I6" s="130">
        <f>'Segmental forecast'!I8</f>
        <v>717</v>
      </c>
      <c r="J6" s="130"/>
      <c r="K6" s="130"/>
      <c r="L6" s="130"/>
      <c r="M6" s="130"/>
      <c r="N6" s="130"/>
    </row>
    <row r="7" spans="1:15" x14ac:dyDescent="0.25">
      <c r="A7" s="105" t="s">
        <v>134</v>
      </c>
      <c r="B7" s="106">
        <f>B5-B6</f>
        <v>4233</v>
      </c>
      <c r="C7" s="106">
        <f t="shared" ref="C7:N7" si="2">C5-C6</f>
        <v>4642</v>
      </c>
      <c r="D7" s="106">
        <f t="shared" si="2"/>
        <v>4945</v>
      </c>
      <c r="E7" s="106">
        <f t="shared" si="2"/>
        <v>4379</v>
      </c>
      <c r="F7" s="106">
        <f t="shared" si="2"/>
        <v>4850</v>
      </c>
      <c r="G7" s="106">
        <f t="shared" si="2"/>
        <v>2976</v>
      </c>
      <c r="H7" s="106">
        <f t="shared" si="2"/>
        <v>6923</v>
      </c>
      <c r="I7" s="106">
        <f t="shared" si="2"/>
        <v>6856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</row>
    <row r="8" spans="1:15" x14ac:dyDescent="0.25">
      <c r="A8" s="123" t="s">
        <v>129</v>
      </c>
      <c r="B8" s="129" t="str">
        <f>IFERROR(B7/A7-1,"nm")</f>
        <v>nm</v>
      </c>
      <c r="C8" s="129">
        <f t="shared" ref="C8:I8" si="3">IFERROR(C7/B7-1,"nm")</f>
        <v>9.6621781242617555E-2</v>
      </c>
      <c r="D8" s="129">
        <f t="shared" si="3"/>
        <v>6.5273588970271357E-2</v>
      </c>
      <c r="E8" s="129">
        <f t="shared" si="3"/>
        <v>-0.11445904954499497</v>
      </c>
      <c r="F8" s="129">
        <f t="shared" si="3"/>
        <v>0.10755880337976698</v>
      </c>
      <c r="G8" s="129">
        <f t="shared" si="3"/>
        <v>-0.38639175257731961</v>
      </c>
      <c r="H8" s="129">
        <f t="shared" si="3"/>
        <v>1.32627688172043</v>
      </c>
      <c r="I8" s="129">
        <f t="shared" si="3"/>
        <v>-9.67788530983682E-3</v>
      </c>
      <c r="J8" s="129"/>
      <c r="K8" s="129"/>
      <c r="L8" s="129"/>
      <c r="M8" s="129"/>
      <c r="N8" s="129"/>
    </row>
    <row r="9" spans="1:15" x14ac:dyDescent="0.25">
      <c r="A9" s="123" t="s">
        <v>131</v>
      </c>
      <c r="B9" s="129">
        <f>IFERROR(B7/B$3,"nm")</f>
        <v>0.13832881278389594</v>
      </c>
      <c r="C9" s="129">
        <f t="shared" ref="C9:I9" si="4">IFERROR(C7/C$3,"nm")</f>
        <v>0.14337781072399308</v>
      </c>
      <c r="D9" s="129">
        <f t="shared" si="4"/>
        <v>0.14395924308588065</v>
      </c>
      <c r="E9" s="129">
        <f t="shared" si="4"/>
        <v>0.12031211363573921</v>
      </c>
      <c r="F9" s="129">
        <f t="shared" si="4"/>
        <v>0.12398701331901731</v>
      </c>
      <c r="G9" s="129">
        <f t="shared" si="4"/>
        <v>7.9565810229126011E-2</v>
      </c>
      <c r="H9" s="129">
        <f t="shared" si="4"/>
        <v>0.1554402981723472</v>
      </c>
      <c r="I9" s="129">
        <f t="shared" si="4"/>
        <v>0.14677799186469706</v>
      </c>
      <c r="J9" s="129"/>
      <c r="K9" s="129"/>
      <c r="L9" s="129"/>
      <c r="M9" s="129"/>
      <c r="N9" s="129"/>
    </row>
    <row r="10" spans="1:15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  <c r="L10" s="104"/>
      <c r="M10" s="104"/>
      <c r="N10" s="104"/>
    </row>
    <row r="11" spans="1:15" x14ac:dyDescent="0.25">
      <c r="A11" s="105" t="s">
        <v>166</v>
      </c>
      <c r="B11" s="106">
        <f>Historicals!B10</f>
        <v>4205</v>
      </c>
      <c r="C11" s="106">
        <f>Historicals!C10</f>
        <v>4623</v>
      </c>
      <c r="D11" s="106">
        <f>Historicals!D10</f>
        <v>4886</v>
      </c>
      <c r="E11" s="106">
        <f>Historicals!E10</f>
        <v>4325</v>
      </c>
      <c r="F11" s="106">
        <f>Historicals!F10</f>
        <v>4801</v>
      </c>
      <c r="G11" s="106">
        <f>Historicals!G10</f>
        <v>2887</v>
      </c>
      <c r="H11" s="106">
        <f>Historicals!H10</f>
        <v>6661</v>
      </c>
      <c r="I11" s="106">
        <f>Historicals!I10</f>
        <v>6651</v>
      </c>
      <c r="J11" s="106"/>
      <c r="K11" s="106"/>
      <c r="L11" s="106"/>
      <c r="M11" s="106"/>
      <c r="N11" s="106"/>
    </row>
    <row r="12" spans="1:15" x14ac:dyDescent="0.25">
      <c r="A12" s="101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  <c r="L12" s="104"/>
      <c r="M12" s="104"/>
      <c r="N12" s="104"/>
    </row>
    <row r="13" spans="1:15" x14ac:dyDescent="0.25">
      <c r="A13" s="126" t="s">
        <v>167</v>
      </c>
      <c r="B13" s="131">
        <v>0.222</v>
      </c>
      <c r="C13" s="131">
        <v>0.187</v>
      </c>
      <c r="D13" s="131">
        <v>0.13200000000000001</v>
      </c>
      <c r="E13" s="131">
        <v>0.55300000000000005</v>
      </c>
      <c r="F13" s="131">
        <v>0.161</v>
      </c>
      <c r="G13" s="131">
        <v>0.121</v>
      </c>
      <c r="H13" s="131">
        <v>0.14000000000000001</v>
      </c>
      <c r="I13" s="131">
        <v>9.0999999999999998E-2</v>
      </c>
      <c r="J13" s="132"/>
      <c r="K13" s="132"/>
      <c r="L13" s="132"/>
      <c r="M13" s="132"/>
      <c r="N13" s="132"/>
    </row>
    <row r="14" spans="1:15" ht="15.75" thickBot="1" x14ac:dyDescent="0.3">
      <c r="A14" s="107" t="s">
        <v>168</v>
      </c>
      <c r="B14" s="108">
        <f>B11-B12</f>
        <v>3273</v>
      </c>
      <c r="C14" s="108">
        <f t="shared" ref="C14:I14" si="5">C11-C12</f>
        <v>3760</v>
      </c>
      <c r="D14" s="108">
        <f t="shared" si="5"/>
        <v>4240</v>
      </c>
      <c r="E14" s="108">
        <f t="shared" si="5"/>
        <v>1933</v>
      </c>
      <c r="F14" s="108">
        <f t="shared" si="5"/>
        <v>4029</v>
      </c>
      <c r="G14" s="108">
        <f t="shared" si="5"/>
        <v>2539</v>
      </c>
      <c r="H14" s="108">
        <f t="shared" si="5"/>
        <v>5727</v>
      </c>
      <c r="I14" s="108">
        <f t="shared" si="5"/>
        <v>6046</v>
      </c>
      <c r="J14" s="108"/>
      <c r="K14" s="108"/>
      <c r="L14" s="108"/>
      <c r="M14" s="108"/>
      <c r="N14" s="108"/>
    </row>
    <row r="15" spans="1:15" ht="15.75" thickTop="1" x14ac:dyDescent="0.25">
      <c r="A15" s="101" t="s">
        <v>169</v>
      </c>
      <c r="B15" s="133">
        <f>Historicals!B18</f>
        <v>1768.8</v>
      </c>
      <c r="C15" s="133">
        <f>Historicals!C18</f>
        <v>1742.5</v>
      </c>
      <c r="D15" s="133">
        <f>Historicals!D18</f>
        <v>1692</v>
      </c>
      <c r="E15" s="133">
        <f>Historicals!E18</f>
        <v>1659.1</v>
      </c>
      <c r="F15" s="133">
        <f>Historicals!F18</f>
        <v>1618.4</v>
      </c>
      <c r="G15" s="133">
        <f>Historicals!G18</f>
        <v>1591.6</v>
      </c>
      <c r="H15" s="133">
        <f>Historicals!H18</f>
        <v>1609.4</v>
      </c>
      <c r="I15" s="133">
        <f>Historicals!I18</f>
        <v>1610.8</v>
      </c>
      <c r="J15" s="104"/>
      <c r="K15" s="104"/>
      <c r="L15" s="104"/>
      <c r="M15" s="104"/>
      <c r="N15" s="104"/>
      <c r="O15" s="101" t="s">
        <v>170</v>
      </c>
    </row>
    <row r="16" spans="1:15" x14ac:dyDescent="0.25">
      <c r="A16" s="101" t="s">
        <v>171</v>
      </c>
      <c r="B16" s="133">
        <f>Historicals!B14</f>
        <v>1.9</v>
      </c>
      <c r="C16" s="133">
        <f>Historicals!C14</f>
        <v>2.21</v>
      </c>
      <c r="D16" s="133">
        <f>Historicals!D14</f>
        <v>1.19</v>
      </c>
      <c r="E16" s="133">
        <f>Historicals!E14</f>
        <v>1.19</v>
      </c>
      <c r="F16" s="133">
        <f>Historicals!F14</f>
        <v>2.5499999999999998</v>
      </c>
      <c r="G16" s="133">
        <f>Historicals!G14</f>
        <v>1.63</v>
      </c>
      <c r="H16" s="133">
        <f>Historicals!H14</f>
        <v>3.64</v>
      </c>
      <c r="I16" s="133">
        <f>Historicals!I14</f>
        <v>3.83</v>
      </c>
      <c r="J16" s="133"/>
      <c r="K16" s="133"/>
      <c r="L16" s="133"/>
      <c r="M16" s="133"/>
      <c r="N16" s="133"/>
    </row>
    <row r="17" spans="1:15" x14ac:dyDescent="0.25">
      <c r="A17" s="101" t="s">
        <v>172</v>
      </c>
      <c r="B17" s="133">
        <f>Historicals!B15</f>
        <v>1.85</v>
      </c>
      <c r="C17" s="133">
        <f>Historicals!C15</f>
        <v>2.16</v>
      </c>
      <c r="D17" s="133">
        <f>Historicals!D15</f>
        <v>1.17</v>
      </c>
      <c r="E17" s="133">
        <f>Historicals!E15</f>
        <v>1.17</v>
      </c>
      <c r="F17" s="133">
        <f>Historicals!F15</f>
        <v>2.4900000000000002</v>
      </c>
      <c r="G17" s="133">
        <f>Historicals!G15</f>
        <v>1.6</v>
      </c>
      <c r="H17" s="133">
        <f>Historicals!H15</f>
        <v>3.56</v>
      </c>
      <c r="I17" s="133">
        <f>Historicals!I15</f>
        <v>3.75</v>
      </c>
      <c r="J17" s="133"/>
      <c r="K17" s="133"/>
      <c r="L17" s="133"/>
      <c r="M17" s="133"/>
      <c r="N17" s="133"/>
    </row>
    <row r="18" spans="1:15" x14ac:dyDescent="0.25">
      <c r="A18" s="126" t="s">
        <v>129</v>
      </c>
      <c r="B18" s="131" t="str">
        <f>IFERROR(B15/A15-1,"nm")</f>
        <v>nm</v>
      </c>
      <c r="C18" s="131">
        <f t="shared" ref="C18:I18" si="6">IFERROR(C15/B15-1,"nm")</f>
        <v>-1.4868837630031662E-2</v>
      </c>
      <c r="D18" s="131">
        <f t="shared" si="6"/>
        <v>-2.8981348637015736E-2</v>
      </c>
      <c r="E18" s="131">
        <f t="shared" si="6"/>
        <v>-1.9444444444444486E-2</v>
      </c>
      <c r="F18" s="131">
        <f t="shared" si="6"/>
        <v>-2.4531372430835918E-2</v>
      </c>
      <c r="G18" s="131">
        <f t="shared" si="6"/>
        <v>-1.6559565002471688E-2</v>
      </c>
      <c r="H18" s="131">
        <f t="shared" si="6"/>
        <v>1.1183714501131092E-2</v>
      </c>
      <c r="I18" s="131">
        <f t="shared" si="6"/>
        <v>8.6988939977628021E-4</v>
      </c>
      <c r="J18" s="132"/>
      <c r="K18" s="132"/>
      <c r="L18" s="132"/>
      <c r="M18" s="132"/>
      <c r="N18" s="132"/>
      <c r="O18" s="101" t="s">
        <v>173</v>
      </c>
    </row>
    <row r="19" spans="1:15" x14ac:dyDescent="0.25">
      <c r="A19" s="126" t="s">
        <v>174</v>
      </c>
      <c r="B19" s="131">
        <f>IFERROR(-Historicals!B96/Historicals!B12,"nm")</f>
        <v>0.27467155514818209</v>
      </c>
      <c r="C19" s="131">
        <f>IFERROR(-Historicals!C96/Historicals!C12,"nm")</f>
        <v>0.27180851063829786</v>
      </c>
      <c r="D19" s="131">
        <f>IFERROR(-Historicals!D96/Historicals!D12,"nm")</f>
        <v>0.26721698113207548</v>
      </c>
      <c r="E19" s="131">
        <f>IFERROR(-Historicals!E96/Historicals!E12,"nm")</f>
        <v>0.64304190377651316</v>
      </c>
      <c r="F19" s="131">
        <f>IFERROR(-Historicals!F96/Historicals!F12,"nm")</f>
        <v>0.33060312732688013</v>
      </c>
      <c r="G19" s="131">
        <f>IFERROR(-Historicals!G96/Historicals!G12,"nm")</f>
        <v>0.57187869239858213</v>
      </c>
      <c r="H19" s="131">
        <f>IFERROR(-Historicals!H96/Historicals!H12,"nm")</f>
        <v>0.286013619696176</v>
      </c>
      <c r="I19" s="131">
        <f>IFERROR(-Historicals!I96/Historicals!I12,"nm")</f>
        <v>0.30383724776711873</v>
      </c>
      <c r="J19" s="131"/>
      <c r="K19" s="131"/>
      <c r="L19" s="131"/>
      <c r="M19" s="131"/>
      <c r="N19" s="131"/>
      <c r="O19" s="101" t="s">
        <v>173</v>
      </c>
    </row>
    <row r="20" spans="1:15" x14ac:dyDescent="0.25">
      <c r="A20" s="127" t="s">
        <v>175</v>
      </c>
      <c r="B20" s="121"/>
      <c r="C20" s="121"/>
      <c r="D20" s="121"/>
      <c r="E20" s="121"/>
      <c r="F20" s="121"/>
      <c r="G20" s="121"/>
      <c r="H20" s="121"/>
      <c r="I20" s="121"/>
      <c r="J20" s="120"/>
      <c r="K20" s="120"/>
      <c r="L20" s="120"/>
      <c r="M20" s="120"/>
      <c r="N20" s="120"/>
    </row>
    <row r="21" spans="1:15" x14ac:dyDescent="0.25">
      <c r="A21" s="101" t="s">
        <v>176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  <c r="L21" s="104"/>
      <c r="M21" s="104"/>
      <c r="N21" s="104"/>
    </row>
    <row r="22" spans="1:15" x14ac:dyDescent="0.25">
      <c r="A22" s="101" t="s">
        <v>177</v>
      </c>
      <c r="B22" s="104">
        <f>Historicals!B27</f>
        <v>3358</v>
      </c>
      <c r="C22" s="104">
        <f>Historicals!C27</f>
        <v>3241</v>
      </c>
      <c r="D22" s="104">
        <f>Historicals!D27</f>
        <v>3677</v>
      </c>
      <c r="E22" s="104">
        <f>Historicals!E27</f>
        <v>3498</v>
      </c>
      <c r="F22" s="104">
        <f>Historicals!F27</f>
        <v>4272</v>
      </c>
      <c r="G22" s="104">
        <f>Historicals!G27</f>
        <v>2749</v>
      </c>
      <c r="H22" s="104">
        <f>Historicals!H27</f>
        <v>4463</v>
      </c>
      <c r="I22" s="104">
        <f>Historicals!I27</f>
        <v>4667</v>
      </c>
      <c r="J22" s="104"/>
      <c r="K22" s="104"/>
      <c r="L22" s="104"/>
      <c r="M22" s="104"/>
      <c r="N22" s="104"/>
    </row>
    <row r="23" spans="1:15" x14ac:dyDescent="0.25">
      <c r="A23" s="101" t="s">
        <v>178</v>
      </c>
      <c r="B23" s="104">
        <f>Historicals!B28+Historicals!B27-Historicals!B41</f>
        <v>5564</v>
      </c>
      <c r="C23" s="104">
        <f>Historicals!C28+Historicals!C27-Historicals!C41</f>
        <v>5888</v>
      </c>
      <c r="D23" s="104">
        <f>Historicals!D28+Historicals!D27-Historicals!D41</f>
        <v>6684</v>
      </c>
      <c r="E23" s="104">
        <f>Historicals!E28+Historicals!E27-Historicals!E41</f>
        <v>6480</v>
      </c>
      <c r="F23" s="104">
        <f>Historicals!F28+Historicals!F27-Historicals!F41</f>
        <v>7282</v>
      </c>
      <c r="G23" s="104">
        <f>Historicals!G28+Historicals!G27-Historicals!G41</f>
        <v>7868</v>
      </c>
      <c r="H23" s="104">
        <f>Historicals!H28+Historicals!H27-Historicals!H41</f>
        <v>8481</v>
      </c>
      <c r="I23" s="104">
        <f>Historicals!I28+Historicals!I27-Historicals!I41</f>
        <v>9729</v>
      </c>
      <c r="J23" s="104"/>
      <c r="K23" s="104"/>
      <c r="L23" s="104"/>
      <c r="M23" s="104"/>
      <c r="N23" s="104"/>
      <c r="O23" s="101" t="s">
        <v>179</v>
      </c>
    </row>
    <row r="24" spans="1:15" x14ac:dyDescent="0.25">
      <c r="A24" s="126" t="s">
        <v>162</v>
      </c>
      <c r="B24" s="131">
        <f>IFERROR(B23/B3,"nm")</f>
        <v>0.18182412339466031</v>
      </c>
      <c r="C24" s="131">
        <f t="shared" ref="C24:I24" si="7">IFERROR(C23/C3,"nm")</f>
        <v>0.1818631084754139</v>
      </c>
      <c r="D24" s="131">
        <f t="shared" si="7"/>
        <v>0.19458515283842795</v>
      </c>
      <c r="E24" s="131">
        <f t="shared" si="7"/>
        <v>0.17803665137236585</v>
      </c>
      <c r="F24" s="131">
        <f t="shared" si="7"/>
        <v>0.18615947030702765</v>
      </c>
      <c r="G24" s="131">
        <f t="shared" si="7"/>
        <v>0.21035745795791783</v>
      </c>
      <c r="H24" s="131">
        <f t="shared" si="7"/>
        <v>0.19042166240064665</v>
      </c>
      <c r="I24" s="131">
        <f t="shared" si="7"/>
        <v>0.20828516377649325</v>
      </c>
      <c r="J24" s="132"/>
      <c r="K24" s="132"/>
      <c r="L24" s="132"/>
      <c r="M24" s="132"/>
      <c r="N24" s="132"/>
    </row>
    <row r="25" spans="1:15" x14ac:dyDescent="0.25">
      <c r="A25" s="101" t="s">
        <v>180</v>
      </c>
      <c r="B25" s="104">
        <f>Historicals!B26+Historicals!B28+Historicals!B29</f>
        <v>8377</v>
      </c>
      <c r="C25" s="104">
        <f>Historicals!C26+Historicals!C28+Historicals!C29</f>
        <v>8646</v>
      </c>
      <c r="D25" s="104">
        <f>Historicals!D26+Historicals!D28+Historicals!D29</f>
        <v>8576</v>
      </c>
      <c r="E25" s="104">
        <f>Historicals!E26+Historicals!E28+Historicals!E29</f>
        <v>7387</v>
      </c>
      <c r="F25" s="104">
        <f>Historicals!F26+Historicals!F28+Historicals!F29</f>
        <v>7787</v>
      </c>
      <c r="G25" s="104">
        <f>Historicals!G26+Historicals!G28+Historicals!G29</f>
        <v>9459</v>
      </c>
      <c r="H25" s="104">
        <f>Historicals!H26+Historicals!H28+Historicals!H29</f>
        <v>11939</v>
      </c>
      <c r="I25" s="104">
        <f>Historicals!I26+Historicals!I28+Historicals!I29</f>
        <v>14972</v>
      </c>
      <c r="J25" s="104"/>
      <c r="K25" s="104"/>
      <c r="L25" s="104"/>
      <c r="M25" s="104"/>
      <c r="N25" s="104"/>
    </row>
    <row r="26" spans="1:15" x14ac:dyDescent="0.25">
      <c r="A26" s="101" t="s">
        <v>181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  <c r="L26" s="104"/>
      <c r="M26" s="104"/>
      <c r="N26" s="104"/>
    </row>
    <row r="27" spans="1:15" x14ac:dyDescent="0.25">
      <c r="A27" s="101" t="s">
        <v>182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  <c r="L27" s="104"/>
      <c r="M27" s="104"/>
      <c r="N27" s="104"/>
    </row>
    <row r="28" spans="1:15" x14ac:dyDescent="0.25">
      <c r="A28" s="101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  <c r="L28" s="104"/>
      <c r="M28" s="104"/>
      <c r="N28" s="104"/>
    </row>
    <row r="29" spans="1:15" x14ac:dyDescent="0.25">
      <c r="A29" s="128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  <c r="L29" s="104"/>
      <c r="M29" s="104"/>
      <c r="N29" s="104"/>
    </row>
    <row r="30" spans="1:15" x14ac:dyDescent="0.25">
      <c r="A30" s="101" t="s">
        <v>183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  <c r="L30" s="104"/>
      <c r="M30" s="104"/>
      <c r="N30" s="104"/>
    </row>
    <row r="31" spans="1:15" ht="15.75" thickBot="1" x14ac:dyDescent="0.3">
      <c r="A31" s="107" t="s">
        <v>184</v>
      </c>
      <c r="B31" s="108">
        <f>B21+B22+B25+B26+B27+B28+B29+B30</f>
        <v>21597</v>
      </c>
      <c r="C31" s="108">
        <f t="shared" ref="C31:N31" si="8">C21+C22+C25+C26+C27+C28+C29+C30</f>
        <v>21396</v>
      </c>
      <c r="D31" s="108">
        <f t="shared" si="8"/>
        <v>23259</v>
      </c>
      <c r="E31" s="108">
        <f t="shared" si="8"/>
        <v>22536</v>
      </c>
      <c r="F31" s="108">
        <f t="shared" si="8"/>
        <v>23717</v>
      </c>
      <c r="G31" s="108">
        <f t="shared" si="8"/>
        <v>31342</v>
      </c>
      <c r="H31" s="108">
        <f t="shared" si="8"/>
        <v>37740</v>
      </c>
      <c r="I31" s="108">
        <f t="shared" si="8"/>
        <v>40321</v>
      </c>
      <c r="J31" s="108">
        <f t="shared" si="8"/>
        <v>0</v>
      </c>
      <c r="K31" s="108">
        <f t="shared" si="8"/>
        <v>0</v>
      </c>
      <c r="L31" s="108">
        <f t="shared" si="8"/>
        <v>0</v>
      </c>
      <c r="M31" s="108">
        <f t="shared" si="8"/>
        <v>0</v>
      </c>
      <c r="N31" s="108">
        <f t="shared" si="8"/>
        <v>0</v>
      </c>
    </row>
    <row r="32" spans="1:15" ht="15.75" thickTop="1" x14ac:dyDescent="0.25">
      <c r="A32" s="101" t="s">
        <v>185</v>
      </c>
      <c r="B32" s="104">
        <f>B33+B34+B35+B36+B37+B38</f>
        <v>6759</v>
      </c>
      <c r="C32" s="104">
        <f t="shared" ref="C32:I32" si="9">C33+C34+C35+C36+C37+C38</f>
        <v>6947</v>
      </c>
      <c r="D32" s="104">
        <f t="shared" si="9"/>
        <v>8804</v>
      </c>
      <c r="E32" s="104">
        <f t="shared" si="9"/>
        <v>10445</v>
      </c>
      <c r="F32" s="104">
        <f t="shared" si="9"/>
        <v>12065</v>
      </c>
      <c r="G32" s="104">
        <f t="shared" si="9"/>
        <v>21039</v>
      </c>
      <c r="H32" s="104">
        <f t="shared" si="9"/>
        <v>22137</v>
      </c>
      <c r="I32" s="104">
        <f t="shared" si="9"/>
        <v>21682</v>
      </c>
      <c r="J32" s="104"/>
      <c r="K32" s="104"/>
      <c r="L32" s="104"/>
      <c r="M32" s="104"/>
      <c r="N32" s="104"/>
    </row>
    <row r="33" spans="1:15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  <c r="J33" s="104"/>
      <c r="K33" s="104"/>
      <c r="L33" s="104"/>
      <c r="M33" s="104"/>
      <c r="N33" s="104"/>
    </row>
    <row r="34" spans="1:15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  <c r="J34" s="104"/>
      <c r="K34" s="104"/>
      <c r="L34" s="104"/>
      <c r="M34" s="104"/>
      <c r="N34" s="104"/>
    </row>
    <row r="35" spans="1:15" x14ac:dyDescent="0.25">
      <c r="A35" s="101" t="s">
        <v>186</v>
      </c>
      <c r="B35" s="104">
        <f>Historicals!B42+Historicals!B43+Historicals!B44</f>
        <v>4020</v>
      </c>
      <c r="C35" s="104">
        <f>Historicals!C42+Historicals!C43+Historicals!C44</f>
        <v>3122</v>
      </c>
      <c r="D35" s="104">
        <f>Historicals!D42+Historicals!D43+Historicals!D44</f>
        <v>3095</v>
      </c>
      <c r="E35" s="104">
        <f>Historicals!E42+Historicals!E43+Historicals!E44</f>
        <v>3419</v>
      </c>
      <c r="F35" s="104">
        <f>Historicals!F42+Historicals!F43+Historicals!F44</f>
        <v>5239</v>
      </c>
      <c r="G35" s="104">
        <f>Historicals!G42+Historicals!G43+Historicals!G44</f>
        <v>5785</v>
      </c>
      <c r="H35" s="104">
        <f>Historicals!H42+Historicals!H43+Historicals!H44</f>
        <v>6836</v>
      </c>
      <c r="I35" s="104">
        <f>Historicals!I42+Historicals!I43+Historicals!I44</f>
        <v>6862</v>
      </c>
      <c r="J35" s="104">
        <f>Historicals!J42+Historicals!J43+Historicals!J44</f>
        <v>0</v>
      </c>
      <c r="K35" s="104">
        <f>Historicals!K42+Historicals!K43+Historicals!K44</f>
        <v>0</v>
      </c>
      <c r="L35" s="104">
        <f>Historicals!L42+Historicals!L43+Historicals!L44</f>
        <v>0</v>
      </c>
      <c r="M35" s="104">
        <f>Historicals!M42+Historicals!M43+Historicals!M44</f>
        <v>0</v>
      </c>
      <c r="N35" s="104">
        <f>Historicals!N42+Historicals!N43+Historicals!N44</f>
        <v>0</v>
      </c>
    </row>
    <row r="36" spans="1:15" x14ac:dyDescent="0.25">
      <c r="A36" s="101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  <c r="J36" s="104">
        <f>Historicals!J46</f>
        <v>0</v>
      </c>
      <c r="K36" s="104">
        <f>Historicals!K46</f>
        <v>0</v>
      </c>
      <c r="L36" s="104">
        <f>Historicals!L46</f>
        <v>0</v>
      </c>
      <c r="M36" s="104">
        <f>Historicals!M46</f>
        <v>0</v>
      </c>
      <c r="N36" s="104">
        <f>Historicals!N46</f>
        <v>0</v>
      </c>
    </row>
    <row r="37" spans="1:15" x14ac:dyDescent="0.25">
      <c r="A37" s="128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  <c r="J37" s="104"/>
      <c r="K37" s="104"/>
      <c r="L37" s="104"/>
      <c r="M37" s="104"/>
      <c r="N37" s="104"/>
    </row>
    <row r="38" spans="1:15" x14ac:dyDescent="0.25">
      <c r="A38" s="101" t="s">
        <v>187</v>
      </c>
      <c r="B38" s="104">
        <f>Historicals!B48</f>
        <v>1479</v>
      </c>
      <c r="C38" s="104">
        <f>Historicals!C48</f>
        <v>1770</v>
      </c>
      <c r="D38" s="104">
        <f>Historicals!D48</f>
        <v>1907</v>
      </c>
      <c r="E38" s="104">
        <f>Historicals!E48</f>
        <v>3216</v>
      </c>
      <c r="F38" s="104">
        <f>Historicals!F48</f>
        <v>3347</v>
      </c>
      <c r="G38" s="104">
        <f>Historicals!G48</f>
        <v>2684</v>
      </c>
      <c r="H38" s="104">
        <f>Historicals!H48</f>
        <v>2955</v>
      </c>
      <c r="I38" s="104">
        <f>Historicals!I48</f>
        <v>2613</v>
      </c>
      <c r="J38" s="104"/>
      <c r="K38" s="104"/>
      <c r="L38" s="104"/>
      <c r="M38" s="104"/>
      <c r="N38" s="104"/>
    </row>
    <row r="39" spans="1:15" x14ac:dyDescent="0.25">
      <c r="A39" s="101" t="s">
        <v>188</v>
      </c>
      <c r="B39" s="104">
        <f>B40+B41+B42</f>
        <v>12707</v>
      </c>
      <c r="C39" s="104">
        <f t="shared" ref="C39:I39" si="10">C40+C41+C42</f>
        <v>12258</v>
      </c>
      <c r="D39" s="104">
        <f t="shared" si="10"/>
        <v>12407</v>
      </c>
      <c r="E39" s="104">
        <f t="shared" si="10"/>
        <v>9812</v>
      </c>
      <c r="F39" s="104">
        <f t="shared" si="10"/>
        <v>9040</v>
      </c>
      <c r="G39" s="104">
        <f t="shared" si="10"/>
        <v>8055</v>
      </c>
      <c r="H39" s="104">
        <f t="shared" si="10"/>
        <v>12767</v>
      </c>
      <c r="I39" s="104">
        <f t="shared" si="10"/>
        <v>15281</v>
      </c>
      <c r="J39" s="104"/>
      <c r="K39" s="104"/>
      <c r="L39" s="104"/>
      <c r="M39" s="104"/>
      <c r="N39" s="104"/>
    </row>
    <row r="40" spans="1:15" x14ac:dyDescent="0.25">
      <c r="A40" s="103" t="s">
        <v>189</v>
      </c>
      <c r="B40" s="104">
        <f>Historicals!B54</f>
        <v>3</v>
      </c>
      <c r="C40" s="104">
        <f>Historicals!C54</f>
        <v>3</v>
      </c>
      <c r="D40" s="104">
        <f>Historicals!D54</f>
        <v>3</v>
      </c>
      <c r="E40" s="104">
        <f>Historicals!E54</f>
        <v>3</v>
      </c>
      <c r="F40" s="104">
        <f>Historicals!F54</f>
        <v>3</v>
      </c>
      <c r="G40" s="104">
        <f>Historicals!G54</f>
        <v>3</v>
      </c>
      <c r="H40" s="104">
        <f>Historicals!H54</f>
        <v>3</v>
      </c>
      <c r="I40" s="104">
        <f>Historicals!I54</f>
        <v>3</v>
      </c>
      <c r="J40" s="104"/>
      <c r="K40" s="104"/>
      <c r="L40" s="104"/>
      <c r="M40" s="104"/>
      <c r="N40" s="104"/>
    </row>
    <row r="41" spans="1:15" x14ac:dyDescent="0.25">
      <c r="A41" s="103" t="s">
        <v>190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  <c r="L41" s="104"/>
      <c r="M41" s="104"/>
      <c r="N41" s="104"/>
    </row>
    <row r="42" spans="1:15" x14ac:dyDescent="0.25">
      <c r="A42" s="103" t="s">
        <v>191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>
        <f>Historicals!J55+Historicals!J56</f>
        <v>0</v>
      </c>
      <c r="K42" s="104">
        <f>Historicals!K55+Historicals!K56</f>
        <v>0</v>
      </c>
      <c r="L42" s="104">
        <f>Historicals!L55+Historicals!L56</f>
        <v>0</v>
      </c>
      <c r="M42" s="104">
        <f>Historicals!M55+Historicals!M56</f>
        <v>0</v>
      </c>
      <c r="N42" s="104">
        <f>Historicals!N55+Historicals!N56</f>
        <v>0</v>
      </c>
    </row>
    <row r="43" spans="1:15" ht="15.75" thickBot="1" x14ac:dyDescent="0.3">
      <c r="A43" s="107" t="s">
        <v>192</v>
      </c>
      <c r="B43" s="108">
        <f>B39+B32</f>
        <v>19466</v>
      </c>
      <c r="C43" s="108">
        <f t="shared" ref="C43:I43" si="11">C39+C32</f>
        <v>19205</v>
      </c>
      <c r="D43" s="108">
        <f t="shared" si="11"/>
        <v>21211</v>
      </c>
      <c r="E43" s="108">
        <f t="shared" si="11"/>
        <v>20257</v>
      </c>
      <c r="F43" s="108">
        <f t="shared" si="11"/>
        <v>21105</v>
      </c>
      <c r="G43" s="108">
        <f t="shared" si="11"/>
        <v>29094</v>
      </c>
      <c r="H43" s="108">
        <f t="shared" si="11"/>
        <v>34904</v>
      </c>
      <c r="I43" s="108">
        <f t="shared" si="11"/>
        <v>36963</v>
      </c>
      <c r="J43" s="108"/>
      <c r="K43" s="108"/>
      <c r="L43" s="108"/>
      <c r="M43" s="108"/>
      <c r="N43" s="108"/>
    </row>
    <row r="44" spans="1:15" s="102" customFormat="1" ht="15.75" thickTop="1" x14ac:dyDescent="0.25">
      <c r="A44" s="136" t="s">
        <v>193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5" x14ac:dyDescent="0.25">
      <c r="A45" s="127" t="s">
        <v>194</v>
      </c>
      <c r="B45" s="121"/>
      <c r="C45" s="121"/>
      <c r="D45" s="121"/>
      <c r="E45" s="121"/>
      <c r="F45" s="121"/>
      <c r="G45" s="121"/>
      <c r="H45" s="121"/>
      <c r="I45" s="121"/>
      <c r="J45" s="120"/>
      <c r="K45" s="120"/>
      <c r="L45" s="120"/>
      <c r="M45" s="120"/>
      <c r="N45" s="120"/>
    </row>
    <row r="46" spans="1:15" x14ac:dyDescent="0.25">
      <c r="A46" s="102" t="s">
        <v>134</v>
      </c>
      <c r="B46" s="109">
        <f>'Segmental forecast'!B11</f>
        <v>4233</v>
      </c>
      <c r="C46" s="109">
        <f>'Segmental forecast'!C11</f>
        <v>4642</v>
      </c>
      <c r="D46" s="109">
        <f>'Segmental forecast'!D11</f>
        <v>4945</v>
      </c>
      <c r="E46" s="109">
        <f>'Segmental forecast'!E11</f>
        <v>4379</v>
      </c>
      <c r="F46" s="109">
        <f>'Segmental forecast'!F11</f>
        <v>4850</v>
      </c>
      <c r="G46" s="109">
        <f>'Segmental forecast'!G11</f>
        <v>2976</v>
      </c>
      <c r="H46" s="109">
        <f>'Segmental forecast'!H11</f>
        <v>6923</v>
      </c>
      <c r="I46" s="109">
        <f>'Segmental forecast'!I11</f>
        <v>6856</v>
      </c>
      <c r="J46" s="109">
        <f>'Segmental forecast'!J11</f>
        <v>6856</v>
      </c>
      <c r="K46" s="109">
        <f>'Segmental forecast'!K11</f>
        <v>6856</v>
      </c>
      <c r="L46" s="109">
        <f>'Segmental forecast'!L11</f>
        <v>6856</v>
      </c>
      <c r="M46" s="109">
        <f>'Segmental forecast'!M11</f>
        <v>6856</v>
      </c>
      <c r="N46" s="109">
        <f>'Segmental forecast'!N11</f>
        <v>6856</v>
      </c>
      <c r="O46" s="101" t="s">
        <v>195</v>
      </c>
    </row>
    <row r="47" spans="1:15" x14ac:dyDescent="0.25">
      <c r="A47" s="101" t="s">
        <v>132</v>
      </c>
      <c r="B47" s="134">
        <f>'Segmental forecast'!B8</f>
        <v>606</v>
      </c>
      <c r="C47" s="134">
        <f>'Segmental forecast'!C8</f>
        <v>649</v>
      </c>
      <c r="D47" s="134">
        <f>'Segmental forecast'!D8</f>
        <v>706</v>
      </c>
      <c r="E47" s="134">
        <f>'Segmental forecast'!E8</f>
        <v>747</v>
      </c>
      <c r="F47" s="134">
        <f>'Segmental forecast'!F8</f>
        <v>705</v>
      </c>
      <c r="G47" s="134">
        <f>'Segmental forecast'!G8</f>
        <v>721</v>
      </c>
      <c r="H47" s="134">
        <f>'Segmental forecast'!H8</f>
        <v>744</v>
      </c>
      <c r="I47" s="134">
        <f>'Segmental forecast'!I8</f>
        <v>717</v>
      </c>
      <c r="J47" s="134">
        <f>'Segmental forecast'!J8</f>
        <v>717</v>
      </c>
      <c r="K47" s="134">
        <f>'Segmental forecast'!K8</f>
        <v>717</v>
      </c>
      <c r="L47" s="134">
        <f>'Segmental forecast'!L8</f>
        <v>717</v>
      </c>
      <c r="M47" s="134">
        <f>'Segmental forecast'!M8</f>
        <v>717</v>
      </c>
      <c r="N47" s="134">
        <f>'Segmental forecast'!N8</f>
        <v>717</v>
      </c>
      <c r="O47" s="101" t="s">
        <v>195</v>
      </c>
    </row>
    <row r="48" spans="1:15" x14ac:dyDescent="0.25">
      <c r="A48" s="101" t="s">
        <v>196</v>
      </c>
      <c r="B48" s="104">
        <f>Historicals!B108</f>
        <v>1262</v>
      </c>
      <c r="C48" s="104">
        <f>Historicals!C108</f>
        <v>748</v>
      </c>
      <c r="D48" s="104">
        <f>Historicals!D108</f>
        <v>703</v>
      </c>
      <c r="E48" s="104">
        <f>Historicals!E108</f>
        <v>529</v>
      </c>
      <c r="F48" s="104">
        <f>Historicals!F108</f>
        <v>757</v>
      </c>
      <c r="G48" s="104">
        <f>Historicals!G108</f>
        <v>1028</v>
      </c>
      <c r="H48" s="104">
        <f>Historicals!H108</f>
        <v>1177</v>
      </c>
      <c r="I48" s="104">
        <f>Historicals!I108</f>
        <v>1231</v>
      </c>
      <c r="J48" s="104"/>
      <c r="K48" s="104"/>
      <c r="L48" s="104"/>
      <c r="M48" s="104"/>
      <c r="N48" s="104"/>
      <c r="O48" s="101" t="s">
        <v>197</v>
      </c>
    </row>
    <row r="49" spans="1:15" x14ac:dyDescent="0.25">
      <c r="A49" s="102" t="s">
        <v>198</v>
      </c>
      <c r="B49" s="109">
        <f>(Historicals!B4-Historicals!B6)*(1-'The Statements'!B13)</f>
        <v>5747.8640000000005</v>
      </c>
      <c r="C49" s="109">
        <f>(Historicals!C4-Historicals!C6)*(1-'The Statements'!C13)</f>
        <v>6325.1399999999994</v>
      </c>
      <c r="D49" s="109">
        <f>(Historicals!D4-Historicals!D6)*(1-'The Statements'!D13)</f>
        <v>7022.12</v>
      </c>
      <c r="E49" s="109">
        <f>(Historicals!E4-Historicals!E6)*(1-'The Statements'!E13)</f>
        <v>3585.8339999999998</v>
      </c>
      <c r="F49" s="109">
        <f>(Historicals!F4-Historicals!F6)*(1-'The Statements'!F13)</f>
        <v>7152.4749999999995</v>
      </c>
      <c r="G49" s="109">
        <f>(Historicals!G4-Historicals!G6)*(1-'The Statements'!G13)</f>
        <v>5895.4530000000004</v>
      </c>
      <c r="H49" s="109">
        <f>(Historicals!H4-Historicals!H6)*(1-'The Statements'!H13)</f>
        <v>8643.86</v>
      </c>
      <c r="I49" s="109">
        <f>(Historicals!I4-Historicals!I6)*(1-'The Statements'!I13)</f>
        <v>9567.2250000000004</v>
      </c>
      <c r="J49" s="109"/>
      <c r="K49" s="109"/>
      <c r="L49" s="109"/>
      <c r="M49" s="109"/>
      <c r="N49" s="109"/>
    </row>
    <row r="50" spans="1:15" x14ac:dyDescent="0.25">
      <c r="A50" s="101" t="s">
        <v>199</v>
      </c>
      <c r="B50" s="104">
        <f>Historicals!B107</f>
        <v>53</v>
      </c>
      <c r="C50" s="104">
        <f>Historicals!C107</f>
        <v>70</v>
      </c>
      <c r="D50" s="104">
        <f>Historicals!D107</f>
        <v>98</v>
      </c>
      <c r="E50" s="104">
        <f>Historicals!E107</f>
        <v>125</v>
      </c>
      <c r="F50" s="104">
        <f>Historicals!F107</f>
        <v>153</v>
      </c>
      <c r="G50" s="104">
        <f>Historicals!G107</f>
        <v>140</v>
      </c>
      <c r="H50" s="104">
        <f>Historicals!H107</f>
        <v>293</v>
      </c>
      <c r="I50" s="104">
        <f>Historicals!I107</f>
        <v>290</v>
      </c>
      <c r="J50" s="104"/>
      <c r="K50" s="104"/>
      <c r="L50" s="104"/>
      <c r="M50" s="104"/>
      <c r="N50" s="104"/>
      <c r="O50" s="101" t="s">
        <v>197</v>
      </c>
    </row>
    <row r="51" spans="1:15" x14ac:dyDescent="0.25">
      <c r="A51" s="101" t="s">
        <v>200</v>
      </c>
      <c r="B51" s="104">
        <v>3434</v>
      </c>
      <c r="C51" s="104">
        <f>C22</f>
        <v>3241</v>
      </c>
      <c r="D51" s="104">
        <f t="shared" ref="D51:I51" si="12">D22</f>
        <v>3677</v>
      </c>
      <c r="E51" s="104">
        <f t="shared" si="12"/>
        <v>3498</v>
      </c>
      <c r="F51" s="104">
        <f t="shared" si="12"/>
        <v>4272</v>
      </c>
      <c r="G51" s="104">
        <f t="shared" si="12"/>
        <v>2749</v>
      </c>
      <c r="H51" s="104">
        <f t="shared" si="12"/>
        <v>4463</v>
      </c>
      <c r="I51" s="104">
        <f t="shared" si="12"/>
        <v>4667</v>
      </c>
      <c r="J51" s="104"/>
      <c r="K51" s="104"/>
      <c r="L51" s="104"/>
      <c r="M51" s="104"/>
      <c r="N51" s="104"/>
      <c r="O51" s="101" t="s">
        <v>201</v>
      </c>
    </row>
    <row r="52" spans="1:15" x14ac:dyDescent="0.25">
      <c r="A52" s="101" t="s">
        <v>135</v>
      </c>
      <c r="B52" s="104">
        <f>Historicals!B82-Historicals!B109</f>
        <v>-1169</v>
      </c>
      <c r="C52" s="104">
        <f>Historicals!C82-Historicals!C109</f>
        <v>-1395</v>
      </c>
      <c r="D52" s="104">
        <f>Historicals!D82-Historicals!D109</f>
        <v>-1371</v>
      </c>
      <c r="E52" s="104">
        <f>Historicals!E82-Historicals!E109</f>
        <v>-1322</v>
      </c>
      <c r="F52" s="104">
        <f>Historicals!F82-Historicals!F109</f>
        <v>-1279</v>
      </c>
      <c r="G52" s="104">
        <f>Historicals!G82-Historicals!G109</f>
        <v>-1207</v>
      </c>
      <c r="H52" s="104">
        <f>Historicals!H82-Historicals!H109</f>
        <v>-874</v>
      </c>
      <c r="I52" s="104">
        <f>Historicals!I82-Historicals!I109</f>
        <v>-918</v>
      </c>
      <c r="J52" s="104"/>
      <c r="K52" s="104"/>
      <c r="L52" s="104"/>
      <c r="M52" s="104"/>
      <c r="N52" s="104"/>
      <c r="O52" s="101" t="s">
        <v>202</v>
      </c>
    </row>
    <row r="53" spans="1:15" x14ac:dyDescent="0.25">
      <c r="A53" s="102" t="s">
        <v>203</v>
      </c>
      <c r="B53" s="109">
        <f>Historicals!B76+(Historicals!B8*(1-'The Statements'!B13))-'The Statements'!B52</f>
        <v>5870.7839999999997</v>
      </c>
      <c r="C53" s="109">
        <f>Historicals!C76+(Historicals!C8*(1-'The Statements'!C13))-'The Statements'!C52</f>
        <v>4506.4470000000001</v>
      </c>
      <c r="D53" s="109">
        <f>Historicals!D76+(Historicals!D8*(1-'The Statements'!D13))-'The Statements'!D52</f>
        <v>5268.2119999999995</v>
      </c>
      <c r="E53" s="109">
        <f>Historicals!E76+(Historicals!E8*(1-'The Statements'!E13))-'The Statements'!E52</f>
        <v>6301.1379999999999</v>
      </c>
      <c r="F53" s="109">
        <f>Historicals!F76+(Historicals!F8*(1-'The Statements'!F13))-'The Statements'!F52</f>
        <v>7223.1109999999999</v>
      </c>
      <c r="G53" s="109">
        <f>Historicals!G76+(Historicals!G8*(1-'The Statements'!G13))-'The Statements'!G52</f>
        <v>3770.2309999999998</v>
      </c>
      <c r="H53" s="109">
        <f>Historicals!H76+(Historicals!H8*(1-'The Statements'!H13))-'The Statements'!H52</f>
        <v>7756.32</v>
      </c>
      <c r="I53" s="109">
        <f>Historicals!I76+(Historicals!I8*(1-'The Statements'!I13))-'The Statements'!I52</f>
        <v>6292.3450000000003</v>
      </c>
      <c r="J53" s="109"/>
      <c r="K53" s="109"/>
      <c r="L53" s="109"/>
      <c r="M53" s="109"/>
      <c r="N53" s="109"/>
    </row>
    <row r="54" spans="1:15" x14ac:dyDescent="0.25">
      <c r="A54" s="101" t="s">
        <v>204</v>
      </c>
      <c r="B54" s="104">
        <f>Historicals!B66+Historicals!B67+Historicals!B68+Historicals!B69+Historicals!B70</f>
        <v>1151</v>
      </c>
      <c r="C54" s="104">
        <f>Historicals!C66+Historicals!C67+Historicals!C68+Historicals!C69+Historicals!C70</f>
        <v>916</v>
      </c>
      <c r="D54" s="104">
        <f>Historicals!D66+Historicals!D67+Historicals!D68+Historicals!D69+Historicals!D70</f>
        <v>541</v>
      </c>
      <c r="E54" s="104">
        <f>Historicals!E66+Historicals!E67+Historicals!E68+Historicals!E69+Historicals!E70</f>
        <v>1540</v>
      </c>
      <c r="F54" s="104">
        <f>Historicals!F66+Historicals!F67+Historicals!F68+Historicals!F69+Historicals!F70</f>
        <v>1312</v>
      </c>
      <c r="G54" s="104">
        <f>Historicals!G66+Historicals!G67+Historicals!G68+Historicals!G69+Historicals!G70</f>
        <v>1191</v>
      </c>
      <c r="H54" s="104">
        <f>Historicals!H66+Historicals!H67+Historicals!H68+Historicals!H69+Historicals!H70</f>
        <v>885</v>
      </c>
      <c r="I54" s="104">
        <f>Historicals!I66+Historicals!I67+Historicals!I68+Historicals!I69+Historicals!I70</f>
        <v>802</v>
      </c>
      <c r="J54" s="104"/>
      <c r="K54" s="104"/>
      <c r="L54" s="104"/>
      <c r="M54" s="104"/>
      <c r="N54" s="104"/>
    </row>
    <row r="55" spans="1:15" x14ac:dyDescent="0.25">
      <c r="A55" s="118" t="s">
        <v>205</v>
      </c>
      <c r="B55" s="117">
        <f>Historicals!B76</f>
        <v>4680</v>
      </c>
      <c r="C55" s="117">
        <f>Historicals!C76</f>
        <v>3096</v>
      </c>
      <c r="D55" s="117">
        <f>Historicals!D76</f>
        <v>3846</v>
      </c>
      <c r="E55" s="117">
        <f>Historicals!E76</f>
        <v>4955</v>
      </c>
      <c r="F55" s="117">
        <f>Historicals!F76</f>
        <v>5903</v>
      </c>
      <c r="G55" s="117">
        <f>Historicals!G76</f>
        <v>2485</v>
      </c>
      <c r="H55" s="117">
        <f>Historicals!H76</f>
        <v>6657</v>
      </c>
      <c r="I55" s="117">
        <f>Historicals!I76</f>
        <v>5188</v>
      </c>
      <c r="J55" s="117">
        <f>Historicals!J76</f>
        <v>0</v>
      </c>
      <c r="K55" s="117">
        <f>Historicals!K76</f>
        <v>0</v>
      </c>
      <c r="L55" s="117">
        <f>Historicals!L76</f>
        <v>0</v>
      </c>
      <c r="M55" s="117">
        <f>Historicals!M76</f>
        <v>0</v>
      </c>
      <c r="N55" s="117">
        <f>Historicals!N76</f>
        <v>0</v>
      </c>
    </row>
    <row r="56" spans="1:15" x14ac:dyDescent="0.25">
      <c r="A56" s="101" t="s">
        <v>206</v>
      </c>
      <c r="B56" s="104">
        <f>Historicals!B78+Historicals!B79+Historicals!B80+Historicals!B81+Historicals!B82+Historicals!B83+Historicals!B84</f>
        <v>-175</v>
      </c>
      <c r="C56" s="104">
        <f>Historicals!C78+Historicals!C79+Historicals!C80+Historicals!C81+Historicals!C82+Historicals!C83+Historicals!C84</f>
        <v>-1034</v>
      </c>
      <c r="D56" s="104">
        <f>Historicals!D78+Historicals!D79+Historicals!D80+Historicals!D81+Historicals!D82+Historicals!D83+Historicals!D84</f>
        <v>-974</v>
      </c>
      <c r="E56" s="104">
        <f>Historicals!E78+Historicals!E79+Historicals!E80+Historicals!E81+Historicals!E82+Historicals!E83+Historicals!E84</f>
        <v>301</v>
      </c>
      <c r="F56" s="104">
        <f>Historicals!F78+Historicals!F79+Historicals!F80+Historicals!F81+Historicals!F82+Historicals!F83+Historicals!F84</f>
        <v>-269</v>
      </c>
      <c r="G56" s="104">
        <f>Historicals!G78+Historicals!G79+Historicals!G80+Historicals!G81+Historicals!G82+Historicals!G83+Historicals!G84</f>
        <v>-1059</v>
      </c>
      <c r="H56" s="104">
        <f>Historicals!H78+Historicals!H79+Historicals!H80+Historicals!H81+Historicals!H82+Historicals!H83+Historicals!H84</f>
        <v>-3971</v>
      </c>
      <c r="I56" s="104">
        <f>Historicals!I78+Historicals!I79+Historicals!I80+Historicals!I81+Historicals!I82+Historicals!I83+Historicals!I84</f>
        <v>-1505</v>
      </c>
      <c r="J56" s="104"/>
      <c r="K56" s="104"/>
      <c r="L56" s="104"/>
      <c r="M56" s="104"/>
      <c r="N56" s="104"/>
    </row>
    <row r="57" spans="1:15" x14ac:dyDescent="0.25">
      <c r="A57" s="101" t="s">
        <v>207</v>
      </c>
      <c r="B57" s="104">
        <f>Historicals!B85</f>
        <v>0</v>
      </c>
      <c r="C57" s="104">
        <f>Historicals!C85</f>
        <v>0</v>
      </c>
      <c r="D57" s="104">
        <f>Historicals!D85</f>
        <v>-34</v>
      </c>
      <c r="E57" s="104">
        <f>Historicals!E85</f>
        <v>-25</v>
      </c>
      <c r="F57" s="104">
        <f>Historicals!F85</f>
        <v>5</v>
      </c>
      <c r="G57" s="104">
        <f>Historicals!G85</f>
        <v>31</v>
      </c>
      <c r="H57" s="104">
        <f>Historicals!H85</f>
        <v>171</v>
      </c>
      <c r="I57" s="104">
        <f>Historicals!I85</f>
        <v>-19</v>
      </c>
      <c r="J57" s="104"/>
      <c r="K57" s="104"/>
      <c r="L57" s="104"/>
      <c r="M57" s="104"/>
      <c r="N57" s="104"/>
    </row>
    <row r="58" spans="1:15" x14ac:dyDescent="0.25">
      <c r="A58" s="118" t="s">
        <v>208</v>
      </c>
      <c r="B58" s="117">
        <f>B56+B57</f>
        <v>-175</v>
      </c>
      <c r="C58" s="117">
        <f t="shared" ref="C58:I58" si="13">C56+C57</f>
        <v>-1034</v>
      </c>
      <c r="D58" s="117">
        <f t="shared" si="13"/>
        <v>-1008</v>
      </c>
      <c r="E58" s="117">
        <f t="shared" si="13"/>
        <v>276</v>
      </c>
      <c r="F58" s="117">
        <f t="shared" si="13"/>
        <v>-264</v>
      </c>
      <c r="G58" s="117">
        <f t="shared" si="13"/>
        <v>-1028</v>
      </c>
      <c r="H58" s="117">
        <f t="shared" si="13"/>
        <v>-3800</v>
      </c>
      <c r="I58" s="117">
        <f t="shared" si="13"/>
        <v>-1524</v>
      </c>
      <c r="J58" s="117"/>
      <c r="K58" s="117"/>
      <c r="L58" s="117"/>
      <c r="M58" s="117"/>
      <c r="N58" s="117"/>
    </row>
    <row r="59" spans="1:15" x14ac:dyDescent="0.25">
      <c r="A59" s="101" t="s">
        <v>209</v>
      </c>
      <c r="B59" s="104">
        <f>Historicals!B95</f>
        <v>-2534</v>
      </c>
      <c r="C59" s="104">
        <f>Historicals!C95</f>
        <v>-3238</v>
      </c>
      <c r="D59" s="104">
        <f>Historicals!D95</f>
        <v>-3223</v>
      </c>
      <c r="E59" s="104">
        <f>Historicals!E95</f>
        <v>-4254</v>
      </c>
      <c r="F59" s="104">
        <f>Historicals!F95</f>
        <v>-4286</v>
      </c>
      <c r="G59" s="104">
        <f>Historicals!G95</f>
        <v>-3067</v>
      </c>
      <c r="H59" s="104">
        <f>Historicals!H95</f>
        <v>-608</v>
      </c>
      <c r="I59" s="104">
        <f>Historicals!I95</f>
        <v>-4014</v>
      </c>
      <c r="J59" s="104"/>
      <c r="K59" s="104"/>
      <c r="L59" s="135"/>
      <c r="M59" s="104"/>
      <c r="N59" s="104"/>
    </row>
    <row r="60" spans="1:15" x14ac:dyDescent="0.25">
      <c r="A60" s="126" t="s">
        <v>129</v>
      </c>
      <c r="B60" s="131" t="str">
        <f>IFERROR(B59/A59-1,"nm")</f>
        <v>nm</v>
      </c>
      <c r="C60" s="131">
        <f t="shared" ref="C60:I60" si="14">IFERROR(C59/B59-1,"nm")</f>
        <v>0.27782162588792425</v>
      </c>
      <c r="D60" s="131">
        <f t="shared" si="14"/>
        <v>-4.6324891908585686E-3</v>
      </c>
      <c r="E60" s="131">
        <f t="shared" si="14"/>
        <v>0.31988830282345648</v>
      </c>
      <c r="F60" s="131">
        <f t="shared" si="14"/>
        <v>7.5223319228960861E-3</v>
      </c>
      <c r="G60" s="131">
        <f t="shared" si="14"/>
        <v>-0.28441437237517497</v>
      </c>
      <c r="H60" s="131">
        <f t="shared" si="14"/>
        <v>-0.80176067818715357</v>
      </c>
      <c r="I60" s="131">
        <f t="shared" si="14"/>
        <v>5.6019736842105265</v>
      </c>
      <c r="J60" s="131"/>
      <c r="K60" s="131"/>
      <c r="L60" s="131"/>
      <c r="M60" s="132"/>
      <c r="N60" s="132"/>
    </row>
    <row r="61" spans="1:15" x14ac:dyDescent="0.25">
      <c r="A61" s="101" t="s">
        <v>210</v>
      </c>
      <c r="B61" s="104">
        <f>Historicals!B96</f>
        <v>-899</v>
      </c>
      <c r="C61" s="104">
        <f>Historicals!C96</f>
        <v>-1022</v>
      </c>
      <c r="D61" s="104">
        <f>Historicals!D96</f>
        <v>-1133</v>
      </c>
      <c r="E61" s="104">
        <f>Historicals!E96</f>
        <v>-1243</v>
      </c>
      <c r="F61" s="104">
        <f>Historicals!F96</f>
        <v>-1332</v>
      </c>
      <c r="G61" s="104">
        <f>Historicals!G96</f>
        <v>-1452</v>
      </c>
      <c r="H61" s="104">
        <f>Historicals!H96</f>
        <v>-1638</v>
      </c>
      <c r="I61" s="104">
        <f>Historicals!I96</f>
        <v>-1837</v>
      </c>
      <c r="J61" s="104"/>
      <c r="K61" s="104"/>
      <c r="L61" s="104"/>
      <c r="M61" s="104"/>
      <c r="N61" s="104"/>
    </row>
    <row r="62" spans="1:15" x14ac:dyDescent="0.25">
      <c r="A62" s="101" t="s">
        <v>211</v>
      </c>
      <c r="B62" s="104">
        <f>Historicals!B88</f>
        <v>0</v>
      </c>
      <c r="C62" s="104">
        <f>Historicals!C88</f>
        <v>981</v>
      </c>
      <c r="D62" s="104">
        <f>Historicals!D88</f>
        <v>1482</v>
      </c>
      <c r="E62" s="104">
        <f>Historicals!E88</f>
        <v>0</v>
      </c>
      <c r="F62" s="104">
        <f>Historicals!F88</f>
        <v>0</v>
      </c>
      <c r="G62" s="104">
        <f>Historicals!G88</f>
        <v>6134</v>
      </c>
      <c r="H62" s="104">
        <f>Historicals!H88</f>
        <v>0</v>
      </c>
      <c r="I62" s="104">
        <f>Historicals!I88</f>
        <v>0</v>
      </c>
      <c r="J62" s="104"/>
      <c r="K62" s="104"/>
      <c r="L62" s="104"/>
      <c r="M62" s="104"/>
      <c r="N62" s="104"/>
    </row>
    <row r="63" spans="1:15" x14ac:dyDescent="0.25">
      <c r="A63" s="101" t="s">
        <v>212</v>
      </c>
      <c r="B63" s="104">
        <f>Historicals!B98</f>
        <v>0</v>
      </c>
      <c r="C63" s="104">
        <f>Historicals!C98</f>
        <v>0</v>
      </c>
      <c r="D63" s="104">
        <f>Historicals!D98</f>
        <v>0</v>
      </c>
      <c r="E63" s="104">
        <f>Historicals!E98</f>
        <v>-84</v>
      </c>
      <c r="F63" s="104">
        <f>Historicals!F98</f>
        <v>-50</v>
      </c>
      <c r="G63" s="104">
        <f>Historicals!G98</f>
        <v>-58</v>
      </c>
      <c r="H63" s="104">
        <f>Historicals!H98</f>
        <v>-136</v>
      </c>
      <c r="I63" s="104">
        <f>Historicals!I98</f>
        <v>-151</v>
      </c>
      <c r="J63" s="104"/>
      <c r="K63" s="104"/>
      <c r="L63" s="104"/>
      <c r="M63" s="104"/>
      <c r="N63" s="104"/>
    </row>
    <row r="64" spans="1:15" x14ac:dyDescent="0.25">
      <c r="A64" s="118" t="s">
        <v>213</v>
      </c>
      <c r="B64" s="117">
        <f>Historicals!B99</f>
        <v>-2790</v>
      </c>
      <c r="C64" s="117">
        <f>Historicals!C99</f>
        <v>-2671</v>
      </c>
      <c r="D64" s="117">
        <f>Historicals!D99</f>
        <v>-2148</v>
      </c>
      <c r="E64" s="117">
        <f>Historicals!E99</f>
        <v>-4835</v>
      </c>
      <c r="F64" s="117">
        <f>Historicals!F99</f>
        <v>-5293</v>
      </c>
      <c r="G64" s="117">
        <f>Historicals!G99</f>
        <v>2491</v>
      </c>
      <c r="H64" s="117">
        <f>Historicals!H99</f>
        <v>-1459</v>
      </c>
      <c r="I64" s="117">
        <f>Historicals!I99</f>
        <v>-4836</v>
      </c>
      <c r="J64" s="117"/>
      <c r="K64" s="117"/>
      <c r="L64" s="117"/>
      <c r="M64" s="117"/>
      <c r="N64" s="117"/>
    </row>
    <row r="65" spans="1:15" x14ac:dyDescent="0.25">
      <c r="A65" s="101" t="s">
        <v>214</v>
      </c>
      <c r="B65" s="104">
        <f>Historicals!B100</f>
        <v>-83</v>
      </c>
      <c r="C65" s="104">
        <f>Historicals!C100</f>
        <v>-105</v>
      </c>
      <c r="D65" s="104">
        <f>Historicals!D100</f>
        <v>-20</v>
      </c>
      <c r="E65" s="104">
        <f>Historicals!E100</f>
        <v>45</v>
      </c>
      <c r="F65" s="104">
        <f>Historicals!F100</f>
        <v>-129</v>
      </c>
      <c r="G65" s="104">
        <f>Historicals!G100</f>
        <v>-66</v>
      </c>
      <c r="H65" s="104">
        <f>Historicals!H100</f>
        <v>143</v>
      </c>
      <c r="I65" s="104">
        <f>Historicals!I100</f>
        <v>-143</v>
      </c>
      <c r="J65" s="104"/>
      <c r="K65" s="104"/>
      <c r="L65" s="104"/>
      <c r="M65" s="104"/>
      <c r="N65" s="104"/>
    </row>
    <row r="66" spans="1:15" x14ac:dyDescent="0.25">
      <c r="A66" s="118" t="s">
        <v>215</v>
      </c>
      <c r="B66" s="117">
        <f>Historicals!B101</f>
        <v>1632</v>
      </c>
      <c r="C66" s="117">
        <f>Historicals!C101</f>
        <v>-714</v>
      </c>
      <c r="D66" s="117">
        <f>Historicals!D101</f>
        <v>670</v>
      </c>
      <c r="E66" s="117">
        <f>Historicals!E101</f>
        <v>441</v>
      </c>
      <c r="F66" s="117">
        <f>Historicals!F101</f>
        <v>217</v>
      </c>
      <c r="G66" s="117">
        <f>Historicals!G101</f>
        <v>3882</v>
      </c>
      <c r="H66" s="117">
        <f>Historicals!H101</f>
        <v>1541</v>
      </c>
      <c r="I66" s="117">
        <f>Historicals!I101</f>
        <v>-1315</v>
      </c>
      <c r="J66" s="117"/>
      <c r="K66" s="117"/>
      <c r="L66" s="117"/>
      <c r="M66" s="117"/>
      <c r="N66" s="117"/>
    </row>
    <row r="67" spans="1:15" x14ac:dyDescent="0.25">
      <c r="A67" s="101" t="s">
        <v>216</v>
      </c>
      <c r="B67" s="104">
        <f>Historicals!B102</f>
        <v>2220</v>
      </c>
      <c r="C67" s="104">
        <f>Historicals!C102</f>
        <v>3852</v>
      </c>
      <c r="D67" s="104">
        <f>Historicals!D102</f>
        <v>3138</v>
      </c>
      <c r="E67" s="104">
        <f>Historicals!E102</f>
        <v>3808</v>
      </c>
      <c r="F67" s="104">
        <f>Historicals!F102</f>
        <v>4249</v>
      </c>
      <c r="G67" s="104">
        <f>Historicals!G102</f>
        <v>4466</v>
      </c>
      <c r="H67" s="104">
        <f>Historicals!H102</f>
        <v>8348</v>
      </c>
      <c r="I67" s="104">
        <f>Historicals!I102</f>
        <v>9889</v>
      </c>
      <c r="J67" s="104"/>
      <c r="K67" s="104"/>
      <c r="L67" s="104"/>
      <c r="M67" s="104"/>
      <c r="N67" s="104"/>
    </row>
    <row r="68" spans="1:15" ht="15.75" thickBot="1" x14ac:dyDescent="0.3">
      <c r="A68" s="107" t="s">
        <v>217</v>
      </c>
      <c r="B68" s="108">
        <f>B66+B67</f>
        <v>3852</v>
      </c>
      <c r="C68" s="108">
        <f t="shared" ref="C68:I68" si="15">C66+C67</f>
        <v>3138</v>
      </c>
      <c r="D68" s="108">
        <f t="shared" si="15"/>
        <v>3808</v>
      </c>
      <c r="E68" s="108">
        <f t="shared" si="15"/>
        <v>4249</v>
      </c>
      <c r="F68" s="108">
        <f t="shared" si="15"/>
        <v>4466</v>
      </c>
      <c r="G68" s="108">
        <f t="shared" si="15"/>
        <v>8348</v>
      </c>
      <c r="H68" s="108">
        <f t="shared" si="15"/>
        <v>9889</v>
      </c>
      <c r="I68" s="108">
        <f t="shared" si="15"/>
        <v>8574</v>
      </c>
      <c r="J68" s="108"/>
      <c r="K68" s="108"/>
      <c r="L68" s="108"/>
      <c r="M68" s="108"/>
      <c r="N68" s="108"/>
    </row>
    <row r="69" spans="1:15" ht="15.75" thickTop="1" x14ac:dyDescent="0.25">
      <c r="A69" s="136" t="s">
        <v>193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</row>
    <row r="70" spans="1:15" x14ac:dyDescent="0.25">
      <c r="A70" s="102" t="s">
        <v>218</v>
      </c>
      <c r="B70" s="124">
        <f>B36-(B21+Historicals!B26)</f>
        <v>-4845</v>
      </c>
      <c r="C70" s="124">
        <f>C36-(C21+Historicals!C26)</f>
        <v>-3447</v>
      </c>
      <c r="D70" s="124">
        <f>D36-(D21+Historicals!D26)</f>
        <v>-2708</v>
      </c>
      <c r="E70" s="124">
        <f>E36-(E21+Historicals!E26)</f>
        <v>-1777</v>
      </c>
      <c r="F70" s="124">
        <f>F36-(F21+Historicals!F26)</f>
        <v>-1199</v>
      </c>
      <c r="G70" s="124">
        <f>G36-(G21+Historicals!G26)</f>
        <v>619</v>
      </c>
      <c r="H70" s="124">
        <f>H36-(H21+Historicals!H26)</f>
        <v>-4063</v>
      </c>
      <c r="I70" s="124">
        <f>I36-(I21+Historicals!I26)</f>
        <v>-4077</v>
      </c>
      <c r="J70" s="124"/>
      <c r="K70" s="124"/>
      <c r="L70" s="124"/>
      <c r="M70" s="124"/>
      <c r="N70" s="124"/>
      <c r="O70" s="10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2023-08-22T14:52:36Z</dcterms:modified>
</cp:coreProperties>
</file>