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9cc5d0790a18a78/Documents/UK Short courses/Investment Analyst Program/Task/Level 1/"/>
    </mc:Choice>
  </mc:AlternateContent>
  <xr:revisionPtr revIDLastSave="705" documentId="11_8AF895286E3272B21E84E24CA475E31184D19F3F" xr6:coauthVersionLast="47" xr6:coauthVersionMax="47" xr10:uidLastSave="{51D69123-C8D1-4117-BC89-C1E4EF19FA55}"/>
  <bookViews>
    <workbookView xWindow="-108" yWindow="-108" windowWidth="23256" windowHeight="12456" activeTab="1" xr2:uid="{00000000-000D-0000-FFFF-FFFF00000000}"/>
  </bookViews>
  <sheets>
    <sheet name="Instructions" sheetId="2" r:id="rId1"/>
    <sheet name="Financial Statements" sheetId="1" r:id="rId2"/>
    <sheet name="List of Ratios" sheetId="3" r:id="rId3"/>
    <sheet name="Other Calculation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1" l="1"/>
  <c r="E42" i="4"/>
  <c r="F42" i="4"/>
  <c r="D42" i="4"/>
  <c r="F41" i="4"/>
  <c r="E43" i="4"/>
  <c r="F43" i="4"/>
  <c r="D43" i="4"/>
  <c r="E41" i="4"/>
  <c r="D41" i="4"/>
  <c r="B12" i="1"/>
  <c r="D29" i="3"/>
  <c r="E29" i="3"/>
  <c r="C29" i="3"/>
  <c r="D28" i="3"/>
  <c r="E28" i="3"/>
  <c r="C28" i="3"/>
  <c r="D19" i="3"/>
  <c r="D18" i="3" s="1"/>
  <c r="E19" i="3"/>
  <c r="E18" i="3" s="1"/>
  <c r="C19" i="3"/>
  <c r="C18" i="3" s="1"/>
  <c r="D21" i="3"/>
  <c r="E21" i="3"/>
  <c r="E49" i="3" s="1"/>
  <c r="C21" i="3"/>
  <c r="C20" i="3" s="1"/>
  <c r="B68" i="1"/>
  <c r="B69" i="1"/>
  <c r="B48" i="1"/>
  <c r="B47" i="1"/>
  <c r="C35" i="3" s="1"/>
  <c r="B42" i="1"/>
  <c r="C14" i="3" s="1"/>
  <c r="C13" i="3" s="1"/>
  <c r="B22" i="1"/>
  <c r="B20" i="1"/>
  <c r="B18" i="1"/>
  <c r="B17" i="1"/>
  <c r="B13" i="1"/>
  <c r="B8" i="1"/>
  <c r="B109" i="1"/>
  <c r="B108" i="1"/>
  <c r="D27" i="3"/>
  <c r="E27" i="3"/>
  <c r="C27" i="3"/>
  <c r="D48" i="3"/>
  <c r="E48" i="3"/>
  <c r="D49" i="3"/>
  <c r="D47" i="3"/>
  <c r="E47" i="3"/>
  <c r="C47" i="3"/>
  <c r="D13" i="3"/>
  <c r="E13" i="3"/>
  <c r="D14" i="3"/>
  <c r="E14" i="3"/>
  <c r="D12" i="3"/>
  <c r="E12" i="3"/>
  <c r="C12" i="3"/>
  <c r="D20" i="3"/>
  <c r="E20" i="3"/>
  <c r="D11" i="3"/>
  <c r="E11" i="3"/>
  <c r="C11" i="3"/>
  <c r="D35" i="3"/>
  <c r="E35" i="3"/>
  <c r="D34" i="3"/>
  <c r="E34" i="3"/>
  <c r="D37" i="3"/>
  <c r="E37" i="3"/>
  <c r="D22" i="3"/>
  <c r="E22" i="3"/>
  <c r="C22" i="3"/>
  <c r="D17" i="3"/>
  <c r="E17" i="3"/>
  <c r="C17" i="3"/>
  <c r="D24" i="4"/>
  <c r="D25" i="3"/>
  <c r="E25" i="3"/>
  <c r="D26" i="3"/>
  <c r="E26" i="3"/>
  <c r="D10" i="3"/>
  <c r="E10" i="3"/>
  <c r="C10" i="3"/>
  <c r="D9" i="3"/>
  <c r="E9" i="3"/>
  <c r="C9" i="3"/>
  <c r="E36" i="4"/>
  <c r="F36" i="4"/>
  <c r="D36" i="4"/>
  <c r="E35" i="4"/>
  <c r="F35" i="4"/>
  <c r="D35" i="4"/>
  <c r="D34" i="4"/>
  <c r="E34" i="4"/>
  <c r="F34" i="4"/>
  <c r="E33" i="4"/>
  <c r="F33" i="4"/>
  <c r="D33" i="4"/>
  <c r="E31" i="4"/>
  <c r="F31" i="4"/>
  <c r="D31" i="4"/>
  <c r="E30" i="4"/>
  <c r="F30" i="4"/>
  <c r="D30" i="4"/>
  <c r="E25" i="4"/>
  <c r="E24" i="4"/>
  <c r="D23" i="4"/>
  <c r="D22" i="4"/>
  <c r="E23" i="4"/>
  <c r="E22" i="4"/>
  <c r="D21" i="4"/>
  <c r="E21" i="4"/>
  <c r="D18" i="4"/>
  <c r="E20" i="4"/>
  <c r="E19" i="4"/>
  <c r="E18" i="4"/>
  <c r="D14" i="4"/>
  <c r="D15" i="4"/>
  <c r="D13" i="4"/>
  <c r="E14" i="4"/>
  <c r="E15" i="4"/>
  <c r="E13" i="4"/>
  <c r="D10" i="4"/>
  <c r="E10" i="4"/>
  <c r="D7" i="4"/>
  <c r="D8" i="4"/>
  <c r="D6" i="4"/>
  <c r="E8" i="4"/>
  <c r="E7" i="4"/>
  <c r="E6" i="4"/>
  <c r="D8" i="3"/>
  <c r="E8" i="3"/>
  <c r="C8" i="3"/>
  <c r="E40" i="4"/>
  <c r="F40" i="4"/>
  <c r="D40" i="4"/>
  <c r="F3" i="4"/>
  <c r="E3" i="4"/>
  <c r="D3" i="4"/>
  <c r="D7" i="3"/>
  <c r="E7" i="3"/>
  <c r="C7" i="3"/>
  <c r="C5" i="3"/>
  <c r="D6" i="3"/>
  <c r="E6" i="3"/>
  <c r="C6" i="3"/>
  <c r="D5" i="3"/>
  <c r="E5" i="3"/>
  <c r="D19" i="4" l="1"/>
  <c r="C25" i="3"/>
  <c r="D108" i="1"/>
  <c r="C108" i="1"/>
  <c r="D99" i="1"/>
  <c r="C99" i="1"/>
  <c r="B99" i="1"/>
  <c r="C26" i="3" l="1"/>
  <c r="C49" i="3"/>
  <c r="D20" i="4"/>
  <c r="C48" i="3"/>
  <c r="C37" i="3"/>
  <c r="C34" i="3"/>
  <c r="D68" i="1"/>
  <c r="C68" i="1"/>
  <c r="D61" i="1"/>
  <c r="C61" i="1"/>
  <c r="B61" i="1"/>
  <c r="D56" i="1"/>
  <c r="C56" i="1"/>
  <c r="C62" i="1" s="1"/>
  <c r="B56" i="1"/>
  <c r="B62" i="1" s="1"/>
  <c r="D47" i="1"/>
  <c r="C47" i="1"/>
  <c r="D42" i="1"/>
  <c r="C42" i="1"/>
  <c r="D17" i="1"/>
  <c r="C17" i="1"/>
  <c r="D12" i="1"/>
  <c r="C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E3" i="3"/>
  <c r="D3" i="3"/>
  <c r="C3" i="3"/>
  <c r="D33" i="1"/>
  <c r="D73" i="1" s="1"/>
  <c r="C33" i="1"/>
  <c r="C73" i="1" s="1"/>
  <c r="B33" i="1"/>
  <c r="B73" i="1" s="1"/>
  <c r="B91" i="1" l="1"/>
  <c r="C48" i="1"/>
  <c r="D62" i="1"/>
  <c r="D69" i="1" s="1"/>
  <c r="C69" i="1"/>
  <c r="D48" i="1"/>
  <c r="D25" i="4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<sst xmlns="http://schemas.openxmlformats.org/spreadsheetml/2006/main" count="207" uniqueCount="158">
  <si>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</si>
  <si>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</si>
  <si>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</si>
  <si>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</si>
  <si>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</si>
  <si>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</si>
  <si>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</si>
  <si>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</si>
  <si>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</si>
  <si>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</si>
  <si>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</si>
  <si>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</si>
  <si>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</si>
  <si>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</si>
  <si>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</si>
  <si>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</si>
  <si>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</si>
  <si>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</si>
  <si>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</si>
  <si>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</si>
  <si>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</si>
  <si>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</si>
  <si>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</si>
  <si>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</si>
  <si>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</si>
  <si>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</si>
  <si>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</si>
  <si>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</si>
  <si>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</si>
  <si>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</si>
  <si>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</si>
  <si>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</si>
  <si>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</si>
  <si>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</si>
  <si>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</si>
  <si>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</si>
  <si>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</si>
  <si>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</si>
  <si>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</si>
  <si>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</si>
  <si>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</si>
  <si>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</si>
  <si>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</si>
  <si>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</si>
  <si>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</si>
  <si>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</si>
  <si>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</si>
  <si>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</si>
  <si>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</si>
  <si>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</si>
  <si>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</si>
  <si>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</si>
  <si>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</si>
  <si>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</si>
  <si>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</si>
  <si>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</si>
  <si>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</si>
  <si>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</si>
  <si>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</si>
  <si>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</si>
  <si>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</si>
  <si>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</si>
  <si>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</si>
  <si>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</si>
  <si>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</si>
  <si>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</si>
  <si>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</si>
  <si>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</si>
  <si>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</si>
  <si>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</si>
  <si>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</si>
  <si>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</si>
  <si>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</si>
  <si>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</si>
  <si>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</si>
  <si>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</si>
  <si>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</si>
  <si>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</si>
  <si>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</si>
  <si>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</si>
  <si>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</si>
  <si>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</si>
  <si>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</si>
  <si>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</si>
  <si>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</si>
  <si>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</si>
  <si>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</si>
  <si>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</si>
  <si>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</si>
  <si>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</si>
  <si>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</si>
  <si>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</si>
  <si>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</si>
  <si>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</si>
  <si>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</si>
  <si>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</si>
  <si>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</si>
  <si>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</si>
  <si>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</si>
  <si>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</si>
  <si>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</si>
  <si>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</si>
  <si>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</si>
  <si>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</si>
  <si>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</si>
  <si>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</si>
  <si>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</si>
  <si>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</si>
  <si>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</si>
  <si>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</si>
  <si>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</si>
  <si>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</si>
  <si>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</si>
  <si>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</si>
  <si>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</si>
  <si>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</si>
  <si>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</si>
  <si>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</si>
  <si>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</si>
  <si>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</si>
  <si>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</si>
  <si>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</si>
  <si>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</si>
  <si>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</si>
  <si>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</si>
  <si>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</si>
  <si>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</si>
  <si>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</si>
  <si>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</si>
  <si>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</si>
  <si>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</si>
  <si>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</si>
  <si>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</si>
  <si>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</si>
  <si>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</si>
  <si>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</si>
  <si>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</si>
  <si>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</si>
  <si>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</si>
  <si>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</si>
  <si>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</si>
  <si>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</si>
  <si>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</si>
  <si>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</si>
  <si>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</si>
  <si>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</si>
  <si>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</si>
  <si>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</si>
  <si>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</si>
  <si>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</si>
  <si>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Sales</t>
  </si>
  <si>
    <t>Gross Profits</t>
  </si>
  <si>
    <t>Operating Expenses</t>
  </si>
  <si>
    <t>Growth Rates (%)</t>
  </si>
  <si>
    <t>Balance Sheet Main Line Items</t>
  </si>
  <si>
    <t>Other Calculations (%)</t>
  </si>
  <si>
    <t>Margins/ as a percentage of net sales (%)</t>
  </si>
  <si>
    <t>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</si>
</sst>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2" fontId="0" fillId="0" borderId="0" xfId="0" applyNumberFormat="1"/>
    <xf numFmtId="0" fontId="0" fillId="0" borderId="0" xfId="0" applyAlignment="1">
      <alignment horizontal="left"/>
    </xf>
    <xf numFmtId="164" fontId="0" fillId="0" borderId="0" xfId="1" applyFont="1"/>
    <xf numFmtId="165" fontId="0" fillId="0" borderId="0" xfId="0" applyNumberFormat="1"/>
    <xf numFmtId="43" fontId="0" fillId="0" borderId="0" xfId="0" applyNumberFormat="1"/>
    <xf numFmtId="1" fontId="0" fillId="0" borderId="0" xfId="0" applyNumberFormat="1"/>
    <xf numFmtId="165" fontId="2" fillId="0" borderId="0" xfId="0" applyNumberFormat="1" applyFont="1"/>
    <xf numFmtId="10" fontId="0" fillId="0" borderId="0" xfId="3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2" fillId="0" borderId="0" xfId="1" applyFont="1" applyAlignment="1">
      <alignment horizontal="center"/>
    </xf>
    <xf numFmtId="0" fontId="0" fillId="5" borderId="0" xfId="0" applyFill="1" applyAlignment="1">
      <alignment horizontal="left" indent="1"/>
    </xf>
    <xf numFmtId="0" fontId="0" fillId="5" borderId="0" xfId="0" applyFill="1" applyAlignment="1">
      <alignment horizontal="left" indent="2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4" workbookViewId="0">
      <selection activeCell="A27" sqref="A27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9"/>
  <sheetViews>
    <sheetView tabSelected="1" topLeftCell="A5" workbookViewId="0">
      <selection activeCell="B77" sqref="B77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5" max="5" width="11.109375" bestFit="1" customWidth="1"/>
    <col min="6" max="6" width="12.33203125" bestFit="1" customWidth="1"/>
    <col min="7" max="7" width="12" bestFit="1" customWidth="1"/>
    <col min="8" max="8" width="16.33203125" bestFit="1" customWidth="1"/>
    <col min="9" max="9" width="9.109375" bestFit="1" customWidth="1"/>
    <col min="10" max="10" width="13.6640625" bestFit="1" customWidth="1"/>
    <col min="11" max="11" width="18.44140625" bestFit="1" customWidth="1"/>
  </cols>
  <sheetData>
    <row r="1" spans="1:12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2" x14ac:dyDescent="0.3">
      <c r="A2" s="33" t="s">
        <v>1</v>
      </c>
      <c r="B2" s="33"/>
      <c r="C2" s="33"/>
      <c r="D2" s="33"/>
    </row>
    <row r="3" spans="1:12" x14ac:dyDescent="0.3">
      <c r="B3" s="32" t="s">
        <v>23</v>
      </c>
      <c r="C3" s="32"/>
      <c r="D3" s="32"/>
    </row>
    <row r="4" spans="1:12" x14ac:dyDescent="0.3">
      <c r="B4" s="7">
        <v>2022</v>
      </c>
      <c r="C4" s="7">
        <v>2021</v>
      </c>
      <c r="D4" s="7">
        <v>2020</v>
      </c>
    </row>
    <row r="5" spans="1:12" x14ac:dyDescent="0.3">
      <c r="A5" t="s">
        <v>3</v>
      </c>
    </row>
    <row r="6" spans="1:12" x14ac:dyDescent="0.3">
      <c r="A6" s="1" t="s">
        <v>4</v>
      </c>
      <c r="B6" s="12">
        <v>316199</v>
      </c>
      <c r="C6" s="12">
        <v>297392</v>
      </c>
      <c r="D6" s="12">
        <v>220747</v>
      </c>
      <c r="G6" s="27"/>
      <c r="I6" s="27"/>
    </row>
    <row r="7" spans="1:12" x14ac:dyDescent="0.3">
      <c r="A7" s="1" t="s">
        <v>5</v>
      </c>
      <c r="B7" s="12">
        <v>78129</v>
      </c>
      <c r="C7" s="12">
        <v>68425</v>
      </c>
      <c r="D7" s="12">
        <v>53768</v>
      </c>
      <c r="F7" s="23"/>
      <c r="G7" s="23"/>
      <c r="I7" s="23"/>
    </row>
    <row r="8" spans="1:12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E8" s="15">
        <v>260174</v>
      </c>
      <c r="F8" s="23"/>
      <c r="G8" s="23"/>
    </row>
    <row r="9" spans="1:12" x14ac:dyDescent="0.3">
      <c r="A9" t="s">
        <v>7</v>
      </c>
      <c r="B9" s="12"/>
      <c r="C9" s="12"/>
      <c r="D9" s="12"/>
      <c r="J9" s="27"/>
    </row>
    <row r="10" spans="1:12" x14ac:dyDescent="0.3">
      <c r="A10" s="1" t="s">
        <v>4</v>
      </c>
      <c r="B10" s="12">
        <v>201471</v>
      </c>
      <c r="C10" s="12">
        <v>192266</v>
      </c>
      <c r="D10" s="12">
        <v>151286</v>
      </c>
      <c r="J10" s="28"/>
      <c r="L10" s="28"/>
    </row>
    <row r="11" spans="1:12" x14ac:dyDescent="0.3">
      <c r="A11" s="1" t="s">
        <v>5</v>
      </c>
      <c r="B11" s="12">
        <v>22075</v>
      </c>
      <c r="C11" s="12">
        <v>20715</v>
      </c>
      <c r="D11" s="12">
        <v>18273</v>
      </c>
      <c r="J11" s="27"/>
    </row>
    <row r="12" spans="1:12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G12" s="31"/>
      <c r="J12" s="28"/>
    </row>
    <row r="13" spans="1:12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J13" s="28"/>
    </row>
    <row r="14" spans="1:12" x14ac:dyDescent="0.3">
      <c r="A14" t="s">
        <v>10</v>
      </c>
      <c r="B14" s="12"/>
      <c r="C14" s="12"/>
      <c r="D14" s="12"/>
      <c r="F14" s="27"/>
    </row>
    <row r="15" spans="1:12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2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11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11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  <c r="F18" s="30"/>
    </row>
    <row r="19" spans="1:11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11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11" x14ac:dyDescent="0.3">
      <c r="A21" t="s">
        <v>17</v>
      </c>
      <c r="B21" s="12">
        <v>19300</v>
      </c>
      <c r="C21" s="12">
        <v>14527</v>
      </c>
      <c r="D21" s="12">
        <v>9680</v>
      </c>
      <c r="G21" s="23"/>
      <c r="H21" s="23"/>
      <c r="I21" s="23"/>
    </row>
    <row r="22" spans="1:11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11" ht="15" thickTop="1" x14ac:dyDescent="0.3">
      <c r="A23" t="s">
        <v>19</v>
      </c>
    </row>
    <row r="24" spans="1:11" x14ac:dyDescent="0.3">
      <c r="A24" s="1" t="s">
        <v>20</v>
      </c>
      <c r="B24" s="10">
        <v>6.15</v>
      </c>
      <c r="C24" s="10">
        <v>5.67</v>
      </c>
      <c r="D24" s="10">
        <v>3.31</v>
      </c>
      <c r="I24" s="27"/>
      <c r="J24" s="27"/>
      <c r="K24" s="27"/>
    </row>
    <row r="25" spans="1:11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11" x14ac:dyDescent="0.3">
      <c r="A26" t="s">
        <v>22</v>
      </c>
    </row>
    <row r="27" spans="1:11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11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11" x14ac:dyDescent="0.3">
      <c r="A31" s="33" t="s">
        <v>24</v>
      </c>
      <c r="B31" s="33"/>
      <c r="C31" s="33"/>
      <c r="D31" s="33"/>
    </row>
    <row r="32" spans="1:11" x14ac:dyDescent="0.3">
      <c r="B32" s="32" t="s">
        <v>142</v>
      </c>
      <c r="C32" s="32"/>
      <c r="D32" s="32"/>
    </row>
    <row r="33" spans="1:10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10" x14ac:dyDescent="0.3">
      <c r="A35" t="s">
        <v>25</v>
      </c>
    </row>
    <row r="36" spans="1:10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10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10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10" x14ac:dyDescent="0.3">
      <c r="A39" s="1" t="s">
        <v>29</v>
      </c>
      <c r="B39" s="12">
        <v>4946</v>
      </c>
      <c r="C39" s="12">
        <v>6580</v>
      </c>
      <c r="D39" s="12">
        <v>4061</v>
      </c>
      <c r="G39" s="1"/>
      <c r="H39" s="12"/>
      <c r="I39" s="12"/>
      <c r="J39" s="12"/>
    </row>
    <row r="40" spans="1:10" x14ac:dyDescent="0.3">
      <c r="A40" s="1" t="s">
        <v>47</v>
      </c>
      <c r="B40" s="12">
        <v>32748</v>
      </c>
      <c r="C40" s="12">
        <v>25228</v>
      </c>
      <c r="D40" s="12">
        <v>21325</v>
      </c>
      <c r="F40" s="27"/>
      <c r="G40" s="27"/>
      <c r="H40" s="27"/>
    </row>
    <row r="41" spans="1:10" x14ac:dyDescent="0.3">
      <c r="A41" s="1" t="s">
        <v>30</v>
      </c>
      <c r="B41" s="12">
        <v>21223</v>
      </c>
      <c r="C41" s="12">
        <v>14111</v>
      </c>
      <c r="D41" s="12">
        <v>11264</v>
      </c>
      <c r="F41" s="27"/>
      <c r="G41" s="27"/>
      <c r="H41" s="27"/>
      <c r="I41" s="12"/>
      <c r="J41" s="12"/>
    </row>
    <row r="42" spans="1:10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  <c r="J42" s="27"/>
    </row>
    <row r="43" spans="1:10" x14ac:dyDescent="0.3">
      <c r="A43" t="s">
        <v>48</v>
      </c>
      <c r="B43" s="12"/>
      <c r="C43" s="12"/>
      <c r="D43" s="12"/>
      <c r="F43" s="27"/>
      <c r="G43" s="27"/>
      <c r="H43" s="27"/>
      <c r="I43" s="27"/>
      <c r="J43" s="27"/>
    </row>
    <row r="44" spans="1:10" x14ac:dyDescent="0.3">
      <c r="A44" s="1" t="s">
        <v>27</v>
      </c>
      <c r="B44" s="12">
        <v>120805</v>
      </c>
      <c r="C44" s="12">
        <v>127877</v>
      </c>
      <c r="D44" s="12">
        <v>100887</v>
      </c>
      <c r="G44" s="12"/>
      <c r="H44" s="12"/>
      <c r="I44" s="12"/>
    </row>
    <row r="45" spans="1:10" x14ac:dyDescent="0.3">
      <c r="A45" s="1" t="s">
        <v>32</v>
      </c>
      <c r="B45" s="12">
        <v>42117</v>
      </c>
      <c r="C45" s="12">
        <v>39440</v>
      </c>
      <c r="D45" s="12">
        <v>36766</v>
      </c>
      <c r="E45" s="12">
        <v>37378</v>
      </c>
      <c r="G45" s="27"/>
      <c r="H45" s="27"/>
      <c r="I45" s="27"/>
    </row>
    <row r="46" spans="1:10" x14ac:dyDescent="0.3">
      <c r="A46" s="1" t="s">
        <v>49</v>
      </c>
      <c r="B46" s="12">
        <v>54428</v>
      </c>
      <c r="C46" s="12">
        <v>48849</v>
      </c>
      <c r="D46" s="12">
        <v>42522</v>
      </c>
      <c r="G46" s="27"/>
      <c r="H46" s="27"/>
      <c r="I46" s="27"/>
    </row>
    <row r="47" spans="1:10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  <c r="F47" s="27"/>
      <c r="G47" s="27"/>
      <c r="H47" s="27"/>
      <c r="I47" s="27"/>
    </row>
    <row r="48" spans="1:10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  <c r="G48" s="27"/>
    </row>
    <row r="49" spans="1:11" ht="15" thickTop="1" x14ac:dyDescent="0.3"/>
    <row r="50" spans="1:11" x14ac:dyDescent="0.3">
      <c r="A50" t="s">
        <v>34</v>
      </c>
    </row>
    <row r="51" spans="1:11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11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11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11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11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11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11" x14ac:dyDescent="0.3">
      <c r="A57" t="s">
        <v>51</v>
      </c>
      <c r="B57" s="12"/>
      <c r="C57" s="12"/>
      <c r="D57" s="12"/>
    </row>
    <row r="58" spans="1:11" x14ac:dyDescent="0.3">
      <c r="A58" s="1" t="s">
        <v>37</v>
      </c>
      <c r="B58" s="12"/>
      <c r="C58" s="12"/>
      <c r="D58" s="12"/>
    </row>
    <row r="59" spans="1:11" x14ac:dyDescent="0.3">
      <c r="A59" s="1" t="s">
        <v>39</v>
      </c>
      <c r="B59" s="12">
        <v>98959</v>
      </c>
      <c r="C59" s="12">
        <v>109106</v>
      </c>
      <c r="D59" s="12">
        <v>98667</v>
      </c>
      <c r="J59" s="26"/>
    </row>
    <row r="60" spans="1:11" x14ac:dyDescent="0.3">
      <c r="A60" s="1" t="s">
        <v>52</v>
      </c>
      <c r="B60" s="12">
        <v>49142</v>
      </c>
      <c r="C60" s="12">
        <v>53325</v>
      </c>
      <c r="D60" s="12">
        <v>54490</v>
      </c>
      <c r="J60" s="26"/>
      <c r="K60" s="28"/>
    </row>
    <row r="61" spans="1:11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  <c r="J61" s="26"/>
    </row>
    <row r="62" spans="1:11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  <c r="J62" s="28"/>
    </row>
    <row r="63" spans="1:11" x14ac:dyDescent="0.3">
      <c r="B63" s="12"/>
      <c r="C63" s="12"/>
      <c r="D63" s="12"/>
      <c r="G63" s="27"/>
      <c r="J63" s="28"/>
    </row>
    <row r="64" spans="1:11" x14ac:dyDescent="0.3">
      <c r="A64" t="s">
        <v>42</v>
      </c>
      <c r="B64" s="12"/>
      <c r="C64" s="12"/>
      <c r="D64" s="12"/>
    </row>
    <row r="65" spans="1:10" x14ac:dyDescent="0.3">
      <c r="A65" s="1" t="s">
        <v>54</v>
      </c>
      <c r="B65" s="12">
        <v>64849</v>
      </c>
      <c r="C65" s="12">
        <v>57365</v>
      </c>
      <c r="D65" s="12">
        <v>50779</v>
      </c>
      <c r="J65" s="28"/>
    </row>
    <row r="66" spans="1:10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10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10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10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10" ht="15" thickTop="1" x14ac:dyDescent="0.3"/>
    <row r="71" spans="1:10" x14ac:dyDescent="0.3">
      <c r="A71" s="33" t="s">
        <v>55</v>
      </c>
      <c r="B71" s="33"/>
      <c r="C71" s="33"/>
      <c r="D71" s="33"/>
    </row>
    <row r="72" spans="1:10" x14ac:dyDescent="0.3">
      <c r="B72" s="32" t="s">
        <v>23</v>
      </c>
      <c r="C72" s="32"/>
      <c r="D72" s="32"/>
    </row>
    <row r="73" spans="1:10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10" x14ac:dyDescent="0.3">
      <c r="A75" s="7" t="s">
        <v>56</v>
      </c>
      <c r="B75" s="15"/>
      <c r="C75" s="15"/>
      <c r="D75" s="15"/>
    </row>
    <row r="76" spans="1:10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10" x14ac:dyDescent="0.3">
      <c r="A77" s="11" t="s">
        <v>18</v>
      </c>
      <c r="B77" s="15"/>
      <c r="C77" s="15"/>
      <c r="D77" s="15"/>
    </row>
    <row r="78" spans="1:10" x14ac:dyDescent="0.3">
      <c r="A78" s="1" t="s">
        <v>58</v>
      </c>
      <c r="B78" s="12"/>
      <c r="C78" s="12"/>
      <c r="D78" s="12"/>
    </row>
    <row r="79" spans="1:10" x14ac:dyDescent="0.3">
      <c r="A79" s="3" t="s">
        <v>59</v>
      </c>
      <c r="B79" s="12">
        <v>11104</v>
      </c>
      <c r="C79" s="12">
        <v>11284</v>
      </c>
      <c r="D79" s="12">
        <v>11056</v>
      </c>
      <c r="E79" s="12">
        <v>12547</v>
      </c>
    </row>
    <row r="80" spans="1:10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8" x14ac:dyDescent="0.3">
      <c r="A97" s="1" t="s">
        <v>69</v>
      </c>
      <c r="B97" s="12">
        <v>-306</v>
      </c>
      <c r="C97" s="12">
        <v>-33</v>
      </c>
      <c r="D97" s="12">
        <v>-1524</v>
      </c>
      <c r="H97" s="27"/>
    </row>
    <row r="98" spans="1:8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8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8" x14ac:dyDescent="0.3">
      <c r="A100" s="7" t="s">
        <v>71</v>
      </c>
      <c r="B100" s="12"/>
      <c r="C100" s="12"/>
      <c r="D100" s="12"/>
    </row>
    <row r="101" spans="1:8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8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8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8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8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8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8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8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8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8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8" ht="15" thickTop="1" x14ac:dyDescent="0.3">
      <c r="B111" s="12"/>
      <c r="C111" s="12"/>
      <c r="D111" s="12"/>
    </row>
    <row r="112" spans="1:8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  <row r="119" spans="1:4" x14ac:dyDescent="0.3">
      <c r="B119" s="27"/>
      <c r="C119" s="27"/>
      <c r="D119" s="27"/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1"/>
  <sheetViews>
    <sheetView workbookViewId="0">
      <selection activeCell="B50" sqref="B50:B51"/>
    </sheetView>
  </sheetViews>
  <sheetFormatPr defaultRowHeight="14.4" x14ac:dyDescent="0.3"/>
  <cols>
    <col min="1" max="1" width="4.6640625" customWidth="1"/>
    <col min="2" max="2" width="44.88671875" customWidth="1"/>
    <col min="3" max="3" width="12.109375" bestFit="1" customWidth="1"/>
    <col min="8" max="8" width="10" bestFit="1" customWidth="1"/>
    <col min="10" max="10" width="11" bestFit="1" customWidth="1"/>
  </cols>
  <sheetData>
    <row r="1" spans="1:11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1" x14ac:dyDescent="0.3">
      <c r="C2" s="32" t="s">
        <v>23</v>
      </c>
      <c r="D2" s="32"/>
      <c r="E2" s="32"/>
    </row>
    <row r="3" spans="1:11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1" x14ac:dyDescent="0.3">
      <c r="A4" s="18">
        <v>1</v>
      </c>
      <c r="B4" s="7" t="s">
        <v>99</v>
      </c>
    </row>
    <row r="5" spans="1:11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1" x14ac:dyDescent="0.3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</row>
    <row r="7" spans="1:11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</row>
    <row r="8" spans="1:11" x14ac:dyDescent="0.3">
      <c r="A8" s="18">
        <f t="shared" si="0"/>
        <v>1.4000000000000004</v>
      </c>
      <c r="B8" s="1" t="s">
        <v>103</v>
      </c>
      <c r="C8" s="29">
        <f>(+'Financial Statements'!B36+'Financial Statements'!B37+'Financial Statements'!B38)/((+'Financial Statements'!B12+'Financial Statements'!B17-'Financial Statements'!B79)/365)</f>
        <v>105.83584482935096</v>
      </c>
      <c r="D8" s="29">
        <f>(+'Financial Statements'!C36+'Financial Statements'!C37+'Financial Statements'!C38)/((+'Financial Statements'!C12+'Financial Statements'!C17-'Financial Statements'!C79)/365)</f>
        <v>132.1531736595218</v>
      </c>
      <c r="E8" s="29">
        <f>(+'Financial Statements'!D36+'Financial Statements'!D37+'Financial Statements'!D38)/((+'Financial Statements'!D12+'Financial Statements'!D17-'Financial Statements'!D79)/365)</f>
        <v>198.19342093918476</v>
      </c>
    </row>
    <row r="9" spans="1:11" x14ac:dyDescent="0.3">
      <c r="A9" s="18">
        <f t="shared" si="0"/>
        <v>1.5000000000000004</v>
      </c>
      <c r="B9" s="1" t="s">
        <v>104</v>
      </c>
      <c r="C9" s="29">
        <f>('Financial Statements'!B39/'Financial Statements'!B12)*365</f>
        <v>8.0756980666171607</v>
      </c>
      <c r="D9" s="29">
        <f>('Financial Statements'!C39/'Financial Statements'!C12)*365</f>
        <v>11.27659274770989</v>
      </c>
      <c r="E9" s="29">
        <f>('Financial Statements'!D39/'Financial Statements'!D12)*365</f>
        <v>8.7418833562358831</v>
      </c>
    </row>
    <row r="10" spans="1:11" x14ac:dyDescent="0.3">
      <c r="A10" s="18">
        <f t="shared" si="0"/>
        <v>1.6000000000000005</v>
      </c>
      <c r="B10" s="1" t="s">
        <v>105</v>
      </c>
      <c r="C10" s="29">
        <f>'Financial Statements'!B51/('Financial Statements'!B12/365)</f>
        <v>104.68527730310541</v>
      </c>
      <c r="D10" s="29">
        <f>'Financial Statements'!C51/('Financial Statements'!C12/365)</f>
        <v>93.85107122231561</v>
      </c>
      <c r="E10" s="29">
        <f>'Financial Statements'!D51/('Financial Statements'!D12/365)</f>
        <v>91.048189715674184</v>
      </c>
      <c r="G10" s="29"/>
    </row>
    <row r="11" spans="1:11" x14ac:dyDescent="0.3">
      <c r="A11" s="18">
        <f t="shared" si="0"/>
        <v>1.7000000000000006</v>
      </c>
      <c r="B11" s="1" t="s">
        <v>106</v>
      </c>
      <c r="C11" s="29">
        <f>('Financial Statements'!B38/'Financial Statements'!B12)*365</f>
        <v>46.018090236461397</v>
      </c>
      <c r="D11" s="29">
        <f>('Financial Statements'!C38/'Financial Statements'!C12)*365</f>
        <v>45.034392739258436</v>
      </c>
      <c r="E11" s="29">
        <f>('Financial Statements'!D38/'Financial Statements'!D12)*365</f>
        <v>34.700605688875257</v>
      </c>
      <c r="K11" s="24"/>
    </row>
    <row r="12" spans="1:11" x14ac:dyDescent="0.3">
      <c r="A12" s="18">
        <f t="shared" si="0"/>
        <v>1.8000000000000007</v>
      </c>
      <c r="B12" s="1" t="s">
        <v>107</v>
      </c>
      <c r="C12" s="12">
        <f>C11+C9-C10</f>
        <v>-50.591489000026854</v>
      </c>
      <c r="D12" s="12">
        <f t="shared" ref="D12:E12" si="1">D11+D9-D10</f>
        <v>-37.540085735347283</v>
      </c>
      <c r="E12" s="12">
        <f t="shared" si="1"/>
        <v>-47.605700670563046</v>
      </c>
    </row>
    <row r="13" spans="1:11" x14ac:dyDescent="0.3">
      <c r="A13" s="18">
        <f t="shared" si="0"/>
        <v>1.9000000000000008</v>
      </c>
      <c r="B13" s="1" t="s">
        <v>108</v>
      </c>
      <c r="C13" s="26">
        <f>'List of Ratios'!C14/'Financial Statements'!B8</f>
        <v>-4.711052727678481E-2</v>
      </c>
      <c r="D13" s="26">
        <f>'List of Ratios'!D14/'Financial Statements'!C8</f>
        <v>2.557289573748623E-2</v>
      </c>
      <c r="E13" s="26">
        <f>'List of Ratios'!E14/'Financial Statements'!D8</f>
        <v>0.13959528623208203</v>
      </c>
    </row>
    <row r="14" spans="1:11" x14ac:dyDescent="0.3">
      <c r="A14" s="18"/>
      <c r="B14" s="3" t="s">
        <v>109</v>
      </c>
      <c r="C14" s="12">
        <f>'Financial Statements'!B42-'Financial Statements'!B56</f>
        <v>-18577</v>
      </c>
      <c r="D14" s="12">
        <f>'Financial Statements'!C42-'Financial Statements'!C56</f>
        <v>9355</v>
      </c>
      <c r="E14" s="12">
        <f>'Financial Statements'!D42-'Financial Statements'!D56</f>
        <v>38321</v>
      </c>
    </row>
    <row r="15" spans="1:11" x14ac:dyDescent="0.3">
      <c r="A15" s="18"/>
    </row>
    <row r="16" spans="1:11" x14ac:dyDescent="0.3">
      <c r="A16" s="18">
        <f>+A4+1</f>
        <v>2</v>
      </c>
      <c r="B16" s="17" t="s">
        <v>110</v>
      </c>
    </row>
    <row r="17" spans="1:8" x14ac:dyDescent="0.3">
      <c r="A17" s="18">
        <f>+A16+0.1</f>
        <v>2.1</v>
      </c>
      <c r="B17" s="1" t="s">
        <v>9</v>
      </c>
      <c r="C17" s="24">
        <f>'Financial Statements'!B13/'Financial Statements'!B8</f>
        <v>0.43309630561360085</v>
      </c>
      <c r="D17" s="24">
        <f>'Financial Statements'!C13/'Financial Statements'!C8</f>
        <v>0.41779359625167778</v>
      </c>
      <c r="E17" s="24">
        <f>'Financial Statements'!D13/'Financial Statements'!D8</f>
        <v>0.38233247727810865</v>
      </c>
    </row>
    <row r="18" spans="1:8" x14ac:dyDescent="0.3">
      <c r="A18" s="18">
        <f>+A17+0.1</f>
        <v>2.2000000000000002</v>
      </c>
      <c r="B18" s="1" t="s">
        <v>111</v>
      </c>
      <c r="C18" s="28">
        <f>C19/'Financial Statements'!B8</f>
        <v>0.33019973220263332</v>
      </c>
      <c r="D18" s="28">
        <f>D19/'Financial Statements'!C8</f>
        <v>0.32937507004868555</v>
      </c>
      <c r="E18" s="28">
        <f>E19/'Financial Statements'!D8</f>
        <v>0.28467296869023551</v>
      </c>
    </row>
    <row r="19" spans="1:8" x14ac:dyDescent="0.3">
      <c r="A19" s="18"/>
      <c r="B19" s="3" t="s">
        <v>112</v>
      </c>
      <c r="C19" s="12">
        <f>'Financial Statements'!B20+'Financial Statements'!B79</f>
        <v>130207</v>
      </c>
      <c r="D19" s="12">
        <f>'Financial Statements'!C20+'Financial Statements'!C79</f>
        <v>120491</v>
      </c>
      <c r="E19" s="12">
        <f>'Financial Statements'!D20+'Financial Statements'!D79</f>
        <v>78147</v>
      </c>
    </row>
    <row r="20" spans="1:8" x14ac:dyDescent="0.3">
      <c r="A20" s="18">
        <f>+A18+0.1</f>
        <v>2.3000000000000003</v>
      </c>
      <c r="B20" s="1" t="s">
        <v>113</v>
      </c>
      <c r="C20" s="28">
        <f>C21/'Financial Statements'!B8</f>
        <v>0.30204043334482966</v>
      </c>
      <c r="D20" s="28">
        <f>D21/'Financial Statements'!C8</f>
        <v>0.29852904594373691</v>
      </c>
      <c r="E20" s="28">
        <f>E21/'Financial Statements'!D8</f>
        <v>0.24439830246070343</v>
      </c>
    </row>
    <row r="21" spans="1:8" x14ac:dyDescent="0.3">
      <c r="A21" s="18"/>
      <c r="B21" s="3" t="s">
        <v>114</v>
      </c>
      <c r="C21" s="12">
        <f>'Financial Statements'!B20</f>
        <v>119103</v>
      </c>
      <c r="D21" s="12">
        <f>'Financial Statements'!C20</f>
        <v>109207</v>
      </c>
      <c r="E21" s="12">
        <f>'Financial Statements'!D20</f>
        <v>67091</v>
      </c>
    </row>
    <row r="22" spans="1:8" x14ac:dyDescent="0.3">
      <c r="A22" s="18">
        <f>+A20+0.1</f>
        <v>2.4000000000000004</v>
      </c>
      <c r="B22" s="1" t="s">
        <v>115</v>
      </c>
      <c r="C22" s="24">
        <f>'Financial Statements'!B22/'Financial Statements'!B8</f>
        <v>0.25309640705199732</v>
      </c>
      <c r="D22" s="24">
        <f>'Financial Statements'!C22/'Financial Statements'!C8</f>
        <v>0.25881793355694238</v>
      </c>
      <c r="E22" s="24">
        <f>'Financial Statements'!D22/'Financial Statements'!D8</f>
        <v>0.20913611278072236</v>
      </c>
    </row>
    <row r="23" spans="1:8" x14ac:dyDescent="0.3">
      <c r="A23" s="18"/>
    </row>
    <row r="24" spans="1:8" x14ac:dyDescent="0.3">
      <c r="A24" s="18">
        <f>+A16+1</f>
        <v>3</v>
      </c>
      <c r="B24" s="7" t="s">
        <v>116</v>
      </c>
    </row>
    <row r="25" spans="1:8" x14ac:dyDescent="0.3">
      <c r="A25" s="18">
        <f>+A24+0.1</f>
        <v>3.1</v>
      </c>
      <c r="B25" s="1" t="s">
        <v>117</v>
      </c>
      <c r="C25" s="24">
        <f>'Financial Statements'!B62/'Financial Statements'!B68</f>
        <v>5.9615369434796337</v>
      </c>
      <c r="D25" s="24">
        <f>'Financial Statements'!C62/'Financial Statements'!C68</f>
        <v>4.5635124425423994</v>
      </c>
      <c r="E25" s="24">
        <f>'Financial Statements'!D62/'Financial Statements'!D68</f>
        <v>3.9570394404566951</v>
      </c>
    </row>
    <row r="26" spans="1:8" x14ac:dyDescent="0.3">
      <c r="A26" s="18">
        <f t="shared" ref="A26:A30" si="2">+A25+0.1</f>
        <v>3.2</v>
      </c>
      <c r="B26" s="1" t="s">
        <v>118</v>
      </c>
      <c r="C26" s="24">
        <f>'Financial Statements'!B62/'Financial Statements'!B48</f>
        <v>0.85635355983614692</v>
      </c>
      <c r="D26" s="24">
        <f>'Financial Statements'!C62/'Financial Statements'!C48</f>
        <v>0.82025743443057308</v>
      </c>
      <c r="E26" s="24">
        <f>'Financial Statements'!D62/'Financial Statements'!D48</f>
        <v>0.79826668477992391</v>
      </c>
    </row>
    <row r="27" spans="1:8" x14ac:dyDescent="0.3">
      <c r="A27" s="18">
        <f t="shared" si="2"/>
        <v>3.3000000000000003</v>
      </c>
      <c r="B27" s="1" t="s">
        <v>119</v>
      </c>
      <c r="C27" s="24">
        <f>'Financial Statements'!B62/'Financial Statements'!B69</f>
        <v>0.85635355983614692</v>
      </c>
      <c r="D27" s="24">
        <f>'Financial Statements'!C62/'Financial Statements'!C69</f>
        <v>0.82025743443057308</v>
      </c>
      <c r="E27" s="24">
        <f>'Financial Statements'!D62/'Financial Statements'!D69</f>
        <v>0.79826668477992391</v>
      </c>
    </row>
    <row r="28" spans="1:8" x14ac:dyDescent="0.3">
      <c r="A28" s="18">
        <f t="shared" si="2"/>
        <v>3.4000000000000004</v>
      </c>
      <c r="B28" s="1" t="s">
        <v>120</v>
      </c>
      <c r="C28" s="28">
        <f>C21/'Financial Statements'!B114</f>
        <v>41.571727748691103</v>
      </c>
      <c r="D28" s="28">
        <f>D21/'Financial Statements'!C114</f>
        <v>40.642724227763303</v>
      </c>
      <c r="E28" s="28">
        <f>E21/'Financial Statements'!D114</f>
        <v>22.348767488341107</v>
      </c>
    </row>
    <row r="29" spans="1:8" x14ac:dyDescent="0.3">
      <c r="A29" s="18">
        <f t="shared" si="2"/>
        <v>3.5000000000000004</v>
      </c>
      <c r="B29" s="1" t="s">
        <v>121</v>
      </c>
      <c r="C29" s="24">
        <f>'Financial Statements'!B22/('Financial Statements'!B55+'Financial Statements'!B59)</f>
        <v>0.9065829752831851</v>
      </c>
      <c r="D29" s="24">
        <f>'Financial Statements'!C22/('Financial Statements'!C55+'Financial Statements'!C59)</f>
        <v>0.79751345614434088</v>
      </c>
      <c r="E29" s="24">
        <f>'Financial Statements'!D22/('Financial Statements'!D55+'Financial Statements'!D59)</f>
        <v>0.53435405807892777</v>
      </c>
    </row>
    <row r="30" spans="1:8" x14ac:dyDescent="0.3">
      <c r="A30" s="18">
        <f t="shared" si="2"/>
        <v>3.6000000000000005</v>
      </c>
      <c r="B30" s="35" t="s">
        <v>122</v>
      </c>
    </row>
    <row r="31" spans="1:8" x14ac:dyDescent="0.3">
      <c r="A31" s="18"/>
      <c r="B31" s="3" t="s">
        <v>123</v>
      </c>
      <c r="C31" s="12"/>
      <c r="D31" s="12"/>
    </row>
    <row r="32" spans="1:8" x14ac:dyDescent="0.3">
      <c r="A32" s="18"/>
      <c r="H32" s="27"/>
    </row>
    <row r="33" spans="1:12" x14ac:dyDescent="0.3">
      <c r="A33" s="18">
        <f>+A24+1</f>
        <v>4</v>
      </c>
      <c r="B33" s="17" t="s">
        <v>124</v>
      </c>
    </row>
    <row r="34" spans="1:12" x14ac:dyDescent="0.3">
      <c r="A34" s="18">
        <f>+A33+0.1</f>
        <v>4.0999999999999996</v>
      </c>
      <c r="B34" s="1" t="s">
        <v>125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</row>
    <row r="35" spans="1:12" x14ac:dyDescent="0.3">
      <c r="A35" s="18">
        <f t="shared" ref="A35:A37" si="3">+A34+0.1</f>
        <v>4.1999999999999993</v>
      </c>
      <c r="B35" s="1" t="s">
        <v>126</v>
      </c>
      <c r="C35" s="24">
        <f>'Financial Statements'!B8/'Financial Statements'!B47</f>
        <v>1.8142535081665516</v>
      </c>
      <c r="D35" s="24">
        <f>'Financial Statements'!C8/'Financial Statements'!C47</f>
        <v>1.6922966608994938</v>
      </c>
      <c r="E35" s="24">
        <f>'Financial Statements'!D8/'Financial Statements'!D47</f>
        <v>1.5236020535590398</v>
      </c>
    </row>
    <row r="36" spans="1:12" x14ac:dyDescent="0.3">
      <c r="A36" s="18">
        <f t="shared" si="3"/>
        <v>4.2999999999999989</v>
      </c>
      <c r="B36" s="35" t="s">
        <v>127</v>
      </c>
    </row>
    <row r="37" spans="1:12" x14ac:dyDescent="0.3">
      <c r="A37" s="18">
        <f t="shared" si="3"/>
        <v>4.3999999999999986</v>
      </c>
      <c r="B37" s="1" t="s">
        <v>128</v>
      </c>
      <c r="C37" s="24">
        <f>'Financial Statements'!B22/'Financial Statements'!B48</f>
        <v>0.28292440929256851</v>
      </c>
      <c r="D37" s="24">
        <f>'Financial Statements'!C22/'Financial Statements'!C48</f>
        <v>0.26974205275183616</v>
      </c>
      <c r="E37" s="24">
        <f>'Financial Statements'!D22/'Financial Statements'!D48</f>
        <v>0.1772557180259843</v>
      </c>
    </row>
    <row r="38" spans="1:12" x14ac:dyDescent="0.3">
      <c r="A38" s="18"/>
    </row>
    <row r="39" spans="1:12" x14ac:dyDescent="0.3">
      <c r="A39" s="18">
        <f>+A33+1</f>
        <v>5</v>
      </c>
      <c r="B39" s="17" t="s">
        <v>129</v>
      </c>
      <c r="H39" s="27"/>
      <c r="L39" s="27"/>
    </row>
    <row r="40" spans="1:12" x14ac:dyDescent="0.3">
      <c r="A40" s="18">
        <f>+A39+0.1</f>
        <v>5.0999999999999996</v>
      </c>
      <c r="B40" s="35" t="s">
        <v>130</v>
      </c>
    </row>
    <row r="41" spans="1:12" x14ac:dyDescent="0.3">
      <c r="A41" s="18">
        <f t="shared" ref="A41:A44" si="4">+A40+0.1</f>
        <v>5.1999999999999993</v>
      </c>
      <c r="B41" s="36" t="s">
        <v>131</v>
      </c>
    </row>
    <row r="42" spans="1:12" x14ac:dyDescent="0.3">
      <c r="A42" s="18">
        <f t="shared" si="4"/>
        <v>5.2999999999999989</v>
      </c>
      <c r="B42" s="35" t="s">
        <v>132</v>
      </c>
    </row>
    <row r="43" spans="1:12" x14ac:dyDescent="0.3">
      <c r="A43" s="18">
        <f t="shared" si="4"/>
        <v>5.3999999999999986</v>
      </c>
      <c r="B43" s="36" t="s">
        <v>133</v>
      </c>
    </row>
    <row r="44" spans="1:12" x14ac:dyDescent="0.3">
      <c r="A44" s="18">
        <f t="shared" si="4"/>
        <v>5.4999999999999982</v>
      </c>
      <c r="B44" s="35" t="s">
        <v>134</v>
      </c>
    </row>
    <row r="45" spans="1:12" x14ac:dyDescent="0.3">
      <c r="A45" s="18"/>
      <c r="B45" s="36" t="s">
        <v>135</v>
      </c>
    </row>
    <row r="46" spans="1:12" x14ac:dyDescent="0.3">
      <c r="A46" s="18">
        <f>+A44+0.1</f>
        <v>5.5999999999999979</v>
      </c>
      <c r="B46" s="35" t="s">
        <v>136</v>
      </c>
    </row>
    <row r="47" spans="1:12" x14ac:dyDescent="0.3">
      <c r="A47" s="18">
        <f t="shared" ref="A47:A50" si="5">+A45+0.1</f>
        <v>0.1</v>
      </c>
      <c r="B47" s="1" t="s">
        <v>137</v>
      </c>
      <c r="C47" s="24">
        <f>'Financial Statements'!B22/'Financial Statements'!B68</f>
        <v>1.9695887275023682</v>
      </c>
      <c r="D47" s="24">
        <f>'Financial Statements'!C22/'Financial Statements'!C68</f>
        <v>1.5007132667617689</v>
      </c>
      <c r="E47" s="24">
        <f>'Financial Statements'!D22/'Financial Statements'!D68</f>
        <v>0.87866358530127486</v>
      </c>
    </row>
    <row r="48" spans="1:12" x14ac:dyDescent="0.3">
      <c r="A48" s="18">
        <f t="shared" si="5"/>
        <v>5.6999999999999975</v>
      </c>
      <c r="B48" s="1" t="s">
        <v>138</v>
      </c>
      <c r="C48" s="28">
        <f>C21/('Financial Statements'!B48-'Financial Statements'!B62)</f>
        <v>2.350469687401326</v>
      </c>
      <c r="D48" s="28">
        <f>D21/('Financial Statements'!C48-'Financial Statements'!C62)</f>
        <v>1.7309716278332541</v>
      </c>
      <c r="E48" s="28">
        <f>E21/('Financial Statements'!D48-'Financial Statements'!D62)</f>
        <v>1.026814000826459</v>
      </c>
    </row>
    <row r="49" spans="1:5" x14ac:dyDescent="0.3">
      <c r="A49" s="18">
        <f t="shared" si="5"/>
        <v>0.2</v>
      </c>
      <c r="B49" s="1" t="s">
        <v>128</v>
      </c>
      <c r="C49" s="28">
        <f>C21/'Financial Statements'!B48</f>
        <v>0.33763660330824508</v>
      </c>
      <c r="D49" s="28">
        <f>D21/'Financial Statements'!C48</f>
        <v>0.31112928131463641</v>
      </c>
      <c r="E49" s="28">
        <f>E21/'Financial Statements'!D48</f>
        <v>0.2071425925011115</v>
      </c>
    </row>
    <row r="50" spans="1:5" x14ac:dyDescent="0.3">
      <c r="A50" s="18">
        <f t="shared" si="5"/>
        <v>5.7999999999999972</v>
      </c>
      <c r="B50" s="35" t="s">
        <v>139</v>
      </c>
    </row>
    <row r="51" spans="1:5" x14ac:dyDescent="0.3">
      <c r="A51" s="18"/>
      <c r="B51" s="36" t="s">
        <v>140</v>
      </c>
    </row>
  </sheetData>
  <mergeCells count="1">
    <mergeCell ref="C2:E2"/>
  </mergeCells>
  <pageMargins left="0.7" right="0.7" top="0.75" bottom="0.75" header="0.3" footer="0.3"/>
  <ignoredErrors>
    <ignoredError sqref="C19:E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8FE2-4586-42C4-A787-0FE309EBCF95}">
  <dimension ref="A1:K48"/>
  <sheetViews>
    <sheetView topLeftCell="A25" workbookViewId="0">
      <selection activeCell="F41" sqref="F41"/>
    </sheetView>
  </sheetViews>
  <sheetFormatPr defaultRowHeight="14.4" x14ac:dyDescent="0.3"/>
  <cols>
    <col min="2" max="2" width="33.6640625" bestFit="1" customWidth="1"/>
    <col min="4" max="6" width="11.109375" bestFit="1" customWidth="1"/>
  </cols>
  <sheetData>
    <row r="1" spans="1:11" ht="60" customHeight="1" x14ac:dyDescent="0.5">
      <c r="B1" s="6"/>
      <c r="C1" s="20" t="s">
        <v>0</v>
      </c>
      <c r="D1" s="19"/>
      <c r="E1" s="19"/>
      <c r="F1" s="19"/>
      <c r="G1" s="19"/>
      <c r="H1" s="19"/>
      <c r="I1" s="19"/>
      <c r="J1" s="19"/>
      <c r="K1" s="19"/>
    </row>
    <row r="2" spans="1:11" x14ac:dyDescent="0.3">
      <c r="D2" s="32" t="s">
        <v>23</v>
      </c>
      <c r="E2" s="32"/>
      <c r="F2" s="32"/>
    </row>
    <row r="3" spans="1:11" x14ac:dyDescent="0.3">
      <c r="D3" s="7">
        <f>+'Financial Statements'!B4</f>
        <v>2022</v>
      </c>
      <c r="E3" s="7">
        <f>+'Financial Statements'!C4</f>
        <v>2021</v>
      </c>
      <c r="F3" s="7">
        <f>+'Financial Statements'!D4</f>
        <v>2020</v>
      </c>
    </row>
    <row r="4" spans="1:11" x14ac:dyDescent="0.3">
      <c r="A4" s="32" t="s">
        <v>153</v>
      </c>
      <c r="B4" s="32"/>
      <c r="C4" s="32"/>
      <c r="D4" s="32"/>
      <c r="E4" s="32"/>
      <c r="F4" s="32"/>
    </row>
    <row r="5" spans="1:11" x14ac:dyDescent="0.3">
      <c r="A5" s="18">
        <v>1</v>
      </c>
      <c r="B5" s="7" t="s">
        <v>150</v>
      </c>
    </row>
    <row r="6" spans="1:11" x14ac:dyDescent="0.3">
      <c r="A6">
        <v>1.1000000000000001</v>
      </c>
      <c r="B6" s="25" t="s">
        <v>4</v>
      </c>
      <c r="D6" s="24">
        <f>('Financial Statements'!B6/'Financial Statements'!C6-1)*100</f>
        <v>6.3239764351428418</v>
      </c>
      <c r="E6" s="26">
        <f>('Financial Statements'!C6/'Financial Statements'!D6-1)*100</f>
        <v>34.720743656765428</v>
      </c>
      <c r="F6" s="26"/>
    </row>
    <row r="7" spans="1:11" x14ac:dyDescent="0.3">
      <c r="A7">
        <v>1.2</v>
      </c>
      <c r="B7" s="25" t="s">
        <v>5</v>
      </c>
      <c r="D7" s="18">
        <f>('Financial Statements'!B7/'Financial Statements'!C7-1)*100</f>
        <v>14.181951041286078</v>
      </c>
      <c r="E7" s="26">
        <f>('Financial Statements'!C7/'Financial Statements'!D7-1)*100</f>
        <v>27.259708376729662</v>
      </c>
      <c r="F7" s="26"/>
    </row>
    <row r="8" spans="1:11" x14ac:dyDescent="0.3">
      <c r="A8">
        <v>1.3</v>
      </c>
      <c r="B8" s="25" t="s">
        <v>6</v>
      </c>
      <c r="D8" s="24">
        <f>('Financial Statements'!B8/'Financial Statements'!C8-1)*100</f>
        <v>7.7937876041846099</v>
      </c>
      <c r="E8" s="26">
        <f>('Financial Statements'!C8/'Financial Statements'!D8-1)*100</f>
        <v>33.259384733074704</v>
      </c>
      <c r="F8" s="26"/>
    </row>
    <row r="9" spans="1:11" x14ac:dyDescent="0.3">
      <c r="E9" s="26"/>
      <c r="F9" s="26"/>
    </row>
    <row r="10" spans="1:11" x14ac:dyDescent="0.3">
      <c r="A10" s="18">
        <v>2</v>
      </c>
      <c r="B10" s="17" t="s">
        <v>151</v>
      </c>
      <c r="D10" s="24">
        <f>('Financial Statements'!B13/'Financial Statements'!C13-1)*100</f>
        <v>11.741997958596141</v>
      </c>
      <c r="E10" s="26">
        <f>('Financial Statements'!C13/'Financial Statements'!D13-1)*100</f>
        <v>45.619116582186827</v>
      </c>
      <c r="F10" s="26"/>
    </row>
    <row r="11" spans="1:11" x14ac:dyDescent="0.3">
      <c r="A11" s="18"/>
      <c r="E11" s="26"/>
      <c r="F11" s="26"/>
    </row>
    <row r="12" spans="1:11" x14ac:dyDescent="0.3">
      <c r="A12" s="18">
        <v>3</v>
      </c>
      <c r="B12" s="17" t="s">
        <v>152</v>
      </c>
      <c r="E12" s="26"/>
      <c r="F12" s="26"/>
    </row>
    <row r="13" spans="1:11" x14ac:dyDescent="0.3">
      <c r="A13" s="18">
        <v>3.1</v>
      </c>
      <c r="B13" s="25" t="s">
        <v>11</v>
      </c>
      <c r="D13" s="24">
        <f>('Financial Statements'!B15/'Financial Statements'!C15-1)*100</f>
        <v>19.791001186456135</v>
      </c>
      <c r="E13" s="26">
        <f>('Financial Statements'!C15/'Financial Statements'!D15-1)*100</f>
        <v>16.862201365187723</v>
      </c>
      <c r="F13" s="26"/>
    </row>
    <row r="14" spans="1:11" x14ac:dyDescent="0.3">
      <c r="A14" s="18">
        <v>3.2</v>
      </c>
      <c r="B14" s="25" t="s">
        <v>12</v>
      </c>
      <c r="D14" s="24">
        <f>('Financial Statements'!B16/'Financial Statements'!C16-1)*100</f>
        <v>14.203795567287125</v>
      </c>
      <c r="E14" s="26">
        <f>('Financial Statements'!C16/'Financial Statements'!D16-1)*100</f>
        <v>10.32837919260896</v>
      </c>
      <c r="F14" s="26"/>
    </row>
    <row r="15" spans="1:11" x14ac:dyDescent="0.3">
      <c r="A15" s="18">
        <v>3.3</v>
      </c>
      <c r="B15" s="25" t="s">
        <v>13</v>
      </c>
      <c r="D15" s="24">
        <f>('Financial Statements'!B17/'Financial Statements'!C17-1)*100</f>
        <v>16.99364276437214</v>
      </c>
      <c r="E15" s="26">
        <f>('Financial Statements'!C17/'Financial Statements'!D17-1)*100</f>
        <v>13.496948381090302</v>
      </c>
      <c r="F15" s="26"/>
    </row>
    <row r="16" spans="1:11" x14ac:dyDescent="0.3">
      <c r="A16" s="18"/>
      <c r="B16" s="25"/>
    </row>
    <row r="17" spans="1:6" x14ac:dyDescent="0.3">
      <c r="A17" s="18">
        <v>4</v>
      </c>
      <c r="B17" s="17" t="s">
        <v>154</v>
      </c>
    </row>
    <row r="18" spans="1:6" x14ac:dyDescent="0.3">
      <c r="A18" s="18">
        <v>4.0999999999999996</v>
      </c>
      <c r="B18" s="25" t="s">
        <v>31</v>
      </c>
      <c r="D18" s="24">
        <f>('Financial Statements'!B42/'Financial Statements'!C42-1)*100</f>
        <v>0.42199412619774446</v>
      </c>
      <c r="E18" s="26">
        <f>('Financial Statements'!C42/'Financial Statements'!D42-1)*100</f>
        <v>-6.1768942266879119</v>
      </c>
      <c r="F18" s="26"/>
    </row>
    <row r="19" spans="1:6" x14ac:dyDescent="0.3">
      <c r="A19" s="18">
        <v>4.2</v>
      </c>
      <c r="B19" s="25" t="s">
        <v>50</v>
      </c>
      <c r="D19" s="24">
        <f>('Financial Statements'!B47/'Financial Statements'!C47-1)*100</f>
        <v>0.5477272096444441</v>
      </c>
      <c r="E19" s="26">
        <f>('Financial Statements'!C47/'Financial Statements'!D47-1)*100</f>
        <v>19.975579297904812</v>
      </c>
      <c r="F19" s="26"/>
    </row>
    <row r="20" spans="1:6" x14ac:dyDescent="0.3">
      <c r="A20" s="18">
        <v>4.3</v>
      </c>
      <c r="B20" s="25" t="s">
        <v>33</v>
      </c>
      <c r="D20" s="24">
        <f>('Financial Statements'!B48/'Financial Statements'!C48-1)*100</f>
        <v>0.4994273536902849</v>
      </c>
      <c r="E20" s="26">
        <f>('Financial Statements'!C48/'Financial Statements'!D48-1)*100</f>
        <v>8.3714123400681739</v>
      </c>
      <c r="F20" s="26"/>
    </row>
    <row r="21" spans="1:6" x14ac:dyDescent="0.3">
      <c r="A21" s="18">
        <v>4.4000000000000004</v>
      </c>
      <c r="B21" s="25" t="s">
        <v>40</v>
      </c>
      <c r="D21" s="24">
        <f>('Financial Statements'!B56/'Financial Statements'!C56-1)*100</f>
        <v>22.713398841258826</v>
      </c>
      <c r="E21" s="26">
        <f>('Financial Statements'!C56/'Financial Statements'!D56-1)*100</f>
        <v>19.061219067860936</v>
      </c>
      <c r="F21" s="26"/>
    </row>
    <row r="22" spans="1:6" x14ac:dyDescent="0.3">
      <c r="A22" s="18">
        <v>4.5</v>
      </c>
      <c r="B22" s="25" t="s">
        <v>53</v>
      </c>
      <c r="D22" s="26">
        <f>('Financial Statements'!B61/'Financial Statements'!C61-1)*100</f>
        <v>-8.8222075835277742</v>
      </c>
      <c r="E22" s="26">
        <f>('Financial Statements'!C61/'Financial Statements'!D61-1)*100</f>
        <v>6.0552243775994663</v>
      </c>
      <c r="F22" s="26"/>
    </row>
    <row r="23" spans="1:6" x14ac:dyDescent="0.3">
      <c r="A23" s="18">
        <v>4.5999999999999996</v>
      </c>
      <c r="B23" s="25" t="s">
        <v>41</v>
      </c>
      <c r="D23" s="26">
        <f>('Financial Statements'!B62/'Financial Statements'!C62-1)*100</f>
        <v>4.9219900525160565</v>
      </c>
      <c r="E23" s="26">
        <f>('Financial Statements'!C62/'Financial Statements'!D62-1)*100</f>
        <v>11.356841449783218</v>
      </c>
      <c r="F23" s="26"/>
    </row>
    <row r="24" spans="1:6" x14ac:dyDescent="0.3">
      <c r="A24" s="18">
        <v>4.7</v>
      </c>
      <c r="B24" s="25" t="s">
        <v>45</v>
      </c>
      <c r="D24" s="26">
        <f>('Financial Statements'!B68/'Financial Statements'!C68-1)*100</f>
        <v>-19.682992550324929</v>
      </c>
      <c r="E24" s="26">
        <f>('Financial Statements'!C68/'Financial Statements'!D68-1)*100</f>
        <v>-3.4420483937617652</v>
      </c>
      <c r="F24" s="26"/>
    </row>
    <row r="25" spans="1:6" x14ac:dyDescent="0.3">
      <c r="A25" s="18">
        <v>4.8</v>
      </c>
      <c r="B25" s="25" t="s">
        <v>46</v>
      </c>
      <c r="D25" s="26">
        <f>('Financial Statements'!B69/'Financial Statements'!C69-1)*100</f>
        <v>0.4994273536902849</v>
      </c>
      <c r="E25" s="26">
        <f>('Financial Statements'!C69/'Financial Statements'!D69-1)*100</f>
        <v>8.3714123400681739</v>
      </c>
      <c r="F25" s="26"/>
    </row>
    <row r="28" spans="1:6" x14ac:dyDescent="0.3">
      <c r="A28" s="34" t="s">
        <v>156</v>
      </c>
      <c r="B28" s="34"/>
      <c r="C28" s="34"/>
      <c r="D28" s="34"/>
      <c r="E28" s="34"/>
      <c r="F28" s="34"/>
    </row>
    <row r="30" spans="1:6" x14ac:dyDescent="0.3">
      <c r="A30" s="18">
        <v>5</v>
      </c>
      <c r="B30" s="25" t="s">
        <v>146</v>
      </c>
      <c r="D30" s="24">
        <f>('Financial Statements'!B12/'Financial Statements'!B8)*100</f>
        <v>56.690369438639912</v>
      </c>
      <c r="E30" s="24">
        <f>('Financial Statements'!C12/'Financial Statements'!C8)*100</f>
        <v>58.220640374832222</v>
      </c>
      <c r="F30" s="24">
        <f>('Financial Statements'!D12/'Financial Statements'!D8)*100</f>
        <v>61.76675227218913</v>
      </c>
    </row>
    <row r="31" spans="1:6" x14ac:dyDescent="0.3">
      <c r="A31" s="18">
        <v>6</v>
      </c>
      <c r="B31" s="25" t="s">
        <v>89</v>
      </c>
      <c r="D31" s="24">
        <f>('Financial Statements'!B13/'Financial Statements'!B8)*100</f>
        <v>43.309630561360088</v>
      </c>
      <c r="E31" s="24">
        <f>('Financial Statements'!C13/'Financial Statements'!C8)*100</f>
        <v>41.779359625167778</v>
      </c>
      <c r="F31" s="24">
        <f>('Financial Statements'!D13/'Financial Statements'!D8)*100</f>
        <v>38.233247727810863</v>
      </c>
    </row>
    <row r="32" spans="1:6" x14ac:dyDescent="0.3">
      <c r="A32" s="18">
        <v>6</v>
      </c>
      <c r="B32" s="17" t="s">
        <v>90</v>
      </c>
    </row>
    <row r="33" spans="1:6" x14ac:dyDescent="0.3">
      <c r="A33">
        <v>6.1</v>
      </c>
      <c r="B33" s="25" t="s">
        <v>11</v>
      </c>
      <c r="D33" s="24">
        <f>('Financial Statements'!B15/'Financial Statements'!B$8)*100</f>
        <v>6.6571483637986653</v>
      </c>
      <c r="E33" s="24">
        <f>('Financial Statements'!C15/'Financial Statements'!C$8)*100</f>
        <v>5.9904269074427923</v>
      </c>
      <c r="F33" s="24">
        <f>('Financial Statements'!D15/'Financial Statements'!D$8)*100</f>
        <v>6.8309564140393064</v>
      </c>
    </row>
    <row r="34" spans="1:6" x14ac:dyDescent="0.3">
      <c r="A34">
        <v>6.2</v>
      </c>
      <c r="B34" s="25" t="s">
        <v>12</v>
      </c>
      <c r="D34" s="24">
        <f>('Financial Statements'!B16/'Financial Statements'!B$8)*100</f>
        <v>6.3637378020328264</v>
      </c>
      <c r="E34" s="24">
        <f>('Financial Statements'!C16/'Financial Statements'!C$8)*100</f>
        <v>6.0065551901633878</v>
      </c>
      <c r="F34" s="24">
        <f>('Financial Statements'!D16/'Financial Statements'!D$8)*100</f>
        <v>7.254976959364698</v>
      </c>
    </row>
    <row r="35" spans="1:6" x14ac:dyDescent="0.3">
      <c r="A35" s="18">
        <v>7</v>
      </c>
      <c r="B35" s="25" t="s">
        <v>14</v>
      </c>
      <c r="D35" s="24">
        <f>('Financial Statements'!B18/'Financial Statements'!B8)*100</f>
        <v>30.288744395528592</v>
      </c>
      <c r="E35" s="24">
        <f>('Financial Statements'!C18/'Financial Statements'!C8)*100</f>
        <v>29.782377527561593</v>
      </c>
      <c r="F35" s="24">
        <f>('Financial Statements'!D18/'Financial Statements'!D8)*100</f>
        <v>24.147314354406863</v>
      </c>
    </row>
    <row r="36" spans="1:6" x14ac:dyDescent="0.3">
      <c r="A36" s="18">
        <v>8</v>
      </c>
      <c r="B36" s="25" t="s">
        <v>93</v>
      </c>
      <c r="D36" s="24">
        <f>('Financial Statements'!B22/'Financial Statements'!B8)*100</f>
        <v>25.309640705199733</v>
      </c>
      <c r="E36" s="24">
        <f>('Financial Statements'!C22/'Financial Statements'!C8)*100</f>
        <v>25.881793355694239</v>
      </c>
      <c r="F36" s="24">
        <f>('Financial Statements'!D22/'Financial Statements'!D8)*100</f>
        <v>20.913611278072235</v>
      </c>
    </row>
    <row r="39" spans="1:6" x14ac:dyDescent="0.3">
      <c r="A39" s="32" t="s">
        <v>155</v>
      </c>
      <c r="B39" s="32"/>
      <c r="C39" s="32"/>
      <c r="D39" s="32"/>
      <c r="E39" s="32"/>
      <c r="F39" s="32"/>
    </row>
    <row r="40" spans="1:6" x14ac:dyDescent="0.3">
      <c r="A40" s="18">
        <v>9</v>
      </c>
      <c r="B40" s="25" t="s">
        <v>94</v>
      </c>
      <c r="D40" s="18">
        <f>('Financial Statements'!B21/'Financial Statements'!B20)*100</f>
        <v>16.204461684424405</v>
      </c>
      <c r="E40" s="18">
        <f>('Financial Statements'!C21/'Financial Statements'!C20)*100</f>
        <v>13.302260844085087</v>
      </c>
      <c r="F40" s="18">
        <f>('Financial Statements'!D21/'Financial Statements'!D20)*100</f>
        <v>14.428164731484102</v>
      </c>
    </row>
    <row r="41" spans="1:6" x14ac:dyDescent="0.3">
      <c r="A41" s="18">
        <v>10</v>
      </c>
      <c r="B41" s="25" t="s">
        <v>95</v>
      </c>
      <c r="D41" s="26">
        <f>(D43)/('Financial Statements'!B8)*100</f>
        <v>3.4948063541011543</v>
      </c>
      <c r="E41" s="26">
        <f>(E43)/('Financial Statements'!C8)*100</f>
        <v>3.815568986679132</v>
      </c>
      <c r="F41" s="26">
        <f>(F43)/('Financial Statements'!D8)*100</f>
        <v>3.8045279857202705</v>
      </c>
    </row>
    <row r="42" spans="1:6" x14ac:dyDescent="0.3">
      <c r="A42" s="18">
        <v>11</v>
      </c>
      <c r="B42" s="25" t="s">
        <v>96</v>
      </c>
      <c r="D42" s="26">
        <f>(D43/'Financial Statements'!B47)*100</f>
        <v>6.3404646882907754</v>
      </c>
      <c r="E42" s="26">
        <f>(E43/'Financial Statements'!C47)*100</f>
        <v>6.4570746555887597</v>
      </c>
      <c r="F42" s="26">
        <f>(F43/'Financial Statements'!D47)*100</f>
        <v>5.7965866518662406</v>
      </c>
    </row>
    <row r="43" spans="1:6" x14ac:dyDescent="0.3">
      <c r="B43" s="25" t="s">
        <v>157</v>
      </c>
      <c r="D43" s="12">
        <f>('Financial Statements'!B45-'Financial Statements'!C45)+'Financial Statements'!B79</f>
        <v>13781</v>
      </c>
      <c r="E43" s="12">
        <f>('Financial Statements'!C45-'Financial Statements'!D45)+'Financial Statements'!C79</f>
        <v>13958</v>
      </c>
      <c r="F43" s="12">
        <f>('Financial Statements'!D45-'Financial Statements'!E45)+'Financial Statements'!D79</f>
        <v>10444</v>
      </c>
    </row>
    <row r="46" spans="1:6" x14ac:dyDescent="0.3">
      <c r="D46" s="12"/>
      <c r="E46" s="12"/>
      <c r="F46" s="12"/>
    </row>
    <row r="48" spans="1:6" x14ac:dyDescent="0.3">
      <c r="D48" s="18"/>
      <c r="E48" s="18"/>
      <c r="F48" s="18"/>
    </row>
  </sheetData>
  <mergeCells count="4">
    <mergeCell ref="D2:F2"/>
    <mergeCell ref="A4:F4"/>
    <mergeCell ref="A28:F28"/>
    <mergeCell ref="A39:F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Other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Seth Akuffo Anoff</cp:lastModifiedBy>
  <dcterms:created xsi:type="dcterms:W3CDTF">2020-05-18T16:32:37Z</dcterms:created>
  <dcterms:modified xsi:type="dcterms:W3CDTF">2023-10-06T10:26:29Z</dcterms:modified>
</cp:coreProperties>
</file>