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A5F1D094-CAC3-43E3-B137-0653E65EBB2A}" xr6:coauthVersionLast="47" xr6:coauthVersionMax="47" xr10:uidLastSave="{00000000-0000-0000-0000-000000000000}"/>
  <bookViews>
    <workbookView xWindow="-28920" yWindow="-15" windowWidth="29040" windowHeight="1572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2" l="1"/>
  <c r="K43" i="2"/>
  <c r="K31" i="2"/>
  <c r="K23" i="2"/>
  <c r="K18" i="2"/>
  <c r="M51" i="2"/>
  <c r="L51" i="2"/>
  <c r="L52" i="2"/>
  <c r="M52" i="2"/>
  <c r="M41" i="2"/>
  <c r="L41" i="2"/>
  <c r="K52" i="2"/>
  <c r="K51" i="2"/>
  <c r="L48" i="2"/>
  <c r="M48" i="2"/>
  <c r="K48" i="2"/>
  <c r="K42" i="2"/>
  <c r="L44" i="2"/>
  <c r="L43" i="2" s="1"/>
  <c r="M44" i="2"/>
  <c r="M43" i="2" s="1"/>
  <c r="K44" i="2"/>
  <c r="L42" i="2" l="1"/>
  <c r="M42" i="2"/>
  <c r="L37" i="2"/>
  <c r="M37" i="2"/>
  <c r="K37" i="2"/>
  <c r="M36" i="2"/>
  <c r="L36" i="2"/>
  <c r="K36" i="2"/>
  <c r="L32" i="2"/>
  <c r="L31" i="2" s="1"/>
  <c r="M32" i="2"/>
  <c r="M31" i="2" s="1"/>
  <c r="K32" i="2"/>
  <c r="L33" i="2" l="1"/>
  <c r="L28" i="2" s="1"/>
  <c r="K33" i="2"/>
  <c r="K28" i="2" s="1"/>
  <c r="M33" i="2"/>
  <c r="M28" i="2" s="1"/>
  <c r="K26" i="2"/>
  <c r="L26" i="2"/>
  <c r="M26" i="2"/>
  <c r="L23" i="2"/>
  <c r="M23" i="2"/>
  <c r="L22" i="2"/>
  <c r="M22" i="2"/>
  <c r="K22" i="2"/>
  <c r="K21" i="2" s="1"/>
  <c r="L20" i="2"/>
  <c r="L19" i="2" s="1"/>
  <c r="M20" i="2"/>
  <c r="M19" i="2" s="1"/>
  <c r="K20" i="2"/>
  <c r="K19" i="2" s="1"/>
  <c r="K10" i="2"/>
  <c r="K16" i="2"/>
  <c r="L10" i="2"/>
  <c r="L13" i="2" s="1"/>
  <c r="M10" i="2"/>
  <c r="L12" i="2"/>
  <c r="M12" i="2"/>
  <c r="K12" i="2"/>
  <c r="L11" i="2"/>
  <c r="M11" i="2"/>
  <c r="K11" i="2"/>
  <c r="M49" i="2" l="1"/>
  <c r="M29" i="2"/>
  <c r="M30" i="2"/>
  <c r="L49" i="2"/>
  <c r="L29" i="2"/>
  <c r="L30" i="2"/>
  <c r="K13" i="2"/>
  <c r="L21" i="2"/>
  <c r="K49" i="2"/>
  <c r="K30" i="2"/>
  <c r="K29" i="2"/>
  <c r="M21" i="2"/>
  <c r="M13" i="2"/>
  <c r="L16" i="2"/>
  <c r="M16" i="2"/>
  <c r="C61" i="2" l="1"/>
  <c r="D61" i="2"/>
  <c r="B61" i="2"/>
  <c r="D56" i="2"/>
  <c r="C56" i="2"/>
  <c r="B56" i="2"/>
  <c r="B62" i="2" s="1"/>
  <c r="D48" i="2"/>
  <c r="C48" i="2"/>
  <c r="B48" i="2"/>
  <c r="D42" i="2"/>
  <c r="M35" i="2" s="1"/>
  <c r="C42" i="2"/>
  <c r="B42" i="2"/>
  <c r="I48" i="2"/>
  <c r="I50" i="2" s="1"/>
  <c r="I17" i="2"/>
  <c r="I25" i="2" s="1"/>
  <c r="I6" i="2"/>
  <c r="I7" i="2" s="1"/>
  <c r="I8" i="2" s="1"/>
  <c r="I9" i="2" s="1"/>
  <c r="I10" i="2" s="1"/>
  <c r="I11" i="2" s="1"/>
  <c r="I12" i="2" s="1"/>
  <c r="I13" i="2" s="1"/>
  <c r="I14" i="2" s="1"/>
  <c r="C12" i="2"/>
  <c r="L18" i="2" s="1"/>
  <c r="D12" i="2"/>
  <c r="M18" i="2" s="1"/>
  <c r="B12" i="2"/>
  <c r="B49" i="2" l="1"/>
  <c r="K35" i="2"/>
  <c r="C49" i="2"/>
  <c r="L35" i="2"/>
  <c r="L8" i="2"/>
  <c r="L7" i="2"/>
  <c r="M7" i="2"/>
  <c r="M8" i="2"/>
  <c r="M15" i="2"/>
  <c r="M14" i="2" s="1"/>
  <c r="M6" i="2"/>
  <c r="M9" i="2"/>
  <c r="K15" i="2"/>
  <c r="K14" i="2" s="1"/>
  <c r="K9" i="2"/>
  <c r="K6" i="2"/>
  <c r="D49" i="2"/>
  <c r="D62" i="2"/>
  <c r="L15" i="2"/>
  <c r="L14" i="2" s="1"/>
  <c r="L6" i="2"/>
  <c r="L9" i="2"/>
  <c r="K8" i="2"/>
  <c r="K7" i="2"/>
  <c r="C62" i="2"/>
  <c r="I26" i="2"/>
  <c r="I27" i="2" s="1"/>
  <c r="I28" i="2" s="1"/>
  <c r="I29" i="2" s="1"/>
  <c r="I30" i="2" s="1"/>
  <c r="I31" i="2" s="1"/>
  <c r="I34" i="2"/>
  <c r="I18" i="2"/>
  <c r="I19" i="2" s="1"/>
  <c r="I21" i="2" s="1"/>
  <c r="I23" i="2" s="1"/>
  <c r="K27" i="2" l="1"/>
  <c r="K50" i="2"/>
  <c r="K38" i="2"/>
  <c r="M27" i="2"/>
  <c r="M50" i="2"/>
  <c r="M38" i="2"/>
  <c r="L27" i="2"/>
  <c r="L50" i="2"/>
  <c r="L38" i="2"/>
  <c r="I35" i="2"/>
  <c r="I36" i="2" s="1"/>
  <c r="I37" i="2" s="1"/>
  <c r="I38" i="2" s="1"/>
  <c r="I40" i="2"/>
  <c r="I41" i="2" s="1"/>
  <c r="I42" i="2" s="1"/>
  <c r="I43" i="2" s="1"/>
  <c r="I44" i="2" s="1"/>
  <c r="I45" i="2" s="1"/>
  <c r="I47" i="2" s="1"/>
  <c r="I49" i="2" s="1"/>
  <c r="I51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<sst xmlns="http://schemas.openxmlformats.org/spreadsheetml/2006/main" count="204" uniqueCount="151">
  <si>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</si>
  <si>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</si>
  <si>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</si>
  <si>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</si>
  <si>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</si>
  <si>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</si>
  <si>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</si>
  <si>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</si>
  <si>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</si>
  <si>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</si>
  <si>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</si>
  <si>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</si>
  <si>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</si>
  <si>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</si>
  <si>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</si>
  <si>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</si>
  <si>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</si>
  <si>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</si>
  <si>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</si>
  <si>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</si>
  <si>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</si>
  <si>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</si>
  <si>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</si>
  <si>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</si>
  <si>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</si>
  <si>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</si>
  <si>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</si>
  <si>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</si>
  <si>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</si>
  <si>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</si>
  <si>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</si>
  <si>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</si>
  <si>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</si>
  <si>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</si>
  <si>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</si>
  <si>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</si>
  <si>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</si>
  <si>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</si>
  <si>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</si>
  <si>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</si>
  <si>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</si>
  <si>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</si>
  <si>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</si>
  <si>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</si>
  <si>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</si>
  <si>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</si>
  <si>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</si>
  <si>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</si>
  <si>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</si>
  <si>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</si>
  <si>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</si>
  <si>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</si>
  <si>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</si>
  <si>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</si>
  <si>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</si>
  <si>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</si>
  <si>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</si>
  <si>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</si>
  <si>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</si>
  <si>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</si>
  <si>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</si>
  <si>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</si>
  <si>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</si>
  <si>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</si>
  <si>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</si>
  <si>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</si>
  <si>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 xml:space="preserve">Total net sales </t>
  </si>
  <si>
    <t xml:space="preserve">Earnings per share </t>
  </si>
  <si>
    <t>Basic</t>
  </si>
  <si>
    <t>Diluted</t>
  </si>
  <si>
    <t>Net Income</t>
  </si>
  <si>
    <t>Income before provision for income taxes</t>
  </si>
  <si>
    <t>Provision for income taxes</t>
  </si>
  <si>
    <t>Total operating expenses</t>
  </si>
  <si>
    <t>Operating income</t>
  </si>
  <si>
    <t>Other icome/ (expenses), net</t>
  </si>
  <si>
    <t>Operating expenses:</t>
  </si>
  <si>
    <t>Technology and content</t>
  </si>
  <si>
    <t xml:space="preserve">Total Cost of sales </t>
  </si>
  <si>
    <t xml:space="preserve">  Fulfillment</t>
  </si>
  <si>
    <t xml:space="preserve">Sales and marketing </t>
  </si>
  <si>
    <t>Amazon</t>
  </si>
  <si>
    <t>Current assets:</t>
  </si>
  <si>
    <t>Total current assets</t>
  </si>
  <si>
    <t>Cash and cash equivalents</t>
  </si>
  <si>
    <t>Marketable securities</t>
  </si>
  <si>
    <t>Accounts receivable, net</t>
  </si>
  <si>
    <t>Inventories</t>
  </si>
  <si>
    <t>Non current assets:</t>
  </si>
  <si>
    <t>Property and equipment, net</t>
  </si>
  <si>
    <t>Operating leases</t>
  </si>
  <si>
    <t>Goodwill</t>
  </si>
  <si>
    <t xml:space="preserve">   Other non current assets</t>
  </si>
  <si>
    <t>Total non current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</si>
  <si>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</si>
  <si>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</si>
  <si>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</si>
  <si>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</si>
  <si>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</si>
  <si>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</si>
  <si>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Non current liabilities:</t>
  </si>
  <si>
    <t>Total liabilities</t>
  </si>
  <si>
    <t>Long-term lease liabilitis</t>
  </si>
  <si>
    <t>Long term debt</t>
  </si>
  <si>
    <t>Other long-term liabilities</t>
  </si>
  <si>
    <t>Total non current liabilities</t>
  </si>
  <si>
    <t>Retained earnings</t>
  </si>
  <si>
    <t>Accumulated other comprehensive income/ (loss)</t>
  </si>
  <si>
    <t>Total shareholders' equity</t>
  </si>
  <si>
    <t>Total liabilitis and stiockholders' equity</t>
  </si>
  <si>
    <t>`</t>
  </si>
  <si>
    <t>Shareholders' equity:</t>
  </si>
  <si>
    <t>Common stock ($0.01 per value:)</t>
  </si>
  <si>
    <t>Additional paid-in capital</t>
  </si>
  <si>
    <t>Daily operating expenses</t>
  </si>
  <si>
    <t>Cash, cash equivalents and restricted cash, beginning balances</t>
  </si>
  <si>
    <t>Operating activities:</t>
  </si>
  <si>
    <t>Net income</t>
  </si>
  <si>
    <t>Adjustments to reconcile net income (loss) to net cash from operating activities:</t>
  </si>
  <si>
    <t xml:space="preserve">Depreciation and amortization of property and equipment </t>
  </si>
  <si>
    <t>Stock-based compensation</t>
  </si>
  <si>
    <t>Other expense (income), net</t>
  </si>
  <si>
    <t>Deferred income taxes</t>
  </si>
  <si>
    <t>Changes in operating assets and liabilities:</t>
  </si>
  <si>
    <t>Accounts receivable, net and other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</si>
  <si>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</si>
  <si>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</si>
  <si>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</si>
  <si>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</si>
  <si>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</si>
  <si>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</si>
  <si>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</si>
  <si>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</si>
  <si>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</si>
  <si>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</si>
  <si>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</si>
  <si>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</si>
  <si>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</si>
  <si>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</si>
  <si>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</si>
  <si>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</si>
  <si>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</si>
  <si>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</si>
  <si>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</si>
  <si>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</si>
  <si>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capital</t>
  </si>
  <si>
    <t>supplemental cash flow disclosure:</t>
  </si>
  <si>
    <t>cash paid for income taxes, net</t>
  </si>
  <si>
    <t>cash paid for interest on finance leases</t>
  </si>
  <si>
    <t>cash paid for interest on financing obligation</t>
  </si>
  <si>
    <t>Shares used in computing earnings per share: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</si>
</sst>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165" fontId="1" fillId="0" borderId="0" xfId="1" applyNumberFormat="1" applyFont="1"/>
    <xf numFmtId="0" fontId="1" fillId="0" borderId="0" xfId="0" applyFont="1"/>
    <xf numFmtId="0" fontId="1" fillId="4" borderId="0" xfId="0" applyFont="1" applyFill="1"/>
    <xf numFmtId="3" fontId="1" fillId="0" borderId="0" xfId="0" applyNumberFormat="1" applyFont="1"/>
    <xf numFmtId="3" fontId="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0" borderId="1" xfId="0" applyBorder="1"/>
    <xf numFmtId="165" fontId="1" fillId="0" borderId="1" xfId="1" applyNumberFormat="1" applyFont="1" applyBorder="1"/>
    <xf numFmtId="165" fontId="0" fillId="0" borderId="0" xfId="0" applyNumberFormat="1"/>
    <xf numFmtId="164" fontId="0" fillId="0" borderId="0" xfId="1" applyFont="1"/>
    <xf numFmtId="43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2"/>
    </xf>
    <xf numFmtId="9" fontId="0" fillId="0" borderId="0" xfId="3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9" sqref="A9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62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60</v>
      </c>
    </row>
    <row r="8" spans="1:1" x14ac:dyDescent="0.25">
      <c r="A8" s="2" t="s">
        <v>61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8"/>
  <sheetViews>
    <sheetView tabSelected="1" topLeftCell="A42" workbookViewId="0">
      <selection activeCell="K46" sqref="K46"/>
    </sheetView>
  </sheetViews>
  <sheetFormatPr defaultRowHeight="15" x14ac:dyDescent="0.25"/>
  <cols>
    <col min="1" max="1" width="62.85546875" customWidth="1"/>
    <col min="2" max="3" width="11.5703125" bestFit="1" customWidth="1"/>
    <col min="4" max="4" width="11.7109375" bestFit="1" customWidth="1"/>
    <col min="10" max="10" width="38.5703125" customWidth="1"/>
    <col min="11" max="11" width="33" customWidth="1"/>
    <col min="12" max="12" width="22.85546875" customWidth="1"/>
    <col min="13" max="13" width="13.7109375" customWidth="1"/>
  </cols>
  <sheetData>
    <row r="1" spans="1:13" ht="60" customHeight="1" x14ac:dyDescent="0.25">
      <c r="A1" s="7" t="s">
        <v>81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3" x14ac:dyDescent="0.25">
      <c r="A2" s="42" t="s">
        <v>10</v>
      </c>
      <c r="B2" s="42"/>
      <c r="C2" s="42"/>
      <c r="D2" s="42"/>
    </row>
    <row r="3" spans="1:13" x14ac:dyDescent="0.25">
      <c r="B3" s="41" t="s">
        <v>56</v>
      </c>
      <c r="C3" s="41"/>
      <c r="D3" s="41"/>
      <c r="K3" s="41"/>
      <c r="L3" s="41"/>
      <c r="M3" s="41"/>
    </row>
    <row r="4" spans="1:13" x14ac:dyDescent="0.25">
      <c r="B4" s="9">
        <v>2022</v>
      </c>
      <c r="C4" s="9">
        <v>2021</v>
      </c>
      <c r="D4" s="9">
        <v>2020</v>
      </c>
      <c r="K4" s="9">
        <v>2022</v>
      </c>
      <c r="L4" s="9">
        <v>2021</v>
      </c>
      <c r="M4" s="9">
        <v>2020</v>
      </c>
    </row>
    <row r="5" spans="1:13" x14ac:dyDescent="0.25">
      <c r="A5" t="s">
        <v>63</v>
      </c>
      <c r="I5" s="21">
        <v>1</v>
      </c>
      <c r="J5" s="9" t="s">
        <v>14</v>
      </c>
    </row>
    <row r="6" spans="1:13" x14ac:dyDescent="0.25">
      <c r="A6" s="1" t="s">
        <v>64</v>
      </c>
      <c r="B6" s="15">
        <v>242901</v>
      </c>
      <c r="C6" s="15">
        <v>241787</v>
      </c>
      <c r="D6" s="15">
        <v>215915</v>
      </c>
      <c r="I6" s="21">
        <f>+I5+0.1</f>
        <v>1.1000000000000001</v>
      </c>
      <c r="J6" s="1" t="s">
        <v>15</v>
      </c>
      <c r="K6" s="35">
        <f>B42/B56</f>
        <v>0.9446435811136924</v>
      </c>
      <c r="L6" s="35">
        <f t="shared" ref="L6:M6" si="0">C42/C56</f>
        <v>1.1357597739445826</v>
      </c>
      <c r="M6" s="35">
        <f t="shared" si="0"/>
        <v>1.0502274795268425</v>
      </c>
    </row>
    <row r="7" spans="1:13" x14ac:dyDescent="0.25">
      <c r="A7" s="1" t="s">
        <v>65</v>
      </c>
      <c r="B7" s="15">
        <v>271082</v>
      </c>
      <c r="C7" s="15">
        <v>228035</v>
      </c>
      <c r="D7" s="15">
        <v>170149</v>
      </c>
      <c r="I7" s="21">
        <f t="shared" ref="I7:I14" si="1">+I6+0.1</f>
        <v>1.2000000000000002</v>
      </c>
      <c r="J7" s="1" t="s">
        <v>16</v>
      </c>
      <c r="K7" s="36">
        <f>SUM(B35:B37)/B56</f>
        <v>0.72323721145740161</v>
      </c>
      <c r="L7" s="36">
        <f t="shared" ref="L7:M7" si="2">SUM(C35:C37)/C56</f>
        <v>0.90633039517523517</v>
      </c>
      <c r="M7" s="36">
        <f t="shared" si="2"/>
        <v>0.86195355461486722</v>
      </c>
    </row>
    <row r="8" spans="1:13" x14ac:dyDescent="0.25">
      <c r="A8" s="11" t="s">
        <v>66</v>
      </c>
      <c r="B8" s="25">
        <v>513983</v>
      </c>
      <c r="C8" s="15">
        <v>469822</v>
      </c>
      <c r="D8" s="15">
        <v>386064</v>
      </c>
      <c r="I8" s="21">
        <f t="shared" si="1"/>
        <v>1.3000000000000003</v>
      </c>
      <c r="J8" s="1" t="s">
        <v>17</v>
      </c>
      <c r="K8" s="36">
        <f>B35/B56</f>
        <v>0.34678524772673158</v>
      </c>
      <c r="L8" s="36">
        <f t="shared" ref="L8:M8" si="3">C35/C56</f>
        <v>0.25459350793583851</v>
      </c>
      <c r="M8" s="36">
        <f t="shared" si="3"/>
        <v>0.33328322190133325</v>
      </c>
    </row>
    <row r="9" spans="1:13" x14ac:dyDescent="0.25">
      <c r="A9" s="9" t="s">
        <v>78</v>
      </c>
      <c r="B9" s="15">
        <v>288831</v>
      </c>
      <c r="C9" s="15">
        <v>272344</v>
      </c>
      <c r="D9" s="15">
        <v>233307</v>
      </c>
      <c r="I9" s="21">
        <f t="shared" si="1"/>
        <v>1.4000000000000004</v>
      </c>
      <c r="J9" s="1" t="s">
        <v>18</v>
      </c>
      <c r="K9" s="35">
        <f>B42/K16</f>
        <v>116.52258304444841</v>
      </c>
      <c r="L9" s="35">
        <f t="shared" ref="L9:M9" si="4">C42/L16</f>
        <v>143.66690214611094</v>
      </c>
      <c r="M9" s="35">
        <f t="shared" si="4"/>
        <v>143.34229329703982</v>
      </c>
    </row>
    <row r="10" spans="1:13" x14ac:dyDescent="0.25">
      <c r="A10" s="1"/>
      <c r="B10" s="10"/>
      <c r="C10" s="10"/>
      <c r="D10" s="10"/>
      <c r="I10" s="21">
        <f t="shared" si="1"/>
        <v>1.5000000000000004</v>
      </c>
      <c r="J10" s="1" t="s">
        <v>19</v>
      </c>
      <c r="K10" s="35">
        <f>(B9/B38)</f>
        <v>8.3950297921813686</v>
      </c>
      <c r="L10" s="35">
        <f t="shared" ref="L10:M10" si="5">(C9/C38)</f>
        <v>8.3438725490196077</v>
      </c>
      <c r="M10" s="35">
        <f t="shared" si="5"/>
        <v>9.8048749737339769</v>
      </c>
    </row>
    <row r="11" spans="1:13" x14ac:dyDescent="0.25">
      <c r="A11" s="1"/>
      <c r="B11" s="10"/>
      <c r="C11" s="10"/>
      <c r="D11" s="10"/>
      <c r="I11" s="21">
        <f t="shared" si="1"/>
        <v>1.6000000000000005</v>
      </c>
      <c r="J11" s="1" t="s">
        <v>20</v>
      </c>
      <c r="K11" s="36">
        <f>B52/B9*365</f>
        <v>100.59169548975007</v>
      </c>
      <c r="L11" s="36">
        <f t="shared" ref="L11:M11" si="6">C52/C9*365</f>
        <v>105.42681314807743</v>
      </c>
      <c r="M11" s="36">
        <f t="shared" si="6"/>
        <v>113.48452896826929</v>
      </c>
    </row>
    <row r="12" spans="1:13" x14ac:dyDescent="0.25">
      <c r="A12" s="11" t="s">
        <v>11</v>
      </c>
      <c r="B12" s="12">
        <f>B8-B9</f>
        <v>225152</v>
      </c>
      <c r="C12" s="12">
        <f t="shared" ref="C12:D12" si="7">C8-C9</f>
        <v>197478</v>
      </c>
      <c r="D12" s="12">
        <f t="shared" si="7"/>
        <v>152757</v>
      </c>
      <c r="I12" s="21">
        <f t="shared" si="1"/>
        <v>1.7000000000000006</v>
      </c>
      <c r="J12" s="1" t="s">
        <v>21</v>
      </c>
      <c r="K12" s="36">
        <f>B37/B9*365</f>
        <v>53.530957549570509</v>
      </c>
      <c r="L12" s="36">
        <f>C37/C9*365</f>
        <v>44.081070264077781</v>
      </c>
      <c r="M12" s="36">
        <f t="shared" ref="M12" si="8">D37/D9*365</f>
        <v>38.395033153741636</v>
      </c>
    </row>
    <row r="13" spans="1:13" x14ac:dyDescent="0.25">
      <c r="A13" s="11" t="s">
        <v>76</v>
      </c>
      <c r="B13" s="12"/>
      <c r="C13" s="12"/>
      <c r="D13" s="12"/>
      <c r="I13" s="21">
        <f t="shared" si="1"/>
        <v>1.8000000000000007</v>
      </c>
      <c r="J13" s="1" t="s">
        <v>22</v>
      </c>
      <c r="K13" s="36">
        <f>K10+K12-K11</f>
        <v>-38.665708147998188</v>
      </c>
      <c r="L13" s="36">
        <f t="shared" ref="L13:M13" si="9">L10+L12-L11</f>
        <v>-53.00187033498004</v>
      </c>
      <c r="M13" s="36">
        <f t="shared" si="9"/>
        <v>-65.284620840793679</v>
      </c>
    </row>
    <row r="14" spans="1:13" ht="15.75" x14ac:dyDescent="0.25">
      <c r="A14" t="s">
        <v>79</v>
      </c>
      <c r="B14" s="26">
        <v>84299</v>
      </c>
      <c r="C14" s="26">
        <v>75111</v>
      </c>
      <c r="D14" s="24">
        <v>58517</v>
      </c>
      <c r="E14" s="23"/>
      <c r="F14" s="23"/>
      <c r="I14" s="21">
        <f t="shared" si="1"/>
        <v>1.9000000000000008</v>
      </c>
      <c r="J14" s="1" t="s">
        <v>23</v>
      </c>
      <c r="K14" s="36">
        <f>B8/K15</f>
        <v>-59.75156940246454</v>
      </c>
      <c r="L14" s="36">
        <f>C8/L15</f>
        <v>24.325463394428912</v>
      </c>
      <c r="M14" s="36">
        <f t="shared" ref="M14" si="10">D8/M15</f>
        <v>60.816635160680526</v>
      </c>
    </row>
    <row r="15" spans="1:13" x14ac:dyDescent="0.25">
      <c r="A15" s="1" t="s">
        <v>77</v>
      </c>
      <c r="B15" s="26">
        <v>73213</v>
      </c>
      <c r="C15" s="26">
        <v>56052</v>
      </c>
      <c r="D15" s="26">
        <v>42740</v>
      </c>
      <c r="I15" s="21"/>
      <c r="J15" s="18" t="s">
        <v>24</v>
      </c>
      <c r="K15" s="34">
        <f>B42-B56</f>
        <v>-8602</v>
      </c>
      <c r="L15" s="34">
        <f t="shared" ref="L15:M15" si="11">C42-C56</f>
        <v>19314</v>
      </c>
      <c r="M15" s="34">
        <f t="shared" si="11"/>
        <v>6348</v>
      </c>
    </row>
    <row r="16" spans="1:13" x14ac:dyDescent="0.25">
      <c r="A16" s="1" t="s">
        <v>80</v>
      </c>
      <c r="B16" s="26">
        <v>42238</v>
      </c>
      <c r="C16" s="26">
        <v>32551</v>
      </c>
      <c r="D16" s="26">
        <v>22008</v>
      </c>
      <c r="I16" s="21"/>
      <c r="J16" s="1" t="s">
        <v>114</v>
      </c>
      <c r="K16" s="35">
        <f>(B17-B79)/365</f>
        <v>1259.7643835616439</v>
      </c>
      <c r="L16" s="35">
        <f>(C17-C79)/365</f>
        <v>1124.6849315068494</v>
      </c>
      <c r="M16" s="35">
        <f t="shared" ref="M16" si="12">(D17-D79)/365</f>
        <v>925.98630136986299</v>
      </c>
    </row>
    <row r="17" spans="1:34" x14ac:dyDescent="0.25">
      <c r="A17" s="11" t="s">
        <v>73</v>
      </c>
      <c r="B17" s="12">
        <v>501735</v>
      </c>
      <c r="C17" s="12">
        <v>444943</v>
      </c>
      <c r="D17" s="12">
        <v>363165</v>
      </c>
      <c r="I17" s="21">
        <f>+I5+1</f>
        <v>2</v>
      </c>
      <c r="J17" s="22" t="s">
        <v>25</v>
      </c>
    </row>
    <row r="18" spans="1:34" s="11" customFormat="1" x14ac:dyDescent="0.25">
      <c r="A18" s="11" t="s">
        <v>74</v>
      </c>
      <c r="B18" s="12">
        <v>12248</v>
      </c>
      <c r="C18" s="12">
        <v>24879</v>
      </c>
      <c r="D18" s="12">
        <v>22899</v>
      </c>
      <c r="E18" s="27"/>
      <c r="F18" s="27"/>
      <c r="G18"/>
      <c r="H18"/>
      <c r="I18" s="21">
        <f>+I17+0.1</f>
        <v>2.1</v>
      </c>
      <c r="J18" s="1" t="s">
        <v>11</v>
      </c>
      <c r="K18" s="39">
        <f>B12/B8</f>
        <v>0.43805339865326287</v>
      </c>
      <c r="L18" s="39">
        <f t="shared" ref="L18:M18" si="13">C12/C8</f>
        <v>0.42032514441639601</v>
      </c>
      <c r="M18" s="39">
        <f t="shared" si="13"/>
        <v>0.3956779186870571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t="s">
        <v>75</v>
      </c>
      <c r="B19" s="26">
        <v>-16806</v>
      </c>
      <c r="C19" s="26">
        <v>14633</v>
      </c>
      <c r="D19" s="26">
        <v>2371</v>
      </c>
      <c r="E19" s="27"/>
      <c r="F19" s="27"/>
      <c r="I19" s="21">
        <f>+I18+0.1</f>
        <v>2.2000000000000002</v>
      </c>
      <c r="J19" s="1" t="s">
        <v>26</v>
      </c>
      <c r="K19" s="39">
        <f>K20/B8</f>
        <v>0.10539064521589235</v>
      </c>
      <c r="L19" s="39">
        <f t="shared" ref="L19:M19" si="14">L20/C8</f>
        <v>0.12624355607017126</v>
      </c>
      <c r="M19" s="39">
        <f t="shared" si="14"/>
        <v>0.12453634630527581</v>
      </c>
    </row>
    <row r="20" spans="1:34" x14ac:dyDescent="0.25">
      <c r="A20" s="11" t="s">
        <v>71</v>
      </c>
      <c r="B20" s="30">
        <v>-5936</v>
      </c>
      <c r="C20" s="29">
        <v>38151</v>
      </c>
      <c r="D20" s="30">
        <v>24178</v>
      </c>
      <c r="E20" s="31"/>
      <c r="F20" s="27"/>
      <c r="I20" s="21"/>
      <c r="J20" s="18" t="s">
        <v>27</v>
      </c>
      <c r="K20" s="34">
        <f>B18+B79</f>
        <v>54169</v>
      </c>
      <c r="L20" s="34">
        <f t="shared" ref="L20:M20" si="15">C18+C79</f>
        <v>59312</v>
      </c>
      <c r="M20" s="34">
        <f t="shared" si="15"/>
        <v>48079</v>
      </c>
    </row>
    <row r="21" spans="1:34" x14ac:dyDescent="0.25">
      <c r="A21" t="s">
        <v>72</v>
      </c>
      <c r="B21" s="26">
        <v>-2863</v>
      </c>
      <c r="C21" s="26">
        <v>-4791</v>
      </c>
      <c r="D21" s="26">
        <v>3217</v>
      </c>
      <c r="E21" s="27"/>
      <c r="F21" s="27"/>
      <c r="I21" s="21">
        <f>+I19+0.1</f>
        <v>2.3000000000000003</v>
      </c>
      <c r="J21" s="1" t="s">
        <v>28</v>
      </c>
      <c r="K21" s="39">
        <f>K22/B8</f>
        <v>2.3829581912242232E-2</v>
      </c>
      <c r="L21" s="39">
        <f t="shared" ref="L21:M21" si="16">L22/C8</f>
        <v>5.2954097509269465E-2</v>
      </c>
      <c r="M21" s="39">
        <f t="shared" si="16"/>
        <v>5.9313999751336569E-2</v>
      </c>
    </row>
    <row r="22" spans="1:34" ht="15.75" thickBot="1" x14ac:dyDescent="0.3">
      <c r="A22" s="13" t="s">
        <v>70</v>
      </c>
      <c r="B22" s="14">
        <v>-2722</v>
      </c>
      <c r="C22" s="14">
        <v>33364</v>
      </c>
      <c r="D22" s="14">
        <v>21331</v>
      </c>
      <c r="E22" s="27"/>
      <c r="F22" s="27"/>
      <c r="I22" s="21"/>
      <c r="J22" s="18" t="s">
        <v>29</v>
      </c>
      <c r="K22" s="34">
        <f>B18</f>
        <v>12248</v>
      </c>
      <c r="L22" s="34">
        <f t="shared" ref="L22:M22" si="17">C18</f>
        <v>24879</v>
      </c>
      <c r="M22" s="34">
        <f t="shared" si="17"/>
        <v>22899</v>
      </c>
    </row>
    <row r="23" spans="1:34" ht="15.75" thickTop="1" x14ac:dyDescent="0.25">
      <c r="A23" t="s">
        <v>67</v>
      </c>
      <c r="B23" s="27"/>
      <c r="C23" s="27"/>
      <c r="D23" s="27"/>
      <c r="E23" s="27"/>
      <c r="F23" s="27"/>
      <c r="I23" s="21">
        <f>+I21+0.1</f>
        <v>2.4000000000000004</v>
      </c>
      <c r="J23" s="1" t="s">
        <v>30</v>
      </c>
      <c r="K23" s="36">
        <f>B22/B8*100</f>
        <v>-0.52958950004183014</v>
      </c>
      <c r="L23" s="36">
        <f>C22/C8*100</f>
        <v>7.1014128755145567</v>
      </c>
      <c r="M23" s="36">
        <f t="shared" ref="M23" si="18">D22/D8*100</f>
        <v>5.5252496995316838</v>
      </c>
    </row>
    <row r="24" spans="1:34" x14ac:dyDescent="0.25">
      <c r="A24" s="1" t="s">
        <v>68</v>
      </c>
      <c r="B24" s="28">
        <v>-0.27</v>
      </c>
      <c r="C24" s="27">
        <v>3.3</v>
      </c>
      <c r="D24" s="27">
        <v>2.13</v>
      </c>
      <c r="E24" s="27"/>
      <c r="F24" s="27"/>
      <c r="I24" s="21"/>
    </row>
    <row r="25" spans="1:34" x14ac:dyDescent="0.25">
      <c r="A25" s="1" t="s">
        <v>69</v>
      </c>
      <c r="B25" s="28">
        <v>-0.27</v>
      </c>
      <c r="C25" s="28">
        <v>3.24</v>
      </c>
      <c r="D25" s="28">
        <v>2.09</v>
      </c>
      <c r="E25" s="27"/>
      <c r="F25" s="27"/>
      <c r="I25" s="21">
        <f>+I17+1</f>
        <v>3</v>
      </c>
      <c r="J25" s="9" t="s">
        <v>31</v>
      </c>
    </row>
    <row r="26" spans="1:34" x14ac:dyDescent="0.25">
      <c r="A26" t="s">
        <v>150</v>
      </c>
      <c r="B26" s="27"/>
      <c r="C26" s="27"/>
      <c r="D26" s="27"/>
      <c r="E26" s="27"/>
      <c r="F26" s="27"/>
      <c r="I26" s="21">
        <f>+I25+0.1</f>
        <v>3.1</v>
      </c>
      <c r="J26" s="1" t="s">
        <v>32</v>
      </c>
      <c r="K26" s="35">
        <f>B59/B68</f>
        <v>0.45979608745369516</v>
      </c>
      <c r="L26" s="35">
        <f t="shared" ref="L26:M26" si="19">C59/C68</f>
        <v>0.35259141379435061</v>
      </c>
      <c r="M26" s="35">
        <f t="shared" si="19"/>
        <v>0.34062781037214679</v>
      </c>
    </row>
    <row r="27" spans="1:34" x14ac:dyDescent="0.25">
      <c r="A27" s="1" t="s">
        <v>68</v>
      </c>
      <c r="B27" s="29">
        <v>10189</v>
      </c>
      <c r="C27" s="29">
        <v>10117</v>
      </c>
      <c r="D27" s="29">
        <v>10005</v>
      </c>
      <c r="E27" s="27"/>
      <c r="F27" s="27"/>
      <c r="I27" s="21">
        <f t="shared" ref="I27:I31" si="20">+I26+0.1</f>
        <v>3.2</v>
      </c>
      <c r="J27" s="1" t="s">
        <v>33</v>
      </c>
      <c r="K27" s="35">
        <f>B59/B49</f>
        <v>0.14513427351812827</v>
      </c>
      <c r="L27" s="35">
        <f t="shared" ref="L27:M27" si="21">C59/C49</f>
        <v>0.11590563763081116</v>
      </c>
      <c r="M27" s="35">
        <f t="shared" si="21"/>
        <v>9.9055091144009094E-2</v>
      </c>
    </row>
    <row r="28" spans="1:34" x14ac:dyDescent="0.25">
      <c r="A28" s="1" t="s">
        <v>69</v>
      </c>
      <c r="B28" s="29">
        <v>10189</v>
      </c>
      <c r="C28" s="29">
        <v>10296</v>
      </c>
      <c r="D28" s="29">
        <v>10198</v>
      </c>
      <c r="E28" s="27"/>
      <c r="F28" s="27"/>
      <c r="I28" s="21">
        <f t="shared" si="20"/>
        <v>3.3000000000000003</v>
      </c>
      <c r="J28" s="1" t="s">
        <v>34</v>
      </c>
      <c r="K28" s="35">
        <f>B59/K33</f>
        <v>0.31497281805687805</v>
      </c>
      <c r="L28" s="35">
        <f>C59/L33</f>
        <v>0.26067843562990334</v>
      </c>
      <c r="M28" s="35">
        <f t="shared" ref="M28" si="22">D59/M33</f>
        <v>0.2540808177607411</v>
      </c>
    </row>
    <row r="29" spans="1:34" x14ac:dyDescent="0.25">
      <c r="B29" s="27"/>
      <c r="C29" s="27"/>
      <c r="D29" s="27"/>
      <c r="E29" s="27"/>
      <c r="F29" s="27"/>
      <c r="I29" s="21">
        <f t="shared" si="20"/>
        <v>3.4000000000000004</v>
      </c>
      <c r="J29" s="1" t="s">
        <v>35</v>
      </c>
      <c r="K29" s="35">
        <f>K22/SUM(B117:B118)</f>
        <v>21.080895008605854</v>
      </c>
      <c r="L29" s="35">
        <f>L22/SUM(C117:C118)</f>
        <v>36.912462908011868</v>
      </c>
      <c r="M29" s="35">
        <f t="shared" ref="M29" si="23">M22/SUM(D117:D118)</f>
        <v>32.071428571428569</v>
      </c>
    </row>
    <row r="30" spans="1:34" x14ac:dyDescent="0.25">
      <c r="I30" s="21">
        <f t="shared" si="20"/>
        <v>3.5000000000000004</v>
      </c>
      <c r="J30" s="1" t="s">
        <v>36</v>
      </c>
      <c r="K30" s="35">
        <f>K22/(B117+B118+B106)</f>
        <v>-18.091580502215656</v>
      </c>
      <c r="L30" s="35">
        <f t="shared" ref="L30:M30" si="24">L22/(C117+C118+C106)</f>
        <v>-27.160480349344979</v>
      </c>
      <c r="M30" s="35">
        <f t="shared" si="24"/>
        <v>-27.293206197854587</v>
      </c>
    </row>
    <row r="31" spans="1:34" x14ac:dyDescent="0.25">
      <c r="A31" s="42" t="s">
        <v>12</v>
      </c>
      <c r="B31" s="42"/>
      <c r="C31" s="42"/>
      <c r="D31" s="42"/>
      <c r="I31" s="21">
        <f t="shared" si="20"/>
        <v>3.6000000000000005</v>
      </c>
      <c r="J31" s="1" t="s">
        <v>37</v>
      </c>
      <c r="K31" s="36">
        <f>K32/B28</f>
        <v>7.1883403670625183</v>
      </c>
      <c r="L31" s="36">
        <f>L32/C28</f>
        <v>6.8946192696192696</v>
      </c>
      <c r="M31" s="36">
        <f t="shared" ref="M31" si="25">M32/D28</f>
        <v>8.009903902726025</v>
      </c>
    </row>
    <row r="32" spans="1:34" x14ac:dyDescent="0.25">
      <c r="B32" s="41" t="s">
        <v>57</v>
      </c>
      <c r="C32" s="41"/>
      <c r="D32" s="41"/>
      <c r="I32" s="21"/>
      <c r="J32" s="18" t="s">
        <v>38</v>
      </c>
      <c r="K32" s="34">
        <f>B89+B93+B105</f>
        <v>73242</v>
      </c>
      <c r="L32" s="34">
        <f t="shared" ref="L32:M32" si="26">C89+C93+C105</f>
        <v>70987</v>
      </c>
      <c r="M32" s="34">
        <f t="shared" si="26"/>
        <v>81685</v>
      </c>
    </row>
    <row r="33" spans="1:13" x14ac:dyDescent="0.25">
      <c r="B33" s="9">
        <v>2022</v>
      </c>
      <c r="C33" s="9">
        <v>2021</v>
      </c>
      <c r="D33" s="9">
        <v>2020</v>
      </c>
      <c r="I33" s="21"/>
      <c r="J33" s="1" t="s">
        <v>145</v>
      </c>
      <c r="K33" s="34">
        <f>B68+B59</f>
        <v>213193</v>
      </c>
      <c r="L33" s="34">
        <f>C68+C59</f>
        <v>186989</v>
      </c>
      <c r="M33" s="34">
        <f t="shared" ref="M33" si="27">D68+D59</f>
        <v>125220</v>
      </c>
    </row>
    <row r="34" spans="1:13" x14ac:dyDescent="0.25">
      <c r="A34" t="s">
        <v>82</v>
      </c>
      <c r="I34" s="21">
        <f>+I25+1</f>
        <v>4</v>
      </c>
      <c r="J34" s="22" t="s">
        <v>39</v>
      </c>
    </row>
    <row r="35" spans="1:13" x14ac:dyDescent="0.25">
      <c r="A35" s="1" t="s">
        <v>84</v>
      </c>
      <c r="B35" s="15">
        <v>53888</v>
      </c>
      <c r="C35" s="15">
        <v>36220</v>
      </c>
      <c r="D35" s="15">
        <v>42122</v>
      </c>
      <c r="I35" s="21">
        <f>+I34+0.1</f>
        <v>4.0999999999999996</v>
      </c>
      <c r="J35" s="1" t="s">
        <v>40</v>
      </c>
      <c r="K35" s="36">
        <f>(B8/AVERAGE(B42:C42))</f>
        <v>3.3335365517509752</v>
      </c>
      <c r="L35" s="36">
        <f>(C8/AVERAGE(C42:D42))</f>
        <v>3.1926690292307849</v>
      </c>
      <c r="M35" s="36">
        <f>(D8/AVERAGE(D42:E42))</f>
        <v>2.9085758628223575</v>
      </c>
    </row>
    <row r="36" spans="1:13" x14ac:dyDescent="0.25">
      <c r="A36" s="1" t="s">
        <v>85</v>
      </c>
      <c r="B36" s="10">
        <v>16138</v>
      </c>
      <c r="C36" s="10">
        <v>59829</v>
      </c>
      <c r="D36" s="10">
        <v>42274</v>
      </c>
      <c r="I36" s="21">
        <f t="shared" ref="I36:I38" si="28">+I35+0.1</f>
        <v>4.1999999999999993</v>
      </c>
      <c r="J36" s="1" t="s">
        <v>41</v>
      </c>
      <c r="K36" s="36">
        <f>B8/AVERAGE(B44:C44)</f>
        <v>2.9624721898811512</v>
      </c>
      <c r="L36" s="36">
        <f>C8/AVERAGE(C44:D44)</f>
        <v>3.4369465425483274</v>
      </c>
      <c r="M36" s="36">
        <f>D8/AVERAGE(D44:E44)</f>
        <v>3.4130523188995174</v>
      </c>
    </row>
    <row r="37" spans="1:13" x14ac:dyDescent="0.25">
      <c r="A37" s="1" t="s">
        <v>86</v>
      </c>
      <c r="B37" s="10">
        <v>42360</v>
      </c>
      <c r="C37" s="10">
        <v>32891</v>
      </c>
      <c r="D37" s="10">
        <v>24542</v>
      </c>
      <c r="I37" s="21">
        <f t="shared" si="28"/>
        <v>4.2999999999999989</v>
      </c>
      <c r="J37" s="1" t="s">
        <v>42</v>
      </c>
      <c r="K37" s="36">
        <f>B9/AVERAGE(B38:C38)</f>
        <v>8.6160340070102173</v>
      </c>
      <c r="L37" s="36">
        <f t="shared" ref="L37:M37" si="29">C9/AVERAGE(C38:D38)</f>
        <v>9.6515991849029863</v>
      </c>
      <c r="M37" s="36">
        <f t="shared" si="29"/>
        <v>9.8048749737339769</v>
      </c>
    </row>
    <row r="38" spans="1:13" x14ac:dyDescent="0.25">
      <c r="A38" s="1" t="s">
        <v>87</v>
      </c>
      <c r="B38" s="10">
        <v>34405</v>
      </c>
      <c r="C38" s="10">
        <v>32640</v>
      </c>
      <c r="D38" s="10">
        <v>23795</v>
      </c>
      <c r="I38" s="21">
        <f t="shared" si="28"/>
        <v>4.3999999999999986</v>
      </c>
      <c r="J38" s="1" t="s">
        <v>43</v>
      </c>
      <c r="K38" s="35">
        <f>B22/AVERAGE(B49:C49)*100</f>
        <v>-0.61637817812921747</v>
      </c>
      <c r="L38" s="35">
        <f>C22/AVERAGE(C49:D49)*100</f>
        <v>8.996095688000171</v>
      </c>
      <c r="M38" s="35">
        <f>D22/AVERAGE(D49:E49)*100</f>
        <v>6.6411370040006856</v>
      </c>
    </row>
    <row r="39" spans="1:13" x14ac:dyDescent="0.25">
      <c r="A39" s="1"/>
      <c r="B39" s="10"/>
      <c r="C39" s="10"/>
      <c r="D39" s="10"/>
      <c r="I39" s="21"/>
    </row>
    <row r="40" spans="1:13" x14ac:dyDescent="0.25">
      <c r="A40" s="1"/>
      <c r="B40" s="10"/>
      <c r="C40" s="10"/>
      <c r="D40" s="10"/>
      <c r="I40" s="21">
        <f>+I34+1</f>
        <v>5</v>
      </c>
      <c r="J40" s="22" t="s">
        <v>44</v>
      </c>
    </row>
    <row r="41" spans="1:13" x14ac:dyDescent="0.25">
      <c r="A41" s="1"/>
      <c r="B41" s="10"/>
      <c r="C41" s="10"/>
      <c r="D41" s="10"/>
      <c r="I41" s="21">
        <f>+I40+0.1</f>
        <v>5.0999999999999996</v>
      </c>
      <c r="J41" s="1" t="s">
        <v>45</v>
      </c>
      <c r="K41" s="35">
        <f>162/K42</f>
        <v>-606.39897134459966</v>
      </c>
      <c r="L41" s="36">
        <f>166.7/L42</f>
        <v>51.442968469008512</v>
      </c>
      <c r="M41" s="36">
        <f>133.7/M42</f>
        <v>63.919769349772622</v>
      </c>
    </row>
    <row r="42" spans="1:13" x14ac:dyDescent="0.25">
      <c r="A42" s="11" t="s">
        <v>83</v>
      </c>
      <c r="B42" s="12">
        <f>+(SUM(B35:B38))</f>
        <v>146791</v>
      </c>
      <c r="C42" s="12">
        <f>+(SUM(C35:C38))</f>
        <v>161580</v>
      </c>
      <c r="D42" s="12">
        <f>+(SUM(D35:D38))</f>
        <v>132733</v>
      </c>
      <c r="G42" t="s">
        <v>110</v>
      </c>
      <c r="I42" s="21">
        <f t="shared" ref="I42:I45" si="30">+I41+0.1</f>
        <v>5.1999999999999993</v>
      </c>
      <c r="J42" s="18" t="s">
        <v>46</v>
      </c>
      <c r="K42" s="36">
        <f>B22/B28</f>
        <v>-0.2671508489547551</v>
      </c>
      <c r="L42" s="36">
        <f>C22/C28</f>
        <v>3.2404817404817403</v>
      </c>
      <c r="M42" s="36">
        <f t="shared" ref="M42" si="31">D22/D28</f>
        <v>2.0916846440478527</v>
      </c>
    </row>
    <row r="43" spans="1:13" x14ac:dyDescent="0.25">
      <c r="A43" t="s">
        <v>88</v>
      </c>
      <c r="B43" s="10"/>
      <c r="C43" s="10"/>
      <c r="D43" s="10"/>
      <c r="I43" s="21">
        <f t="shared" si="30"/>
        <v>5.2999999999999989</v>
      </c>
      <c r="J43" s="1" t="s">
        <v>47</v>
      </c>
      <c r="K43" s="36">
        <f>162/K44</f>
        <v>11.302273987798115</v>
      </c>
      <c r="L43" s="36">
        <f>166.7/L44</f>
        <v>12.415228037180368</v>
      </c>
      <c r="M43" s="36">
        <f>133.7/M44</f>
        <v>14.597582544644768</v>
      </c>
    </row>
    <row r="44" spans="1:13" x14ac:dyDescent="0.25">
      <c r="A44" s="1" t="s">
        <v>89</v>
      </c>
      <c r="B44" s="10">
        <v>186715</v>
      </c>
      <c r="C44" s="10">
        <v>160281</v>
      </c>
      <c r="D44" s="10">
        <v>113114</v>
      </c>
      <c r="I44" s="21">
        <f t="shared" si="30"/>
        <v>5.3999999999999986</v>
      </c>
      <c r="J44" s="18" t="s">
        <v>48</v>
      </c>
      <c r="K44" s="36">
        <f>B68/B28</f>
        <v>14.333398763372264</v>
      </c>
      <c r="L44" s="36">
        <f t="shared" ref="L44:M44" si="32">C68/C28</f>
        <v>13.427059052059052</v>
      </c>
      <c r="M44" s="36">
        <f t="shared" si="32"/>
        <v>9.1590507942733872</v>
      </c>
    </row>
    <row r="45" spans="1:13" x14ac:dyDescent="0.25">
      <c r="A45" s="1" t="s">
        <v>90</v>
      </c>
      <c r="B45" s="10">
        <v>66123</v>
      </c>
      <c r="C45" s="10">
        <v>56082</v>
      </c>
      <c r="D45" s="10">
        <v>37553</v>
      </c>
      <c r="I45" s="21">
        <f t="shared" si="30"/>
        <v>5.4999999999999982</v>
      </c>
      <c r="J45" s="1" t="s">
        <v>49</v>
      </c>
    </row>
    <row r="46" spans="1:13" x14ac:dyDescent="0.25">
      <c r="A46" s="1" t="s">
        <v>91</v>
      </c>
      <c r="B46" s="10">
        <v>20288</v>
      </c>
      <c r="C46" s="10">
        <v>15371</v>
      </c>
      <c r="D46" s="10">
        <v>15017</v>
      </c>
      <c r="I46" s="21"/>
      <c r="J46" s="18" t="s">
        <v>50</v>
      </c>
    </row>
    <row r="47" spans="1:13" x14ac:dyDescent="0.25">
      <c r="A47" s="32" t="s">
        <v>92</v>
      </c>
      <c r="B47" s="33">
        <v>42758</v>
      </c>
      <c r="C47" s="33">
        <v>27235</v>
      </c>
      <c r="D47" s="33">
        <v>22778</v>
      </c>
      <c r="I47" s="21">
        <f>+I45+0.1</f>
        <v>5.5999999999999979</v>
      </c>
      <c r="J47" s="1" t="s">
        <v>51</v>
      </c>
    </row>
    <row r="48" spans="1:13" ht="15.75" thickBot="1" x14ac:dyDescent="0.3">
      <c r="A48" s="13" t="s">
        <v>93</v>
      </c>
      <c r="B48" s="14">
        <f>+(SUM(B44:B47))</f>
        <v>315884</v>
      </c>
      <c r="C48" s="14">
        <f>+(SUM(C44:C47))</f>
        <v>258969</v>
      </c>
      <c r="D48" s="14">
        <f>+(SUM(D44:D47))</f>
        <v>188462</v>
      </c>
      <c r="I48" s="21">
        <f t="shared" ref="I48:I51" si="33">+I46+0.1</f>
        <v>0.1</v>
      </c>
      <c r="J48" s="1" t="s">
        <v>52</v>
      </c>
      <c r="K48" s="35">
        <f>B22/B68</f>
        <v>-1.8638346240490815E-2</v>
      </c>
      <c r="L48" s="35">
        <f t="shared" ref="L48:M48" si="34">C22/C68</f>
        <v>0.2413396506202756</v>
      </c>
      <c r="M48" s="35">
        <f t="shared" si="34"/>
        <v>0.22837351719412444</v>
      </c>
    </row>
    <row r="49" spans="1:13" ht="15.75" thickTop="1" x14ac:dyDescent="0.25">
      <c r="A49" s="17" t="s">
        <v>94</v>
      </c>
      <c r="B49" s="34">
        <f>(B42+B48)</f>
        <v>462675</v>
      </c>
      <c r="C49" s="34">
        <f>(C42+C48)</f>
        <v>420549</v>
      </c>
      <c r="D49" s="34">
        <f>(D42+D48)</f>
        <v>321195</v>
      </c>
      <c r="I49" s="21">
        <f t="shared" si="33"/>
        <v>5.6999999999999975</v>
      </c>
      <c r="J49" s="1" t="s">
        <v>53</v>
      </c>
      <c r="K49" s="35">
        <f>K22/(B59+B68)</f>
        <v>5.745029151989043E-2</v>
      </c>
      <c r="L49" s="35">
        <f t="shared" ref="L49:M49" si="35">L22/(C59+C68)</f>
        <v>0.13305060725497223</v>
      </c>
      <c r="M49" s="35">
        <f t="shared" si="35"/>
        <v>0.18287014853857211</v>
      </c>
    </row>
    <row r="50" spans="1:13" x14ac:dyDescent="0.25">
      <c r="I50" s="21">
        <f t="shared" si="33"/>
        <v>0.2</v>
      </c>
      <c r="J50" s="1" t="s">
        <v>43</v>
      </c>
      <c r="K50" s="35">
        <f>B22/AVERAGE(B49:C49)*100</f>
        <v>-0.61637817812921747</v>
      </c>
      <c r="L50" s="35">
        <f>C22/AVERAGE(C49:D49)*100</f>
        <v>8.996095688000171</v>
      </c>
      <c r="M50" s="35">
        <f>D22/AVERAGE(D49:E49)*100</f>
        <v>6.6411370040006856</v>
      </c>
    </row>
    <row r="51" spans="1:13" x14ac:dyDescent="0.25">
      <c r="A51" s="1" t="s">
        <v>95</v>
      </c>
      <c r="B51" s="10"/>
      <c r="C51" s="10"/>
      <c r="D51" s="10"/>
      <c r="I51" s="21">
        <f t="shared" si="33"/>
        <v>5.7999999999999972</v>
      </c>
      <c r="J51" s="1" t="s">
        <v>54</v>
      </c>
      <c r="K51" s="35">
        <f>K52/K20</f>
        <v>35.322084587125481</v>
      </c>
      <c r="L51" s="34">
        <f>L52/L20</f>
        <v>33.086512004316155</v>
      </c>
      <c r="M51" s="35">
        <f>M52/M20</f>
        <v>32.220753343455563</v>
      </c>
    </row>
    <row r="52" spans="1:13" x14ac:dyDescent="0.25">
      <c r="A52" s="1" t="s">
        <v>96</v>
      </c>
      <c r="B52" s="10">
        <v>79600</v>
      </c>
      <c r="C52" s="10">
        <v>78664</v>
      </c>
      <c r="D52" s="10">
        <v>72539</v>
      </c>
      <c r="I52" s="21"/>
      <c r="J52" s="18" t="s">
        <v>55</v>
      </c>
      <c r="K52" s="34">
        <f>(162*B28)+B62-B35</f>
        <v>1913362</v>
      </c>
      <c r="L52" s="34">
        <f>(166.7*C28)+C62-C35</f>
        <v>1962427.2</v>
      </c>
      <c r="M52" s="36">
        <f>(133.7*D28)+D62-D35</f>
        <v>1549141.5999999999</v>
      </c>
    </row>
    <row r="53" spans="1:13" x14ac:dyDescent="0.25">
      <c r="A53" s="1" t="s">
        <v>97</v>
      </c>
      <c r="B53" s="10">
        <v>62566</v>
      </c>
      <c r="C53" s="10">
        <v>51775</v>
      </c>
      <c r="D53" s="10">
        <v>44138</v>
      </c>
      <c r="J53" s="1"/>
    </row>
    <row r="54" spans="1:13" x14ac:dyDescent="0.25">
      <c r="A54" s="1" t="s">
        <v>98</v>
      </c>
      <c r="B54" s="10">
        <v>13227</v>
      </c>
      <c r="C54" s="10">
        <v>11827</v>
      </c>
      <c r="D54" s="10">
        <v>9708</v>
      </c>
    </row>
    <row r="55" spans="1:13" x14ac:dyDescent="0.25">
      <c r="A55" s="1"/>
      <c r="B55" s="10"/>
      <c r="C55" s="10"/>
      <c r="D55" s="10"/>
    </row>
    <row r="56" spans="1:13" x14ac:dyDescent="0.25">
      <c r="A56" s="11" t="s">
        <v>99</v>
      </c>
      <c r="B56" s="12">
        <f>+SUM(B52:B54)</f>
        <v>155393</v>
      </c>
      <c r="C56" s="12">
        <f>+SUM(C52:C54)</f>
        <v>142266</v>
      </c>
      <c r="D56" s="12">
        <f>+SUM(D52:D54)</f>
        <v>126385</v>
      </c>
    </row>
    <row r="57" spans="1:13" x14ac:dyDescent="0.25">
      <c r="A57" s="1" t="s">
        <v>100</v>
      </c>
      <c r="B57" s="10"/>
      <c r="C57" s="10"/>
      <c r="D57" s="10"/>
    </row>
    <row r="58" spans="1:13" x14ac:dyDescent="0.25">
      <c r="A58" s="1" t="s">
        <v>102</v>
      </c>
      <c r="B58" s="10">
        <v>72968</v>
      </c>
      <c r="C58" s="10">
        <v>67651</v>
      </c>
      <c r="D58" s="10">
        <v>52573</v>
      </c>
    </row>
    <row r="59" spans="1:13" x14ac:dyDescent="0.25">
      <c r="A59" s="1" t="s">
        <v>103</v>
      </c>
      <c r="B59" s="10">
        <v>67150</v>
      </c>
      <c r="C59" s="10">
        <v>48744</v>
      </c>
      <c r="D59" s="10">
        <v>31816</v>
      </c>
    </row>
    <row r="60" spans="1:13" x14ac:dyDescent="0.25">
      <c r="A60" s="1" t="s">
        <v>104</v>
      </c>
      <c r="B60" s="10">
        <v>21121</v>
      </c>
      <c r="C60" s="10">
        <v>23643</v>
      </c>
      <c r="D60" s="10">
        <v>17017</v>
      </c>
    </row>
    <row r="61" spans="1:13" x14ac:dyDescent="0.25">
      <c r="A61" s="17" t="s">
        <v>105</v>
      </c>
      <c r="B61" s="16">
        <f>+SUM(B58:B60)</f>
        <v>161239</v>
      </c>
      <c r="C61" s="16">
        <f t="shared" ref="C61:D61" si="36">+SUM(C58:C60)</f>
        <v>140038</v>
      </c>
      <c r="D61" s="16">
        <f t="shared" si="36"/>
        <v>101406</v>
      </c>
    </row>
    <row r="62" spans="1:13" x14ac:dyDescent="0.25">
      <c r="A62" s="11" t="s">
        <v>101</v>
      </c>
      <c r="B62" s="12">
        <f>B56+B61</f>
        <v>316632</v>
      </c>
      <c r="C62" s="12">
        <f t="shared" ref="C62:D62" si="37">C56+C61</f>
        <v>282304</v>
      </c>
      <c r="D62" s="12">
        <f t="shared" si="37"/>
        <v>227791</v>
      </c>
    </row>
    <row r="63" spans="1:13" x14ac:dyDescent="0.25">
      <c r="A63" t="s">
        <v>111</v>
      </c>
      <c r="B63" s="10"/>
      <c r="C63" s="10"/>
      <c r="D63" s="10"/>
    </row>
    <row r="64" spans="1:13" x14ac:dyDescent="0.25">
      <c r="A64" t="s">
        <v>112</v>
      </c>
      <c r="B64" s="10">
        <v>108</v>
      </c>
      <c r="C64" s="10">
        <v>106</v>
      </c>
      <c r="D64" s="10"/>
      <c r="F64" s="34"/>
    </row>
    <row r="65" spans="1:7" x14ac:dyDescent="0.25">
      <c r="A65" s="5" t="s">
        <v>113</v>
      </c>
      <c r="B65" s="10">
        <v>75066</v>
      </c>
      <c r="C65" s="10">
        <v>55437</v>
      </c>
      <c r="D65" s="10">
        <v>42865</v>
      </c>
    </row>
    <row r="66" spans="1:7" x14ac:dyDescent="0.25">
      <c r="A66" s="1" t="s">
        <v>106</v>
      </c>
      <c r="B66" s="10">
        <v>83193</v>
      </c>
      <c r="C66" s="10">
        <v>85915</v>
      </c>
      <c r="D66" s="10">
        <v>52551</v>
      </c>
      <c r="G66" s="34"/>
    </row>
    <row r="67" spans="1:7" x14ac:dyDescent="0.25">
      <c r="A67" s="1" t="s">
        <v>107</v>
      </c>
      <c r="B67" s="10">
        <v>-4487</v>
      </c>
      <c r="C67" s="10">
        <v>-1376</v>
      </c>
      <c r="D67" s="10">
        <v>-180</v>
      </c>
      <c r="G67" s="34"/>
    </row>
    <row r="68" spans="1:7" x14ac:dyDescent="0.25">
      <c r="A68" s="11" t="s">
        <v>108</v>
      </c>
      <c r="B68" s="12">
        <v>146043</v>
      </c>
      <c r="C68" s="12">
        <v>138245</v>
      </c>
      <c r="D68" s="12">
        <v>93404</v>
      </c>
    </row>
    <row r="69" spans="1:7" ht="15.75" thickBot="1" x14ac:dyDescent="0.3">
      <c r="A69" s="13" t="s">
        <v>109</v>
      </c>
      <c r="B69" s="14">
        <v>462675</v>
      </c>
      <c r="C69" s="14">
        <v>420549</v>
      </c>
      <c r="D69" s="14">
        <v>321195</v>
      </c>
    </row>
    <row r="70" spans="1:7" ht="15.75" thickTop="1" x14ac:dyDescent="0.25"/>
    <row r="71" spans="1:7" x14ac:dyDescent="0.25">
      <c r="A71" s="42" t="s">
        <v>13</v>
      </c>
      <c r="B71" s="42"/>
      <c r="C71" s="42"/>
      <c r="D71" s="42"/>
    </row>
    <row r="72" spans="1:7" x14ac:dyDescent="0.25">
      <c r="B72" s="41" t="s">
        <v>56</v>
      </c>
      <c r="C72" s="41"/>
      <c r="D72" s="41"/>
    </row>
    <row r="73" spans="1:7" x14ac:dyDescent="0.25">
      <c r="B73" s="9">
        <v>2022</v>
      </c>
      <c r="C73" s="9">
        <v>2021</v>
      </c>
      <c r="D73" s="9">
        <v>2020</v>
      </c>
    </row>
    <row r="75" spans="1:7" x14ac:dyDescent="0.25">
      <c r="A75" s="9" t="s">
        <v>115</v>
      </c>
      <c r="B75" s="16">
        <v>36477</v>
      </c>
      <c r="C75" s="16">
        <v>42377</v>
      </c>
      <c r="D75" s="16">
        <v>36477</v>
      </c>
    </row>
    <row r="76" spans="1:7" x14ac:dyDescent="0.25">
      <c r="A76" t="s">
        <v>116</v>
      </c>
      <c r="B76" s="10"/>
      <c r="C76" s="10"/>
      <c r="D76" s="10"/>
    </row>
    <row r="77" spans="1:7" x14ac:dyDescent="0.25">
      <c r="A77" s="17" t="s">
        <v>117</v>
      </c>
      <c r="B77" s="16">
        <v>-2722</v>
      </c>
      <c r="C77" s="16">
        <v>33364</v>
      </c>
      <c r="D77" s="16">
        <v>21331</v>
      </c>
    </row>
    <row r="78" spans="1:7" ht="30" x14ac:dyDescent="0.25">
      <c r="A78" s="37" t="s">
        <v>118</v>
      </c>
      <c r="B78" s="10"/>
      <c r="C78" s="10"/>
      <c r="D78" s="10"/>
    </row>
    <row r="79" spans="1:7" ht="14.25" customHeight="1" x14ac:dyDescent="0.25">
      <c r="A79" s="2" t="s">
        <v>119</v>
      </c>
      <c r="B79" s="10">
        <v>41921</v>
      </c>
      <c r="C79" s="10">
        <v>34433</v>
      </c>
      <c r="D79" s="10">
        <v>25180</v>
      </c>
    </row>
    <row r="80" spans="1:7" x14ac:dyDescent="0.25">
      <c r="A80" s="38" t="s">
        <v>120</v>
      </c>
      <c r="B80" s="10">
        <v>19621</v>
      </c>
      <c r="C80" s="10">
        <v>12757</v>
      </c>
      <c r="D80" s="10">
        <v>9208</v>
      </c>
    </row>
    <row r="81" spans="1:4" x14ac:dyDescent="0.25">
      <c r="A81" t="s">
        <v>121</v>
      </c>
      <c r="B81" s="10">
        <v>16966</v>
      </c>
      <c r="C81" s="10">
        <v>-14306</v>
      </c>
      <c r="D81" s="10">
        <v>-2582</v>
      </c>
    </row>
    <row r="82" spans="1:4" x14ac:dyDescent="0.25">
      <c r="A82" t="s">
        <v>122</v>
      </c>
      <c r="B82" s="10">
        <v>-8148</v>
      </c>
      <c r="C82" s="10">
        <v>-310</v>
      </c>
      <c r="D82" s="10">
        <v>-554</v>
      </c>
    </row>
    <row r="83" spans="1:4" x14ac:dyDescent="0.25">
      <c r="A83" s="9" t="s">
        <v>123</v>
      </c>
      <c r="B83" s="10"/>
      <c r="C83" s="10"/>
      <c r="D83" s="10"/>
    </row>
    <row r="84" spans="1:4" x14ac:dyDescent="0.25">
      <c r="A84" t="s">
        <v>87</v>
      </c>
      <c r="B84" s="10">
        <v>-2592</v>
      </c>
      <c r="C84" s="10">
        <v>-9487</v>
      </c>
      <c r="D84" s="10">
        <v>-2849</v>
      </c>
    </row>
    <row r="85" spans="1:4" x14ac:dyDescent="0.25">
      <c r="A85" t="s">
        <v>124</v>
      </c>
      <c r="B85" s="10">
        <v>-21897</v>
      </c>
      <c r="C85" s="10">
        <v>-18163</v>
      </c>
      <c r="D85" s="10">
        <v>-8169</v>
      </c>
    </row>
    <row r="86" spans="1:4" x14ac:dyDescent="0.25">
      <c r="A86" t="s">
        <v>96</v>
      </c>
      <c r="B86" s="10">
        <v>2945</v>
      </c>
      <c r="C86" s="10">
        <v>3602</v>
      </c>
      <c r="D86" s="10">
        <v>17480</v>
      </c>
    </row>
    <row r="87" spans="1:4" x14ac:dyDescent="0.25">
      <c r="A87" t="s">
        <v>97</v>
      </c>
      <c r="B87" s="10">
        <v>-1558</v>
      </c>
      <c r="C87" s="10">
        <v>2123</v>
      </c>
      <c r="D87" s="10">
        <v>5754</v>
      </c>
    </row>
    <row r="88" spans="1:4" x14ac:dyDescent="0.25">
      <c r="A88" t="s">
        <v>98</v>
      </c>
      <c r="B88" s="10">
        <v>2216</v>
      </c>
      <c r="C88" s="10">
        <v>2314</v>
      </c>
      <c r="D88" s="10">
        <v>1265</v>
      </c>
    </row>
    <row r="89" spans="1:4" x14ac:dyDescent="0.25">
      <c r="A89" t="s">
        <v>125</v>
      </c>
      <c r="B89" s="10">
        <v>46752</v>
      </c>
      <c r="C89" s="10">
        <v>46327</v>
      </c>
      <c r="D89" s="10">
        <v>66064</v>
      </c>
    </row>
    <row r="90" spans="1:4" x14ac:dyDescent="0.25">
      <c r="A90" s="1"/>
      <c r="B90" s="10"/>
      <c r="C90" s="10"/>
      <c r="D90" s="10"/>
    </row>
    <row r="91" spans="1:4" x14ac:dyDescent="0.25">
      <c r="A91" t="s">
        <v>126</v>
      </c>
      <c r="B91" s="12"/>
      <c r="C91" s="12"/>
      <c r="D91" s="12"/>
    </row>
    <row r="92" spans="1:4" x14ac:dyDescent="0.25">
      <c r="A92" t="s">
        <v>127</v>
      </c>
      <c r="B92" s="10">
        <v>-63645</v>
      </c>
      <c r="C92" s="10">
        <v>-61053</v>
      </c>
      <c r="D92" s="10">
        <v>-40140</v>
      </c>
    </row>
    <row r="93" spans="1:4" x14ac:dyDescent="0.25">
      <c r="A93" t="s">
        <v>128</v>
      </c>
      <c r="B93" s="10">
        <v>5324</v>
      </c>
      <c r="C93" s="10">
        <v>5657</v>
      </c>
      <c r="D93" s="10">
        <v>5096</v>
      </c>
    </row>
    <row r="94" spans="1:4" x14ac:dyDescent="0.25">
      <c r="A94" t="s">
        <v>129</v>
      </c>
      <c r="B94" s="10">
        <v>-8316</v>
      </c>
      <c r="C94" s="10">
        <v>-1985</v>
      </c>
      <c r="D94" s="10">
        <v>-2325</v>
      </c>
    </row>
    <row r="95" spans="1:4" x14ac:dyDescent="0.25">
      <c r="A95" t="s">
        <v>130</v>
      </c>
      <c r="B95" s="10">
        <v>31601</v>
      </c>
      <c r="C95" s="10">
        <v>59384</v>
      </c>
      <c r="D95" s="10">
        <v>50237</v>
      </c>
    </row>
    <row r="96" spans="1:4" x14ac:dyDescent="0.25">
      <c r="A96" t="s">
        <v>131</v>
      </c>
      <c r="B96" s="10">
        <v>-2565</v>
      </c>
      <c r="C96" s="10">
        <v>-60157</v>
      </c>
      <c r="D96" s="10">
        <v>-72479</v>
      </c>
    </row>
    <row r="97" spans="1:4" x14ac:dyDescent="0.25">
      <c r="A97" t="s">
        <v>132</v>
      </c>
      <c r="B97" s="10">
        <v>-37601</v>
      </c>
      <c r="C97" s="10">
        <v>-58154</v>
      </c>
      <c r="D97" s="10">
        <v>-59611</v>
      </c>
    </row>
    <row r="98" spans="1:4" x14ac:dyDescent="0.25">
      <c r="A98" s="1"/>
      <c r="B98" s="10"/>
      <c r="C98" s="10"/>
      <c r="D98" s="10"/>
    </row>
    <row r="99" spans="1:4" x14ac:dyDescent="0.25">
      <c r="A99" s="1"/>
      <c r="B99" s="10"/>
      <c r="C99" s="10"/>
      <c r="D99" s="10"/>
    </row>
    <row r="100" spans="1:4" x14ac:dyDescent="0.25">
      <c r="A100" s="1"/>
      <c r="B100" s="10"/>
      <c r="C100" s="10"/>
      <c r="D100" s="10"/>
    </row>
    <row r="101" spans="1:4" x14ac:dyDescent="0.25">
      <c r="A101" t="s">
        <v>133</v>
      </c>
      <c r="B101" s="12"/>
      <c r="C101" s="12"/>
      <c r="D101" s="12"/>
    </row>
    <row r="102" spans="1:4" x14ac:dyDescent="0.25">
      <c r="A102" t="s">
        <v>134</v>
      </c>
      <c r="B102" s="10">
        <v>-6000</v>
      </c>
      <c r="C102" s="10"/>
      <c r="D102" s="10"/>
    </row>
    <row r="103" spans="1:4" x14ac:dyDescent="0.25">
      <c r="A103" s="37" t="s">
        <v>135</v>
      </c>
      <c r="B103" s="10">
        <v>41533</v>
      </c>
      <c r="C103" s="10">
        <v>7956</v>
      </c>
      <c r="D103" s="10">
        <v>6796</v>
      </c>
    </row>
    <row r="104" spans="1:4" x14ac:dyDescent="0.25">
      <c r="A104" t="s">
        <v>136</v>
      </c>
      <c r="B104" s="10">
        <v>-37554</v>
      </c>
      <c r="C104" s="10">
        <v>-7753</v>
      </c>
      <c r="D104" s="10">
        <v>-6177</v>
      </c>
    </row>
    <row r="105" spans="1:4" x14ac:dyDescent="0.25">
      <c r="A105" t="s">
        <v>137</v>
      </c>
      <c r="B105" s="10">
        <v>21166</v>
      </c>
      <c r="C105" s="10">
        <v>19003</v>
      </c>
      <c r="D105" s="10">
        <v>10525</v>
      </c>
    </row>
    <row r="106" spans="1:4" x14ac:dyDescent="0.25">
      <c r="A106" t="s">
        <v>138</v>
      </c>
      <c r="B106" s="10">
        <v>-1258</v>
      </c>
      <c r="C106" s="10">
        <v>-1590</v>
      </c>
      <c r="D106" s="10">
        <v>-1553</v>
      </c>
    </row>
    <row r="107" spans="1:4" x14ac:dyDescent="0.25">
      <c r="A107" t="s">
        <v>139</v>
      </c>
      <c r="B107" s="10">
        <v>-7941</v>
      </c>
      <c r="C107" s="10">
        <v>-11163</v>
      </c>
      <c r="D107" s="10">
        <v>-10642</v>
      </c>
    </row>
    <row r="108" spans="1:4" x14ac:dyDescent="0.25">
      <c r="A108" t="s">
        <v>140</v>
      </c>
      <c r="B108" s="10">
        <v>-248</v>
      </c>
      <c r="C108" s="10">
        <v>-162</v>
      </c>
      <c r="D108" s="10">
        <v>-53</v>
      </c>
    </row>
    <row r="109" spans="1:4" x14ac:dyDescent="0.25">
      <c r="A109" t="s">
        <v>141</v>
      </c>
      <c r="B109" s="10">
        <v>9718</v>
      </c>
      <c r="C109" s="10">
        <v>6291</v>
      </c>
      <c r="D109" s="10">
        <v>-1104</v>
      </c>
    </row>
    <row r="110" spans="1:4" ht="30" x14ac:dyDescent="0.25">
      <c r="A110" s="37" t="s">
        <v>142</v>
      </c>
      <c r="B110" s="10">
        <v>-1093</v>
      </c>
      <c r="C110" s="10">
        <v>-364</v>
      </c>
      <c r="D110" s="10">
        <v>618</v>
      </c>
    </row>
    <row r="111" spans="1:4" x14ac:dyDescent="0.25">
      <c r="A111" t="s">
        <v>143</v>
      </c>
      <c r="B111" s="12">
        <v>17776</v>
      </c>
      <c r="C111" s="12">
        <v>-5900</v>
      </c>
      <c r="D111" s="12">
        <v>5967</v>
      </c>
    </row>
    <row r="112" spans="1:4" x14ac:dyDescent="0.25">
      <c r="A112" s="40" t="s">
        <v>144</v>
      </c>
      <c r="B112" s="12">
        <v>54253</v>
      </c>
      <c r="C112" s="12">
        <v>36477</v>
      </c>
      <c r="D112" s="12">
        <v>42377</v>
      </c>
    </row>
    <row r="113" spans="1:4" ht="15.75" thickBot="1" x14ac:dyDescent="0.3">
      <c r="A113" s="13"/>
      <c r="B113" s="14"/>
      <c r="C113" s="14"/>
      <c r="D113" s="14"/>
    </row>
    <row r="114" spans="1:4" ht="15.75" thickTop="1" x14ac:dyDescent="0.25">
      <c r="B114" s="10"/>
      <c r="C114" s="10"/>
      <c r="D114" s="10"/>
    </row>
    <row r="115" spans="1:4" x14ac:dyDescent="0.25">
      <c r="A115" s="9" t="s">
        <v>146</v>
      </c>
      <c r="B115" s="10"/>
      <c r="C115" s="10"/>
      <c r="D115" s="10"/>
    </row>
    <row r="116" spans="1:4" x14ac:dyDescent="0.25">
      <c r="A116" t="s">
        <v>147</v>
      </c>
      <c r="B116" s="10">
        <v>6035</v>
      </c>
      <c r="C116" s="10">
        <v>3688</v>
      </c>
      <c r="D116" s="10">
        <v>1713</v>
      </c>
    </row>
    <row r="117" spans="1:4" x14ac:dyDescent="0.25">
      <c r="A117" t="s">
        <v>148</v>
      </c>
      <c r="B117" s="10">
        <v>374</v>
      </c>
      <c r="C117" s="10">
        <v>521</v>
      </c>
      <c r="D117" s="10">
        <v>612</v>
      </c>
    </row>
    <row r="118" spans="1:4" x14ac:dyDescent="0.25">
      <c r="A118" t="s">
        <v>149</v>
      </c>
      <c r="B118" s="10">
        <v>207</v>
      </c>
      <c r="C118" s="10">
        <v>153</v>
      </c>
      <c r="D118" s="10">
        <v>102</v>
      </c>
    </row>
  </sheetData>
  <mergeCells count="7">
    <mergeCell ref="K3:M3"/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G15" sqref="G15"/>
    </sheetView>
  </sheetViews>
  <sheetFormatPr defaultRowHeight="15" x14ac:dyDescent="0.25"/>
  <cols>
    <col min="1" max="1" width="4.7109375" customWidth="1"/>
    <col min="2" max="2" width="44.85546875" customWidth="1"/>
  </cols>
  <sheetData>
    <row r="1" spans="1:10" ht="60" customHeight="1" x14ac:dyDescent="0.4">
      <c r="A1" s="7"/>
      <c r="B1" s="19" t="s">
        <v>58</v>
      </c>
      <c r="C1" s="20"/>
      <c r="D1" s="20"/>
      <c r="E1" s="20"/>
      <c r="F1" s="20"/>
      <c r="G1" s="20"/>
      <c r="H1" s="20"/>
      <c r="I1" s="20"/>
      <c r="J1" s="20"/>
    </row>
    <row r="2" spans="1:10" x14ac:dyDescent="0.25">
      <c r="C2" s="41" t="s">
        <v>59</v>
      </c>
      <c r="D2" s="41"/>
      <c r="E2" s="41"/>
    </row>
    <row r="3" spans="1:10" x14ac:dyDescent="0.25">
      <c r="C3" s="9">
        <v>2019</v>
      </c>
      <c r="D3" s="9">
        <v>2018</v>
      </c>
      <c r="E3" s="9">
        <v>2017</v>
      </c>
    </row>
    <row r="4" spans="1:10" x14ac:dyDescent="0.25">
      <c r="A4" s="21">
        <v>1</v>
      </c>
      <c r="B4" s="9" t="s">
        <v>14</v>
      </c>
    </row>
    <row r="5" spans="1:10" x14ac:dyDescent="0.25">
      <c r="A5" s="21">
        <f>+A4+0.1</f>
        <v>1.1000000000000001</v>
      </c>
      <c r="B5" s="1" t="s">
        <v>15</v>
      </c>
    </row>
    <row r="6" spans="1:10" x14ac:dyDescent="0.25">
      <c r="A6" s="21">
        <f t="shared" ref="A6:A13" si="0">+A5+0.1</f>
        <v>1.2000000000000002</v>
      </c>
      <c r="B6" s="1" t="s">
        <v>16</v>
      </c>
    </row>
    <row r="7" spans="1:10" x14ac:dyDescent="0.25">
      <c r="A7" s="21">
        <f t="shared" si="0"/>
        <v>1.3000000000000003</v>
      </c>
      <c r="B7" s="1" t="s">
        <v>17</v>
      </c>
    </row>
    <row r="8" spans="1:10" x14ac:dyDescent="0.25">
      <c r="A8" s="21">
        <f t="shared" si="0"/>
        <v>1.4000000000000004</v>
      </c>
      <c r="B8" s="1" t="s">
        <v>18</v>
      </c>
    </row>
    <row r="9" spans="1:10" x14ac:dyDescent="0.25">
      <c r="A9" s="21">
        <f t="shared" si="0"/>
        <v>1.5000000000000004</v>
      </c>
      <c r="B9" s="1" t="s">
        <v>19</v>
      </c>
    </row>
    <row r="10" spans="1:10" x14ac:dyDescent="0.25">
      <c r="A10" s="21">
        <f t="shared" si="0"/>
        <v>1.6000000000000005</v>
      </c>
      <c r="B10" s="1" t="s">
        <v>20</v>
      </c>
    </row>
    <row r="11" spans="1:10" x14ac:dyDescent="0.25">
      <c r="A11" s="21">
        <f t="shared" si="0"/>
        <v>1.7000000000000006</v>
      </c>
      <c r="B11" s="1" t="s">
        <v>21</v>
      </c>
    </row>
    <row r="12" spans="1:10" x14ac:dyDescent="0.25">
      <c r="A12" s="21">
        <f t="shared" si="0"/>
        <v>1.8000000000000007</v>
      </c>
      <c r="B12" s="1" t="s">
        <v>22</v>
      </c>
    </row>
    <row r="13" spans="1:10" x14ac:dyDescent="0.25">
      <c r="A13" s="21">
        <f t="shared" si="0"/>
        <v>1.9000000000000008</v>
      </c>
      <c r="B13" s="1" t="s">
        <v>23</v>
      </c>
    </row>
    <row r="14" spans="1:10" x14ac:dyDescent="0.25">
      <c r="A14" s="21"/>
      <c r="B14" s="18" t="s">
        <v>24</v>
      </c>
    </row>
    <row r="15" spans="1:10" x14ac:dyDescent="0.25">
      <c r="A15" s="21"/>
    </row>
    <row r="16" spans="1:10" x14ac:dyDescent="0.25">
      <c r="A16" s="21">
        <f>+A4+1</f>
        <v>2</v>
      </c>
      <c r="B16" s="22" t="s">
        <v>25</v>
      </c>
    </row>
    <row r="17" spans="1:2" x14ac:dyDescent="0.25">
      <c r="A17" s="21">
        <f>+A16+0.1</f>
        <v>2.1</v>
      </c>
      <c r="B17" s="1" t="s">
        <v>11</v>
      </c>
    </row>
    <row r="18" spans="1:2" x14ac:dyDescent="0.25">
      <c r="A18" s="21">
        <f>+A17+0.1</f>
        <v>2.2000000000000002</v>
      </c>
      <c r="B18" s="1" t="s">
        <v>26</v>
      </c>
    </row>
    <row r="19" spans="1:2" x14ac:dyDescent="0.25">
      <c r="A19" s="21"/>
      <c r="B19" s="18" t="s">
        <v>27</v>
      </c>
    </row>
    <row r="20" spans="1:2" x14ac:dyDescent="0.25">
      <c r="A20" s="21">
        <f>+A18+0.1</f>
        <v>2.3000000000000003</v>
      </c>
      <c r="B20" s="1" t="s">
        <v>28</v>
      </c>
    </row>
    <row r="21" spans="1:2" x14ac:dyDescent="0.25">
      <c r="A21" s="21"/>
      <c r="B21" s="18" t="s">
        <v>29</v>
      </c>
    </row>
    <row r="22" spans="1:2" x14ac:dyDescent="0.25">
      <c r="A22" s="21">
        <f>+A20+0.1</f>
        <v>2.4000000000000004</v>
      </c>
      <c r="B22" s="1" t="s">
        <v>30</v>
      </c>
    </row>
    <row r="23" spans="1:2" x14ac:dyDescent="0.25">
      <c r="A23" s="21"/>
    </row>
    <row r="24" spans="1:2" x14ac:dyDescent="0.25">
      <c r="A24" s="21">
        <f>+A16+1</f>
        <v>3</v>
      </c>
      <c r="B24" s="9" t="s">
        <v>31</v>
      </c>
    </row>
    <row r="25" spans="1:2" x14ac:dyDescent="0.25">
      <c r="A25" s="21">
        <f>+A24+0.1</f>
        <v>3.1</v>
      </c>
      <c r="B25" s="1" t="s">
        <v>32</v>
      </c>
    </row>
    <row r="26" spans="1:2" x14ac:dyDescent="0.25">
      <c r="A26" s="21">
        <f t="shared" ref="A26:A30" si="1">+A25+0.1</f>
        <v>3.2</v>
      </c>
      <c r="B26" s="1" t="s">
        <v>33</v>
      </c>
    </row>
    <row r="27" spans="1:2" x14ac:dyDescent="0.25">
      <c r="A27" s="21">
        <f t="shared" si="1"/>
        <v>3.3000000000000003</v>
      </c>
      <c r="B27" s="1" t="s">
        <v>34</v>
      </c>
    </row>
    <row r="28" spans="1:2" x14ac:dyDescent="0.25">
      <c r="A28" s="21">
        <f t="shared" si="1"/>
        <v>3.4000000000000004</v>
      </c>
      <c r="B28" s="1" t="s">
        <v>35</v>
      </c>
    </row>
    <row r="29" spans="1:2" x14ac:dyDescent="0.25">
      <c r="A29" s="21">
        <f t="shared" si="1"/>
        <v>3.5000000000000004</v>
      </c>
      <c r="B29" s="1" t="s">
        <v>36</v>
      </c>
    </row>
    <row r="30" spans="1:2" x14ac:dyDescent="0.25">
      <c r="A30" s="21">
        <f t="shared" si="1"/>
        <v>3.6000000000000005</v>
      </c>
      <c r="B30" s="1" t="s">
        <v>37</v>
      </c>
    </row>
    <row r="31" spans="1:2" x14ac:dyDescent="0.25">
      <c r="A31" s="21"/>
      <c r="B31" s="18" t="s">
        <v>38</v>
      </c>
    </row>
    <row r="32" spans="1:2" x14ac:dyDescent="0.25">
      <c r="A32" s="21"/>
    </row>
    <row r="33" spans="1:2" x14ac:dyDescent="0.25">
      <c r="A33" s="21">
        <f>+A24+1</f>
        <v>4</v>
      </c>
      <c r="B33" s="22" t="s">
        <v>39</v>
      </c>
    </row>
    <row r="34" spans="1:2" x14ac:dyDescent="0.25">
      <c r="A34" s="21">
        <f>+A33+0.1</f>
        <v>4.0999999999999996</v>
      </c>
      <c r="B34" s="1" t="s">
        <v>40</v>
      </c>
    </row>
    <row r="35" spans="1:2" x14ac:dyDescent="0.25">
      <c r="A35" s="21">
        <f t="shared" ref="A35:A37" si="2">+A34+0.1</f>
        <v>4.1999999999999993</v>
      </c>
      <c r="B35" s="1" t="s">
        <v>41</v>
      </c>
    </row>
    <row r="36" spans="1:2" x14ac:dyDescent="0.25">
      <c r="A36" s="21">
        <f t="shared" si="2"/>
        <v>4.2999999999999989</v>
      </c>
      <c r="B36" s="1" t="s">
        <v>42</v>
      </c>
    </row>
    <row r="37" spans="1:2" x14ac:dyDescent="0.25">
      <c r="A37" s="21">
        <f t="shared" si="2"/>
        <v>4.3999999999999986</v>
      </c>
      <c r="B37" s="1" t="s">
        <v>43</v>
      </c>
    </row>
    <row r="38" spans="1:2" x14ac:dyDescent="0.25">
      <c r="A38" s="21"/>
    </row>
    <row r="39" spans="1:2" x14ac:dyDescent="0.25">
      <c r="A39" s="21">
        <f>+A33+1</f>
        <v>5</v>
      </c>
      <c r="B39" s="22" t="s">
        <v>44</v>
      </c>
    </row>
    <row r="40" spans="1:2" x14ac:dyDescent="0.25">
      <c r="A40" s="21">
        <f>+A39+0.1</f>
        <v>5.0999999999999996</v>
      </c>
      <c r="B40" s="1" t="s">
        <v>45</v>
      </c>
    </row>
    <row r="41" spans="1:2" x14ac:dyDescent="0.25">
      <c r="A41" s="21">
        <f t="shared" ref="A41:A44" si="3">+A40+0.1</f>
        <v>5.1999999999999993</v>
      </c>
      <c r="B41" s="18" t="s">
        <v>46</v>
      </c>
    </row>
    <row r="42" spans="1:2" x14ac:dyDescent="0.25">
      <c r="A42" s="21">
        <f t="shared" si="3"/>
        <v>5.2999999999999989</v>
      </c>
      <c r="B42" s="1" t="s">
        <v>47</v>
      </c>
    </row>
    <row r="43" spans="1:2" x14ac:dyDescent="0.25">
      <c r="A43" s="21">
        <f t="shared" si="3"/>
        <v>5.3999999999999986</v>
      </c>
      <c r="B43" s="18" t="s">
        <v>48</v>
      </c>
    </row>
    <row r="44" spans="1:2" x14ac:dyDescent="0.25">
      <c r="A44" s="21">
        <f t="shared" si="3"/>
        <v>5.4999999999999982</v>
      </c>
      <c r="B44" s="1" t="s">
        <v>49</v>
      </c>
    </row>
    <row r="45" spans="1:2" x14ac:dyDescent="0.25">
      <c r="A45" s="21"/>
      <c r="B45" s="18" t="s">
        <v>50</v>
      </c>
    </row>
    <row r="46" spans="1:2" x14ac:dyDescent="0.25">
      <c r="A46" s="21">
        <f>+A44+0.1</f>
        <v>5.5999999999999979</v>
      </c>
      <c r="B46" s="1" t="s">
        <v>51</v>
      </c>
    </row>
    <row r="47" spans="1:2" x14ac:dyDescent="0.25">
      <c r="A47" s="21">
        <f t="shared" ref="A47:A50" si="4">+A45+0.1</f>
        <v>0.1</v>
      </c>
      <c r="B47" s="1" t="s">
        <v>52</v>
      </c>
    </row>
    <row r="48" spans="1:2" x14ac:dyDescent="0.25">
      <c r="A48" s="21">
        <f t="shared" si="4"/>
        <v>5.6999999999999975</v>
      </c>
      <c r="B48" s="1" t="s">
        <v>53</v>
      </c>
    </row>
    <row r="49" spans="1:2" x14ac:dyDescent="0.25">
      <c r="A49" s="21">
        <f t="shared" si="4"/>
        <v>0.2</v>
      </c>
      <c r="B49" s="1" t="s">
        <v>43</v>
      </c>
    </row>
    <row r="50" spans="1:2" x14ac:dyDescent="0.25">
      <c r="A50" s="21">
        <f t="shared" si="4"/>
        <v>5.7999999999999972</v>
      </c>
      <c r="B50" s="1" t="s">
        <v>54</v>
      </c>
    </row>
    <row r="51" spans="1:2" x14ac:dyDescent="0.25">
      <c r="A51" s="21"/>
      <c r="B51" s="18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2020-05-19T16:15:53Z</dcterms:created>
  <dcterms:modified xsi:type="dcterms:W3CDTF">2023-09-29T15:58:10Z</dcterms:modified>
</cp:coreProperties>
</file>