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5970" windowHeight="1755" activeTab="3"/>
  </bookViews>
  <sheets>
    <sheet name="Sheet1" sheetId="2" r:id="rId1"/>
    <sheet name="Historicals" sheetId="1" r:id="rId2"/>
    <sheet name="Segmental forecast" sheetId="3" r:id="rId3"/>
    <sheet name="Three Statements" sheetId="4" r:id="rId4"/>
  </sheets>
  <externalReferences>
    <externalReference r:id="rId5"/>
  </externalReferences>
  <calcPr calcId="124519"/>
  <fileRecoveryPr repairLoad="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9" i="4"/>
  <c r="D69"/>
  <c r="E69"/>
  <c r="F69"/>
  <c r="G69"/>
  <c r="H69"/>
  <c r="I69"/>
  <c r="J69"/>
  <c r="K69"/>
  <c r="L69"/>
  <c r="M69"/>
  <c r="N69"/>
  <c r="B69"/>
  <c r="C68"/>
  <c r="D68"/>
  <c r="E68"/>
  <c r="F68"/>
  <c r="G68"/>
  <c r="H68"/>
  <c r="I68"/>
  <c r="J68"/>
  <c r="K68"/>
  <c r="L68"/>
  <c r="M68"/>
  <c r="N68"/>
  <c r="B68"/>
  <c r="C66"/>
  <c r="D66"/>
  <c r="E66"/>
  <c r="F66"/>
  <c r="G66"/>
  <c r="H66"/>
  <c r="I66"/>
  <c r="J66"/>
  <c r="K66"/>
  <c r="L66"/>
  <c r="M66"/>
  <c r="N66"/>
  <c r="B66"/>
  <c r="C55"/>
  <c r="D55"/>
  <c r="E55"/>
  <c r="F55"/>
  <c r="G55"/>
  <c r="H55"/>
  <c r="I55"/>
  <c r="J55"/>
  <c r="K55"/>
  <c r="L55"/>
  <c r="M55"/>
  <c r="N55"/>
  <c r="B55"/>
  <c r="C53"/>
  <c r="D53"/>
  <c r="E53"/>
  <c r="F53"/>
  <c r="G53"/>
  <c r="H53"/>
  <c r="I53"/>
  <c r="J53"/>
  <c r="K53"/>
  <c r="L53"/>
  <c r="M53"/>
  <c r="N53"/>
  <c r="B53"/>
  <c r="C49"/>
  <c r="D49"/>
  <c r="E49"/>
  <c r="F49"/>
  <c r="G49"/>
  <c r="H49"/>
  <c r="I49"/>
  <c r="J49"/>
  <c r="K49"/>
  <c r="L49"/>
  <c r="M49"/>
  <c r="N49"/>
  <c r="B49"/>
  <c r="C54"/>
  <c r="D54"/>
  <c r="E54"/>
  <c r="F54"/>
  <c r="G54"/>
  <c r="H54"/>
  <c r="I54"/>
  <c r="J54"/>
  <c r="K54"/>
  <c r="L54"/>
  <c r="M54"/>
  <c r="N54"/>
  <c r="B54"/>
  <c r="C51"/>
  <c r="D51"/>
  <c r="E51"/>
  <c r="F51"/>
  <c r="G51"/>
  <c r="H51"/>
  <c r="I51"/>
  <c r="J51"/>
  <c r="K51"/>
  <c r="L51"/>
  <c r="M51"/>
  <c r="N51"/>
  <c r="B51"/>
  <c r="C60"/>
  <c r="D60"/>
  <c r="E60"/>
  <c r="F60"/>
  <c r="G60"/>
  <c r="H60"/>
  <c r="I60"/>
  <c r="J60"/>
  <c r="K60"/>
  <c r="L60"/>
  <c r="M60"/>
  <c r="N60"/>
  <c r="B60"/>
  <c r="C64"/>
  <c r="D64"/>
  <c r="E64"/>
  <c r="F64"/>
  <c r="G64"/>
  <c r="H64"/>
  <c r="I64"/>
  <c r="J64"/>
  <c r="K64"/>
  <c r="L64"/>
  <c r="M64"/>
  <c r="N64"/>
  <c r="B64"/>
  <c r="C58"/>
  <c r="D58"/>
  <c r="E58"/>
  <c r="F58"/>
  <c r="G58"/>
  <c r="H58"/>
  <c r="I58"/>
  <c r="J58"/>
  <c r="K58"/>
  <c r="L58"/>
  <c r="M58"/>
  <c r="N58"/>
  <c r="B58"/>
  <c r="C50"/>
  <c r="D50"/>
  <c r="E50"/>
  <c r="F50"/>
  <c r="G50"/>
  <c r="H50"/>
  <c r="I50"/>
  <c r="J50"/>
  <c r="K50"/>
  <c r="L50"/>
  <c r="M50"/>
  <c r="N50"/>
  <c r="B50"/>
  <c r="C67"/>
  <c r="D67"/>
  <c r="E67"/>
  <c r="F67"/>
  <c r="G67"/>
  <c r="H67"/>
  <c r="I67"/>
  <c r="J67"/>
  <c r="K67"/>
  <c r="L67"/>
  <c r="M67"/>
  <c r="N67"/>
  <c r="B67"/>
  <c r="C65"/>
  <c r="D65"/>
  <c r="E65"/>
  <c r="F65"/>
  <c r="G65"/>
  <c r="H65"/>
  <c r="I65"/>
  <c r="J65"/>
  <c r="K65"/>
  <c r="L65"/>
  <c r="M65"/>
  <c r="N65"/>
  <c r="B65"/>
  <c r="C63"/>
  <c r="D63"/>
  <c r="E63"/>
  <c r="F63"/>
  <c r="G63"/>
  <c r="H63"/>
  <c r="I63"/>
  <c r="J63"/>
  <c r="K63"/>
  <c r="L63"/>
  <c r="M63"/>
  <c r="N63"/>
  <c r="B63"/>
  <c r="C62"/>
  <c r="D62"/>
  <c r="E62"/>
  <c r="F62"/>
  <c r="G62"/>
  <c r="H62"/>
  <c r="I62"/>
  <c r="J62"/>
  <c r="K62"/>
  <c r="L62"/>
  <c r="M62"/>
  <c r="N62"/>
  <c r="B62"/>
  <c r="C61"/>
  <c r="D61"/>
  <c r="E61"/>
  <c r="F61"/>
  <c r="G61"/>
  <c r="H61"/>
  <c r="I61"/>
  <c r="J61"/>
  <c r="K61"/>
  <c r="L61"/>
  <c r="M61"/>
  <c r="N61"/>
  <c r="B61"/>
  <c r="C59"/>
  <c r="D59"/>
  <c r="E59"/>
  <c r="F59"/>
  <c r="G59"/>
  <c r="H59"/>
  <c r="I59"/>
  <c r="J59"/>
  <c r="K59"/>
  <c r="L59"/>
  <c r="M59"/>
  <c r="N59"/>
  <c r="B59"/>
  <c r="C57"/>
  <c r="D57"/>
  <c r="E57"/>
  <c r="F57"/>
  <c r="G57"/>
  <c r="H57"/>
  <c r="I57"/>
  <c r="J57"/>
  <c r="K57"/>
  <c r="L57"/>
  <c r="M57"/>
  <c r="N57"/>
  <c r="B57"/>
  <c r="C56"/>
  <c r="D56"/>
  <c r="E56"/>
  <c r="F56"/>
  <c r="G56"/>
  <c r="H56"/>
  <c r="I56"/>
  <c r="J56"/>
  <c r="K56"/>
  <c r="L56"/>
  <c r="M56"/>
  <c r="N56"/>
  <c r="B56"/>
  <c r="C48"/>
  <c r="D48"/>
  <c r="E48"/>
  <c r="F48"/>
  <c r="G48"/>
  <c r="H48"/>
  <c r="I48"/>
  <c r="J48"/>
  <c r="K48"/>
  <c r="L48"/>
  <c r="M48"/>
  <c r="N48"/>
  <c r="B48"/>
  <c r="C52"/>
  <c r="D52"/>
  <c r="E52"/>
  <c r="F52"/>
  <c r="G52"/>
  <c r="H52"/>
  <c r="I52"/>
  <c r="J52"/>
  <c r="K52"/>
  <c r="L52"/>
  <c r="M52"/>
  <c r="N52"/>
  <c r="B52"/>
  <c r="C47"/>
  <c r="D47"/>
  <c r="E47"/>
  <c r="F47"/>
  <c r="G47"/>
  <c r="H47"/>
  <c r="I47"/>
  <c r="J47"/>
  <c r="K47"/>
  <c r="L47"/>
  <c r="M47"/>
  <c r="N47"/>
  <c r="B47"/>
  <c r="C46"/>
  <c r="D46"/>
  <c r="E46"/>
  <c r="F46"/>
  <c r="G46"/>
  <c r="H46"/>
  <c r="I46"/>
  <c r="J46"/>
  <c r="K46"/>
  <c r="L46"/>
  <c r="M46"/>
  <c r="N46"/>
  <c r="B46"/>
  <c r="C43"/>
  <c r="K43"/>
  <c r="C42"/>
  <c r="D42"/>
  <c r="E42"/>
  <c r="F42"/>
  <c r="G42"/>
  <c r="H42"/>
  <c r="I42"/>
  <c r="J42"/>
  <c r="K42"/>
  <c r="L42"/>
  <c r="M42"/>
  <c r="N42"/>
  <c r="B42"/>
  <c r="C40"/>
  <c r="D40"/>
  <c r="E40"/>
  <c r="F40"/>
  <c r="G40"/>
  <c r="H40"/>
  <c r="I40"/>
  <c r="J40"/>
  <c r="K40"/>
  <c r="L40"/>
  <c r="M40"/>
  <c r="N40"/>
  <c r="B40"/>
  <c r="C41"/>
  <c r="D41"/>
  <c r="E41"/>
  <c r="F41"/>
  <c r="G41"/>
  <c r="H41"/>
  <c r="I41"/>
  <c r="J41"/>
  <c r="K41"/>
  <c r="L41"/>
  <c r="M41"/>
  <c r="N41"/>
  <c r="B41"/>
  <c r="C38"/>
  <c r="D38"/>
  <c r="E38"/>
  <c r="F38"/>
  <c r="G38"/>
  <c r="H38"/>
  <c r="I38"/>
  <c r="J38"/>
  <c r="K38"/>
  <c r="L38"/>
  <c r="M38"/>
  <c r="N38"/>
  <c r="B38"/>
  <c r="C36"/>
  <c r="D36"/>
  <c r="E36"/>
  <c r="F36"/>
  <c r="G36"/>
  <c r="H36"/>
  <c r="I36"/>
  <c r="J36"/>
  <c r="K36"/>
  <c r="L36"/>
  <c r="M36"/>
  <c r="N36"/>
  <c r="B36"/>
  <c r="C35"/>
  <c r="D35"/>
  <c r="E35"/>
  <c r="F35"/>
  <c r="G35"/>
  <c r="H35"/>
  <c r="I35"/>
  <c r="J35"/>
  <c r="K35"/>
  <c r="L35"/>
  <c r="M35"/>
  <c r="N35"/>
  <c r="B35"/>
  <c r="C37"/>
  <c r="D37"/>
  <c r="E37"/>
  <c r="F37"/>
  <c r="G37"/>
  <c r="H37"/>
  <c r="I37"/>
  <c r="J37"/>
  <c r="K37"/>
  <c r="L37"/>
  <c r="M37"/>
  <c r="N37"/>
  <c r="B37"/>
  <c r="C29"/>
  <c r="D29"/>
  <c r="E29"/>
  <c r="F29"/>
  <c r="G29"/>
  <c r="H29"/>
  <c r="I29"/>
  <c r="J29"/>
  <c r="K29"/>
  <c r="L29"/>
  <c r="M29"/>
  <c r="N29"/>
  <c r="C34"/>
  <c r="D34"/>
  <c r="E34"/>
  <c r="F34"/>
  <c r="G34"/>
  <c r="G43" s="1"/>
  <c r="H34"/>
  <c r="I34"/>
  <c r="J34"/>
  <c r="K34"/>
  <c r="L34"/>
  <c r="M34"/>
  <c r="N34"/>
  <c r="B34"/>
  <c r="B43" s="1"/>
  <c r="C33"/>
  <c r="D33"/>
  <c r="D43" s="1"/>
  <c r="E33"/>
  <c r="E43" s="1"/>
  <c r="F33"/>
  <c r="F43" s="1"/>
  <c r="G33"/>
  <c r="H33"/>
  <c r="H43" s="1"/>
  <c r="I33"/>
  <c r="I43" s="1"/>
  <c r="J33"/>
  <c r="J43" s="1"/>
  <c r="K33"/>
  <c r="L33"/>
  <c r="L43" s="1"/>
  <c r="M33"/>
  <c r="M43" s="1"/>
  <c r="N33"/>
  <c r="N43" s="1"/>
  <c r="B33"/>
  <c r="C23"/>
  <c r="D23"/>
  <c r="E23"/>
  <c r="F23"/>
  <c r="G23"/>
  <c r="H23"/>
  <c r="I23"/>
  <c r="J23"/>
  <c r="K23"/>
  <c r="L23"/>
  <c r="M23"/>
  <c r="N23"/>
  <c r="B23"/>
  <c r="C22"/>
  <c r="D22"/>
  <c r="E22"/>
  <c r="F22"/>
  <c r="G22"/>
  <c r="H22"/>
  <c r="I22"/>
  <c r="J22"/>
  <c r="K22"/>
  <c r="L22"/>
  <c r="M22"/>
  <c r="N22"/>
  <c r="B22"/>
  <c r="C25"/>
  <c r="D25"/>
  <c r="E25"/>
  <c r="F25"/>
  <c r="G25"/>
  <c r="H25"/>
  <c r="I25"/>
  <c r="J25"/>
  <c r="K25"/>
  <c r="L25"/>
  <c r="M25"/>
  <c r="N25"/>
  <c r="B25"/>
  <c r="C30" l="1"/>
  <c r="D30"/>
  <c r="E30"/>
  <c r="F30"/>
  <c r="G30"/>
  <c r="H30"/>
  <c r="I30"/>
  <c r="J30"/>
  <c r="K30"/>
  <c r="L30"/>
  <c r="M30"/>
  <c r="N30"/>
  <c r="B30"/>
  <c r="B29"/>
  <c r="C28"/>
  <c r="D28"/>
  <c r="E28"/>
  <c r="F28"/>
  <c r="G28"/>
  <c r="H28"/>
  <c r="I28"/>
  <c r="J28"/>
  <c r="K28"/>
  <c r="L28"/>
  <c r="M28"/>
  <c r="N28"/>
  <c r="B28"/>
  <c r="C27"/>
  <c r="D27"/>
  <c r="E27"/>
  <c r="F27"/>
  <c r="G27"/>
  <c r="H27"/>
  <c r="I27"/>
  <c r="J27"/>
  <c r="K27"/>
  <c r="L27"/>
  <c r="M27"/>
  <c r="N27"/>
  <c r="B27"/>
  <c r="C26"/>
  <c r="D26"/>
  <c r="E26"/>
  <c r="F26"/>
  <c r="G26"/>
  <c r="H26"/>
  <c r="I26"/>
  <c r="J26"/>
  <c r="K26"/>
  <c r="L26"/>
  <c r="M26"/>
  <c r="N26"/>
  <c r="B26"/>
  <c r="C21"/>
  <c r="C31" s="1"/>
  <c r="C44" s="1"/>
  <c r="D21"/>
  <c r="E21"/>
  <c r="F21"/>
  <c r="G21"/>
  <c r="H21"/>
  <c r="H31" s="1"/>
  <c r="H44" s="1"/>
  <c r="I21"/>
  <c r="J21"/>
  <c r="K21"/>
  <c r="K31" s="1"/>
  <c r="K44" s="1"/>
  <c r="L21"/>
  <c r="M21"/>
  <c r="N21"/>
  <c r="B21"/>
  <c r="K10"/>
  <c r="L10"/>
  <c r="M10"/>
  <c r="B21" i="3"/>
  <c r="C21"/>
  <c r="D21"/>
  <c r="D22" s="1"/>
  <c r="E21"/>
  <c r="E22" s="1"/>
  <c r="F21"/>
  <c r="F22" s="1"/>
  <c r="G21"/>
  <c r="H21"/>
  <c r="I22" s="1"/>
  <c r="I21"/>
  <c r="B22"/>
  <c r="C22"/>
  <c r="G22"/>
  <c r="H22"/>
  <c r="B23"/>
  <c r="B24" s="1"/>
  <c r="B26" s="1"/>
  <c r="C23"/>
  <c r="C24" s="1"/>
  <c r="C26" s="1"/>
  <c r="D23"/>
  <c r="D24" s="1"/>
  <c r="D26" s="1"/>
  <c r="E23"/>
  <c r="E24" s="1"/>
  <c r="E26" s="1"/>
  <c r="F23"/>
  <c r="G24" s="1"/>
  <c r="G26" s="1"/>
  <c r="G23"/>
  <c r="H23"/>
  <c r="I23"/>
  <c r="J23"/>
  <c r="H24"/>
  <c r="H26" s="1"/>
  <c r="I24"/>
  <c r="I26" s="1"/>
  <c r="J24"/>
  <c r="B25"/>
  <c r="C25"/>
  <c r="D25"/>
  <c r="E25"/>
  <c r="F25"/>
  <c r="G25"/>
  <c r="H25"/>
  <c r="I25"/>
  <c r="K25"/>
  <c r="K24" s="1"/>
  <c r="L25"/>
  <c r="M25" s="1"/>
  <c r="K26"/>
  <c r="L26"/>
  <c r="M26"/>
  <c r="N26" s="1"/>
  <c r="B27"/>
  <c r="B28" s="1"/>
  <c r="B30" s="1"/>
  <c r="C27"/>
  <c r="C28" s="1"/>
  <c r="C30" s="1"/>
  <c r="D27"/>
  <c r="E28" s="1"/>
  <c r="E30" s="1"/>
  <c r="E27"/>
  <c r="F27"/>
  <c r="G27"/>
  <c r="H27"/>
  <c r="H28" s="1"/>
  <c r="H30" s="1"/>
  <c r="I27"/>
  <c r="J27" s="1"/>
  <c r="F28"/>
  <c r="F30" s="1"/>
  <c r="G28"/>
  <c r="G30" s="1"/>
  <c r="J28"/>
  <c r="B29"/>
  <c r="C29"/>
  <c r="D29"/>
  <c r="E29"/>
  <c r="F29"/>
  <c r="G29"/>
  <c r="H29"/>
  <c r="I29"/>
  <c r="K29"/>
  <c r="L29" s="1"/>
  <c r="K30"/>
  <c r="L30" s="1"/>
  <c r="M30" s="1"/>
  <c r="N30" s="1"/>
  <c r="B31"/>
  <c r="C32" s="1"/>
  <c r="C34" s="1"/>
  <c r="C31"/>
  <c r="D31"/>
  <c r="E31"/>
  <c r="F31"/>
  <c r="F32" s="1"/>
  <c r="F34" s="1"/>
  <c r="G31"/>
  <c r="G32" s="1"/>
  <c r="G34" s="1"/>
  <c r="H31"/>
  <c r="H32" s="1"/>
  <c r="H34" s="1"/>
  <c r="I31"/>
  <c r="J31" s="1"/>
  <c r="K31" s="1"/>
  <c r="B32"/>
  <c r="B34" s="1"/>
  <c r="D32"/>
  <c r="D34" s="1"/>
  <c r="E32"/>
  <c r="E34" s="1"/>
  <c r="J32"/>
  <c r="B33"/>
  <c r="C33"/>
  <c r="D33"/>
  <c r="E33"/>
  <c r="F33"/>
  <c r="G33"/>
  <c r="H33"/>
  <c r="I33"/>
  <c r="K33"/>
  <c r="L33" s="1"/>
  <c r="K34"/>
  <c r="K32" s="1"/>
  <c r="L34"/>
  <c r="M34" s="1"/>
  <c r="N34" s="1"/>
  <c r="E35"/>
  <c r="E37" s="1"/>
  <c r="G35"/>
  <c r="G37" s="1"/>
  <c r="B38"/>
  <c r="B40" s="1"/>
  <c r="C38"/>
  <c r="D38"/>
  <c r="E38"/>
  <c r="E39" s="1"/>
  <c r="F38"/>
  <c r="F40" s="1"/>
  <c r="G38"/>
  <c r="G39" s="1"/>
  <c r="H38"/>
  <c r="H40" s="1"/>
  <c r="I38"/>
  <c r="I40" s="1"/>
  <c r="B39"/>
  <c r="C39"/>
  <c r="D39"/>
  <c r="I39"/>
  <c r="C40"/>
  <c r="D40"/>
  <c r="G40"/>
  <c r="B41"/>
  <c r="G41"/>
  <c r="I41"/>
  <c r="J41" s="1"/>
  <c r="B42"/>
  <c r="B44" s="1"/>
  <c r="C42"/>
  <c r="C35" s="1"/>
  <c r="D42"/>
  <c r="D44" s="1"/>
  <c r="E42"/>
  <c r="F43" s="1"/>
  <c r="F42"/>
  <c r="F35" s="1"/>
  <c r="G42"/>
  <c r="H42"/>
  <c r="I42"/>
  <c r="I35" s="1"/>
  <c r="E43"/>
  <c r="G43"/>
  <c r="H43"/>
  <c r="C44"/>
  <c r="G44"/>
  <c r="H44"/>
  <c r="B45"/>
  <c r="B46" s="1"/>
  <c r="C45"/>
  <c r="C47" s="1"/>
  <c r="D45"/>
  <c r="D46" s="1"/>
  <c r="E45"/>
  <c r="E47" s="1"/>
  <c r="F45"/>
  <c r="G46" s="1"/>
  <c r="G45"/>
  <c r="G47" s="1"/>
  <c r="H45"/>
  <c r="I45"/>
  <c r="F46"/>
  <c r="H46"/>
  <c r="I46"/>
  <c r="D47"/>
  <c r="H47"/>
  <c r="I47"/>
  <c r="J47" s="1"/>
  <c r="K47" s="1"/>
  <c r="L47" s="1"/>
  <c r="M47" s="1"/>
  <c r="N47" s="1"/>
  <c r="B48"/>
  <c r="C48"/>
  <c r="C41" s="1"/>
  <c r="D48"/>
  <c r="D50" s="1"/>
  <c r="E48"/>
  <c r="E49" s="1"/>
  <c r="F48"/>
  <c r="F50" s="1"/>
  <c r="G48"/>
  <c r="H49" s="1"/>
  <c r="H48"/>
  <c r="H50" s="1"/>
  <c r="I48"/>
  <c r="B49"/>
  <c r="G49"/>
  <c r="I49"/>
  <c r="B50"/>
  <c r="E50"/>
  <c r="I50"/>
  <c r="J50"/>
  <c r="J49" s="1"/>
  <c r="B52"/>
  <c r="C52"/>
  <c r="D52"/>
  <c r="D53" s="1"/>
  <c r="E52"/>
  <c r="E53" s="1"/>
  <c r="F52"/>
  <c r="F53" s="1"/>
  <c r="G52"/>
  <c r="G53" s="1"/>
  <c r="H52"/>
  <c r="I53" s="1"/>
  <c r="I52"/>
  <c r="B53"/>
  <c r="C53"/>
  <c r="H53"/>
  <c r="B54"/>
  <c r="B55" s="1"/>
  <c r="B57" s="1"/>
  <c r="C54"/>
  <c r="C55" s="1"/>
  <c r="C57" s="1"/>
  <c r="D54"/>
  <c r="D55" s="1"/>
  <c r="D57" s="1"/>
  <c r="E54"/>
  <c r="E55" s="1"/>
  <c r="E57" s="1"/>
  <c r="F54"/>
  <c r="G55" s="1"/>
  <c r="G57" s="1"/>
  <c r="G54"/>
  <c r="H54"/>
  <c r="I54"/>
  <c r="J54"/>
  <c r="F55"/>
  <c r="F57" s="1"/>
  <c r="H55"/>
  <c r="I55"/>
  <c r="I57" s="1"/>
  <c r="J55"/>
  <c r="B56"/>
  <c r="C56"/>
  <c r="D56"/>
  <c r="E56"/>
  <c r="F56"/>
  <c r="G56"/>
  <c r="H56"/>
  <c r="I56"/>
  <c r="K56"/>
  <c r="K55" s="1"/>
  <c r="K54" s="1"/>
  <c r="L56"/>
  <c r="L55" s="1"/>
  <c r="M56"/>
  <c r="N56" s="1"/>
  <c r="H57"/>
  <c r="K57"/>
  <c r="L57" s="1"/>
  <c r="M57" s="1"/>
  <c r="N57" s="1"/>
  <c r="B58"/>
  <c r="B59" s="1"/>
  <c r="B61" s="1"/>
  <c r="C58"/>
  <c r="C59" s="1"/>
  <c r="C61" s="1"/>
  <c r="D58"/>
  <c r="E59" s="1"/>
  <c r="E61" s="1"/>
  <c r="E58"/>
  <c r="F58"/>
  <c r="G58"/>
  <c r="H58"/>
  <c r="H59" s="1"/>
  <c r="H61" s="1"/>
  <c r="I58"/>
  <c r="J58" s="1"/>
  <c r="D59"/>
  <c r="D61" s="1"/>
  <c r="F59"/>
  <c r="G59"/>
  <c r="G61" s="1"/>
  <c r="J59"/>
  <c r="B60"/>
  <c r="C60"/>
  <c r="D60"/>
  <c r="E60"/>
  <c r="F60"/>
  <c r="G60"/>
  <c r="H60"/>
  <c r="I60"/>
  <c r="K60"/>
  <c r="L60" s="1"/>
  <c r="F61"/>
  <c r="K61"/>
  <c r="L61"/>
  <c r="M61" s="1"/>
  <c r="N61" s="1"/>
  <c r="B62"/>
  <c r="C63" s="1"/>
  <c r="C65" s="1"/>
  <c r="C62"/>
  <c r="D62"/>
  <c r="E62"/>
  <c r="F62"/>
  <c r="F63" s="1"/>
  <c r="F65" s="1"/>
  <c r="G62"/>
  <c r="G63" s="1"/>
  <c r="G65" s="1"/>
  <c r="H62"/>
  <c r="H63" s="1"/>
  <c r="H65" s="1"/>
  <c r="I62"/>
  <c r="I63" s="1"/>
  <c r="I65" s="1"/>
  <c r="B63"/>
  <c r="B65" s="1"/>
  <c r="D63"/>
  <c r="E63"/>
  <c r="E65" s="1"/>
  <c r="J63"/>
  <c r="J62" s="1"/>
  <c r="K62" s="1"/>
  <c r="L62" s="1"/>
  <c r="B64"/>
  <c r="C64"/>
  <c r="D64"/>
  <c r="E64"/>
  <c r="F64"/>
  <c r="G64"/>
  <c r="H64"/>
  <c r="I64"/>
  <c r="K64"/>
  <c r="L64"/>
  <c r="M64"/>
  <c r="N64"/>
  <c r="D65"/>
  <c r="K65"/>
  <c r="K63" s="1"/>
  <c r="L65"/>
  <c r="L63" s="1"/>
  <c r="M65"/>
  <c r="N65" s="1"/>
  <c r="G66"/>
  <c r="G68" s="1"/>
  <c r="B69"/>
  <c r="B71" s="1"/>
  <c r="C69"/>
  <c r="D69"/>
  <c r="E69"/>
  <c r="E70" s="1"/>
  <c r="F69"/>
  <c r="F71" s="1"/>
  <c r="G69"/>
  <c r="G70" s="1"/>
  <c r="H69"/>
  <c r="H71" s="1"/>
  <c r="I69"/>
  <c r="I71" s="1"/>
  <c r="B70"/>
  <c r="C70"/>
  <c r="D70"/>
  <c r="I70"/>
  <c r="C71"/>
  <c r="D71"/>
  <c r="G71"/>
  <c r="B72"/>
  <c r="I72"/>
  <c r="J72"/>
  <c r="B73"/>
  <c r="B75" s="1"/>
  <c r="C73"/>
  <c r="C66" s="1"/>
  <c r="D73"/>
  <c r="D75" s="1"/>
  <c r="E73"/>
  <c r="F74" s="1"/>
  <c r="F73"/>
  <c r="F75" s="1"/>
  <c r="G73"/>
  <c r="H73"/>
  <c r="I73"/>
  <c r="I66" s="1"/>
  <c r="E74"/>
  <c r="G74"/>
  <c r="H74"/>
  <c r="C75"/>
  <c r="G75"/>
  <c r="H75"/>
  <c r="B76"/>
  <c r="B77" s="1"/>
  <c r="C76"/>
  <c r="C78" s="1"/>
  <c r="D76"/>
  <c r="D77" s="1"/>
  <c r="E76"/>
  <c r="E78" s="1"/>
  <c r="F76"/>
  <c r="G77" s="1"/>
  <c r="G76"/>
  <c r="G78" s="1"/>
  <c r="H76"/>
  <c r="I76"/>
  <c r="F77"/>
  <c r="H77"/>
  <c r="I77"/>
  <c r="D78"/>
  <c r="H78"/>
  <c r="I78"/>
  <c r="J78" s="1"/>
  <c r="K78" s="1"/>
  <c r="L78" s="1"/>
  <c r="M78" s="1"/>
  <c r="N78" s="1"/>
  <c r="B79"/>
  <c r="C79"/>
  <c r="C72" s="1"/>
  <c r="D79"/>
  <c r="D81" s="1"/>
  <c r="E79"/>
  <c r="E80" s="1"/>
  <c r="F79"/>
  <c r="F81" s="1"/>
  <c r="G79"/>
  <c r="H80" s="1"/>
  <c r="H79"/>
  <c r="H81" s="1"/>
  <c r="I79"/>
  <c r="B80"/>
  <c r="G80"/>
  <c r="I80"/>
  <c r="J80"/>
  <c r="B81"/>
  <c r="E81"/>
  <c r="I81"/>
  <c r="J81"/>
  <c r="K81" s="1"/>
  <c r="B83"/>
  <c r="C83"/>
  <c r="D83"/>
  <c r="D84" s="1"/>
  <c r="E83"/>
  <c r="E84" s="1"/>
  <c r="F83"/>
  <c r="F84" s="1"/>
  <c r="G83"/>
  <c r="G84" s="1"/>
  <c r="H83"/>
  <c r="I84" s="1"/>
  <c r="I83"/>
  <c r="B84"/>
  <c r="C84"/>
  <c r="B85"/>
  <c r="B86" s="1"/>
  <c r="B88" s="1"/>
  <c r="C85"/>
  <c r="C86" s="1"/>
  <c r="C88" s="1"/>
  <c r="D85"/>
  <c r="D86" s="1"/>
  <c r="D88" s="1"/>
  <c r="E85"/>
  <c r="E86" s="1"/>
  <c r="E88" s="1"/>
  <c r="F85"/>
  <c r="G86" s="1"/>
  <c r="G88" s="1"/>
  <c r="G85"/>
  <c r="H85"/>
  <c r="I85"/>
  <c r="J85"/>
  <c r="H86"/>
  <c r="I86"/>
  <c r="I88" s="1"/>
  <c r="J86"/>
  <c r="B87"/>
  <c r="C87"/>
  <c r="D87"/>
  <c r="E87"/>
  <c r="F87"/>
  <c r="G87"/>
  <c r="H87"/>
  <c r="I87"/>
  <c r="K87"/>
  <c r="K86" s="1"/>
  <c r="K85" s="1"/>
  <c r="L87"/>
  <c r="L86" s="1"/>
  <c r="M87"/>
  <c r="N87" s="1"/>
  <c r="N86" s="1"/>
  <c r="H88"/>
  <c r="K88"/>
  <c r="L88" s="1"/>
  <c r="M88" s="1"/>
  <c r="N88" s="1"/>
  <c r="B89"/>
  <c r="B90" s="1"/>
  <c r="B92" s="1"/>
  <c r="C89"/>
  <c r="C90" s="1"/>
  <c r="C92" s="1"/>
  <c r="D89"/>
  <c r="E90" s="1"/>
  <c r="E92" s="1"/>
  <c r="E89"/>
  <c r="F89"/>
  <c r="G89"/>
  <c r="H89"/>
  <c r="H90" s="1"/>
  <c r="H92" s="1"/>
  <c r="I89"/>
  <c r="J89" s="1"/>
  <c r="F90"/>
  <c r="G90"/>
  <c r="G92" s="1"/>
  <c r="J90"/>
  <c r="B91"/>
  <c r="C91"/>
  <c r="D91"/>
  <c r="E91"/>
  <c r="F91"/>
  <c r="G91"/>
  <c r="H91"/>
  <c r="I91"/>
  <c r="K91"/>
  <c r="L91" s="1"/>
  <c r="F92"/>
  <c r="K92"/>
  <c r="L92"/>
  <c r="M92" s="1"/>
  <c r="N92" s="1"/>
  <c r="B93"/>
  <c r="C94" s="1"/>
  <c r="C96" s="1"/>
  <c r="C93"/>
  <c r="D93"/>
  <c r="E93"/>
  <c r="F93"/>
  <c r="F94" s="1"/>
  <c r="F96" s="1"/>
  <c r="G93"/>
  <c r="G94" s="1"/>
  <c r="G96" s="1"/>
  <c r="H93"/>
  <c r="H94" s="1"/>
  <c r="H96" s="1"/>
  <c r="I93"/>
  <c r="I94" s="1"/>
  <c r="I96" s="1"/>
  <c r="B94"/>
  <c r="B96" s="1"/>
  <c r="D94"/>
  <c r="E94"/>
  <c r="E96" s="1"/>
  <c r="J94"/>
  <c r="J93" s="1"/>
  <c r="B95"/>
  <c r="C95"/>
  <c r="D95"/>
  <c r="E95"/>
  <c r="F95"/>
  <c r="G95"/>
  <c r="H95"/>
  <c r="I95"/>
  <c r="K95"/>
  <c r="L95" s="1"/>
  <c r="D96"/>
  <c r="K96"/>
  <c r="K94" s="1"/>
  <c r="L96"/>
  <c r="M96"/>
  <c r="N96" s="1"/>
  <c r="G97"/>
  <c r="G99" s="1"/>
  <c r="B100"/>
  <c r="B102" s="1"/>
  <c r="C100"/>
  <c r="D100"/>
  <c r="E100"/>
  <c r="E101" s="1"/>
  <c r="F100"/>
  <c r="F102" s="1"/>
  <c r="G100"/>
  <c r="G101" s="1"/>
  <c r="H100"/>
  <c r="H102" s="1"/>
  <c r="I100"/>
  <c r="I102" s="1"/>
  <c r="B101"/>
  <c r="C101"/>
  <c r="D101"/>
  <c r="I101"/>
  <c r="C102"/>
  <c r="D102"/>
  <c r="G102"/>
  <c r="B103"/>
  <c r="I103"/>
  <c r="J103"/>
  <c r="B104"/>
  <c r="B106" s="1"/>
  <c r="C104"/>
  <c r="C97" s="1"/>
  <c r="D104"/>
  <c r="D106" s="1"/>
  <c r="E104"/>
  <c r="F105" s="1"/>
  <c r="F104"/>
  <c r="F106" s="1"/>
  <c r="G104"/>
  <c r="H104"/>
  <c r="I104"/>
  <c r="I97" s="1"/>
  <c r="E105"/>
  <c r="G105"/>
  <c r="H105"/>
  <c r="C106"/>
  <c r="G106"/>
  <c r="H106"/>
  <c r="B107"/>
  <c r="B108" s="1"/>
  <c r="C107"/>
  <c r="C109" s="1"/>
  <c r="D107"/>
  <c r="D108" s="1"/>
  <c r="E107"/>
  <c r="E109" s="1"/>
  <c r="F107"/>
  <c r="G108" s="1"/>
  <c r="G107"/>
  <c r="G109" s="1"/>
  <c r="H107"/>
  <c r="I107"/>
  <c r="F108"/>
  <c r="H108"/>
  <c r="I108"/>
  <c r="D109"/>
  <c r="H109"/>
  <c r="I109"/>
  <c r="J109" s="1"/>
  <c r="K109" s="1"/>
  <c r="L109" s="1"/>
  <c r="M109" s="1"/>
  <c r="N109" s="1"/>
  <c r="B110"/>
  <c r="C110"/>
  <c r="C103" s="1"/>
  <c r="D110"/>
  <c r="D103" s="1"/>
  <c r="E110"/>
  <c r="E111" s="1"/>
  <c r="F110"/>
  <c r="F112" s="1"/>
  <c r="G110"/>
  <c r="H111" s="1"/>
  <c r="H110"/>
  <c r="H112" s="1"/>
  <c r="I110"/>
  <c r="B111"/>
  <c r="G111"/>
  <c r="I111"/>
  <c r="J111"/>
  <c r="B112"/>
  <c r="D112"/>
  <c r="E112"/>
  <c r="I112"/>
  <c r="J112"/>
  <c r="K112" s="1"/>
  <c r="B114"/>
  <c r="C114"/>
  <c r="D114"/>
  <c r="D115" s="1"/>
  <c r="E114"/>
  <c r="E115" s="1"/>
  <c r="F114"/>
  <c r="F115" s="1"/>
  <c r="G114"/>
  <c r="G115" s="1"/>
  <c r="H114"/>
  <c r="I115" s="1"/>
  <c r="I114"/>
  <c r="B115"/>
  <c r="C115"/>
  <c r="B116"/>
  <c r="B117" s="1"/>
  <c r="B119" s="1"/>
  <c r="C116"/>
  <c r="C117" s="1"/>
  <c r="C119" s="1"/>
  <c r="D116"/>
  <c r="D117" s="1"/>
  <c r="D119" s="1"/>
  <c r="E116"/>
  <c r="E117" s="1"/>
  <c r="E119" s="1"/>
  <c r="F116"/>
  <c r="G117" s="1"/>
  <c r="G119" s="1"/>
  <c r="G116"/>
  <c r="H116"/>
  <c r="I116"/>
  <c r="J116"/>
  <c r="H117"/>
  <c r="I117"/>
  <c r="I119" s="1"/>
  <c r="J117"/>
  <c r="B118"/>
  <c r="C118"/>
  <c r="D118"/>
  <c r="E118"/>
  <c r="F118"/>
  <c r="G118"/>
  <c r="H118"/>
  <c r="I118"/>
  <c r="K118"/>
  <c r="K117" s="1"/>
  <c r="K116" s="1"/>
  <c r="L118"/>
  <c r="L117" s="1"/>
  <c r="M118"/>
  <c r="N118" s="1"/>
  <c r="H119"/>
  <c r="K119"/>
  <c r="L119" s="1"/>
  <c r="M119" s="1"/>
  <c r="N119" s="1"/>
  <c r="B120"/>
  <c r="B121" s="1"/>
  <c r="B123" s="1"/>
  <c r="C120"/>
  <c r="C121" s="1"/>
  <c r="C123" s="1"/>
  <c r="D120"/>
  <c r="E121" s="1"/>
  <c r="E123" s="1"/>
  <c r="E120"/>
  <c r="F120"/>
  <c r="G120"/>
  <c r="H120"/>
  <c r="H121" s="1"/>
  <c r="H123" s="1"/>
  <c r="I120"/>
  <c r="J120" s="1"/>
  <c r="F121"/>
  <c r="G121"/>
  <c r="G123" s="1"/>
  <c r="J121"/>
  <c r="B122"/>
  <c r="C122"/>
  <c r="D122"/>
  <c r="E122"/>
  <c r="F122"/>
  <c r="G122"/>
  <c r="H122"/>
  <c r="I122"/>
  <c r="K122"/>
  <c r="L122" s="1"/>
  <c r="F123"/>
  <c r="K123"/>
  <c r="L123"/>
  <c r="M123" s="1"/>
  <c r="N123" s="1"/>
  <c r="B124"/>
  <c r="C125" s="1"/>
  <c r="C127" s="1"/>
  <c r="C124"/>
  <c r="D124"/>
  <c r="E124"/>
  <c r="F124"/>
  <c r="F125" s="1"/>
  <c r="F127" s="1"/>
  <c r="G124"/>
  <c r="G125" s="1"/>
  <c r="G127" s="1"/>
  <c r="H124"/>
  <c r="H125" s="1"/>
  <c r="H127" s="1"/>
  <c r="I124"/>
  <c r="I125" s="1"/>
  <c r="I127" s="1"/>
  <c r="J124"/>
  <c r="K124" s="1"/>
  <c r="D125"/>
  <c r="E125"/>
  <c r="E127" s="1"/>
  <c r="J125"/>
  <c r="B126"/>
  <c r="C126"/>
  <c r="D126"/>
  <c r="E126"/>
  <c r="F126"/>
  <c r="G126"/>
  <c r="H126"/>
  <c r="I126"/>
  <c r="K126"/>
  <c r="L126" s="1"/>
  <c r="D127"/>
  <c r="K127"/>
  <c r="K125" s="1"/>
  <c r="L127"/>
  <c r="M127"/>
  <c r="N127" s="1"/>
  <c r="G128"/>
  <c r="G130" s="1"/>
  <c r="B131"/>
  <c r="B133" s="1"/>
  <c r="C131"/>
  <c r="D131"/>
  <c r="E131"/>
  <c r="E132" s="1"/>
  <c r="F131"/>
  <c r="F128" s="1"/>
  <c r="G131"/>
  <c r="G132" s="1"/>
  <c r="H131"/>
  <c r="H133" s="1"/>
  <c r="I131"/>
  <c r="I132" s="1"/>
  <c r="B132"/>
  <c r="C132"/>
  <c r="D132"/>
  <c r="C133"/>
  <c r="D133"/>
  <c r="F133"/>
  <c r="G133"/>
  <c r="B134"/>
  <c r="I134"/>
  <c r="J134"/>
  <c r="B135"/>
  <c r="B128" s="1"/>
  <c r="C135"/>
  <c r="C128" s="1"/>
  <c r="D135"/>
  <c r="D137" s="1"/>
  <c r="E135"/>
  <c r="F136" s="1"/>
  <c r="F135"/>
  <c r="F137" s="1"/>
  <c r="G135"/>
  <c r="H135"/>
  <c r="I135"/>
  <c r="I128" s="1"/>
  <c r="G136"/>
  <c r="H136"/>
  <c r="B137"/>
  <c r="C137"/>
  <c r="G137"/>
  <c r="H137"/>
  <c r="B138"/>
  <c r="B139" s="1"/>
  <c r="C138"/>
  <c r="C139" s="1"/>
  <c r="D138"/>
  <c r="D139" s="1"/>
  <c r="E138"/>
  <c r="E140" s="1"/>
  <c r="F138"/>
  <c r="G139" s="1"/>
  <c r="G138"/>
  <c r="G140" s="1"/>
  <c r="H138"/>
  <c r="I138"/>
  <c r="H139"/>
  <c r="I139"/>
  <c r="C140"/>
  <c r="D140"/>
  <c r="H140"/>
  <c r="I140"/>
  <c r="J140" s="1"/>
  <c r="K140" s="1"/>
  <c r="L140" s="1"/>
  <c r="M140" s="1"/>
  <c r="N140" s="1"/>
  <c r="B141"/>
  <c r="C141"/>
  <c r="C134" s="1"/>
  <c r="D141"/>
  <c r="D134" s="1"/>
  <c r="E141"/>
  <c r="E142" s="1"/>
  <c r="F141"/>
  <c r="F143" s="1"/>
  <c r="G141"/>
  <c r="H142" s="1"/>
  <c r="H141"/>
  <c r="H143" s="1"/>
  <c r="I141"/>
  <c r="B142"/>
  <c r="I142"/>
  <c r="J142"/>
  <c r="B143"/>
  <c r="D143"/>
  <c r="E143"/>
  <c r="I143"/>
  <c r="J143"/>
  <c r="K143" s="1"/>
  <c r="B145"/>
  <c r="C145"/>
  <c r="D145"/>
  <c r="D146" s="1"/>
  <c r="E145"/>
  <c r="E146" s="1"/>
  <c r="F145"/>
  <c r="F146" s="1"/>
  <c r="G145"/>
  <c r="G146" s="1"/>
  <c r="H145"/>
  <c r="I146" s="1"/>
  <c r="I145"/>
  <c r="B146"/>
  <c r="C146"/>
  <c r="B147"/>
  <c r="B148" s="1"/>
  <c r="B150" s="1"/>
  <c r="C147"/>
  <c r="C148" s="1"/>
  <c r="C150" s="1"/>
  <c r="D147"/>
  <c r="D148" s="1"/>
  <c r="D150" s="1"/>
  <c r="E147"/>
  <c r="E148" s="1"/>
  <c r="E150" s="1"/>
  <c r="F147"/>
  <c r="G148" s="1"/>
  <c r="G147"/>
  <c r="H147"/>
  <c r="I147"/>
  <c r="J147"/>
  <c r="H148"/>
  <c r="H150" s="1"/>
  <c r="I148"/>
  <c r="I150" s="1"/>
  <c r="J148"/>
  <c r="B149"/>
  <c r="C149"/>
  <c r="D149"/>
  <c r="E149"/>
  <c r="F149"/>
  <c r="G149"/>
  <c r="H149"/>
  <c r="I149"/>
  <c r="K149"/>
  <c r="K148" s="1"/>
  <c r="K147" s="1"/>
  <c r="L149"/>
  <c r="M149"/>
  <c r="G150"/>
  <c r="K150"/>
  <c r="L150" s="1"/>
  <c r="M150" s="1"/>
  <c r="N150" s="1"/>
  <c r="B151"/>
  <c r="B152" s="1"/>
  <c r="B154" s="1"/>
  <c r="C151"/>
  <c r="C152" s="1"/>
  <c r="D151"/>
  <c r="E151"/>
  <c r="F151"/>
  <c r="G151"/>
  <c r="H151"/>
  <c r="H152" s="1"/>
  <c r="H154" s="1"/>
  <c r="I151"/>
  <c r="J151" s="1"/>
  <c r="F152"/>
  <c r="G152"/>
  <c r="G154" s="1"/>
  <c r="J152"/>
  <c r="B153"/>
  <c r="C153"/>
  <c r="D153"/>
  <c r="E153"/>
  <c r="F153"/>
  <c r="G153"/>
  <c r="H153"/>
  <c r="I153"/>
  <c r="K153"/>
  <c r="C154"/>
  <c r="F154"/>
  <c r="K154"/>
  <c r="L154"/>
  <c r="M154" s="1"/>
  <c r="N154" s="1"/>
  <c r="B155"/>
  <c r="C156" s="1"/>
  <c r="C155"/>
  <c r="D155"/>
  <c r="E155"/>
  <c r="F155"/>
  <c r="F156" s="1"/>
  <c r="F158" s="1"/>
  <c r="G155"/>
  <c r="G156" s="1"/>
  <c r="H155"/>
  <c r="H156" s="1"/>
  <c r="I155"/>
  <c r="I156" s="1"/>
  <c r="J155"/>
  <c r="K155" s="1"/>
  <c r="B156"/>
  <c r="B158" s="1"/>
  <c r="D156"/>
  <c r="D158" s="1"/>
  <c r="E156"/>
  <c r="J156"/>
  <c r="B157"/>
  <c r="C157"/>
  <c r="D157"/>
  <c r="E157"/>
  <c r="F157"/>
  <c r="G157"/>
  <c r="H157"/>
  <c r="I157"/>
  <c r="K157"/>
  <c r="L157" s="1"/>
  <c r="M157" s="1"/>
  <c r="N157"/>
  <c r="C158"/>
  <c r="I158"/>
  <c r="K158"/>
  <c r="K156" s="1"/>
  <c r="L158"/>
  <c r="M158" s="1"/>
  <c r="G159"/>
  <c r="H159"/>
  <c r="H161" s="1"/>
  <c r="B162"/>
  <c r="B164" s="1"/>
  <c r="C162"/>
  <c r="D162"/>
  <c r="E162"/>
  <c r="E163" s="1"/>
  <c r="F162"/>
  <c r="G162"/>
  <c r="H162"/>
  <c r="I162"/>
  <c r="I164" s="1"/>
  <c r="B163"/>
  <c r="C163"/>
  <c r="D163"/>
  <c r="I163"/>
  <c r="C164"/>
  <c r="D164"/>
  <c r="G164"/>
  <c r="B165"/>
  <c r="I165"/>
  <c r="J165" s="1"/>
  <c r="B166"/>
  <c r="C166"/>
  <c r="C159" s="1"/>
  <c r="C161" s="1"/>
  <c r="D166"/>
  <c r="E166"/>
  <c r="F166"/>
  <c r="F168" s="1"/>
  <c r="G166"/>
  <c r="H166"/>
  <c r="I166"/>
  <c r="I159" s="1"/>
  <c r="E167"/>
  <c r="G167"/>
  <c r="H167"/>
  <c r="B168"/>
  <c r="C168"/>
  <c r="H168"/>
  <c r="B169"/>
  <c r="B170" s="1"/>
  <c r="C169"/>
  <c r="C170" s="1"/>
  <c r="D169"/>
  <c r="E169"/>
  <c r="F169"/>
  <c r="G169"/>
  <c r="G171" s="1"/>
  <c r="H169"/>
  <c r="I169"/>
  <c r="F170"/>
  <c r="H170"/>
  <c r="I170"/>
  <c r="C171"/>
  <c r="D171"/>
  <c r="I171"/>
  <c r="J171" s="1"/>
  <c r="K171" s="1"/>
  <c r="L171" s="1"/>
  <c r="M171" s="1"/>
  <c r="N171" s="1"/>
  <c r="B172"/>
  <c r="C172"/>
  <c r="C165" s="1"/>
  <c r="D172"/>
  <c r="D174" s="1"/>
  <c r="E172"/>
  <c r="E173" s="1"/>
  <c r="F172"/>
  <c r="G172"/>
  <c r="H172"/>
  <c r="H174" s="1"/>
  <c r="I172"/>
  <c r="B173"/>
  <c r="G173"/>
  <c r="I173"/>
  <c r="B174"/>
  <c r="E174"/>
  <c r="I174"/>
  <c r="J174"/>
  <c r="K174" s="1"/>
  <c r="K173" s="1"/>
  <c r="L174"/>
  <c r="L173" s="1"/>
  <c r="B176"/>
  <c r="C176"/>
  <c r="D176"/>
  <c r="D177" s="1"/>
  <c r="E176"/>
  <c r="E177" s="1"/>
  <c r="F176"/>
  <c r="F177" s="1"/>
  <c r="G176"/>
  <c r="G177" s="1"/>
  <c r="H176"/>
  <c r="I177" s="1"/>
  <c r="I176"/>
  <c r="B177"/>
  <c r="C177"/>
  <c r="B178"/>
  <c r="B179" s="1"/>
  <c r="B181" s="1"/>
  <c r="C178"/>
  <c r="D178"/>
  <c r="E178"/>
  <c r="E179" s="1"/>
  <c r="E181" s="1"/>
  <c r="F178"/>
  <c r="G179" s="1"/>
  <c r="G178"/>
  <c r="H178"/>
  <c r="I178"/>
  <c r="J178"/>
  <c r="K178" s="1"/>
  <c r="F179"/>
  <c r="F181" s="1"/>
  <c r="H179"/>
  <c r="H181" s="1"/>
  <c r="I179"/>
  <c r="I181" s="1"/>
  <c r="J179"/>
  <c r="B180"/>
  <c r="C180"/>
  <c r="D180"/>
  <c r="E180"/>
  <c r="F180"/>
  <c r="G180"/>
  <c r="H180"/>
  <c r="I180"/>
  <c r="K180"/>
  <c r="K179" s="1"/>
  <c r="L180"/>
  <c r="M180"/>
  <c r="N180" s="1"/>
  <c r="G181"/>
  <c r="K181"/>
  <c r="L181" s="1"/>
  <c r="M181" s="1"/>
  <c r="N181" s="1"/>
  <c r="B182"/>
  <c r="B183" s="1"/>
  <c r="C182"/>
  <c r="D182"/>
  <c r="E183" s="1"/>
  <c r="E185" s="1"/>
  <c r="E182"/>
  <c r="F182"/>
  <c r="G182"/>
  <c r="H182"/>
  <c r="H183" s="1"/>
  <c r="H185" s="1"/>
  <c r="I182"/>
  <c r="C183"/>
  <c r="C185" s="1"/>
  <c r="F183"/>
  <c r="F185" s="1"/>
  <c r="G183"/>
  <c r="G185" s="1"/>
  <c r="J183"/>
  <c r="B184"/>
  <c r="B185" s="1"/>
  <c r="C184"/>
  <c r="D184"/>
  <c r="E184"/>
  <c r="F184"/>
  <c r="G184"/>
  <c r="H184"/>
  <c r="I184"/>
  <c r="K184"/>
  <c r="L184" s="1"/>
  <c r="M184" s="1"/>
  <c r="K185"/>
  <c r="L185"/>
  <c r="M185" s="1"/>
  <c r="N185"/>
  <c r="B186"/>
  <c r="C187" s="1"/>
  <c r="C189" s="1"/>
  <c r="C186"/>
  <c r="D186"/>
  <c r="E186"/>
  <c r="F186"/>
  <c r="F187" s="1"/>
  <c r="G186"/>
  <c r="G187" s="1"/>
  <c r="H186"/>
  <c r="H187" s="1"/>
  <c r="I186"/>
  <c r="I187" s="1"/>
  <c r="I189" s="1"/>
  <c r="J186"/>
  <c r="K186" s="1"/>
  <c r="L186" s="1"/>
  <c r="M186" s="1"/>
  <c r="D187"/>
  <c r="E187"/>
  <c r="J187"/>
  <c r="K187"/>
  <c r="L187"/>
  <c r="M187"/>
  <c r="B188"/>
  <c r="C188"/>
  <c r="D188"/>
  <c r="E188"/>
  <c r="F188"/>
  <c r="G188"/>
  <c r="H188"/>
  <c r="H189" s="1"/>
  <c r="I188"/>
  <c r="K188"/>
  <c r="L188" s="1"/>
  <c r="M188"/>
  <c r="N188"/>
  <c r="D189"/>
  <c r="K189"/>
  <c r="L189"/>
  <c r="M189"/>
  <c r="N189" s="1"/>
  <c r="B190"/>
  <c r="C190"/>
  <c r="D190"/>
  <c r="D191" s="1"/>
  <c r="D193" s="1"/>
  <c r="E190"/>
  <c r="F190"/>
  <c r="G190"/>
  <c r="H190"/>
  <c r="I190"/>
  <c r="B191"/>
  <c r="B193" s="1"/>
  <c r="C191"/>
  <c r="H191"/>
  <c r="I191"/>
  <c r="J191"/>
  <c r="B192"/>
  <c r="C192"/>
  <c r="D192"/>
  <c r="E192"/>
  <c r="F192"/>
  <c r="G192"/>
  <c r="H192"/>
  <c r="I192"/>
  <c r="K192"/>
  <c r="K191" s="1"/>
  <c r="H193"/>
  <c r="I193"/>
  <c r="K193"/>
  <c r="L193" s="1"/>
  <c r="M193" s="1"/>
  <c r="N193" s="1"/>
  <c r="B197"/>
  <c r="C197"/>
  <c r="D197"/>
  <c r="D198" s="1"/>
  <c r="E197"/>
  <c r="E198" s="1"/>
  <c r="F197"/>
  <c r="F199" s="1"/>
  <c r="G197"/>
  <c r="G199" s="1"/>
  <c r="H197"/>
  <c r="I197"/>
  <c r="B198"/>
  <c r="F198"/>
  <c r="I198"/>
  <c r="B199"/>
  <c r="C199"/>
  <c r="D199"/>
  <c r="E199"/>
  <c r="I199"/>
  <c r="H200"/>
  <c r="B201"/>
  <c r="B203" s="1"/>
  <c r="C201"/>
  <c r="C203" s="1"/>
  <c r="D201"/>
  <c r="D203" s="1"/>
  <c r="E201"/>
  <c r="F201"/>
  <c r="G201"/>
  <c r="H201"/>
  <c r="I201"/>
  <c r="E202"/>
  <c r="F202"/>
  <c r="E203"/>
  <c r="F203"/>
  <c r="I203"/>
  <c r="B204"/>
  <c r="B205" s="1"/>
  <c r="C204"/>
  <c r="C206" s="1"/>
  <c r="D204"/>
  <c r="D206" s="1"/>
  <c r="E204"/>
  <c r="E206" s="1"/>
  <c r="F204"/>
  <c r="G204"/>
  <c r="H204"/>
  <c r="H205" s="1"/>
  <c r="I204"/>
  <c r="I206" s="1"/>
  <c r="J206" s="1"/>
  <c r="K206" s="1"/>
  <c r="L206" s="1"/>
  <c r="M206" s="1"/>
  <c r="N206" s="1"/>
  <c r="D205"/>
  <c r="E205"/>
  <c r="F205"/>
  <c r="G205"/>
  <c r="B206"/>
  <c r="F206"/>
  <c r="G206"/>
  <c r="B207"/>
  <c r="C207"/>
  <c r="C208" s="1"/>
  <c r="D207"/>
  <c r="D209" s="1"/>
  <c r="E207"/>
  <c r="E209" s="1"/>
  <c r="F207"/>
  <c r="F209" s="1"/>
  <c r="G207"/>
  <c r="H207"/>
  <c r="I207"/>
  <c r="G208"/>
  <c r="H208"/>
  <c r="B209"/>
  <c r="I209"/>
  <c r="J209"/>
  <c r="J208" s="1"/>
  <c r="K209"/>
  <c r="B211"/>
  <c r="B212" s="1"/>
  <c r="C211"/>
  <c r="D211"/>
  <c r="E211"/>
  <c r="F211"/>
  <c r="G211"/>
  <c r="H211"/>
  <c r="I211"/>
  <c r="F212"/>
  <c r="G212"/>
  <c r="H212"/>
  <c r="I212"/>
  <c r="B213"/>
  <c r="B214" s="1"/>
  <c r="C213"/>
  <c r="D213"/>
  <c r="E213"/>
  <c r="F213"/>
  <c r="G213"/>
  <c r="H213"/>
  <c r="H214" s="1"/>
  <c r="I213"/>
  <c r="J213"/>
  <c r="C214"/>
  <c r="C216" s="1"/>
  <c r="D214"/>
  <c r="D216" s="1"/>
  <c r="E214"/>
  <c r="E216" s="1"/>
  <c r="F214"/>
  <c r="G214"/>
  <c r="J214"/>
  <c r="B215"/>
  <c r="B216" s="1"/>
  <c r="C215"/>
  <c r="D215"/>
  <c r="E215"/>
  <c r="F215"/>
  <c r="G215"/>
  <c r="H215"/>
  <c r="I215"/>
  <c r="K215"/>
  <c r="L215" s="1"/>
  <c r="M215" s="1"/>
  <c r="N215" s="1"/>
  <c r="F216"/>
  <c r="K216"/>
  <c r="L216"/>
  <c r="M216" s="1"/>
  <c r="B217"/>
  <c r="C217"/>
  <c r="D217"/>
  <c r="E217"/>
  <c r="F217"/>
  <c r="F218" s="1"/>
  <c r="F220" s="1"/>
  <c r="G217"/>
  <c r="G218" s="1"/>
  <c r="G220" s="1"/>
  <c r="H217"/>
  <c r="I218" s="1"/>
  <c r="I220" s="1"/>
  <c r="I217"/>
  <c r="J217" s="1"/>
  <c r="B218"/>
  <c r="C218"/>
  <c r="C220" s="1"/>
  <c r="D218"/>
  <c r="D220" s="1"/>
  <c r="E218"/>
  <c r="E220" s="1"/>
  <c r="J218"/>
  <c r="B219"/>
  <c r="C219"/>
  <c r="D219"/>
  <c r="E219"/>
  <c r="F219"/>
  <c r="G219"/>
  <c r="H219"/>
  <c r="I219"/>
  <c r="K219"/>
  <c r="L219" s="1"/>
  <c r="L218" s="1"/>
  <c r="M219"/>
  <c r="M218" s="1"/>
  <c r="N219"/>
  <c r="B220"/>
  <c r="K220"/>
  <c r="K218" s="1"/>
  <c r="L220"/>
  <c r="M220" s="1"/>
  <c r="N220" s="1"/>
  <c r="B221"/>
  <c r="C221"/>
  <c r="D221"/>
  <c r="E221"/>
  <c r="E222" s="1"/>
  <c r="E224" s="1"/>
  <c r="F221"/>
  <c r="F222" s="1"/>
  <c r="F224" s="1"/>
  <c r="G221"/>
  <c r="G222" s="1"/>
  <c r="G224" s="1"/>
  <c r="H221"/>
  <c r="H222" s="1"/>
  <c r="H224" s="1"/>
  <c r="I221"/>
  <c r="J221" s="1"/>
  <c r="B222"/>
  <c r="B224" s="1"/>
  <c r="C222"/>
  <c r="C224" s="1"/>
  <c r="D222"/>
  <c r="D224" s="1"/>
  <c r="J222"/>
  <c r="B223"/>
  <c r="C223"/>
  <c r="D223"/>
  <c r="E223"/>
  <c r="F223"/>
  <c r="G223"/>
  <c r="H223"/>
  <c r="I223"/>
  <c r="K223"/>
  <c r="K222" s="1"/>
  <c r="L223"/>
  <c r="L222" s="1"/>
  <c r="K224"/>
  <c r="L224" s="1"/>
  <c r="M224" s="1"/>
  <c r="N224" s="1"/>
  <c r="E225"/>
  <c r="E227" s="1"/>
  <c r="F225"/>
  <c r="F227" s="1"/>
  <c r="G225"/>
  <c r="G227" s="1"/>
  <c r="F226"/>
  <c r="B228"/>
  <c r="C228"/>
  <c r="D228"/>
  <c r="E228"/>
  <c r="E229" s="1"/>
  <c r="F228"/>
  <c r="G228"/>
  <c r="G230" s="1"/>
  <c r="H228"/>
  <c r="H230" s="1"/>
  <c r="I228"/>
  <c r="B229"/>
  <c r="C229"/>
  <c r="F229"/>
  <c r="G229"/>
  <c r="C230"/>
  <c r="D230"/>
  <c r="E230"/>
  <c r="F230"/>
  <c r="I230"/>
  <c r="D231"/>
  <c r="E231"/>
  <c r="B232"/>
  <c r="B233" s="1"/>
  <c r="C232"/>
  <c r="D232"/>
  <c r="D234" s="1"/>
  <c r="E232"/>
  <c r="F232"/>
  <c r="G232"/>
  <c r="G234" s="1"/>
  <c r="H232"/>
  <c r="H234" s="1"/>
  <c r="I232"/>
  <c r="C233"/>
  <c r="D233"/>
  <c r="E233"/>
  <c r="F233"/>
  <c r="B234"/>
  <c r="E234"/>
  <c r="F234"/>
  <c r="B235"/>
  <c r="B236" s="1"/>
  <c r="C235"/>
  <c r="C236" s="1"/>
  <c r="D235"/>
  <c r="D237" s="1"/>
  <c r="E235"/>
  <c r="E237" s="1"/>
  <c r="F235"/>
  <c r="G235"/>
  <c r="H235"/>
  <c r="H237" s="1"/>
  <c r="I235"/>
  <c r="I236" s="1"/>
  <c r="D236"/>
  <c r="E236"/>
  <c r="F236"/>
  <c r="G236"/>
  <c r="C237"/>
  <c r="F237"/>
  <c r="G237"/>
  <c r="B238"/>
  <c r="C238"/>
  <c r="D238"/>
  <c r="D239" s="1"/>
  <c r="E238"/>
  <c r="E240" s="1"/>
  <c r="F238"/>
  <c r="F240" s="1"/>
  <c r="G238"/>
  <c r="H238"/>
  <c r="I238"/>
  <c r="I231" s="1"/>
  <c r="J231" s="1"/>
  <c r="E239"/>
  <c r="F239"/>
  <c r="G239"/>
  <c r="H239"/>
  <c r="C240"/>
  <c r="D240"/>
  <c r="G240"/>
  <c r="H240"/>
  <c r="E3"/>
  <c r="E3" i="4" s="1"/>
  <c r="E24" s="1"/>
  <c r="G17"/>
  <c r="G19" s="1"/>
  <c r="B17"/>
  <c r="B19" s="1"/>
  <c r="C15"/>
  <c r="C17" s="1"/>
  <c r="D15"/>
  <c r="D17" s="1"/>
  <c r="E15"/>
  <c r="E17" s="1"/>
  <c r="F15"/>
  <c r="F17" s="1"/>
  <c r="G15"/>
  <c r="H15"/>
  <c r="H17" s="1"/>
  <c r="I15"/>
  <c r="I17" s="1"/>
  <c r="J15"/>
  <c r="J17" s="1"/>
  <c r="K15"/>
  <c r="K17" s="1"/>
  <c r="L15"/>
  <c r="L17" s="1"/>
  <c r="M15"/>
  <c r="M17" s="1"/>
  <c r="N15"/>
  <c r="N17" s="1"/>
  <c r="C12"/>
  <c r="D12"/>
  <c r="E12"/>
  <c r="F12"/>
  <c r="G12"/>
  <c r="H12"/>
  <c r="I12"/>
  <c r="J12"/>
  <c r="K12"/>
  <c r="L12"/>
  <c r="M12"/>
  <c r="N12"/>
  <c r="C16"/>
  <c r="D16"/>
  <c r="E16"/>
  <c r="F16"/>
  <c r="G16"/>
  <c r="H16"/>
  <c r="I16"/>
  <c r="J16"/>
  <c r="K16"/>
  <c r="L16"/>
  <c r="M16"/>
  <c r="N16"/>
  <c r="B16"/>
  <c r="B15"/>
  <c r="B12"/>
  <c r="C10"/>
  <c r="D10"/>
  <c r="E10"/>
  <c r="F10"/>
  <c r="G10"/>
  <c r="H10"/>
  <c r="I10"/>
  <c r="N10"/>
  <c r="B10"/>
  <c r="B6"/>
  <c r="A210" i="3"/>
  <c r="A175"/>
  <c r="A144"/>
  <c r="A113"/>
  <c r="A82"/>
  <c r="A51"/>
  <c r="A20"/>
  <c r="D3"/>
  <c r="D3" i="4" s="1"/>
  <c r="D24" s="1"/>
  <c r="H17" i="3"/>
  <c r="G14"/>
  <c r="E14"/>
  <c r="D14"/>
  <c r="C14"/>
  <c r="E8"/>
  <c r="D8"/>
  <c r="D9" s="1"/>
  <c r="C8"/>
  <c r="C6" i="4" s="1"/>
  <c r="B8" i="3"/>
  <c r="I3"/>
  <c r="I3" i="4" s="1"/>
  <c r="I24" s="1"/>
  <c r="G3" i="3"/>
  <c r="G3" i="4" s="1"/>
  <c r="G24" s="1"/>
  <c r="C3" i="3"/>
  <c r="C3" i="4" s="1"/>
  <c r="C24" s="1"/>
  <c r="I172" i="1"/>
  <c r="I175" s="1"/>
  <c r="I176" s="1"/>
  <c r="H172"/>
  <c r="H175" s="1"/>
  <c r="H176" s="1"/>
  <c r="G172"/>
  <c r="G175" s="1"/>
  <c r="G176" s="1"/>
  <c r="F172"/>
  <c r="F175" s="1"/>
  <c r="F176" s="1"/>
  <c r="E172"/>
  <c r="E175" s="1"/>
  <c r="E176" s="1"/>
  <c r="D172"/>
  <c r="D175" s="1"/>
  <c r="D176" s="1"/>
  <c r="C172"/>
  <c r="C175" s="1"/>
  <c r="C176" s="1"/>
  <c r="B172"/>
  <c r="B175" s="1"/>
  <c r="B176" s="1"/>
  <c r="I161"/>
  <c r="H161"/>
  <c r="G161"/>
  <c r="F161"/>
  <c r="E161"/>
  <c r="D161"/>
  <c r="C161"/>
  <c r="B161"/>
  <c r="I150"/>
  <c r="I153" s="1"/>
  <c r="I154" s="1"/>
  <c r="H150"/>
  <c r="H153" s="1"/>
  <c r="H154" s="1"/>
  <c r="G150"/>
  <c r="G153" s="1"/>
  <c r="G154" s="1"/>
  <c r="F150"/>
  <c r="F153" s="1"/>
  <c r="F154" s="1"/>
  <c r="E150"/>
  <c r="E153" s="1"/>
  <c r="E154" s="1"/>
  <c r="D150"/>
  <c r="D153" s="1"/>
  <c r="D154" s="1"/>
  <c r="C150"/>
  <c r="C153" s="1"/>
  <c r="C154" s="1"/>
  <c r="B150"/>
  <c r="B153" s="1"/>
  <c r="B154" s="1"/>
  <c r="I142"/>
  <c r="I139"/>
  <c r="H139"/>
  <c r="H142" s="1"/>
  <c r="G139"/>
  <c r="G142" s="1"/>
  <c r="F139"/>
  <c r="F142" s="1"/>
  <c r="E139"/>
  <c r="E142" s="1"/>
  <c r="D139"/>
  <c r="D142" s="1"/>
  <c r="C139"/>
  <c r="C142" s="1"/>
  <c r="B139"/>
  <c r="B142" s="1"/>
  <c r="I125"/>
  <c r="H125"/>
  <c r="G125"/>
  <c r="F125"/>
  <c r="E125"/>
  <c r="D125"/>
  <c r="C125"/>
  <c r="B125"/>
  <c r="I119"/>
  <c r="H119"/>
  <c r="G119"/>
  <c r="F119"/>
  <c r="E119"/>
  <c r="D119"/>
  <c r="C119"/>
  <c r="B119"/>
  <c r="I115"/>
  <c r="H115"/>
  <c r="G115"/>
  <c r="F115"/>
  <c r="E115"/>
  <c r="D115"/>
  <c r="C115"/>
  <c r="B115"/>
  <c r="I111"/>
  <c r="H111"/>
  <c r="G111"/>
  <c r="F111"/>
  <c r="E111"/>
  <c r="D111"/>
  <c r="C111"/>
  <c r="B111"/>
  <c r="I107"/>
  <c r="H107"/>
  <c r="G107"/>
  <c r="F107"/>
  <c r="E107"/>
  <c r="D107"/>
  <c r="C107"/>
  <c r="B107"/>
  <c r="C96"/>
  <c r="D96"/>
  <c r="E96"/>
  <c r="F96"/>
  <c r="G96"/>
  <c r="H96"/>
  <c r="B96"/>
  <c r="C64"/>
  <c r="D64"/>
  <c r="E64"/>
  <c r="F64"/>
  <c r="G64"/>
  <c r="H64"/>
  <c r="I64"/>
  <c r="B64"/>
  <c r="M19" i="4" l="1"/>
  <c r="M18"/>
  <c r="E19"/>
  <c r="E18"/>
  <c r="F19"/>
  <c r="F18"/>
  <c r="N19"/>
  <c r="N18"/>
  <c r="H19"/>
  <c r="H18"/>
  <c r="I18"/>
  <c r="I19"/>
  <c r="K18"/>
  <c r="K19"/>
  <c r="C18"/>
  <c r="C19"/>
  <c r="J18"/>
  <c r="J19"/>
  <c r="L19"/>
  <c r="L18"/>
  <c r="D19"/>
  <c r="D18"/>
  <c r="N31"/>
  <c r="N44" s="1"/>
  <c r="F31"/>
  <c r="F44" s="1"/>
  <c r="B18"/>
  <c r="B31"/>
  <c r="B44" s="1"/>
  <c r="G31"/>
  <c r="G44" s="1"/>
  <c r="G18"/>
  <c r="I31"/>
  <c r="I44" s="1"/>
  <c r="J31"/>
  <c r="J44" s="1"/>
  <c r="L31"/>
  <c r="L44" s="1"/>
  <c r="D31"/>
  <c r="D44" s="1"/>
  <c r="M31"/>
  <c r="M44" s="1"/>
  <c r="E31"/>
  <c r="E44" s="1"/>
  <c r="K217" i="3"/>
  <c r="L217" s="1"/>
  <c r="M217" s="1"/>
  <c r="J211"/>
  <c r="K213"/>
  <c r="K231"/>
  <c r="M214"/>
  <c r="N216"/>
  <c r="N214" s="1"/>
  <c r="N179"/>
  <c r="L178"/>
  <c r="K165"/>
  <c r="N158"/>
  <c r="N156" s="1"/>
  <c r="M156"/>
  <c r="M183"/>
  <c r="N184"/>
  <c r="N183" s="1"/>
  <c r="L116"/>
  <c r="H173"/>
  <c r="G174"/>
  <c r="H164"/>
  <c r="H165"/>
  <c r="H163"/>
  <c r="C129"/>
  <c r="C130"/>
  <c r="K111"/>
  <c r="L112"/>
  <c r="M223"/>
  <c r="B202"/>
  <c r="G198"/>
  <c r="B14"/>
  <c r="B15" s="1"/>
  <c r="I239"/>
  <c r="H236"/>
  <c r="G233"/>
  <c r="I229"/>
  <c r="C231"/>
  <c r="K221"/>
  <c r="L221" s="1"/>
  <c r="H216"/>
  <c r="D212"/>
  <c r="C209"/>
  <c r="E208"/>
  <c r="C202"/>
  <c r="G200"/>
  <c r="H198"/>
  <c r="B194"/>
  <c r="C193"/>
  <c r="F191"/>
  <c r="F193" s="1"/>
  <c r="B187"/>
  <c r="B189" s="1"/>
  <c r="M179"/>
  <c r="C179"/>
  <c r="C181" s="1"/>
  <c r="J173"/>
  <c r="G165"/>
  <c r="C160"/>
  <c r="K89"/>
  <c r="L89" s="1"/>
  <c r="J83"/>
  <c r="N55"/>
  <c r="F167"/>
  <c r="E168"/>
  <c r="F159"/>
  <c r="F165"/>
  <c r="F163"/>
  <c r="F8"/>
  <c r="F6" i="4" s="1"/>
  <c r="I14" i="3"/>
  <c r="I205"/>
  <c r="L125"/>
  <c r="M126"/>
  <c r="E152"/>
  <c r="E154" s="1"/>
  <c r="D152"/>
  <c r="D154" s="1"/>
  <c r="L147"/>
  <c r="F130"/>
  <c r="I68"/>
  <c r="J68" s="1"/>
  <c r="K68" s="1"/>
  <c r="L68" s="1"/>
  <c r="M68" s="1"/>
  <c r="N68" s="1"/>
  <c r="C239"/>
  <c r="C212"/>
  <c r="E191"/>
  <c r="E193" s="1"/>
  <c r="E17"/>
  <c r="E18" s="1"/>
  <c r="I240"/>
  <c r="J240" s="1"/>
  <c r="C234"/>
  <c r="F231"/>
  <c r="D229"/>
  <c r="B225"/>
  <c r="I222"/>
  <c r="I224" s="1"/>
  <c r="G216"/>
  <c r="I214"/>
  <c r="I216" s="1"/>
  <c r="G209"/>
  <c r="F208"/>
  <c r="D202"/>
  <c r="C194"/>
  <c r="G191"/>
  <c r="G193" s="1"/>
  <c r="D179"/>
  <c r="D181" s="1"/>
  <c r="D170"/>
  <c r="H160"/>
  <c r="L156"/>
  <c r="G158"/>
  <c r="N117"/>
  <c r="J52"/>
  <c r="B231"/>
  <c r="B239"/>
  <c r="L54"/>
  <c r="F37"/>
  <c r="F36"/>
  <c r="I200"/>
  <c r="J200" s="1"/>
  <c r="I208"/>
  <c r="G194"/>
  <c r="G202"/>
  <c r="C198"/>
  <c r="C200"/>
  <c r="E171"/>
  <c r="E170"/>
  <c r="I160"/>
  <c r="I161"/>
  <c r="J161" s="1"/>
  <c r="K161" s="1"/>
  <c r="L161" s="1"/>
  <c r="M161" s="1"/>
  <c r="N161" s="1"/>
  <c r="K142"/>
  <c r="L143"/>
  <c r="I36"/>
  <c r="I37"/>
  <c r="J37" s="1"/>
  <c r="K37" s="1"/>
  <c r="L37" s="1"/>
  <c r="M37" s="1"/>
  <c r="N37" s="1"/>
  <c r="K41"/>
  <c r="N218"/>
  <c r="I17"/>
  <c r="I18" s="1"/>
  <c r="L192"/>
  <c r="M174"/>
  <c r="G163"/>
  <c r="C17"/>
  <c r="C18" s="1"/>
  <c r="I237"/>
  <c r="J237" s="1"/>
  <c r="K237" s="1"/>
  <c r="L237" s="1"/>
  <c r="M237" s="1"/>
  <c r="N237" s="1"/>
  <c r="G231"/>
  <c r="C225"/>
  <c r="H209"/>
  <c r="D194"/>
  <c r="F189"/>
  <c r="H158"/>
  <c r="L148"/>
  <c r="N63"/>
  <c r="K23"/>
  <c r="L28"/>
  <c r="M29"/>
  <c r="I225"/>
  <c r="I233"/>
  <c r="F174"/>
  <c r="F173"/>
  <c r="B129"/>
  <c r="B130"/>
  <c r="L121"/>
  <c r="M122"/>
  <c r="L59"/>
  <c r="M60"/>
  <c r="B200"/>
  <c r="B208"/>
  <c r="B17"/>
  <c r="B18" s="1"/>
  <c r="H194"/>
  <c r="H202"/>
  <c r="J182"/>
  <c r="I183"/>
  <c r="I185" s="1"/>
  <c r="G170"/>
  <c r="F171"/>
  <c r="B159"/>
  <c r="B167"/>
  <c r="N149"/>
  <c r="N148" s="1"/>
  <c r="M148"/>
  <c r="I98"/>
  <c r="I99"/>
  <c r="J99" s="1"/>
  <c r="K99" s="1"/>
  <c r="L99" s="1"/>
  <c r="M99" s="1"/>
  <c r="N99" s="1"/>
  <c r="C68"/>
  <c r="H229"/>
  <c r="H218"/>
  <c r="H220" s="1"/>
  <c r="D208"/>
  <c r="H206"/>
  <c r="F200"/>
  <c r="H199"/>
  <c r="D183"/>
  <c r="D185" s="1"/>
  <c r="E158"/>
  <c r="H14"/>
  <c r="H15" s="1"/>
  <c r="I234"/>
  <c r="H231"/>
  <c r="D225"/>
  <c r="K214"/>
  <c r="E212"/>
  <c r="C205"/>
  <c r="G203"/>
  <c r="E194"/>
  <c r="J190"/>
  <c r="K190" s="1"/>
  <c r="N187"/>
  <c r="N186" s="1"/>
  <c r="E189"/>
  <c r="G189"/>
  <c r="K183"/>
  <c r="L179"/>
  <c r="F164"/>
  <c r="E159"/>
  <c r="L124"/>
  <c r="K120"/>
  <c r="K114" s="1"/>
  <c r="J114"/>
  <c r="K93"/>
  <c r="L93" s="1"/>
  <c r="I129"/>
  <c r="I130"/>
  <c r="J130" s="1"/>
  <c r="K130" s="1"/>
  <c r="L130" s="1"/>
  <c r="M130" s="1"/>
  <c r="N130" s="1"/>
  <c r="N25"/>
  <c r="N24" s="1"/>
  <c r="M24"/>
  <c r="I194"/>
  <c r="I202"/>
  <c r="G161"/>
  <c r="G160"/>
  <c r="L94"/>
  <c r="M95"/>
  <c r="L90"/>
  <c r="M91"/>
  <c r="L85"/>
  <c r="C37"/>
  <c r="L32"/>
  <c r="L31" s="1"/>
  <c r="M33"/>
  <c r="E200"/>
  <c r="M62"/>
  <c r="N62" s="1"/>
  <c r="G226"/>
  <c r="B240"/>
  <c r="B230"/>
  <c r="L214"/>
  <c r="H203"/>
  <c r="F194"/>
  <c r="L183"/>
  <c r="H177"/>
  <c r="L155"/>
  <c r="H225"/>
  <c r="H233"/>
  <c r="L209"/>
  <c r="K208"/>
  <c r="D165"/>
  <c r="D173"/>
  <c r="D168"/>
  <c r="D159"/>
  <c r="D167"/>
  <c r="L153"/>
  <c r="K152"/>
  <c r="K151" s="1"/>
  <c r="C99"/>
  <c r="K80"/>
  <c r="L81"/>
  <c r="B237"/>
  <c r="D200"/>
  <c r="J145"/>
  <c r="I152"/>
  <c r="I154" s="1"/>
  <c r="G143"/>
  <c r="D142"/>
  <c r="F140"/>
  <c r="E137"/>
  <c r="B136"/>
  <c r="I133"/>
  <c r="F132"/>
  <c r="I121"/>
  <c r="I123" s="1"/>
  <c r="G112"/>
  <c r="D111"/>
  <c r="F109"/>
  <c r="C108"/>
  <c r="E106"/>
  <c r="B105"/>
  <c r="F101"/>
  <c r="B97"/>
  <c r="C98" s="1"/>
  <c r="I90"/>
  <c r="I92" s="1"/>
  <c r="G81"/>
  <c r="D80"/>
  <c r="F78"/>
  <c r="C77"/>
  <c r="E75"/>
  <c r="B74"/>
  <c r="D72"/>
  <c r="F70"/>
  <c r="B66"/>
  <c r="C67" s="1"/>
  <c r="I59"/>
  <c r="I61" s="1"/>
  <c r="G50"/>
  <c r="D49"/>
  <c r="F47"/>
  <c r="C46"/>
  <c r="E44"/>
  <c r="B43"/>
  <c r="D41"/>
  <c r="F39"/>
  <c r="B35"/>
  <c r="I28"/>
  <c r="I30" s="1"/>
  <c r="J21"/>
  <c r="C167"/>
  <c r="E165"/>
  <c r="C136"/>
  <c r="E134"/>
  <c r="C105"/>
  <c r="E103"/>
  <c r="C74"/>
  <c r="E72"/>
  <c r="F44"/>
  <c r="C43"/>
  <c r="E41"/>
  <c r="L24"/>
  <c r="H171"/>
  <c r="G168"/>
  <c r="F142"/>
  <c r="E139"/>
  <c r="D136"/>
  <c r="F134"/>
  <c r="H132"/>
  <c r="G129"/>
  <c r="D128"/>
  <c r="K121"/>
  <c r="M117"/>
  <c r="F111"/>
  <c r="E108"/>
  <c r="D105"/>
  <c r="F103"/>
  <c r="H101"/>
  <c r="D97"/>
  <c r="K90"/>
  <c r="M86"/>
  <c r="F80"/>
  <c r="E77"/>
  <c r="D74"/>
  <c r="F72"/>
  <c r="H70"/>
  <c r="D66"/>
  <c r="K59"/>
  <c r="K58" s="1"/>
  <c r="M55"/>
  <c r="F49"/>
  <c r="E46"/>
  <c r="D43"/>
  <c r="F41"/>
  <c r="H39"/>
  <c r="G36"/>
  <c r="D35"/>
  <c r="E36" s="1"/>
  <c r="I32"/>
  <c r="I34" s="1"/>
  <c r="K28"/>
  <c r="K27" s="1"/>
  <c r="L27" s="1"/>
  <c r="F148"/>
  <c r="F150" s="1"/>
  <c r="H146"/>
  <c r="G142"/>
  <c r="F139"/>
  <c r="E136"/>
  <c r="G134"/>
  <c r="E128"/>
  <c r="F129" s="1"/>
  <c r="B125"/>
  <c r="B127" s="1"/>
  <c r="D121"/>
  <c r="D123" s="1"/>
  <c r="F117"/>
  <c r="F119" s="1"/>
  <c r="H115"/>
  <c r="G103"/>
  <c r="E97"/>
  <c r="D90"/>
  <c r="D92" s="1"/>
  <c r="F86"/>
  <c r="F88" s="1"/>
  <c r="H84"/>
  <c r="G72"/>
  <c r="E66"/>
  <c r="D28"/>
  <c r="D30" s="1"/>
  <c r="F24"/>
  <c r="F26" s="1"/>
  <c r="C174"/>
  <c r="B171"/>
  <c r="I168"/>
  <c r="E164"/>
  <c r="C143"/>
  <c r="B140"/>
  <c r="I137"/>
  <c r="H134"/>
  <c r="E133"/>
  <c r="C112"/>
  <c r="B109"/>
  <c r="I106"/>
  <c r="H103"/>
  <c r="E102"/>
  <c r="F97"/>
  <c r="G98" s="1"/>
  <c r="C81"/>
  <c r="B78"/>
  <c r="I75"/>
  <c r="H72"/>
  <c r="E71"/>
  <c r="F66"/>
  <c r="G67" s="1"/>
  <c r="K50"/>
  <c r="C50"/>
  <c r="B47"/>
  <c r="I44"/>
  <c r="H41"/>
  <c r="E40"/>
  <c r="H128"/>
  <c r="H97"/>
  <c r="H66"/>
  <c r="M63"/>
  <c r="H35"/>
  <c r="C173"/>
  <c r="I167"/>
  <c r="C142"/>
  <c r="I136"/>
  <c r="K134"/>
  <c r="C111"/>
  <c r="I105"/>
  <c r="K103"/>
  <c r="C80"/>
  <c r="I74"/>
  <c r="K72"/>
  <c r="C49"/>
  <c r="I43"/>
  <c r="C16"/>
  <c r="E10"/>
  <c r="G16"/>
  <c r="D6" i="4"/>
  <c r="E16" i="3"/>
  <c r="E9"/>
  <c r="C15"/>
  <c r="E6" i="4"/>
  <c r="C10" i="3"/>
  <c r="G5"/>
  <c r="G5" i="4" s="1"/>
  <c r="D10" i="3"/>
  <c r="D4"/>
  <c r="D4" i="4" s="1"/>
  <c r="D16" i="3"/>
  <c r="G4"/>
  <c r="G4" i="4" s="1"/>
  <c r="C19" i="3"/>
  <c r="B3"/>
  <c r="B3" i="4" s="1"/>
  <c r="B24" s="1"/>
  <c r="E4" i="3"/>
  <c r="E4" i="4" s="1"/>
  <c r="I8" i="3"/>
  <c r="I6" i="4" s="1"/>
  <c r="I16" i="3"/>
  <c r="D17"/>
  <c r="C9"/>
  <c r="E15"/>
  <c r="I19"/>
  <c r="H8"/>
  <c r="H6" i="4" s="1"/>
  <c r="H3" i="3"/>
  <c r="G8"/>
  <c r="G6" i="4" s="1"/>
  <c r="B9" i="3"/>
  <c r="D15"/>
  <c r="E5"/>
  <c r="E5" i="4" s="1"/>
  <c r="E7" s="1"/>
  <c r="E11" s="1"/>
  <c r="E13" s="1"/>
  <c r="F3" i="3"/>
  <c r="G17"/>
  <c r="F14"/>
  <c r="I15"/>
  <c r="F17"/>
  <c r="I164" i="1"/>
  <c r="I165" s="1"/>
  <c r="H164"/>
  <c r="H165" s="1"/>
  <c r="D164"/>
  <c r="D165" s="1"/>
  <c r="D163"/>
  <c r="C163"/>
  <c r="C164" s="1"/>
  <c r="C165" s="1"/>
  <c r="B163"/>
  <c r="B164" s="1"/>
  <c r="B165" s="1"/>
  <c r="I163"/>
  <c r="H163"/>
  <c r="G163"/>
  <c r="G164" s="1"/>
  <c r="G165" s="1"/>
  <c r="F163"/>
  <c r="F164" s="1"/>
  <c r="F165" s="1"/>
  <c r="E163"/>
  <c r="E164" s="1"/>
  <c r="E165" s="1"/>
  <c r="J1" i="4"/>
  <c r="K1" s="1"/>
  <c r="L1" s="1"/>
  <c r="M1" s="1"/>
  <c r="N1" s="1"/>
  <c r="H1"/>
  <c r="G1" s="1"/>
  <c r="F1" s="1"/>
  <c r="E1" s="1"/>
  <c r="D1" s="1"/>
  <c r="C1" s="1"/>
  <c r="B1" s="1"/>
  <c r="K145" i="3" l="1"/>
  <c r="L58"/>
  <c r="M58" s="1"/>
  <c r="N58" s="1"/>
  <c r="K52"/>
  <c r="K115"/>
  <c r="K138"/>
  <c r="K139" s="1"/>
  <c r="K141"/>
  <c r="K128"/>
  <c r="M27"/>
  <c r="D129"/>
  <c r="D130"/>
  <c r="M85"/>
  <c r="L83"/>
  <c r="I196"/>
  <c r="J196" s="1"/>
  <c r="K196" s="1"/>
  <c r="L196" s="1"/>
  <c r="M196" s="1"/>
  <c r="N196" s="1"/>
  <c r="I195"/>
  <c r="M28"/>
  <c r="N29"/>
  <c r="N28" s="1"/>
  <c r="N174"/>
  <c r="N173" s="1"/>
  <c r="M173"/>
  <c r="L103"/>
  <c r="H36"/>
  <c r="H37"/>
  <c r="D98"/>
  <c r="D99"/>
  <c r="B36"/>
  <c r="B37"/>
  <c r="D160"/>
  <c r="D161"/>
  <c r="J115"/>
  <c r="J138"/>
  <c r="J139" s="1"/>
  <c r="J141"/>
  <c r="J131" s="1"/>
  <c r="J128"/>
  <c r="D226"/>
  <c r="E226"/>
  <c r="D227"/>
  <c r="I227"/>
  <c r="J227" s="1"/>
  <c r="K227" s="1"/>
  <c r="L227" s="1"/>
  <c r="M227" s="1"/>
  <c r="N227" s="1"/>
  <c r="I226"/>
  <c r="J239"/>
  <c r="K240"/>
  <c r="J84"/>
  <c r="J107"/>
  <c r="J108" s="1"/>
  <c r="J110"/>
  <c r="J100" s="1"/>
  <c r="J97"/>
  <c r="M221"/>
  <c r="N221" s="1"/>
  <c r="F9"/>
  <c r="M155"/>
  <c r="N155" s="1"/>
  <c r="K83"/>
  <c r="N217"/>
  <c r="H67"/>
  <c r="H68"/>
  <c r="K49"/>
  <c r="L50"/>
  <c r="E68"/>
  <c r="E67"/>
  <c r="M147"/>
  <c r="B195"/>
  <c r="B196"/>
  <c r="M81"/>
  <c r="L80"/>
  <c r="M54"/>
  <c r="E99"/>
  <c r="E98"/>
  <c r="D67"/>
  <c r="D68"/>
  <c r="H227"/>
  <c r="H226"/>
  <c r="M59"/>
  <c r="N60"/>
  <c r="N59" s="1"/>
  <c r="J212"/>
  <c r="J235"/>
  <c r="J236" s="1"/>
  <c r="J238"/>
  <c r="J228" s="1"/>
  <c r="K182"/>
  <c r="M89"/>
  <c r="N89" s="1"/>
  <c r="E19"/>
  <c r="C36"/>
  <c r="M116"/>
  <c r="M178"/>
  <c r="L213"/>
  <c r="K211"/>
  <c r="L152"/>
  <c r="L151" s="1"/>
  <c r="M153"/>
  <c r="E130"/>
  <c r="E129"/>
  <c r="B161"/>
  <c r="B160"/>
  <c r="K200"/>
  <c r="C195"/>
  <c r="C196"/>
  <c r="M125"/>
  <c r="M124" s="1"/>
  <c r="N124" s="1"/>
  <c r="N126"/>
  <c r="N125" s="1"/>
  <c r="J176"/>
  <c r="I67"/>
  <c r="D36"/>
  <c r="D37"/>
  <c r="J22"/>
  <c r="J45"/>
  <c r="J46" s="1"/>
  <c r="J48"/>
  <c r="J38" s="1"/>
  <c r="J35"/>
  <c r="J146"/>
  <c r="J169"/>
  <c r="J170" s="1"/>
  <c r="J172"/>
  <c r="J162" s="1"/>
  <c r="J159"/>
  <c r="L41"/>
  <c r="L72"/>
  <c r="H129"/>
  <c r="H130"/>
  <c r="F196"/>
  <c r="F195"/>
  <c r="M32"/>
  <c r="M31" s="1"/>
  <c r="N31" s="1"/>
  <c r="N33"/>
  <c r="N32" s="1"/>
  <c r="M94"/>
  <c r="M93" s="1"/>
  <c r="N93" s="1"/>
  <c r="N95"/>
  <c r="N94" s="1"/>
  <c r="C226"/>
  <c r="C227"/>
  <c r="J53"/>
  <c r="J76"/>
  <c r="J77" s="1"/>
  <c r="J79"/>
  <c r="J69" s="1"/>
  <c r="J66"/>
  <c r="B227"/>
  <c r="B226"/>
  <c r="F160"/>
  <c r="F161"/>
  <c r="M112"/>
  <c r="L111"/>
  <c r="H5"/>
  <c r="H5" i="4" s="1"/>
  <c r="B98" i="3"/>
  <c r="B99"/>
  <c r="M209"/>
  <c r="L208"/>
  <c r="K131"/>
  <c r="L134"/>
  <c r="H98"/>
  <c r="H99"/>
  <c r="F68"/>
  <c r="F67"/>
  <c r="B67"/>
  <c r="B68"/>
  <c r="E160"/>
  <c r="E161"/>
  <c r="E196"/>
  <c r="E195"/>
  <c r="H195"/>
  <c r="H196"/>
  <c r="L23"/>
  <c r="K21"/>
  <c r="G196"/>
  <c r="G195"/>
  <c r="M222"/>
  <c r="N223"/>
  <c r="N222" s="1"/>
  <c r="L165"/>
  <c r="L231"/>
  <c r="D195"/>
  <c r="D196"/>
  <c r="M90"/>
  <c r="N91"/>
  <c r="N90" s="1"/>
  <c r="L191"/>
  <c r="L190" s="1"/>
  <c r="M192"/>
  <c r="M143"/>
  <c r="L142"/>
  <c r="F99"/>
  <c r="F98"/>
  <c r="M121"/>
  <c r="N122"/>
  <c r="N121" s="1"/>
  <c r="L120"/>
  <c r="M120" s="1"/>
  <c r="N120" s="1"/>
  <c r="C4"/>
  <c r="C4" i="4" s="1"/>
  <c r="H4" i="3"/>
  <c r="H4" i="4" s="1"/>
  <c r="H3"/>
  <c r="H24" s="1"/>
  <c r="E14"/>
  <c r="H7"/>
  <c r="H11" s="1"/>
  <c r="F4" i="3"/>
  <c r="F4" i="4" s="1"/>
  <c r="F3"/>
  <c r="F24" s="1"/>
  <c r="G7"/>
  <c r="G11" s="1"/>
  <c r="H7" i="3"/>
  <c r="H6"/>
  <c r="H11"/>
  <c r="D5"/>
  <c r="D5" i="4" s="1"/>
  <c r="D7" s="1"/>
  <c r="D11" s="1"/>
  <c r="H18" i="3"/>
  <c r="G19"/>
  <c r="G18"/>
  <c r="G9"/>
  <c r="G10"/>
  <c r="D19"/>
  <c r="D18"/>
  <c r="I5"/>
  <c r="I5" i="4" s="1"/>
  <c r="I7" s="1"/>
  <c r="I11" s="1"/>
  <c r="B5" i="3"/>
  <c r="B5" i="4" s="1"/>
  <c r="B7" s="1"/>
  <c r="B11" s="1"/>
  <c r="C5" i="3"/>
  <c r="C5" i="4" s="1"/>
  <c r="C7" s="1"/>
  <c r="C11" s="1"/>
  <c r="F16" i="3"/>
  <c r="F15"/>
  <c r="G15"/>
  <c r="H19"/>
  <c r="G7"/>
  <c r="G11"/>
  <c r="H16"/>
  <c r="F19"/>
  <c r="F18"/>
  <c r="E11"/>
  <c r="E7"/>
  <c r="I10"/>
  <c r="I9"/>
  <c r="B4"/>
  <c r="B4" i="4" s="1"/>
  <c r="B16" i="3"/>
  <c r="B19"/>
  <c r="H10"/>
  <c r="H9"/>
  <c r="B10"/>
  <c r="F5"/>
  <c r="F5" i="4" s="1"/>
  <c r="F7" s="1"/>
  <c r="F11" s="1"/>
  <c r="F10" i="3"/>
  <c r="I4"/>
  <c r="I4" i="4" s="1"/>
  <c r="J1" i="3"/>
  <c r="K1" s="1"/>
  <c r="L1" s="1"/>
  <c r="M1" s="1"/>
  <c r="N1" s="1"/>
  <c r="H1"/>
  <c r="G1" s="1"/>
  <c r="F1" s="1"/>
  <c r="E1" s="1"/>
  <c r="D1" s="1"/>
  <c r="C1" s="1"/>
  <c r="B1" s="1"/>
  <c r="L145" l="1"/>
  <c r="M190"/>
  <c r="N190" s="1"/>
  <c r="K132"/>
  <c r="K133"/>
  <c r="M213"/>
  <c r="L211"/>
  <c r="L182"/>
  <c r="K176"/>
  <c r="M50"/>
  <c r="L49"/>
  <c r="L100"/>
  <c r="M103"/>
  <c r="L84"/>
  <c r="L107"/>
  <c r="L110"/>
  <c r="L97"/>
  <c r="M134"/>
  <c r="N112"/>
  <c r="N111" s="1"/>
  <c r="M111"/>
  <c r="J163"/>
  <c r="J164"/>
  <c r="K212"/>
  <c r="K238"/>
  <c r="K228" s="1"/>
  <c r="K225"/>
  <c r="K235"/>
  <c r="K236" s="1"/>
  <c r="N54"/>
  <c r="N52" s="1"/>
  <c r="M52"/>
  <c r="J166"/>
  <c r="J160"/>
  <c r="L200"/>
  <c r="J70"/>
  <c r="J71"/>
  <c r="N147"/>
  <c r="K84"/>
  <c r="K107"/>
  <c r="K108" s="1"/>
  <c r="K110"/>
  <c r="K100" s="1"/>
  <c r="K97"/>
  <c r="K239"/>
  <c r="L240"/>
  <c r="J132"/>
  <c r="J133"/>
  <c r="K129"/>
  <c r="K135"/>
  <c r="L52"/>
  <c r="N116"/>
  <c r="N114" s="1"/>
  <c r="M114"/>
  <c r="J67"/>
  <c r="J73"/>
  <c r="M41"/>
  <c r="M152"/>
  <c r="M151" s="1"/>
  <c r="N153"/>
  <c r="N152" s="1"/>
  <c r="J129"/>
  <c r="J135"/>
  <c r="K146"/>
  <c r="K172"/>
  <c r="K162" s="1"/>
  <c r="K159"/>
  <c r="K169"/>
  <c r="K170" s="1"/>
  <c r="M191"/>
  <c r="N192"/>
  <c r="N191" s="1"/>
  <c r="M165"/>
  <c r="J39"/>
  <c r="J40"/>
  <c r="N143"/>
  <c r="N142" s="1"/>
  <c r="M142"/>
  <c r="M231"/>
  <c r="M23"/>
  <c r="L21"/>
  <c r="N209"/>
  <c r="N208" s="1"/>
  <c r="M208"/>
  <c r="M72"/>
  <c r="J36"/>
  <c r="J42"/>
  <c r="J230"/>
  <c r="J229"/>
  <c r="J101"/>
  <c r="J102"/>
  <c r="K53"/>
  <c r="K76"/>
  <c r="K77" s="1"/>
  <c r="K79"/>
  <c r="K69" s="1"/>
  <c r="K66"/>
  <c r="K22"/>
  <c r="K45"/>
  <c r="K46" s="1"/>
  <c r="K48"/>
  <c r="K38" s="1"/>
  <c r="K35"/>
  <c r="J177"/>
  <c r="J194"/>
  <c r="J207"/>
  <c r="J197" s="1"/>
  <c r="J204"/>
  <c r="J205" s="1"/>
  <c r="N178"/>
  <c r="N81"/>
  <c r="N80" s="1"/>
  <c r="M80"/>
  <c r="J98"/>
  <c r="J104"/>
  <c r="N85"/>
  <c r="N83" s="1"/>
  <c r="M83"/>
  <c r="N27"/>
  <c r="L114"/>
  <c r="J225"/>
  <c r="I14" i="4"/>
  <c r="I13"/>
  <c r="H14"/>
  <c r="H13"/>
  <c r="F14"/>
  <c r="F13"/>
  <c r="D14"/>
  <c r="D13"/>
  <c r="B14"/>
  <c r="B13"/>
  <c r="C14"/>
  <c r="C13"/>
  <c r="G6" i="3"/>
  <c r="G14" i="4"/>
  <c r="G13"/>
  <c r="E13" i="3"/>
  <c r="E9" i="4" s="1"/>
  <c r="H12" i="3"/>
  <c r="H8" i="4" s="1"/>
  <c r="H13" i="3"/>
  <c r="H9" i="4" s="1"/>
  <c r="J17" i="3"/>
  <c r="I7"/>
  <c r="I6"/>
  <c r="I11"/>
  <c r="G13"/>
  <c r="G9" i="4" s="1"/>
  <c r="F6" i="3"/>
  <c r="F11"/>
  <c r="F7"/>
  <c r="J3"/>
  <c r="C7"/>
  <c r="C11"/>
  <c r="C6"/>
  <c r="D11"/>
  <c r="D6"/>
  <c r="D7"/>
  <c r="K3"/>
  <c r="B7"/>
  <c r="B6"/>
  <c r="B11"/>
  <c r="E6"/>
  <c r="H124" i="1"/>
  <c r="H131" s="1"/>
  <c r="H132" s="1"/>
  <c r="C124"/>
  <c r="I124"/>
  <c r="E124"/>
  <c r="F124"/>
  <c r="D124"/>
  <c r="B124"/>
  <c r="B131" s="1"/>
  <c r="G124"/>
  <c r="N151" i="3" l="1"/>
  <c r="M145"/>
  <c r="M240"/>
  <c r="L239"/>
  <c r="N134"/>
  <c r="K164"/>
  <c r="K163"/>
  <c r="N76"/>
  <c r="N77" s="1"/>
  <c r="N79"/>
  <c r="N66"/>
  <c r="N53"/>
  <c r="K166"/>
  <c r="K160"/>
  <c r="M76"/>
  <c r="M79"/>
  <c r="M66"/>
  <c r="M53"/>
  <c r="M100"/>
  <c r="N103"/>
  <c r="J198"/>
  <c r="J199"/>
  <c r="K137"/>
  <c r="K136"/>
  <c r="L212"/>
  <c r="L225"/>
  <c r="L235"/>
  <c r="L236" s="1"/>
  <c r="L238"/>
  <c r="L228" s="1"/>
  <c r="M107"/>
  <c r="M108" s="1"/>
  <c r="M110"/>
  <c r="M97"/>
  <c r="M84"/>
  <c r="K67"/>
  <c r="K73"/>
  <c r="N231"/>
  <c r="K101"/>
  <c r="K102"/>
  <c r="M200"/>
  <c r="M182"/>
  <c r="L176"/>
  <c r="N23"/>
  <c r="N21" s="1"/>
  <c r="M21"/>
  <c r="N138"/>
  <c r="N141"/>
  <c r="N128"/>
  <c r="N115"/>
  <c r="K98"/>
  <c r="K104"/>
  <c r="K230"/>
  <c r="K229"/>
  <c r="L98"/>
  <c r="L104"/>
  <c r="K207"/>
  <c r="K197" s="1"/>
  <c r="K177"/>
  <c r="K194"/>
  <c r="K204"/>
  <c r="K205" s="1"/>
  <c r="J226"/>
  <c r="J232"/>
  <c r="K39"/>
  <c r="K40"/>
  <c r="K36"/>
  <c r="K42"/>
  <c r="J75"/>
  <c r="J74"/>
  <c r="L101"/>
  <c r="L102"/>
  <c r="J106"/>
  <c r="J105"/>
  <c r="J195"/>
  <c r="J201"/>
  <c r="M69"/>
  <c r="N72"/>
  <c r="N69" s="1"/>
  <c r="N41"/>
  <c r="J167"/>
  <c r="J168"/>
  <c r="N213"/>
  <c r="N211" s="1"/>
  <c r="M211"/>
  <c r="N107"/>
  <c r="N108" s="1"/>
  <c r="N110"/>
  <c r="N97"/>
  <c r="N84"/>
  <c r="K70"/>
  <c r="K71"/>
  <c r="J44"/>
  <c r="J43"/>
  <c r="L53"/>
  <c r="L76"/>
  <c r="L77" s="1"/>
  <c r="L79"/>
  <c r="L69" s="1"/>
  <c r="L66"/>
  <c r="L115"/>
  <c r="L138"/>
  <c r="L139" s="1"/>
  <c r="L141"/>
  <c r="L131" s="1"/>
  <c r="L128"/>
  <c r="L22"/>
  <c r="L45"/>
  <c r="L46" s="1"/>
  <c r="L48"/>
  <c r="L38" s="1"/>
  <c r="L35"/>
  <c r="N165"/>
  <c r="J137"/>
  <c r="J136"/>
  <c r="M138"/>
  <c r="M139" s="1"/>
  <c r="M141"/>
  <c r="M131" s="1"/>
  <c r="M128"/>
  <c r="M115"/>
  <c r="K226"/>
  <c r="K232"/>
  <c r="N50"/>
  <c r="N49" s="1"/>
  <c r="M49"/>
  <c r="L146"/>
  <c r="L169"/>
  <c r="L170" s="1"/>
  <c r="L159"/>
  <c r="L172"/>
  <c r="L162" s="1"/>
  <c r="N145"/>
  <c r="L108"/>
  <c r="K4"/>
  <c r="K4" i="4" s="1"/>
  <c r="K3"/>
  <c r="K24" s="1"/>
  <c r="J4" i="3"/>
  <c r="J4" i="4" s="1"/>
  <c r="J3"/>
  <c r="J24" s="1"/>
  <c r="K14" i="3"/>
  <c r="D13"/>
  <c r="D9" i="4" s="1"/>
  <c r="D12" i="3"/>
  <c r="D8" i="4" s="1"/>
  <c r="B13" i="3"/>
  <c r="B9" i="4" s="1"/>
  <c r="B12" i="3"/>
  <c r="B8" i="4" s="1"/>
  <c r="J14" i="3"/>
  <c r="J18"/>
  <c r="J19"/>
  <c r="J8"/>
  <c r="J6" i="4" s="1"/>
  <c r="L3" i="3"/>
  <c r="F12"/>
  <c r="F8" i="4" s="1"/>
  <c r="F13" i="3"/>
  <c r="F9" i="4" s="1"/>
  <c r="G12" i="3"/>
  <c r="G8" i="4" s="1"/>
  <c r="J5" i="3"/>
  <c r="J5" i="4" s="1"/>
  <c r="C13" i="3"/>
  <c r="C9" i="4" s="1"/>
  <c r="C12" i="3"/>
  <c r="C8" i="4" s="1"/>
  <c r="K17" i="3"/>
  <c r="I12"/>
  <c r="I8" i="4" s="1"/>
  <c r="I13" i="3"/>
  <c r="I9" i="4" s="1"/>
  <c r="E12" i="3"/>
  <c r="E8" i="4" s="1"/>
  <c r="E131" i="1"/>
  <c r="E132" s="1"/>
  <c r="G131"/>
  <c r="G132" s="1"/>
  <c r="D132"/>
  <c r="D131"/>
  <c r="F131"/>
  <c r="F132" s="1"/>
  <c r="I131"/>
  <c r="B132" s="1"/>
  <c r="C131"/>
  <c r="C132" s="1"/>
  <c r="G97"/>
  <c r="F97"/>
  <c r="E97"/>
  <c r="D97"/>
  <c r="C97"/>
  <c r="B97"/>
  <c r="H92"/>
  <c r="G92"/>
  <c r="F92"/>
  <c r="E92"/>
  <c r="D92"/>
  <c r="C92"/>
  <c r="B92"/>
  <c r="I92"/>
  <c r="H83"/>
  <c r="G83"/>
  <c r="F83"/>
  <c r="E83"/>
  <c r="D83"/>
  <c r="C83"/>
  <c r="B83"/>
  <c r="I83"/>
  <c r="G76"/>
  <c r="F76"/>
  <c r="E76"/>
  <c r="C76"/>
  <c r="B76"/>
  <c r="D76"/>
  <c r="H58"/>
  <c r="G58"/>
  <c r="F58"/>
  <c r="E58"/>
  <c r="D58"/>
  <c r="C58"/>
  <c r="B58"/>
  <c r="I58"/>
  <c r="H45"/>
  <c r="H59" s="1"/>
  <c r="G45"/>
  <c r="G59" s="1"/>
  <c r="F45"/>
  <c r="F59" s="1"/>
  <c r="E45"/>
  <c r="D45"/>
  <c r="C45"/>
  <c r="B45"/>
  <c r="I45"/>
  <c r="H30"/>
  <c r="H36" s="1"/>
  <c r="G30"/>
  <c r="G36" s="1"/>
  <c r="F30"/>
  <c r="F36" s="1"/>
  <c r="E30"/>
  <c r="E36" s="1"/>
  <c r="D30"/>
  <c r="D36" s="1"/>
  <c r="C30"/>
  <c r="C36" s="1"/>
  <c r="B30"/>
  <c r="B36" s="1"/>
  <c r="I30"/>
  <c r="I36" s="1"/>
  <c r="H7"/>
  <c r="G7"/>
  <c r="F7"/>
  <c r="E7"/>
  <c r="D7"/>
  <c r="C7"/>
  <c r="B7"/>
  <c r="I7"/>
  <c r="H4"/>
  <c r="G4"/>
  <c r="F4"/>
  <c r="E4"/>
  <c r="E10" s="1"/>
  <c r="D4"/>
  <c r="D10" s="1"/>
  <c r="C4"/>
  <c r="C10" s="1"/>
  <c r="B4"/>
  <c r="B10" s="1"/>
  <c r="I4"/>
  <c r="I10" s="1"/>
  <c r="M132" i="3" l="1"/>
  <c r="M133"/>
  <c r="L129"/>
  <c r="L135"/>
  <c r="M225"/>
  <c r="M235"/>
  <c r="M236" s="1"/>
  <c r="M238"/>
  <c r="M228" s="1"/>
  <c r="M212"/>
  <c r="J203"/>
  <c r="J202"/>
  <c r="K44"/>
  <c r="K43"/>
  <c r="K195"/>
  <c r="K201"/>
  <c r="N182"/>
  <c r="N176" s="1"/>
  <c r="N3" s="1"/>
  <c r="M176"/>
  <c r="M73"/>
  <c r="M67"/>
  <c r="M70"/>
  <c r="M71"/>
  <c r="K106"/>
  <c r="K105"/>
  <c r="L177"/>
  <c r="L207"/>
  <c r="L197" s="1"/>
  <c r="L194"/>
  <c r="L204"/>
  <c r="L205" s="1"/>
  <c r="K75"/>
  <c r="K74"/>
  <c r="L226"/>
  <c r="L232"/>
  <c r="M172"/>
  <c r="M162" s="1"/>
  <c r="M146"/>
  <c r="M169"/>
  <c r="M170" s="1"/>
  <c r="M159"/>
  <c r="N71"/>
  <c r="N70"/>
  <c r="N45"/>
  <c r="N46" s="1"/>
  <c r="N48"/>
  <c r="N38" s="1"/>
  <c r="N35"/>
  <c r="N22"/>
  <c r="M101"/>
  <c r="M102"/>
  <c r="N73"/>
  <c r="N67"/>
  <c r="N240"/>
  <c r="N239" s="1"/>
  <c r="M239"/>
  <c r="L160"/>
  <c r="L166"/>
  <c r="M135"/>
  <c r="M129"/>
  <c r="L39"/>
  <c r="L40"/>
  <c r="L70"/>
  <c r="L71"/>
  <c r="N104"/>
  <c r="N98"/>
  <c r="M45"/>
  <c r="M46" s="1"/>
  <c r="M48"/>
  <c r="M38" s="1"/>
  <c r="M35"/>
  <c r="M22"/>
  <c r="L229"/>
  <c r="L230"/>
  <c r="N100"/>
  <c r="L164"/>
  <c r="L163"/>
  <c r="L36"/>
  <c r="L42"/>
  <c r="L67"/>
  <c r="L73"/>
  <c r="J234"/>
  <c r="J233"/>
  <c r="K167"/>
  <c r="K168"/>
  <c r="N139"/>
  <c r="N159"/>
  <c r="N146"/>
  <c r="N172"/>
  <c r="N169"/>
  <c r="N170" s="1"/>
  <c r="L106"/>
  <c r="L105"/>
  <c r="N131"/>
  <c r="N135" s="1"/>
  <c r="K234"/>
  <c r="K233"/>
  <c r="K198"/>
  <c r="K199"/>
  <c r="N129"/>
  <c r="N200"/>
  <c r="M104"/>
  <c r="M98"/>
  <c r="N162"/>
  <c r="M77"/>
  <c r="L132"/>
  <c r="L133"/>
  <c r="N235"/>
  <c r="N225"/>
  <c r="N238"/>
  <c r="N228" s="1"/>
  <c r="N212"/>
  <c r="L4"/>
  <c r="L4" i="4" s="1"/>
  <c r="L3"/>
  <c r="L24" s="1"/>
  <c r="J7"/>
  <c r="L14" i="3"/>
  <c r="J7"/>
  <c r="J6"/>
  <c r="J11"/>
  <c r="J15"/>
  <c r="J16"/>
  <c r="K16"/>
  <c r="K15"/>
  <c r="K18"/>
  <c r="K19"/>
  <c r="M3"/>
  <c r="K5"/>
  <c r="K5" i="4" s="1"/>
  <c r="J10" i="3"/>
  <c r="J9"/>
  <c r="K8"/>
  <c r="K6" i="4" s="1"/>
  <c r="L5" i="3"/>
  <c r="L5" i="4" s="1"/>
  <c r="E59" i="1"/>
  <c r="D59"/>
  <c r="B59"/>
  <c r="C59"/>
  <c r="F10"/>
  <c r="F143" s="1"/>
  <c r="H10"/>
  <c r="H12" s="1"/>
  <c r="E12"/>
  <c r="E20" s="1"/>
  <c r="E143"/>
  <c r="I12"/>
  <c r="I20" s="1"/>
  <c r="I143"/>
  <c r="B12"/>
  <c r="B20" s="1"/>
  <c r="B143"/>
  <c r="C12"/>
  <c r="C20" s="1"/>
  <c r="C143"/>
  <c r="D12"/>
  <c r="D20" s="1"/>
  <c r="D143"/>
  <c r="E94"/>
  <c r="D94"/>
  <c r="C94"/>
  <c r="B94"/>
  <c r="F94"/>
  <c r="G94"/>
  <c r="B60"/>
  <c r="E60"/>
  <c r="F60"/>
  <c r="G10"/>
  <c r="I59"/>
  <c r="I60" s="1"/>
  <c r="G60"/>
  <c r="H60"/>
  <c r="C60"/>
  <c r="D60"/>
  <c r="N40" i="3" l="1"/>
  <c r="N39"/>
  <c r="N230"/>
  <c r="N229"/>
  <c r="N136"/>
  <c r="N137"/>
  <c r="M105"/>
  <c r="M106"/>
  <c r="L137"/>
  <c r="L136"/>
  <c r="M163"/>
  <c r="M164"/>
  <c r="M229"/>
  <c r="M230"/>
  <c r="L198"/>
  <c r="L199"/>
  <c r="M136"/>
  <c r="M137"/>
  <c r="L201"/>
  <c r="L195"/>
  <c r="M74"/>
  <c r="M75"/>
  <c r="N166"/>
  <c r="N160"/>
  <c r="M232"/>
  <c r="M226"/>
  <c r="K203"/>
  <c r="K202"/>
  <c r="N105"/>
  <c r="N106"/>
  <c r="N42"/>
  <c r="N36"/>
  <c r="N207"/>
  <c r="N177"/>
  <c r="N204"/>
  <c r="N205" s="1"/>
  <c r="N194"/>
  <c r="N102"/>
  <c r="N101"/>
  <c r="L168"/>
  <c r="L167"/>
  <c r="M39"/>
  <c r="M40"/>
  <c r="M160"/>
  <c r="M166"/>
  <c r="L17"/>
  <c r="N236"/>
  <c r="N197"/>
  <c r="L44"/>
  <c r="L43"/>
  <c r="L75"/>
  <c r="L74"/>
  <c r="N232"/>
  <c r="N226"/>
  <c r="N133"/>
  <c r="N132"/>
  <c r="M42"/>
  <c r="M36"/>
  <c r="N74"/>
  <c r="N75"/>
  <c r="N163"/>
  <c r="N164"/>
  <c r="L234"/>
  <c r="L233"/>
  <c r="M204"/>
  <c r="M205" s="1"/>
  <c r="M177"/>
  <c r="M207"/>
  <c r="M197" s="1"/>
  <c r="M194"/>
  <c r="N4"/>
  <c r="N4" i="4" s="1"/>
  <c r="N3"/>
  <c r="N24" s="1"/>
  <c r="K7"/>
  <c r="M4" i="3"/>
  <c r="M4" i="4" s="1"/>
  <c r="M3"/>
  <c r="M24" s="1"/>
  <c r="K7" i="3"/>
  <c r="K6"/>
  <c r="K11"/>
  <c r="N14"/>
  <c r="J13"/>
  <c r="J9" i="4" s="1"/>
  <c r="J12" i="3"/>
  <c r="J8" i="4" s="1"/>
  <c r="L6" i="3"/>
  <c r="L7"/>
  <c r="K10"/>
  <c r="K9"/>
  <c r="L19"/>
  <c r="L18"/>
  <c r="N5"/>
  <c r="N5" i="4" s="1"/>
  <c r="L8" i="3"/>
  <c r="L6" i="4" s="1"/>
  <c r="L7" s="1"/>
  <c r="N17" i="3"/>
  <c r="M17"/>
  <c r="L16"/>
  <c r="L15"/>
  <c r="M5"/>
  <c r="M5" i="4" s="1"/>
  <c r="H20" i="1"/>
  <c r="H76"/>
  <c r="H94" s="1"/>
  <c r="H143"/>
  <c r="F12"/>
  <c r="F20" s="1"/>
  <c r="I76"/>
  <c r="I94" s="1"/>
  <c r="G12"/>
  <c r="G20" s="1"/>
  <c r="G143"/>
  <c r="N199" i="3" l="1"/>
  <c r="N198"/>
  <c r="N43"/>
  <c r="N44"/>
  <c r="N167"/>
  <c r="N168"/>
  <c r="M43"/>
  <c r="M44"/>
  <c r="M234"/>
  <c r="M233"/>
  <c r="M14"/>
  <c r="M16" s="1"/>
  <c r="M198"/>
  <c r="M199"/>
  <c r="M201"/>
  <c r="M195"/>
  <c r="L203"/>
  <c r="L202"/>
  <c r="N233"/>
  <c r="N234"/>
  <c r="M168"/>
  <c r="M167"/>
  <c r="N201"/>
  <c r="N195"/>
  <c r="L11"/>
  <c r="L12" s="1"/>
  <c r="L8" i="4" s="1"/>
  <c r="M19" i="3"/>
  <c r="M18"/>
  <c r="N19"/>
  <c r="N18"/>
  <c r="M8"/>
  <c r="M6" i="4" s="1"/>
  <c r="M7" s="1"/>
  <c r="N6" i="3"/>
  <c r="N7"/>
  <c r="L10"/>
  <c r="L9"/>
  <c r="N16"/>
  <c r="N15"/>
  <c r="M6"/>
  <c r="M11"/>
  <c r="M7"/>
  <c r="N8"/>
  <c r="N6" i="4" s="1"/>
  <c r="N7" s="1"/>
  <c r="N11" s="1"/>
  <c r="K13" i="3"/>
  <c r="K9" i="4" s="1"/>
  <c r="K12" i="3"/>
  <c r="K8" i="4" s="1"/>
  <c r="H97" i="1"/>
  <c r="I95"/>
  <c r="H1"/>
  <c r="G1" s="1"/>
  <c r="F1" s="1"/>
  <c r="E1" s="1"/>
  <c r="D1" s="1"/>
  <c r="C1" s="1"/>
  <c r="B1" s="1"/>
  <c r="N203" i="3" l="1"/>
  <c r="N202"/>
  <c r="M15"/>
  <c r="M202"/>
  <c r="M203"/>
  <c r="N13" i="4"/>
  <c r="N14"/>
  <c r="L13" i="3"/>
  <c r="L9" i="4" s="1"/>
  <c r="N9" i="3"/>
  <c r="N10"/>
  <c r="M9"/>
  <c r="M10"/>
  <c r="N11"/>
  <c r="M13"/>
  <c r="M9" i="4" s="1"/>
  <c r="M12" i="3"/>
  <c r="M8" i="4" s="1"/>
  <c r="I97" i="1"/>
  <c r="I96"/>
  <c r="N13" i="3" l="1"/>
  <c r="N9" i="4" s="1"/>
  <c r="N12" i="3"/>
  <c r="N8" i="4" s="1"/>
  <c r="L11" l="1"/>
  <c r="L13" s="1"/>
  <c r="M11"/>
  <c r="M14" s="1"/>
  <c r="K11"/>
  <c r="K14" s="1"/>
  <c r="M13" l="1"/>
  <c r="K13"/>
  <c r="L14"/>
  <c r="J14"/>
  <c r="J10"/>
  <c r="J11"/>
  <c r="J13"/>
</calcChain>
</file>

<file path=xl/sharedStrings.xml><?xml version="1.0" encoding="utf-8"?>
<sst xmlns="http://schemas.openxmlformats.org/spreadsheetml/2006/main" count="516" uniqueCount="203">
  <si>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</si>
  <si>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</si>
  <si>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</si>
  <si>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</si>
  <si>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</si>
  <si>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</si>
  <si>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</si>
  <si>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</si>
  <si>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</si>
  <si>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</si>
  <si>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</si>
  <si>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</si>
  <si>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</si>
  <si>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</si>
  <si>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</si>
  <si>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</si>
  <si>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</si>
  <si>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</si>
  <si>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</si>
  <si>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</si>
  <si>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Instructions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</si>
  <si>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</si>
  <si>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</si>
  <si>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</si>
  <si>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</si>
  <si>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</si>
  <si>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</si>
  <si>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</si>
  <si>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</si>
  <si>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</si>
  <si>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</si>
  <si>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</si>
  <si>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</si>
  <si>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</si>
  <si>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</si>
  <si>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</si>
  <si>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</si>
  <si>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</si>
  <si>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</si>
  <si>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</si>
  <si>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</si>
  <si>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</si>
  <si>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</si>
  <si>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</si>
  <si>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</si>
  <si>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</si>
  <si>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</si>
  <si>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</si>
  <si>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</si>
  <si>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</si>
  <si>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</si>
  <si>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</si>
  <si>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</si>
  <si>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</si>
  <si>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</si>
  <si>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</si>
  <si>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</si>
  <si>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</si>
  <si>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</si>
  <si>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</si>
  <si>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</si>
  <si>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</si>
  <si>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</si>
  <si>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</si>
  <si>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</si>
  <si>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</si>
  <si>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</si>
  <si>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</si>
  <si>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</si>
  <si>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</si>
  <si>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</si>
  <si>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</si>
  <si>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</si>
  <si>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</si>
  <si>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</si>
  <si>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</si>
  <si>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</si>
  <si>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</si>
  <si>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</si>
  <si>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</si>
  <si>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</si>
  <si>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</si>
  <si>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</si>
  <si>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</si>
  <si>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Repayment of borrowings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</si>
  <si>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</si>
  <si>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</si>
  <si>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</si>
  <si>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</si>
  <si>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</si>
  <si>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</si>
  <si>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</si>
  <si>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</si>
  <si>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</si>
  <si>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</si>
  <si>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</si>
  <si>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</si>
  <si>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</si>
  <si>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</si>
  <si>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</si>
  <si>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</si>
  <si>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</si>
  <si>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</si>
  <si>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</si>
  <si>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</si>
  <si>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</si>
  <si>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</si>
  <si>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</si>
  <si>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</si>
  <si>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</si>
  <si>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</si>
  <si>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</si>
  <si>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</si>
  <si>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</si>
  <si>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</si>
  <si>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</si>
  <si>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</si>
  <si>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</si>
  <si>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</si>
  <si>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</si>
  <si>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</si>
  <si>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</si>
  <si>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</si>
  <si>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</si>
  <si>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</si>
  <si>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</si>
  <si>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</si>
  <si>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</si>
  <si>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</si>
  <si>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</si>
  <si>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</si>
  <si>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</si>
  <si>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</si>
  <si>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</si>
  <si>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</si>
  <si>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</si>
  <si>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</si>
  <si>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</si>
  <si>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</si>
  <si>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t>Group Revenue</t>
  </si>
  <si>
    <t>As a % of PPE</t>
  </si>
  <si>
    <t>Property, plant and equipment</t>
  </si>
  <si>
    <t>Add up the segment revenues from below</t>
  </si>
  <si>
    <t>Add up the segment EBITDA from below</t>
  </si>
  <si>
    <t>Add up the segment D&amp;A from below</t>
  </si>
  <si>
    <t>EBITDA - D&amp;A</t>
  </si>
  <si>
    <t>Add up the segment Capex from below</t>
  </si>
  <si>
    <t>Add up the segment PPE from below</t>
  </si>
  <si>
    <t>Income Statement</t>
  </si>
  <si>
    <t>EBTDA</t>
  </si>
  <si>
    <t>PBT</t>
  </si>
  <si>
    <t>Tax rate %</t>
  </si>
  <si>
    <t>Net Income</t>
  </si>
  <si>
    <t>Diluted number of shares</t>
  </si>
  <si>
    <t>EPS</t>
  </si>
  <si>
    <t>Payout ratio%</t>
  </si>
  <si>
    <t>Balance Sheet</t>
  </si>
  <si>
    <t>Cash and Cash Equivalents</t>
  </si>
  <si>
    <t>Other Items Included in Net Debt</t>
  </si>
  <si>
    <t>Net Working Capital</t>
  </si>
  <si>
    <t>As a % of revenue</t>
  </si>
  <si>
    <t>Other Current Assets</t>
  </si>
  <si>
    <t>Property Plant and Equipment</t>
  </si>
  <si>
    <t>Intangible Assets</t>
  </si>
  <si>
    <t>Other Assets</t>
  </si>
  <si>
    <t>Total Assets</t>
  </si>
  <si>
    <t>Current Borrowings</t>
  </si>
  <si>
    <t>Other Current Liabilities</t>
  </si>
  <si>
    <t>Other non-current Liabilities</t>
  </si>
  <si>
    <t>Equity</t>
  </si>
  <si>
    <t>Common stock</t>
  </si>
  <si>
    <t>Retained Earnings</t>
  </si>
  <si>
    <t>Other Components of Equity</t>
  </si>
  <si>
    <t>Total Liabilities and Equity</t>
  </si>
  <si>
    <t>Check</t>
  </si>
  <si>
    <t>Cashflow</t>
  </si>
  <si>
    <t>Cash Tax</t>
  </si>
  <si>
    <t>NOPAT</t>
  </si>
  <si>
    <t>Cash Interest</t>
  </si>
  <si>
    <t>(Increase)/Decrease in Working Capital</t>
  </si>
  <si>
    <t>FCFF</t>
  </si>
  <si>
    <t>Other Operating Activities</t>
  </si>
  <si>
    <t>CFO</t>
  </si>
  <si>
    <t xml:space="preserve">Acquisitions </t>
  </si>
  <si>
    <t>Other Investing Activities</t>
  </si>
  <si>
    <t>CFI</t>
  </si>
  <si>
    <t>Share Issuance/Buybacks</t>
  </si>
  <si>
    <t>Dividends Paid to Shareholders</t>
  </si>
  <si>
    <t>Borrowings</t>
  </si>
  <si>
    <t>Other Financing Activities</t>
  </si>
  <si>
    <t>CFF</t>
  </si>
  <si>
    <t>Other Adjustments</t>
  </si>
  <si>
    <t>Net Change in Cash</t>
  </si>
  <si>
    <t>Opening Cash</t>
  </si>
  <si>
    <t>Closing Cash</t>
  </si>
  <si>
    <t>Net Debt (Cash)</t>
  </si>
  <si>
    <t>Link from Segmental Forecast sheet</t>
  </si>
  <si>
    <t>Link from Historicals sheet</t>
  </si>
  <si>
    <t>Calculate</t>
  </si>
  <si>
    <t>The exercise is to convert the sheet in the company format to the model format in order to build the forecast links</t>
  </si>
  <si>
    <t xml:space="preserve">Please link the Income statement &amp; Balance Sheet in the "Three Statements" using the data in the "Segmental forecast" sheet and "Historicals" sheet </t>
  </si>
  <si>
    <t>Submission time is 3 days from the day the task was given to you</t>
  </si>
  <si>
    <t>DPS(Dividend per Share)</t>
  </si>
</sst>
</file>

<file path=xl/styles.xml><?xml version="1.0" encoding="utf-8"?>
<styleSheet xmlns="http://schemas.openxmlformats.org/spreadsheetml/2006/main">
  <numFmts count="8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.0%"/>
    <numFmt numFmtId="167" formatCode="\$\ #,##0"/>
    <numFmt numFmtId="168" formatCode="\$\ 0"/>
    <numFmt numFmtId="169" formatCode="0_);\(0\)"/>
    <numFmt numFmtId="170" formatCode="#,##0_);\(#,##0\)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0"/>
      <color rgb="FF002060"/>
      <name val="Calibri"/>
      <family val="2"/>
      <scheme val="minor"/>
    </font>
    <font>
      <sz val="11"/>
      <color rgb="FFFF0000"/>
      <name val="Calibri"/>
      <family val="2"/>
      <scheme val="minor"/>
    </font>
    <font>
      <sz val="8.5"/>
      <color rgb="FF231F20"/>
      <name val="Arial"/>
      <family val="2"/>
    </font>
    <font>
      <sz val="11"/>
      <color rgb="FF231F20"/>
      <name val="Calibri"/>
      <family val="2"/>
      <scheme val="minor"/>
    </font>
    <font>
      <sz val="8.5"/>
      <name val="Arial"/>
      <family val="2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79998168889431442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939598"/>
      </top>
      <bottom style="thin">
        <color rgb="FF939598"/>
      </bottom>
      <diagonal/>
    </border>
    <border>
      <left/>
      <right/>
      <top style="thin">
        <color rgb="FF939598"/>
      </top>
      <bottom style="thin">
        <color rgb="FFF37522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</cellStyleXfs>
  <cellXfs count="92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5" fontId="5" fillId="0" borderId="0" xfId="0" applyNumberFormat="1" applyFont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Font="1"/>
    <xf numFmtId="0" fontId="0" fillId="0" borderId="0" xfId="0" applyAlignment="1">
      <alignment horizontal="left" indent="3"/>
    </xf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 indent="1"/>
    </xf>
    <xf numFmtId="165" fontId="0" fillId="0" borderId="1" xfId="1" applyNumberFormat="1" applyFont="1" applyBorder="1"/>
    <xf numFmtId="0" fontId="0" fillId="0" borderId="0" xfId="0" applyFont="1" applyAlignment="1">
      <alignment wrapText="1"/>
    </xf>
    <xf numFmtId="0" fontId="0" fillId="0" borderId="1" xfId="0" applyFont="1" applyBorder="1" applyAlignment="1">
      <alignment horizontal="left" indent="1"/>
    </xf>
    <xf numFmtId="0" fontId="2" fillId="0" borderId="0" xfId="0" applyFont="1" applyBorder="1"/>
    <xf numFmtId="0" fontId="0" fillId="0" borderId="3" xfId="0" applyBorder="1"/>
    <xf numFmtId="165" fontId="0" fillId="0" borderId="3" xfId="1" applyNumberFormat="1" applyFont="1" applyBorder="1"/>
    <xf numFmtId="0" fontId="2" fillId="0" borderId="4" xfId="0" applyFont="1" applyBorder="1" applyAlignment="1">
      <alignment horizontal="left"/>
    </xf>
    <xf numFmtId="165" fontId="2" fillId="0" borderId="4" xfId="1" applyNumberFormat="1" applyFont="1" applyBorder="1"/>
    <xf numFmtId="0" fontId="2" fillId="0" borderId="4" xfId="0" applyFont="1" applyBorder="1"/>
    <xf numFmtId="0" fontId="2" fillId="0" borderId="0" xfId="0" applyFont="1" applyAlignment="1">
      <alignment horizontal="left"/>
    </xf>
    <xf numFmtId="0" fontId="9" fillId="0" borderId="0" xfId="0" applyFont="1" applyAlignment="1">
      <alignment horizontal="left" indent="1"/>
    </xf>
    <xf numFmtId="166" fontId="9" fillId="0" borderId="0" xfId="2" applyNumberFormat="1" applyFont="1"/>
    <xf numFmtId="0" fontId="9" fillId="0" borderId="0" xfId="0" applyFont="1" applyAlignment="1">
      <alignment horizontal="left" indent="2"/>
    </xf>
    <xf numFmtId="0" fontId="10" fillId="0" borderId="2" xfId="0" applyFont="1" applyBorder="1"/>
    <xf numFmtId="0" fontId="10" fillId="0" borderId="0" xfId="0" applyFont="1" applyAlignment="1">
      <alignment horizontal="left" indent="1"/>
    </xf>
    <xf numFmtId="166" fontId="10" fillId="0" borderId="0" xfId="2" applyNumberFormat="1" applyFont="1"/>
    <xf numFmtId="0" fontId="9" fillId="0" borderId="1" xfId="0" applyFont="1" applyBorder="1"/>
    <xf numFmtId="166" fontId="10" fillId="0" borderId="2" xfId="2" applyNumberFormat="1" applyFont="1" applyBorder="1"/>
    <xf numFmtId="166" fontId="10" fillId="0" borderId="1" xfId="2" applyNumberFormat="1" applyFont="1" applyBorder="1"/>
    <xf numFmtId="0" fontId="0" fillId="0" borderId="0" xfId="0" applyAlignment="1">
      <alignment horizontal="left" wrapText="1"/>
    </xf>
    <xf numFmtId="0" fontId="0" fillId="0" borderId="0" xfId="0" applyFont="1" applyAlignment="1">
      <alignment wrapText="1"/>
    </xf>
    <xf numFmtId="0" fontId="2" fillId="6" borderId="0" xfId="0" applyFont="1" applyFill="1"/>
    <xf numFmtId="165" fontId="6" fillId="4" borderId="0" xfId="4" applyNumberFormat="1" applyFont="1" applyBorder="1" applyAlignment="1">
      <alignment horizontal="left"/>
    </xf>
    <xf numFmtId="165" fontId="2" fillId="0" borderId="0" xfId="1" applyNumberFormat="1" applyFont="1" applyBorder="1"/>
    <xf numFmtId="165" fontId="11" fillId="0" borderId="0" xfId="1" applyNumberFormat="1" applyFont="1" applyBorder="1" applyAlignment="1">
      <alignment horizontal="left" indent="1"/>
    </xf>
    <xf numFmtId="165" fontId="2" fillId="5" borderId="0" xfId="5" applyNumberFormat="1" applyFont="1"/>
    <xf numFmtId="165" fontId="11" fillId="0" borderId="0" xfId="1" applyNumberFormat="1" applyFont="1" applyAlignment="1">
      <alignment horizontal="left" indent="2"/>
    </xf>
    <xf numFmtId="165" fontId="0" fillId="0" borderId="0" xfId="1" applyNumberFormat="1" applyFont="1" applyAlignment="1">
      <alignment horizontal="left" indent="1"/>
    </xf>
    <xf numFmtId="165" fontId="11" fillId="0" borderId="0" xfId="1" applyNumberFormat="1" applyFont="1" applyAlignment="1">
      <alignment horizontal="left" indent="1"/>
    </xf>
    <xf numFmtId="166" fontId="9" fillId="0" borderId="0" xfId="2" applyNumberFormat="1" applyFont="1" applyAlignment="1">
      <alignment horizontal="right"/>
    </xf>
    <xf numFmtId="165" fontId="2" fillId="0" borderId="0" xfId="0" applyNumberFormat="1" applyFont="1"/>
    <xf numFmtId="0" fontId="0" fillId="0" borderId="0" xfId="0" applyAlignment="1">
      <alignment horizontal="left" wrapText="1"/>
    </xf>
    <xf numFmtId="0" fontId="0" fillId="0" borderId="0" xfId="0" applyFont="1" applyAlignment="1">
      <alignment wrapText="1"/>
    </xf>
    <xf numFmtId="166" fontId="12" fillId="7" borderId="0" xfId="2" applyNumberFormat="1" applyFont="1" applyFill="1"/>
    <xf numFmtId="165" fontId="1" fillId="0" borderId="0" xfId="1" applyNumberFormat="1" applyFont="1" applyAlignment="1">
      <alignment horizontal="left"/>
    </xf>
    <xf numFmtId="165" fontId="11" fillId="0" borderId="0" xfId="1" applyNumberFormat="1" applyFont="1" applyAlignment="1">
      <alignment horizontal="left"/>
    </xf>
    <xf numFmtId="0" fontId="6" fillId="4" borderId="0" xfId="4" applyFont="1"/>
    <xf numFmtId="0" fontId="0" fillId="0" borderId="0" xfId="0" applyAlignment="1">
      <alignment horizontal="left"/>
    </xf>
    <xf numFmtId="164" fontId="13" fillId="0" borderId="0" xfId="1" applyFont="1" applyBorder="1"/>
    <xf numFmtId="166" fontId="11" fillId="0" borderId="0" xfId="2" applyNumberFormat="1" applyFont="1" applyBorder="1" applyAlignment="1">
      <alignment horizontal="right"/>
    </xf>
    <xf numFmtId="165" fontId="1" fillId="0" borderId="0" xfId="1" applyNumberFormat="1" applyFont="1"/>
    <xf numFmtId="166" fontId="11" fillId="0" borderId="0" xfId="2" applyNumberFormat="1" applyFont="1" applyAlignment="1">
      <alignment horizontal="right"/>
    </xf>
    <xf numFmtId="164" fontId="0" fillId="0" borderId="0" xfId="1" applyNumberFormat="1" applyFont="1"/>
    <xf numFmtId="165" fontId="0" fillId="0" borderId="0" xfId="0" applyNumberFormat="1" applyFont="1"/>
    <xf numFmtId="167" fontId="14" fillId="0" borderId="5" xfId="0" applyNumberFormat="1" applyFont="1" applyFill="1" applyBorder="1" applyAlignment="1">
      <alignment horizontal="right" vertical="top" shrinkToFit="1"/>
    </xf>
    <xf numFmtId="167" fontId="15" fillId="0" borderId="5" xfId="0" applyNumberFormat="1" applyFont="1" applyFill="1" applyBorder="1" applyAlignment="1">
      <alignment horizontal="right" vertical="top" shrinkToFit="1"/>
    </xf>
    <xf numFmtId="1" fontId="14" fillId="0" borderId="5" xfId="0" applyNumberFormat="1" applyFont="1" applyFill="1" applyBorder="1" applyAlignment="1">
      <alignment horizontal="right" vertical="top" shrinkToFit="1"/>
    </xf>
    <xf numFmtId="1" fontId="15" fillId="0" borderId="5" xfId="0" applyNumberFormat="1" applyFont="1" applyFill="1" applyBorder="1" applyAlignment="1">
      <alignment horizontal="right" vertical="top" shrinkToFit="1"/>
    </xf>
    <xf numFmtId="3" fontId="14" fillId="0" borderId="5" xfId="0" applyNumberFormat="1" applyFont="1" applyFill="1" applyBorder="1" applyAlignment="1">
      <alignment horizontal="right" vertical="top" shrinkToFit="1"/>
    </xf>
    <xf numFmtId="3" fontId="15" fillId="0" borderId="5" xfId="0" applyNumberFormat="1" applyFont="1" applyFill="1" applyBorder="1" applyAlignment="1">
      <alignment horizontal="right" vertical="top" shrinkToFit="1"/>
    </xf>
    <xf numFmtId="3" fontId="14" fillId="0" borderId="6" xfId="0" applyNumberFormat="1" applyFont="1" applyFill="1" applyBorder="1" applyAlignment="1">
      <alignment horizontal="right" vertical="top" shrinkToFit="1"/>
    </xf>
    <xf numFmtId="3" fontId="15" fillId="0" borderId="6" xfId="0" applyNumberFormat="1" applyFont="1" applyFill="1" applyBorder="1" applyAlignment="1">
      <alignment horizontal="right" vertical="top" shrinkToFit="1"/>
    </xf>
    <xf numFmtId="0" fontId="16" fillId="0" borderId="5" xfId="0" applyFont="1" applyFill="1" applyBorder="1" applyAlignment="1">
      <alignment horizontal="right" vertical="top" wrapText="1"/>
    </xf>
    <xf numFmtId="168" fontId="14" fillId="0" borderId="5" xfId="0" applyNumberFormat="1" applyFont="1" applyFill="1" applyBorder="1" applyAlignment="1">
      <alignment horizontal="right" vertical="top" shrinkToFit="1"/>
    </xf>
    <xf numFmtId="168" fontId="15" fillId="0" borderId="5" xfId="0" applyNumberFormat="1" applyFont="1" applyFill="1" applyBorder="1" applyAlignment="1">
      <alignment horizontal="right" vertical="top" shrinkToFit="1"/>
    </xf>
    <xf numFmtId="1" fontId="14" fillId="0" borderId="6" xfId="0" applyNumberFormat="1" applyFont="1" applyFill="1" applyBorder="1" applyAlignment="1">
      <alignment horizontal="right" vertical="top" shrinkToFit="1"/>
    </xf>
    <xf numFmtId="1" fontId="15" fillId="0" borderId="6" xfId="0" applyNumberFormat="1" applyFont="1" applyFill="1" applyBorder="1" applyAlignment="1">
      <alignment horizontal="right" vertical="top" shrinkToFit="1"/>
    </xf>
    <xf numFmtId="0" fontId="0" fillId="0" borderId="5" xfId="0" applyFill="1" applyBorder="1" applyAlignment="1">
      <alignment horizontal="left" wrapText="1"/>
    </xf>
    <xf numFmtId="0" fontId="0" fillId="0" borderId="5" xfId="0" applyFont="1" applyFill="1" applyBorder="1" applyAlignment="1">
      <alignment horizontal="left" wrapText="1"/>
    </xf>
    <xf numFmtId="0" fontId="17" fillId="0" borderId="5" xfId="0" applyFont="1" applyFill="1" applyBorder="1" applyAlignment="1">
      <alignment horizontal="right" vertical="top" wrapText="1"/>
    </xf>
    <xf numFmtId="169" fontId="15" fillId="0" borderId="5" xfId="0" applyNumberFormat="1" applyFont="1" applyFill="1" applyBorder="1" applyAlignment="1">
      <alignment horizontal="right" vertical="top" shrinkToFit="1"/>
    </xf>
    <xf numFmtId="169" fontId="15" fillId="0" borderId="6" xfId="0" applyNumberFormat="1" applyFont="1" applyFill="1" applyBorder="1" applyAlignment="1">
      <alignment horizontal="right" vertical="top" shrinkToFit="1"/>
    </xf>
    <xf numFmtId="170" fontId="15" fillId="0" borderId="5" xfId="0" applyNumberFormat="1" applyFont="1" applyFill="1" applyBorder="1" applyAlignment="1">
      <alignment horizontal="right" vertical="top" shrinkToFit="1"/>
    </xf>
    <xf numFmtId="169" fontId="15" fillId="0" borderId="5" xfId="0" applyNumberFormat="1" applyFont="1" applyFill="1" applyBorder="1" applyAlignment="1">
      <alignment horizontal="right" vertical="center" shrinkToFit="1"/>
    </xf>
    <xf numFmtId="1" fontId="15" fillId="0" borderId="6" xfId="0" applyNumberFormat="1" applyFont="1" applyFill="1" applyBorder="1" applyAlignment="1">
      <alignment horizontal="right" vertical="center" shrinkToFit="1"/>
    </xf>
    <xf numFmtId="165" fontId="0" fillId="0" borderId="0" xfId="1" applyNumberFormat="1" applyFont="1" applyFill="1"/>
    <xf numFmtId="0" fontId="0" fillId="0" borderId="0" xfId="0" applyFont="1" applyFill="1"/>
    <xf numFmtId="165" fontId="0" fillId="0" borderId="0" xfId="0" applyNumberFormat="1"/>
    <xf numFmtId="166" fontId="9" fillId="0" borderId="0" xfId="2" applyNumberFormat="1" applyFont="1" applyFill="1" applyAlignment="1">
      <alignment horizontal="right"/>
    </xf>
    <xf numFmtId="165" fontId="0" fillId="0" borderId="0" xfId="1" quotePrefix="1" applyNumberFormat="1" applyFont="1"/>
  </cellXfs>
  <cellStyles count="6">
    <cellStyle name="60% - Accent1" xfId="5" builtinId="32"/>
    <cellStyle name="Accent1" xfId="4" builtinId="29"/>
    <cellStyle name="Comma" xfId="1" builtinId="3"/>
    <cellStyle name="Comma 2" xf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694602460_Task%209%20-%20Building%20Operational%20Forecast%20Model%20c_Feedback%20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Historicals"/>
      <sheetName val="Segmental forecast"/>
      <sheetName val="Sheet2"/>
    </sheetNames>
    <sheetDataSet>
      <sheetData sheetId="0"/>
      <sheetData sheetId="1">
        <row r="107">
          <cell r="A107" t="str">
            <v>North America</v>
          </cell>
          <cell r="B107">
            <v>13740</v>
          </cell>
          <cell r="C107">
            <v>14764</v>
          </cell>
          <cell r="D107">
            <v>15216</v>
          </cell>
          <cell r="E107">
            <v>14855</v>
          </cell>
          <cell r="F107">
            <v>15902</v>
          </cell>
          <cell r="G107">
            <v>14484</v>
          </cell>
          <cell r="H107">
            <v>17179</v>
          </cell>
          <cell r="I107">
            <v>18353</v>
          </cell>
        </row>
        <row r="108">
          <cell r="B108">
            <v>8506</v>
          </cell>
          <cell r="C108">
            <v>9299</v>
          </cell>
          <cell r="D108">
            <v>9684</v>
          </cell>
          <cell r="E108">
            <v>9322</v>
          </cell>
          <cell r="F108">
            <v>10045</v>
          </cell>
          <cell r="G108">
            <v>9329</v>
          </cell>
          <cell r="H108">
            <v>11644</v>
          </cell>
          <cell r="I108">
            <v>12228</v>
          </cell>
        </row>
        <row r="109">
          <cell r="B109">
            <v>4410</v>
          </cell>
          <cell r="C109">
            <v>4746</v>
          </cell>
          <cell r="D109">
            <v>4886</v>
          </cell>
          <cell r="E109">
            <v>4938</v>
          </cell>
          <cell r="F109">
            <v>5260</v>
          </cell>
          <cell r="G109">
            <v>4639</v>
          </cell>
          <cell r="H109">
            <v>5028</v>
          </cell>
          <cell r="I109">
            <v>5492</v>
          </cell>
        </row>
        <row r="110">
          <cell r="B110">
            <v>824</v>
          </cell>
          <cell r="C110">
            <v>719</v>
          </cell>
          <cell r="D110">
            <v>646</v>
          </cell>
          <cell r="E110">
            <v>595</v>
          </cell>
          <cell r="F110">
            <v>597</v>
          </cell>
          <cell r="G110">
            <v>516</v>
          </cell>
          <cell r="H110">
            <v>507</v>
          </cell>
          <cell r="I110">
            <v>633</v>
          </cell>
        </row>
        <row r="111">
          <cell r="A111" t="str">
            <v>Europe, Middle East &amp; Africa</v>
          </cell>
          <cell r="B111">
            <v>7126</v>
          </cell>
          <cell r="C111">
            <v>7568</v>
          </cell>
          <cell r="D111">
            <v>7970</v>
          </cell>
          <cell r="E111">
            <v>9242</v>
          </cell>
          <cell r="F111">
            <v>9812</v>
          </cell>
          <cell r="G111">
            <v>9347</v>
          </cell>
          <cell r="H111">
            <v>11456</v>
          </cell>
          <cell r="I111">
            <v>12479</v>
          </cell>
        </row>
        <row r="112">
          <cell r="B112">
            <v>4703</v>
          </cell>
          <cell r="C112">
            <v>5043</v>
          </cell>
          <cell r="D112">
            <v>5192</v>
          </cell>
          <cell r="E112">
            <v>5875</v>
          </cell>
          <cell r="F112">
            <v>6293</v>
          </cell>
          <cell r="G112">
            <v>5892</v>
          </cell>
          <cell r="H112">
            <v>6970</v>
          </cell>
          <cell r="I112">
            <v>7388</v>
          </cell>
        </row>
        <row r="113">
          <cell r="B113">
            <v>2051</v>
          </cell>
          <cell r="C113">
            <v>2149</v>
          </cell>
          <cell r="D113">
            <v>2395</v>
          </cell>
          <cell r="E113">
            <v>2940</v>
          </cell>
          <cell r="F113">
            <v>3087</v>
          </cell>
          <cell r="G113">
            <v>3053</v>
          </cell>
          <cell r="H113">
            <v>3996</v>
          </cell>
          <cell r="I113">
            <v>4527</v>
          </cell>
        </row>
        <row r="114">
          <cell r="B114">
            <v>372</v>
          </cell>
          <cell r="C114">
            <v>376</v>
          </cell>
          <cell r="D114">
            <v>383</v>
          </cell>
          <cell r="E114">
            <v>427</v>
          </cell>
          <cell r="F114">
            <v>432</v>
          </cell>
          <cell r="G114">
            <v>402</v>
          </cell>
          <cell r="H114">
            <v>490</v>
          </cell>
          <cell r="I114">
            <v>564</v>
          </cell>
        </row>
        <row r="115">
          <cell r="A115" t="str">
            <v>Greater China</v>
          </cell>
          <cell r="B115">
            <v>3067</v>
          </cell>
          <cell r="C115">
            <v>3785</v>
          </cell>
          <cell r="D115">
            <v>4237</v>
          </cell>
          <cell r="E115">
            <v>5134</v>
          </cell>
          <cell r="F115">
            <v>6208</v>
          </cell>
          <cell r="G115">
            <v>6679</v>
          </cell>
          <cell r="H115">
            <v>8290</v>
          </cell>
          <cell r="I115">
            <v>7547</v>
          </cell>
        </row>
        <row r="116">
          <cell r="B116">
            <v>2016</v>
          </cell>
          <cell r="C116">
            <v>2599</v>
          </cell>
          <cell r="D116">
            <v>2920</v>
          </cell>
          <cell r="E116">
            <v>3496</v>
          </cell>
          <cell r="F116">
            <v>4262</v>
          </cell>
          <cell r="G116">
            <v>4635</v>
          </cell>
          <cell r="H116">
            <v>5748</v>
          </cell>
          <cell r="I116">
            <v>5416</v>
          </cell>
        </row>
        <row r="117">
          <cell r="B117">
            <v>925</v>
          </cell>
          <cell r="C117">
            <v>1055</v>
          </cell>
          <cell r="D117">
            <v>1188</v>
          </cell>
          <cell r="E117">
            <v>1508</v>
          </cell>
          <cell r="F117">
            <v>1808</v>
          </cell>
          <cell r="G117">
            <v>1896</v>
          </cell>
          <cell r="H117">
            <v>2347</v>
          </cell>
          <cell r="I117">
            <v>1938</v>
          </cell>
        </row>
        <row r="118">
          <cell r="B118">
            <v>126</v>
          </cell>
          <cell r="C118">
            <v>131</v>
          </cell>
          <cell r="D118">
            <v>129</v>
          </cell>
          <cell r="E118">
            <v>130</v>
          </cell>
          <cell r="F118">
            <v>138</v>
          </cell>
          <cell r="G118">
            <v>148</v>
          </cell>
          <cell r="H118">
            <v>195</v>
          </cell>
          <cell r="I118">
            <v>193</v>
          </cell>
        </row>
        <row r="119">
          <cell r="A119" t="str">
            <v>Asia Pacific &amp; Latin America</v>
          </cell>
          <cell r="B119">
            <v>4653</v>
          </cell>
          <cell r="C119">
            <v>4317</v>
          </cell>
          <cell r="D119">
            <v>4737</v>
          </cell>
          <cell r="E119">
            <v>5166</v>
          </cell>
          <cell r="F119">
            <v>5254</v>
          </cell>
          <cell r="G119">
            <v>5028</v>
          </cell>
          <cell r="H119">
            <v>5343</v>
          </cell>
          <cell r="I119">
            <v>5955</v>
          </cell>
        </row>
        <row r="120">
          <cell r="B120">
            <v>3093</v>
          </cell>
          <cell r="C120">
            <v>2930</v>
          </cell>
          <cell r="D120">
            <v>3285</v>
          </cell>
          <cell r="E120">
            <v>3575</v>
          </cell>
          <cell r="F120">
            <v>3622</v>
          </cell>
          <cell r="G120">
            <v>3449</v>
          </cell>
          <cell r="H120">
            <v>3659</v>
          </cell>
          <cell r="I120">
            <v>4111</v>
          </cell>
        </row>
        <row r="121">
          <cell r="B121">
            <v>1251</v>
          </cell>
          <cell r="C121">
            <v>1117</v>
          </cell>
          <cell r="D121">
            <v>1185</v>
          </cell>
          <cell r="E121">
            <v>1347</v>
          </cell>
          <cell r="F121">
            <v>1395</v>
          </cell>
          <cell r="G121">
            <v>1365</v>
          </cell>
          <cell r="H121">
            <v>1494</v>
          </cell>
          <cell r="I121">
            <v>1610</v>
          </cell>
        </row>
        <row r="122">
          <cell r="B122">
            <v>309</v>
          </cell>
          <cell r="C122">
            <v>270</v>
          </cell>
          <cell r="D122">
            <v>267</v>
          </cell>
          <cell r="E122">
            <v>244</v>
          </cell>
          <cell r="F122">
            <v>237</v>
          </cell>
          <cell r="G122">
            <v>214</v>
          </cell>
          <cell r="H122">
            <v>190</v>
          </cell>
          <cell r="I122">
            <v>234</v>
          </cell>
        </row>
        <row r="123">
          <cell r="A123" t="str">
            <v>Global Brand Divisions</v>
          </cell>
          <cell r="B123">
            <v>115</v>
          </cell>
          <cell r="C123">
            <v>73</v>
          </cell>
          <cell r="D123">
            <v>73</v>
          </cell>
          <cell r="E123">
            <v>88</v>
          </cell>
          <cell r="F123">
            <v>42</v>
          </cell>
          <cell r="G123">
            <v>30</v>
          </cell>
          <cell r="H123">
            <v>25</v>
          </cell>
          <cell r="I123">
            <v>102</v>
          </cell>
        </row>
        <row r="125">
          <cell r="A125" t="str">
            <v>Converse</v>
          </cell>
          <cell r="B125">
            <v>1982</v>
          </cell>
          <cell r="C125">
            <v>1955</v>
          </cell>
          <cell r="D125">
            <v>2042</v>
          </cell>
          <cell r="E125">
            <v>1886</v>
          </cell>
          <cell r="F125">
            <v>1906</v>
          </cell>
          <cell r="G125">
            <v>1846</v>
          </cell>
          <cell r="H125">
            <v>2205</v>
          </cell>
          <cell r="I125">
            <v>2346</v>
          </cell>
        </row>
        <row r="126">
          <cell r="B126">
            <v>1982</v>
          </cell>
          <cell r="C126">
            <v>1955</v>
          </cell>
          <cell r="D126">
            <v>2042</v>
          </cell>
          <cell r="E126">
            <v>1611</v>
          </cell>
          <cell r="F126">
            <v>1658</v>
          </cell>
          <cell r="G126">
            <v>1642</v>
          </cell>
          <cell r="H126">
            <v>1986</v>
          </cell>
          <cell r="I126">
            <v>2094</v>
          </cell>
        </row>
        <row r="127">
          <cell r="E127">
            <v>144</v>
          </cell>
          <cell r="F127">
            <v>118</v>
          </cell>
          <cell r="G127">
            <v>89</v>
          </cell>
          <cell r="H127">
            <v>104</v>
          </cell>
          <cell r="I127">
            <v>103</v>
          </cell>
        </row>
        <row r="128">
          <cell r="E128">
            <v>28</v>
          </cell>
          <cell r="F128">
            <v>24</v>
          </cell>
          <cell r="G128">
            <v>25</v>
          </cell>
          <cell r="H128">
            <v>29</v>
          </cell>
          <cell r="I128">
            <v>26</v>
          </cell>
        </row>
        <row r="129">
          <cell r="E129">
            <v>103</v>
          </cell>
          <cell r="F129">
            <v>106</v>
          </cell>
          <cell r="G129">
            <v>90</v>
          </cell>
          <cell r="H129">
            <v>86</v>
          </cell>
          <cell r="I129">
            <v>123</v>
          </cell>
        </row>
        <row r="130">
          <cell r="A130" t="str">
            <v>Corporate</v>
          </cell>
          <cell r="B130">
            <v>-82</v>
          </cell>
          <cell r="C130">
            <v>-86</v>
          </cell>
          <cell r="D130">
            <v>75</v>
          </cell>
          <cell r="E130">
            <v>26</v>
          </cell>
          <cell r="F130">
            <v>-7</v>
          </cell>
          <cell r="G130">
            <v>-11</v>
          </cell>
          <cell r="H130">
            <v>40</v>
          </cell>
          <cell r="I130">
            <v>-72</v>
          </cell>
        </row>
        <row r="134">
          <cell r="B134">
            <v>3645</v>
          </cell>
          <cell r="C134">
            <v>3763</v>
          </cell>
          <cell r="D134">
            <v>3875</v>
          </cell>
          <cell r="E134">
            <v>3600</v>
          </cell>
          <cell r="F134">
            <v>3925</v>
          </cell>
          <cell r="G134">
            <v>2899</v>
          </cell>
          <cell r="H134">
            <v>5089</v>
          </cell>
          <cell r="I134">
            <v>5114</v>
          </cell>
        </row>
        <row r="135">
          <cell r="B135">
            <v>1524</v>
          </cell>
          <cell r="C135">
            <v>1787</v>
          </cell>
          <cell r="D135">
            <v>1507</v>
          </cell>
          <cell r="E135">
            <v>1587</v>
          </cell>
          <cell r="F135">
            <v>1995</v>
          </cell>
          <cell r="G135">
            <v>1541</v>
          </cell>
          <cell r="H135">
            <v>2435</v>
          </cell>
          <cell r="I135">
            <v>3293</v>
          </cell>
        </row>
        <row r="136">
          <cell r="B136">
            <v>993</v>
          </cell>
          <cell r="C136">
            <v>1372</v>
          </cell>
          <cell r="D136">
            <v>1507</v>
          </cell>
          <cell r="E136">
            <v>1807</v>
          </cell>
          <cell r="F136">
            <v>2376</v>
          </cell>
          <cell r="G136">
            <v>2490</v>
          </cell>
          <cell r="H136">
            <v>3243</v>
          </cell>
          <cell r="I136">
            <v>2365</v>
          </cell>
        </row>
        <row r="137">
          <cell r="B137">
            <v>918</v>
          </cell>
          <cell r="C137">
            <v>1002</v>
          </cell>
          <cell r="D137">
            <v>980</v>
          </cell>
          <cell r="E137">
            <v>1189</v>
          </cell>
          <cell r="F137">
            <v>1323</v>
          </cell>
          <cell r="G137">
            <v>1184</v>
          </cell>
          <cell r="H137">
            <v>1530</v>
          </cell>
          <cell r="I137">
            <v>1896</v>
          </cell>
        </row>
        <row r="138">
          <cell r="B138">
            <v>-2267</v>
          </cell>
          <cell r="C138">
            <v>-2596</v>
          </cell>
          <cell r="D138">
            <v>-2677</v>
          </cell>
          <cell r="E138">
            <v>-2658</v>
          </cell>
          <cell r="F138">
            <v>-3262</v>
          </cell>
          <cell r="G138">
            <v>-3468</v>
          </cell>
          <cell r="H138">
            <v>-3656</v>
          </cell>
          <cell r="I138">
            <v>-4262</v>
          </cell>
        </row>
        <row r="140">
          <cell r="B140">
            <v>517</v>
          </cell>
          <cell r="C140">
            <v>487</v>
          </cell>
          <cell r="D140">
            <v>477</v>
          </cell>
          <cell r="E140">
            <v>310</v>
          </cell>
          <cell r="F140">
            <v>303</v>
          </cell>
          <cell r="G140">
            <v>297</v>
          </cell>
          <cell r="H140">
            <v>543</v>
          </cell>
          <cell r="I140">
            <v>669</v>
          </cell>
        </row>
        <row r="141">
          <cell r="B141">
            <v>-1097</v>
          </cell>
          <cell r="C141">
            <v>-1173</v>
          </cell>
          <cell r="D141">
            <v>-724</v>
          </cell>
          <cell r="E141">
            <v>-1456</v>
          </cell>
          <cell r="F141">
            <v>-1810</v>
          </cell>
          <cell r="G141">
            <v>-1967</v>
          </cell>
          <cell r="H141">
            <v>-2261</v>
          </cell>
          <cell r="I141">
            <v>-2219</v>
          </cell>
        </row>
        <row r="145">
          <cell r="B145">
            <v>632</v>
          </cell>
          <cell r="C145">
            <v>742</v>
          </cell>
          <cell r="D145">
            <v>819</v>
          </cell>
          <cell r="E145">
            <v>848</v>
          </cell>
          <cell r="F145">
            <v>814</v>
          </cell>
          <cell r="G145">
            <v>645</v>
          </cell>
          <cell r="H145">
            <v>617</v>
          </cell>
          <cell r="I145">
            <v>639</v>
          </cell>
        </row>
        <row r="146">
          <cell r="B146">
            <v>498</v>
          </cell>
          <cell r="C146">
            <v>639</v>
          </cell>
          <cell r="D146">
            <v>709</v>
          </cell>
          <cell r="E146">
            <v>849</v>
          </cell>
          <cell r="F146">
            <v>929</v>
          </cell>
          <cell r="G146">
            <v>885</v>
          </cell>
          <cell r="H146">
            <v>982</v>
          </cell>
          <cell r="I146">
            <v>920</v>
          </cell>
        </row>
        <row r="147">
          <cell r="B147">
            <v>254</v>
          </cell>
          <cell r="C147">
            <v>234</v>
          </cell>
          <cell r="D147">
            <v>225</v>
          </cell>
          <cell r="E147">
            <v>256</v>
          </cell>
          <cell r="F147">
            <v>237</v>
          </cell>
          <cell r="G147">
            <v>214</v>
          </cell>
          <cell r="H147">
            <v>288</v>
          </cell>
          <cell r="I147">
            <v>303</v>
          </cell>
        </row>
        <row r="148">
          <cell r="B148">
            <v>308</v>
          </cell>
          <cell r="C148">
            <v>332</v>
          </cell>
          <cell r="D148">
            <v>340</v>
          </cell>
          <cell r="E148">
            <v>339</v>
          </cell>
          <cell r="F148">
            <v>326</v>
          </cell>
          <cell r="G148">
            <v>296</v>
          </cell>
          <cell r="H148">
            <v>304</v>
          </cell>
          <cell r="I148">
            <v>274</v>
          </cell>
        </row>
        <row r="149">
          <cell r="B149">
            <v>484</v>
          </cell>
          <cell r="C149">
            <v>511</v>
          </cell>
          <cell r="D149">
            <v>533</v>
          </cell>
          <cell r="E149">
            <v>597</v>
          </cell>
          <cell r="F149">
            <v>665</v>
          </cell>
          <cell r="G149">
            <v>830</v>
          </cell>
          <cell r="H149">
            <v>780</v>
          </cell>
          <cell r="I149">
            <v>789</v>
          </cell>
        </row>
        <row r="151">
          <cell r="B151">
            <v>122</v>
          </cell>
          <cell r="C151">
            <v>125</v>
          </cell>
          <cell r="D151">
            <v>125</v>
          </cell>
          <cell r="E151">
            <v>115</v>
          </cell>
          <cell r="F151">
            <v>100</v>
          </cell>
          <cell r="G151">
            <v>80</v>
          </cell>
          <cell r="H151">
            <v>63</v>
          </cell>
          <cell r="I151">
            <v>49</v>
          </cell>
        </row>
        <row r="152">
          <cell r="B152">
            <v>713</v>
          </cell>
          <cell r="C152">
            <v>937</v>
          </cell>
          <cell r="D152">
            <v>1238</v>
          </cell>
          <cell r="E152">
            <v>1450</v>
          </cell>
          <cell r="F152">
            <v>1673</v>
          </cell>
          <cell r="G152">
            <v>1916</v>
          </cell>
          <cell r="H152">
            <v>1870</v>
          </cell>
          <cell r="I152">
            <v>1817</v>
          </cell>
        </row>
        <row r="156">
          <cell r="B156">
            <v>208</v>
          </cell>
          <cell r="C156">
            <v>242</v>
          </cell>
          <cell r="D156">
            <v>223</v>
          </cell>
          <cell r="E156">
            <v>196</v>
          </cell>
          <cell r="F156">
            <v>117</v>
          </cell>
          <cell r="G156">
            <v>110</v>
          </cell>
          <cell r="H156">
            <v>98</v>
          </cell>
          <cell r="I156">
            <v>146</v>
          </cell>
        </row>
        <row r="157">
          <cell r="B157">
            <v>236</v>
          </cell>
          <cell r="C157">
            <v>234</v>
          </cell>
          <cell r="D157">
            <v>173</v>
          </cell>
          <cell r="E157">
            <v>240</v>
          </cell>
          <cell r="F157">
            <v>233</v>
          </cell>
          <cell r="G157">
            <v>139</v>
          </cell>
          <cell r="H157">
            <v>153</v>
          </cell>
          <cell r="I157">
            <v>197</v>
          </cell>
        </row>
        <row r="158">
          <cell r="B158">
            <v>69</v>
          </cell>
          <cell r="C158">
            <v>44</v>
          </cell>
          <cell r="D158">
            <v>51</v>
          </cell>
          <cell r="E158">
            <v>76</v>
          </cell>
          <cell r="F158">
            <v>49</v>
          </cell>
          <cell r="G158">
            <v>28</v>
          </cell>
          <cell r="H158">
            <v>94</v>
          </cell>
          <cell r="I158">
            <v>78</v>
          </cell>
        </row>
        <row r="159">
          <cell r="B159">
            <v>52</v>
          </cell>
          <cell r="C159">
            <v>62</v>
          </cell>
          <cell r="D159">
            <v>59</v>
          </cell>
          <cell r="E159">
            <v>49</v>
          </cell>
          <cell r="F159">
            <v>47</v>
          </cell>
          <cell r="G159">
            <v>41</v>
          </cell>
          <cell r="H159">
            <v>54</v>
          </cell>
          <cell r="I159">
            <v>56</v>
          </cell>
        </row>
        <row r="160">
          <cell r="B160">
            <v>225</v>
          </cell>
          <cell r="C160">
            <v>258</v>
          </cell>
          <cell r="D160">
            <v>278</v>
          </cell>
          <cell r="E160">
            <v>286</v>
          </cell>
          <cell r="F160">
            <v>278</v>
          </cell>
          <cell r="G160">
            <v>438</v>
          </cell>
          <cell r="H160">
            <v>278</v>
          </cell>
          <cell r="I160">
            <v>222</v>
          </cell>
        </row>
        <row r="162">
          <cell r="B162">
            <v>69</v>
          </cell>
          <cell r="C162">
            <v>39</v>
          </cell>
          <cell r="D162">
            <v>30</v>
          </cell>
          <cell r="E162">
            <v>22</v>
          </cell>
          <cell r="F162">
            <v>18</v>
          </cell>
          <cell r="G162">
            <v>12</v>
          </cell>
          <cell r="H162">
            <v>7</v>
          </cell>
          <cell r="I162">
            <v>9</v>
          </cell>
        </row>
        <row r="163">
          <cell r="B163">
            <v>254</v>
          </cell>
          <cell r="C163">
            <v>264</v>
          </cell>
          <cell r="D163">
            <v>291</v>
          </cell>
          <cell r="E163">
            <v>159</v>
          </cell>
          <cell r="F163">
            <v>377</v>
          </cell>
          <cell r="G163">
            <v>318</v>
          </cell>
          <cell r="H163">
            <v>11</v>
          </cell>
          <cell r="I163">
            <v>50</v>
          </cell>
        </row>
        <row r="167">
          <cell r="B167">
            <v>121</v>
          </cell>
          <cell r="C167">
            <v>133</v>
          </cell>
          <cell r="D167">
            <v>140</v>
          </cell>
          <cell r="E167">
            <v>160</v>
          </cell>
          <cell r="F167">
            <v>149</v>
          </cell>
          <cell r="G167">
            <v>148</v>
          </cell>
          <cell r="H167">
            <v>130</v>
          </cell>
          <cell r="I167">
            <v>124</v>
          </cell>
        </row>
        <row r="168">
          <cell r="B168">
            <v>87</v>
          </cell>
          <cell r="C168">
            <v>85</v>
          </cell>
          <cell r="D168">
            <v>106</v>
          </cell>
          <cell r="E168">
            <v>116</v>
          </cell>
          <cell r="F168">
            <v>111</v>
          </cell>
          <cell r="G168">
            <v>132</v>
          </cell>
          <cell r="H168">
            <v>136</v>
          </cell>
          <cell r="I168">
            <v>134</v>
          </cell>
        </row>
        <row r="169">
          <cell r="B169">
            <v>46</v>
          </cell>
          <cell r="C169">
            <v>48</v>
          </cell>
          <cell r="D169">
            <v>54</v>
          </cell>
          <cell r="E169">
            <v>56</v>
          </cell>
          <cell r="F169">
            <v>50</v>
          </cell>
          <cell r="G169">
            <v>44</v>
          </cell>
          <cell r="H169">
            <v>46</v>
          </cell>
          <cell r="I169">
            <v>41</v>
          </cell>
        </row>
        <row r="170">
          <cell r="B170">
            <v>49</v>
          </cell>
          <cell r="C170">
            <v>42</v>
          </cell>
          <cell r="D170">
            <v>54</v>
          </cell>
          <cell r="E170">
            <v>55</v>
          </cell>
          <cell r="F170">
            <v>53</v>
          </cell>
          <cell r="G170">
            <v>46</v>
          </cell>
          <cell r="H170">
            <v>43</v>
          </cell>
          <cell r="I170">
            <v>42</v>
          </cell>
        </row>
        <row r="171">
          <cell r="B171">
            <v>210</v>
          </cell>
          <cell r="C171">
            <v>230</v>
          </cell>
          <cell r="D171">
            <v>233</v>
          </cell>
          <cell r="E171">
            <v>217</v>
          </cell>
          <cell r="F171">
            <v>195</v>
          </cell>
          <cell r="G171">
            <v>214</v>
          </cell>
          <cell r="H171">
            <v>222</v>
          </cell>
          <cell r="I171">
            <v>220</v>
          </cell>
        </row>
        <row r="173">
          <cell r="B173">
            <v>18</v>
          </cell>
          <cell r="C173">
            <v>27</v>
          </cell>
          <cell r="D173">
            <v>28</v>
          </cell>
          <cell r="E173">
            <v>33</v>
          </cell>
          <cell r="F173">
            <v>31</v>
          </cell>
          <cell r="G173">
            <v>25</v>
          </cell>
          <cell r="H173">
            <v>26</v>
          </cell>
          <cell r="I173">
            <v>22</v>
          </cell>
        </row>
        <row r="174">
          <cell r="B174">
            <v>75</v>
          </cell>
          <cell r="C174">
            <v>84</v>
          </cell>
          <cell r="D174">
            <v>91</v>
          </cell>
          <cell r="E174">
            <v>110</v>
          </cell>
          <cell r="F174">
            <v>116</v>
          </cell>
          <cell r="G174">
            <v>112</v>
          </cell>
          <cell r="H174">
            <v>141</v>
          </cell>
          <cell r="I174">
            <v>134</v>
          </cell>
        </row>
        <row r="180">
          <cell r="B180">
            <v>0.14000000000000001</v>
          </cell>
          <cell r="C180">
            <v>0.1</v>
          </cell>
          <cell r="D180">
            <v>0.04</v>
          </cell>
          <cell r="E180">
            <v>-0.04</v>
          </cell>
          <cell r="F180">
            <v>0.08</v>
          </cell>
          <cell r="G180">
            <v>-7.0000000000000007E-2</v>
          </cell>
          <cell r="H180">
            <v>0.25</v>
          </cell>
          <cell r="I180">
            <v>0.05</v>
          </cell>
        </row>
        <row r="181">
          <cell r="B181">
            <v>0.12</v>
          </cell>
          <cell r="C181">
            <v>0.08</v>
          </cell>
          <cell r="D181">
            <v>0.03</v>
          </cell>
          <cell r="E181">
            <v>0.01</v>
          </cell>
          <cell r="F181">
            <v>7.0000000000000007E-2</v>
          </cell>
          <cell r="G181">
            <v>-0.12</v>
          </cell>
          <cell r="H181">
            <v>0.08</v>
          </cell>
          <cell r="I181">
            <v>0.09</v>
          </cell>
        </row>
        <row r="182">
          <cell r="B182">
            <v>-0.05</v>
          </cell>
          <cell r="C182">
            <v>0.13</v>
          </cell>
          <cell r="D182">
            <v>-0.1</v>
          </cell>
          <cell r="E182">
            <v>-0.08</v>
          </cell>
          <cell r="F182">
            <v>0</v>
          </cell>
          <cell r="G182">
            <v>-0.14000000000000001</v>
          </cell>
          <cell r="H182">
            <v>-0.02</v>
          </cell>
          <cell r="I182">
            <v>0.25</v>
          </cell>
        </row>
        <row r="184">
          <cell r="B184">
            <v>0.24</v>
          </cell>
          <cell r="C184">
            <v>0.19</v>
          </cell>
          <cell r="D184">
            <v>0.08</v>
          </cell>
          <cell r="E184">
            <v>0.06</v>
          </cell>
          <cell r="F184">
            <v>0.12</v>
          </cell>
          <cell r="G184">
            <v>-0.03</v>
          </cell>
          <cell r="H184">
            <v>0.13</v>
          </cell>
          <cell r="I184">
            <v>0.09</v>
          </cell>
        </row>
        <row r="185">
          <cell r="B185">
            <v>0.1</v>
          </cell>
          <cell r="C185">
            <v>0.13</v>
          </cell>
          <cell r="D185">
            <v>0.17</v>
          </cell>
          <cell r="E185">
            <v>0.16</v>
          </cell>
          <cell r="F185">
            <v>0.09</v>
          </cell>
          <cell r="G185">
            <v>0.02</v>
          </cell>
          <cell r="H185">
            <v>0.25</v>
          </cell>
          <cell r="I185">
            <v>0.16</v>
          </cell>
        </row>
        <row r="186">
          <cell r="B186">
            <v>0.15</v>
          </cell>
          <cell r="C186">
            <v>0.08</v>
          </cell>
          <cell r="D186">
            <v>7.0000000000000007E-2</v>
          </cell>
          <cell r="E186">
            <v>0.06</v>
          </cell>
          <cell r="F186">
            <v>0.05</v>
          </cell>
          <cell r="G186">
            <v>-0.03</v>
          </cell>
          <cell r="H186">
            <v>0.19</v>
          </cell>
          <cell r="I186">
            <v>0.17</v>
          </cell>
        </row>
        <row r="188">
          <cell r="B188">
            <v>0.28000000000000003</v>
          </cell>
          <cell r="C188">
            <v>0.33</v>
          </cell>
          <cell r="D188">
            <v>0.18</v>
          </cell>
          <cell r="E188">
            <v>0.16</v>
          </cell>
          <cell r="F188">
            <v>0.25</v>
          </cell>
          <cell r="G188">
            <v>0.12</v>
          </cell>
          <cell r="H188">
            <v>0.19</v>
          </cell>
          <cell r="I188">
            <v>-0.1</v>
          </cell>
        </row>
        <row r="189">
          <cell r="B189">
            <v>7.0000000000000007E-2</v>
          </cell>
          <cell r="C189">
            <v>0.17</v>
          </cell>
          <cell r="D189">
            <v>0.18</v>
          </cell>
          <cell r="E189">
            <v>0.23</v>
          </cell>
          <cell r="F189">
            <v>0.23</v>
          </cell>
          <cell r="G189">
            <v>0.08</v>
          </cell>
          <cell r="H189">
            <v>0.19</v>
          </cell>
          <cell r="I189">
            <v>-0.21</v>
          </cell>
        </row>
        <row r="190">
          <cell r="B190">
            <v>0.01</v>
          </cell>
          <cell r="C190">
            <v>7.0000000000000007E-2</v>
          </cell>
          <cell r="D190">
            <v>0.03</v>
          </cell>
          <cell r="E190">
            <v>-0.01</v>
          </cell>
          <cell r="F190">
            <v>0.08</v>
          </cell>
          <cell r="G190">
            <v>0.11</v>
          </cell>
          <cell r="H190">
            <v>0.26</v>
          </cell>
          <cell r="I190">
            <v>-0.06</v>
          </cell>
        </row>
        <row r="192">
          <cell r="B192">
            <v>0.16</v>
          </cell>
          <cell r="C192">
            <v>0.24</v>
          </cell>
          <cell r="D192">
            <v>0.16</v>
          </cell>
          <cell r="E192">
            <v>0.09</v>
          </cell>
          <cell r="F192">
            <v>0.12</v>
          </cell>
          <cell r="G192">
            <v>0</v>
          </cell>
          <cell r="H192">
            <v>0.08</v>
          </cell>
          <cell r="I192">
            <v>0.17</v>
          </cell>
        </row>
        <row r="193">
          <cell r="B193">
            <v>7.0000000000000007E-2</v>
          </cell>
          <cell r="C193">
            <v>0.08</v>
          </cell>
          <cell r="D193">
            <v>0.09</v>
          </cell>
          <cell r="E193">
            <v>0.15</v>
          </cell>
          <cell r="F193">
            <v>0.15</v>
          </cell>
          <cell r="G193">
            <v>0.03</v>
          </cell>
          <cell r="H193">
            <v>0.1</v>
          </cell>
          <cell r="I193">
            <v>0.12</v>
          </cell>
        </row>
        <row r="194">
          <cell r="B194">
            <v>0.06</v>
          </cell>
          <cell r="C194">
            <v>7.0000000000000007E-2</v>
          </cell>
          <cell r="D194">
            <v>-0.01</v>
          </cell>
          <cell r="E194">
            <v>-0.08</v>
          </cell>
          <cell r="F194">
            <v>8</v>
          </cell>
          <cell r="G194">
            <v>-0.04</v>
          </cell>
          <cell r="H194">
            <v>-0.09</v>
          </cell>
          <cell r="I194">
            <v>0.28000000000000003</v>
          </cell>
        </row>
        <row r="195">
          <cell r="B195">
            <v>-0.02</v>
          </cell>
          <cell r="C195">
            <v>-0.3</v>
          </cell>
          <cell r="D195">
            <v>0.02</v>
          </cell>
          <cell r="E195">
            <v>0.12</v>
          </cell>
          <cell r="F195">
            <v>-0.53</v>
          </cell>
          <cell r="G195">
            <v>-0.26</v>
          </cell>
          <cell r="H195">
            <v>-0.17</v>
          </cell>
          <cell r="I195">
            <v>3.02</v>
          </cell>
        </row>
        <row r="198">
          <cell r="F198">
            <v>0.05</v>
          </cell>
          <cell r="G198">
            <v>0.01</v>
          </cell>
          <cell r="H198">
            <v>0.17</v>
          </cell>
          <cell r="I198">
            <v>0.06</v>
          </cell>
        </row>
        <row r="199">
          <cell r="F199">
            <v>-0.17</v>
          </cell>
          <cell r="G199">
            <v>-0.22</v>
          </cell>
          <cell r="H199">
            <v>0.13</v>
          </cell>
          <cell r="I199">
            <v>-0.03</v>
          </cell>
        </row>
        <row r="200">
          <cell r="F200">
            <v>-0.13</v>
          </cell>
          <cell r="G200">
            <v>0.08</v>
          </cell>
          <cell r="H200">
            <v>0.14000000000000001</v>
          </cell>
          <cell r="I200">
            <v>-0.16</v>
          </cell>
        </row>
        <row r="201">
          <cell r="F201">
            <v>0.04</v>
          </cell>
          <cell r="G201">
            <v>-0.14000000000000001</v>
          </cell>
          <cell r="H201">
            <v>-0.01</v>
          </cell>
          <cell r="I201">
            <v>0.42</v>
          </cell>
        </row>
        <row r="202">
          <cell r="B202">
            <v>0</v>
          </cell>
          <cell r="C202">
            <v>0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11"/>
  <sheetViews>
    <sheetView workbookViewId="0"/>
  </sheetViews>
  <sheetFormatPr defaultRowHeight="15"/>
  <cols>
    <col min="1" max="1" width="176.140625" style="20" customWidth="1"/>
  </cols>
  <sheetData>
    <row r="1" spans="1:1" ht="23.25">
      <c r="A1" s="19" t="s">
        <v>20</v>
      </c>
    </row>
    <row r="2" spans="1:1">
      <c r="A2" s="53" t="s">
        <v>200</v>
      </c>
    </row>
    <row r="3" spans="1:1">
      <c r="A3" s="53" t="s">
        <v>199</v>
      </c>
    </row>
    <row r="4" spans="1:1">
      <c r="A4" s="54" t="s">
        <v>201</v>
      </c>
    </row>
    <row r="5" spans="1:1">
      <c r="A5" s="41"/>
    </row>
    <row r="6" spans="1:1">
      <c r="A6" s="41"/>
    </row>
    <row r="7" spans="1:1">
      <c r="A7" s="42"/>
    </row>
    <row r="8" spans="1:1" s="17" customFormat="1">
      <c r="A8" s="23"/>
    </row>
    <row r="9" spans="1:1">
      <c r="A9" s="21"/>
    </row>
    <row r="10" spans="1:1">
      <c r="A10" s="21"/>
    </row>
    <row r="11" spans="1:1">
      <c r="A11" s="2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I204"/>
  <sheetViews>
    <sheetView workbookViewId="0">
      <pane ySplit="1" topLeftCell="A81" activePane="bottomLeft" state="frozen"/>
      <selection pane="bottomLeft" activeCell="B96" sqref="B96"/>
    </sheetView>
  </sheetViews>
  <sheetFormatPr defaultRowHeight="15"/>
  <cols>
    <col min="1" max="1" width="78.140625" customWidth="1"/>
    <col min="2" max="7" width="9" bestFit="1" customWidth="1"/>
    <col min="8" max="8" width="10.42578125" bestFit="1" customWidth="1"/>
    <col min="9" max="9" width="10.7109375" bestFit="1" customWidth="1"/>
  </cols>
  <sheetData>
    <row r="1" spans="1:9" ht="60" customHeight="1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</row>
    <row r="2" spans="1:9">
      <c r="A2" t="s">
        <v>27</v>
      </c>
      <c r="B2" s="3">
        <v>30601</v>
      </c>
      <c r="C2" s="3">
        <v>32376</v>
      </c>
      <c r="D2" s="3">
        <v>34350</v>
      </c>
      <c r="E2" s="3">
        <v>36397</v>
      </c>
      <c r="F2" s="3">
        <v>39117</v>
      </c>
      <c r="G2" s="3">
        <v>37403</v>
      </c>
      <c r="H2" s="3">
        <v>44538</v>
      </c>
      <c r="I2" s="3">
        <v>46710</v>
      </c>
    </row>
    <row r="3" spans="1:9">
      <c r="A3" s="26" t="s">
        <v>28</v>
      </c>
      <c r="B3" s="27">
        <v>16534</v>
      </c>
      <c r="C3" s="27">
        <v>17405</v>
      </c>
      <c r="D3" s="27">
        <v>19038</v>
      </c>
      <c r="E3" s="27">
        <v>20441</v>
      </c>
      <c r="F3" s="27">
        <v>21643</v>
      </c>
      <c r="G3" s="27">
        <v>21162</v>
      </c>
      <c r="H3" s="27">
        <v>24576</v>
      </c>
      <c r="I3" s="27">
        <v>25231</v>
      </c>
    </row>
    <row r="4" spans="1:9" s="1" customFormat="1">
      <c r="A4" s="25" t="s">
        <v>4</v>
      </c>
      <c r="B4" s="9">
        <f t="shared" ref="B4:H4" si="1">+B2-B3</f>
        <v>14067</v>
      </c>
      <c r="C4" s="9">
        <f t="shared" si="1"/>
        <v>14971</v>
      </c>
      <c r="D4" s="9">
        <f t="shared" si="1"/>
        <v>15312</v>
      </c>
      <c r="E4" s="9">
        <f t="shared" si="1"/>
        <v>15956</v>
      </c>
      <c r="F4" s="9">
        <f t="shared" si="1"/>
        <v>17474</v>
      </c>
      <c r="G4" s="9">
        <f t="shared" si="1"/>
        <v>16241</v>
      </c>
      <c r="H4" s="9">
        <f t="shared" si="1"/>
        <v>19962</v>
      </c>
      <c r="I4" s="9">
        <f>+I2-I3</f>
        <v>21479</v>
      </c>
    </row>
    <row r="5" spans="1:9">
      <c r="A5" s="11" t="s">
        <v>21</v>
      </c>
      <c r="B5" s="3">
        <v>3213</v>
      </c>
      <c r="C5" s="3">
        <v>3278</v>
      </c>
      <c r="D5" s="3">
        <v>3341</v>
      </c>
      <c r="E5" s="3">
        <v>3577</v>
      </c>
      <c r="F5" s="3">
        <v>3753</v>
      </c>
      <c r="G5" s="3">
        <v>3592</v>
      </c>
      <c r="H5" s="3">
        <v>3114</v>
      </c>
      <c r="I5" s="3">
        <v>3850</v>
      </c>
    </row>
    <row r="6" spans="1:9">
      <c r="A6" s="11" t="s">
        <v>22</v>
      </c>
      <c r="B6" s="3">
        <v>6679</v>
      </c>
      <c r="C6" s="3">
        <v>7191</v>
      </c>
      <c r="D6" s="3">
        <v>7222</v>
      </c>
      <c r="E6" s="3">
        <v>7934</v>
      </c>
      <c r="F6" s="3">
        <v>8949</v>
      </c>
      <c r="G6" s="3">
        <v>9534</v>
      </c>
      <c r="H6" s="3">
        <v>9911</v>
      </c>
      <c r="I6" s="3">
        <v>10954</v>
      </c>
    </row>
    <row r="7" spans="1:9">
      <c r="A7" s="24" t="s">
        <v>23</v>
      </c>
      <c r="B7" s="22">
        <f t="shared" ref="B7:H7" si="2">+B5+B6</f>
        <v>9892</v>
      </c>
      <c r="C7" s="22">
        <f t="shared" si="2"/>
        <v>10469</v>
      </c>
      <c r="D7" s="22">
        <f t="shared" si="2"/>
        <v>10563</v>
      </c>
      <c r="E7" s="22">
        <f t="shared" si="2"/>
        <v>11511</v>
      </c>
      <c r="F7" s="22">
        <f t="shared" si="2"/>
        <v>12702</v>
      </c>
      <c r="G7" s="22">
        <f t="shared" si="2"/>
        <v>13126</v>
      </c>
      <c r="H7" s="22">
        <f t="shared" si="2"/>
        <v>13025</v>
      </c>
      <c r="I7" s="22">
        <f>+I5+I6</f>
        <v>14804</v>
      </c>
    </row>
    <row r="8" spans="1:9">
      <c r="A8" s="2" t="s">
        <v>24</v>
      </c>
      <c r="B8" s="3">
        <v>28</v>
      </c>
      <c r="C8" s="3">
        <v>19</v>
      </c>
      <c r="D8" s="3">
        <v>59</v>
      </c>
      <c r="E8" s="3">
        <v>54</v>
      </c>
      <c r="F8" s="3">
        <v>49</v>
      </c>
      <c r="G8" s="3">
        <v>89</v>
      </c>
      <c r="H8" s="3">
        <v>262</v>
      </c>
      <c r="I8" s="3">
        <v>205</v>
      </c>
    </row>
    <row r="9" spans="1:9">
      <c r="A9" s="2" t="s">
        <v>5</v>
      </c>
      <c r="B9" s="3">
        <v>-58</v>
      </c>
      <c r="C9" s="3">
        <v>-140</v>
      </c>
      <c r="D9" s="3">
        <v>-196</v>
      </c>
      <c r="E9" s="3">
        <v>66</v>
      </c>
      <c r="F9" s="3">
        <v>-78</v>
      </c>
      <c r="G9" s="3">
        <v>139</v>
      </c>
      <c r="H9" s="3">
        <v>14</v>
      </c>
      <c r="I9" s="3">
        <v>-181</v>
      </c>
    </row>
    <row r="10" spans="1:9">
      <c r="A10" s="4" t="s">
        <v>25</v>
      </c>
      <c r="B10" s="5">
        <f t="shared" ref="B10:H10" si="3">+B4-B7-B8-B9</f>
        <v>4205</v>
      </c>
      <c r="C10" s="5">
        <f t="shared" si="3"/>
        <v>4623</v>
      </c>
      <c r="D10" s="5">
        <f t="shared" si="3"/>
        <v>4886</v>
      </c>
      <c r="E10" s="5">
        <f t="shared" si="3"/>
        <v>4325</v>
      </c>
      <c r="F10" s="5">
        <f t="shared" si="3"/>
        <v>4801</v>
      </c>
      <c r="G10" s="5">
        <f t="shared" si="3"/>
        <v>2887</v>
      </c>
      <c r="H10" s="5">
        <f t="shared" si="3"/>
        <v>6661</v>
      </c>
      <c r="I10" s="5">
        <f>+I4-I7-I8-I9</f>
        <v>6651</v>
      </c>
    </row>
    <row r="11" spans="1:9">
      <c r="A11" s="2" t="s">
        <v>26</v>
      </c>
      <c r="B11" s="3">
        <v>932</v>
      </c>
      <c r="C11" s="3">
        <v>863</v>
      </c>
      <c r="D11" s="3">
        <v>646</v>
      </c>
      <c r="E11" s="3">
        <v>2392</v>
      </c>
      <c r="F11" s="3">
        <v>772</v>
      </c>
      <c r="G11" s="3">
        <v>348</v>
      </c>
      <c r="H11" s="3">
        <v>934</v>
      </c>
      <c r="I11" s="3">
        <v>605</v>
      </c>
    </row>
    <row r="12" spans="1:9" ht="15.75" thickBot="1">
      <c r="A12" s="6" t="s">
        <v>29</v>
      </c>
      <c r="B12" s="7">
        <f t="shared" ref="B12:H12" si="4">+B10-B11</f>
        <v>3273</v>
      </c>
      <c r="C12" s="7">
        <f t="shared" si="4"/>
        <v>3760</v>
      </c>
      <c r="D12" s="7">
        <f t="shared" si="4"/>
        <v>4240</v>
      </c>
      <c r="E12" s="7">
        <f t="shared" si="4"/>
        <v>1933</v>
      </c>
      <c r="F12" s="7">
        <f t="shared" si="4"/>
        <v>4029</v>
      </c>
      <c r="G12" s="7">
        <f t="shared" si="4"/>
        <v>2539</v>
      </c>
      <c r="H12" s="7">
        <f t="shared" si="4"/>
        <v>5727</v>
      </c>
      <c r="I12" s="7">
        <f>+I10-I11</f>
        <v>6046</v>
      </c>
    </row>
    <row r="13" spans="1:9" ht="15.75" thickTop="1">
      <c r="A13" s="1" t="s">
        <v>8</v>
      </c>
    </row>
    <row r="14" spans="1:9">
      <c r="A14" s="2" t="s">
        <v>6</v>
      </c>
      <c r="B14">
        <v>1.9</v>
      </c>
      <c r="C14">
        <v>2.21</v>
      </c>
      <c r="D14">
        <v>2.56</v>
      </c>
      <c r="E14">
        <v>1.19</v>
      </c>
      <c r="F14">
        <v>2.5499999999999998</v>
      </c>
      <c r="G14">
        <v>1.63</v>
      </c>
      <c r="H14">
        <v>3.64</v>
      </c>
      <c r="I14">
        <v>3.83</v>
      </c>
    </row>
    <row r="15" spans="1:9">
      <c r="A15" s="2" t="s">
        <v>7</v>
      </c>
      <c r="B15">
        <v>1.85</v>
      </c>
      <c r="C15">
        <v>2.16</v>
      </c>
      <c r="D15">
        <v>2.5099999999999998</v>
      </c>
      <c r="E15">
        <v>1.17</v>
      </c>
      <c r="F15">
        <v>2.4900000000000002</v>
      </c>
      <c r="G15">
        <v>1.6</v>
      </c>
      <c r="H15">
        <v>3.56</v>
      </c>
      <c r="I15">
        <v>3.75</v>
      </c>
    </row>
    <row r="16" spans="1:9">
      <c r="A16" s="1" t="s">
        <v>9</v>
      </c>
    </row>
    <row r="17" spans="1:9">
      <c r="A17" s="2" t="s">
        <v>6</v>
      </c>
      <c r="B17">
        <v>1723.5</v>
      </c>
      <c r="C17">
        <v>1697.9</v>
      </c>
      <c r="D17">
        <v>1657.8</v>
      </c>
      <c r="E17">
        <v>1623.8</v>
      </c>
      <c r="F17">
        <v>1579.7</v>
      </c>
      <c r="G17" s="8">
        <v>1558.8</v>
      </c>
      <c r="H17" s="8">
        <v>1573</v>
      </c>
      <c r="I17" s="8">
        <v>1578.8</v>
      </c>
    </row>
    <row r="18" spans="1:9">
      <c r="A18" s="2" t="s">
        <v>7</v>
      </c>
      <c r="B18">
        <v>1768.8</v>
      </c>
      <c r="C18">
        <v>1742.5</v>
      </c>
      <c r="D18">
        <v>1692</v>
      </c>
      <c r="E18">
        <v>1659.1</v>
      </c>
      <c r="F18">
        <v>1618.4</v>
      </c>
      <c r="G18" s="8">
        <v>1591.6</v>
      </c>
      <c r="H18" s="8">
        <v>1609.4</v>
      </c>
      <c r="I18" s="8">
        <v>1610.8</v>
      </c>
    </row>
    <row r="20" spans="1:9" s="12" customFormat="1">
      <c r="A20" s="12" t="s">
        <v>2</v>
      </c>
      <c r="B20" s="13">
        <f t="shared" ref="B20:H20" si="5">+ROUND(((B12/B18)-B15),2)</f>
        <v>0</v>
      </c>
      <c r="C20" s="13">
        <f t="shared" si="5"/>
        <v>0</v>
      </c>
      <c r="D20" s="13">
        <f t="shared" si="5"/>
        <v>0</v>
      </c>
      <c r="E20" s="13">
        <f t="shared" si="5"/>
        <v>0</v>
      </c>
      <c r="F20" s="13">
        <f t="shared" si="5"/>
        <v>0</v>
      </c>
      <c r="G20" s="13">
        <f t="shared" si="5"/>
        <v>0</v>
      </c>
      <c r="H20" s="13">
        <f t="shared" si="5"/>
        <v>0</v>
      </c>
      <c r="I20" s="13">
        <f>+ROUND(((I12/I18)-I15),2)</f>
        <v>0</v>
      </c>
    </row>
    <row r="22" spans="1:9">
      <c r="A22" s="14" t="s">
        <v>0</v>
      </c>
      <c r="B22" s="14"/>
      <c r="C22" s="14"/>
      <c r="D22" s="14"/>
      <c r="E22" s="14"/>
      <c r="F22" s="14"/>
      <c r="G22" s="14"/>
      <c r="H22" s="14"/>
      <c r="I22" s="14"/>
    </row>
    <row r="23" spans="1:9">
      <c r="A23" s="1" t="s">
        <v>30</v>
      </c>
    </row>
    <row r="24" spans="1:9">
      <c r="A24" s="10" t="s">
        <v>31</v>
      </c>
      <c r="B24" s="3"/>
      <c r="C24" s="3"/>
      <c r="D24" s="3"/>
      <c r="E24" s="3"/>
      <c r="F24" s="3"/>
      <c r="G24" s="3"/>
      <c r="H24" s="3"/>
      <c r="I24" s="3"/>
    </row>
    <row r="25" spans="1:9">
      <c r="A25" s="11" t="s">
        <v>32</v>
      </c>
      <c r="B25" s="3">
        <v>3852</v>
      </c>
      <c r="C25" s="3">
        <v>3138</v>
      </c>
      <c r="D25" s="3">
        <v>3808</v>
      </c>
      <c r="E25" s="3">
        <v>4249</v>
      </c>
      <c r="F25" s="66">
        <v>4466</v>
      </c>
      <c r="G25" s="67">
        <v>8348</v>
      </c>
      <c r="H25" s="3">
        <v>9889</v>
      </c>
      <c r="I25" s="3">
        <v>8574</v>
      </c>
    </row>
    <row r="26" spans="1:9">
      <c r="A26" s="11" t="s">
        <v>33</v>
      </c>
      <c r="B26" s="3">
        <v>2072</v>
      </c>
      <c r="C26" s="3">
        <v>2319</v>
      </c>
      <c r="D26" s="3">
        <v>2371</v>
      </c>
      <c r="E26" s="3">
        <v>996</v>
      </c>
      <c r="F26" s="68">
        <v>197</v>
      </c>
      <c r="G26" s="69">
        <v>439</v>
      </c>
      <c r="H26" s="3">
        <v>3587</v>
      </c>
      <c r="I26" s="3">
        <v>4423</v>
      </c>
    </row>
    <row r="27" spans="1:9">
      <c r="A27" s="11" t="s">
        <v>34</v>
      </c>
      <c r="B27" s="3">
        <v>3358</v>
      </c>
      <c r="C27" s="3">
        <v>3241</v>
      </c>
      <c r="D27" s="3">
        <v>3677</v>
      </c>
      <c r="E27" s="3">
        <v>3498</v>
      </c>
      <c r="F27" s="70">
        <v>4272</v>
      </c>
      <c r="G27" s="71">
        <v>2749</v>
      </c>
      <c r="H27" s="3">
        <v>4463</v>
      </c>
      <c r="I27" s="3">
        <v>4667</v>
      </c>
    </row>
    <row r="28" spans="1:9">
      <c r="A28" s="11" t="s">
        <v>35</v>
      </c>
      <c r="B28" s="3">
        <v>4337</v>
      </c>
      <c r="C28" s="3">
        <v>4838</v>
      </c>
      <c r="D28" s="3">
        <v>5055</v>
      </c>
      <c r="E28" s="3">
        <v>5261</v>
      </c>
      <c r="F28" s="70">
        <v>5622</v>
      </c>
      <c r="G28" s="71">
        <v>7367</v>
      </c>
      <c r="H28" s="3">
        <v>6854</v>
      </c>
      <c r="I28" s="3">
        <v>8420</v>
      </c>
    </row>
    <row r="29" spans="1:9">
      <c r="A29" s="11" t="s">
        <v>36</v>
      </c>
      <c r="B29" s="3">
        <v>1968</v>
      </c>
      <c r="C29" s="3">
        <v>1489</v>
      </c>
      <c r="D29" s="3">
        <v>1150</v>
      </c>
      <c r="E29" s="3">
        <v>1130</v>
      </c>
      <c r="F29" s="72">
        <v>1968</v>
      </c>
      <c r="G29" s="73">
        <v>1653</v>
      </c>
      <c r="H29" s="3">
        <v>1498</v>
      </c>
      <c r="I29" s="3">
        <v>2129</v>
      </c>
    </row>
    <row r="30" spans="1:9">
      <c r="A30" s="4" t="s">
        <v>10</v>
      </c>
      <c r="B30" s="5">
        <f t="shared" ref="B30:H30" si="6">+SUM(B25:B29)</f>
        <v>15587</v>
      </c>
      <c r="C30" s="5">
        <f t="shared" si="6"/>
        <v>15025</v>
      </c>
      <c r="D30" s="5">
        <f t="shared" si="6"/>
        <v>16061</v>
      </c>
      <c r="E30" s="5">
        <f t="shared" si="6"/>
        <v>15134</v>
      </c>
      <c r="F30" s="5">
        <f t="shared" si="6"/>
        <v>16525</v>
      </c>
      <c r="G30" s="5">
        <f t="shared" si="6"/>
        <v>20556</v>
      </c>
      <c r="H30" s="5">
        <f t="shared" si="6"/>
        <v>26291</v>
      </c>
      <c r="I30" s="5">
        <f>+SUM(I25:I29)</f>
        <v>28213</v>
      </c>
    </row>
    <row r="31" spans="1:9">
      <c r="A31" s="2" t="s">
        <v>37</v>
      </c>
      <c r="B31" s="3">
        <v>3011</v>
      </c>
      <c r="C31" s="3">
        <v>3520</v>
      </c>
      <c r="D31" s="3">
        <v>3989</v>
      </c>
      <c r="E31" s="3">
        <v>4454</v>
      </c>
      <c r="F31" s="70">
        <v>4744</v>
      </c>
      <c r="G31" s="71">
        <v>4866</v>
      </c>
      <c r="H31" s="3">
        <v>4904</v>
      </c>
      <c r="I31" s="3">
        <v>4791</v>
      </c>
    </row>
    <row r="32" spans="1:9">
      <c r="A32" s="2" t="s">
        <v>38</v>
      </c>
      <c r="B32" s="3"/>
      <c r="C32" s="3"/>
      <c r="D32" s="3">
        <v>0</v>
      </c>
      <c r="E32" s="3">
        <v>0</v>
      </c>
      <c r="F32" s="3">
        <v>0</v>
      </c>
      <c r="G32" s="71">
        <v>3097</v>
      </c>
      <c r="H32" s="3">
        <v>3113</v>
      </c>
      <c r="I32" s="3">
        <v>2926</v>
      </c>
    </row>
    <row r="33" spans="1:9">
      <c r="A33" s="2" t="s">
        <v>39</v>
      </c>
      <c r="B33" s="3">
        <v>281</v>
      </c>
      <c r="C33" s="3">
        <v>281</v>
      </c>
      <c r="D33" s="3">
        <v>283</v>
      </c>
      <c r="E33" s="3">
        <v>285</v>
      </c>
      <c r="F33" s="68">
        <v>283</v>
      </c>
      <c r="G33" s="69">
        <v>274</v>
      </c>
      <c r="H33" s="3">
        <v>269</v>
      </c>
      <c r="I33" s="3">
        <v>286</v>
      </c>
    </row>
    <row r="34" spans="1:9">
      <c r="A34" s="2" t="s">
        <v>40</v>
      </c>
      <c r="B34" s="3">
        <v>131</v>
      </c>
      <c r="C34" s="3">
        <v>131</v>
      </c>
      <c r="D34" s="3">
        <v>139</v>
      </c>
      <c r="E34" s="3">
        <v>154</v>
      </c>
      <c r="F34" s="68">
        <v>154</v>
      </c>
      <c r="G34" s="69">
        <v>223</v>
      </c>
      <c r="H34" s="3">
        <v>242</v>
      </c>
      <c r="I34" s="3">
        <v>284</v>
      </c>
    </row>
    <row r="35" spans="1:9">
      <c r="A35" s="2" t="s">
        <v>41</v>
      </c>
      <c r="B35" s="3">
        <v>2587</v>
      </c>
      <c r="C35" s="3">
        <v>2439</v>
      </c>
      <c r="D35" s="3">
        <v>2787</v>
      </c>
      <c r="E35" s="3">
        <v>2509</v>
      </c>
      <c r="F35" s="72">
        <v>2011</v>
      </c>
      <c r="G35" s="73">
        <v>2326</v>
      </c>
      <c r="H35" s="3">
        <v>2921</v>
      </c>
      <c r="I35" s="3">
        <v>3821</v>
      </c>
    </row>
    <row r="36" spans="1:9" ht="15.75" thickBot="1">
      <c r="A36" s="6" t="s">
        <v>42</v>
      </c>
      <c r="B36" s="7">
        <f t="shared" ref="B36:H36" si="7">+SUM(B30:B35)</f>
        <v>21597</v>
      </c>
      <c r="C36" s="7">
        <f t="shared" si="7"/>
        <v>21396</v>
      </c>
      <c r="D36" s="7">
        <f t="shared" si="7"/>
        <v>23259</v>
      </c>
      <c r="E36" s="7">
        <f t="shared" si="7"/>
        <v>22536</v>
      </c>
      <c r="F36" s="7">
        <f t="shared" si="7"/>
        <v>23717</v>
      </c>
      <c r="G36" s="7">
        <f t="shared" si="7"/>
        <v>31342</v>
      </c>
      <c r="H36" s="7">
        <f t="shared" si="7"/>
        <v>37740</v>
      </c>
      <c r="I36" s="7">
        <f>+SUM(I30:I35)</f>
        <v>40321</v>
      </c>
    </row>
    <row r="37" spans="1:9" ht="15.75" thickTop="1">
      <c r="A37" s="1" t="s">
        <v>43</v>
      </c>
      <c r="B37" s="3"/>
      <c r="C37" s="3"/>
      <c r="D37" s="3"/>
      <c r="E37" s="3"/>
      <c r="F37" s="3"/>
      <c r="G37" s="3"/>
      <c r="H37" s="3"/>
      <c r="I37" s="3"/>
    </row>
    <row r="38" spans="1:9">
      <c r="A38" s="2" t="s">
        <v>44</v>
      </c>
      <c r="B38" s="3"/>
      <c r="C38" s="3"/>
      <c r="D38" s="3"/>
      <c r="E38" s="3"/>
      <c r="F38" s="3"/>
      <c r="G38" s="3"/>
      <c r="H38" s="3"/>
      <c r="I38" s="3"/>
    </row>
    <row r="39" spans="1:9">
      <c r="A39" s="11" t="s">
        <v>45</v>
      </c>
      <c r="B39" s="3">
        <v>107</v>
      </c>
      <c r="C39" s="3">
        <v>44</v>
      </c>
      <c r="D39" s="3">
        <v>6</v>
      </c>
      <c r="E39" s="3">
        <v>6</v>
      </c>
      <c r="F39" s="75">
        <v>6</v>
      </c>
      <c r="G39" s="76">
        <v>3</v>
      </c>
      <c r="H39" s="3">
        <v>0</v>
      </c>
      <c r="I39" s="3">
        <v>500</v>
      </c>
    </row>
    <row r="40" spans="1:9">
      <c r="A40" s="11" t="s">
        <v>46</v>
      </c>
      <c r="B40" s="3">
        <v>74</v>
      </c>
      <c r="C40" s="3">
        <v>1</v>
      </c>
      <c r="D40" s="3">
        <v>325</v>
      </c>
      <c r="E40" s="3">
        <v>336</v>
      </c>
      <c r="F40" s="68">
        <v>9</v>
      </c>
      <c r="G40" s="69">
        <v>248</v>
      </c>
      <c r="H40" s="3">
        <v>2</v>
      </c>
      <c r="I40" s="3">
        <v>10</v>
      </c>
    </row>
    <row r="41" spans="1:9">
      <c r="A41" s="11" t="s">
        <v>11</v>
      </c>
      <c r="B41" s="3">
        <v>2131</v>
      </c>
      <c r="C41" s="3">
        <v>2191</v>
      </c>
      <c r="D41" s="3">
        <v>2048</v>
      </c>
      <c r="E41" s="3">
        <v>2279</v>
      </c>
      <c r="F41" s="70">
        <v>2612</v>
      </c>
      <c r="G41" s="71">
        <v>2248</v>
      </c>
      <c r="H41" s="3">
        <v>2836</v>
      </c>
      <c r="I41" s="3">
        <v>3358</v>
      </c>
    </row>
    <row r="42" spans="1:9">
      <c r="A42" s="11" t="s">
        <v>47</v>
      </c>
      <c r="B42" s="3"/>
      <c r="C42" s="3"/>
      <c r="D42" s="3"/>
      <c r="E42" s="3"/>
      <c r="F42" s="74">
        <v>0</v>
      </c>
      <c r="G42" s="69">
        <v>445</v>
      </c>
      <c r="H42" s="3">
        <v>467</v>
      </c>
      <c r="I42" s="3">
        <v>420</v>
      </c>
    </row>
    <row r="43" spans="1:9">
      <c r="A43" s="11" t="s">
        <v>12</v>
      </c>
      <c r="B43" s="3">
        <v>3949</v>
      </c>
      <c r="C43" s="3">
        <v>3037</v>
      </c>
      <c r="D43" s="3">
        <v>3011</v>
      </c>
      <c r="E43" s="3">
        <v>3269</v>
      </c>
      <c r="F43" s="70">
        <v>5010</v>
      </c>
      <c r="G43" s="71">
        <v>5184</v>
      </c>
      <c r="H43" s="3">
        <v>6063</v>
      </c>
      <c r="I43" s="3">
        <v>6220</v>
      </c>
    </row>
    <row r="44" spans="1:9">
      <c r="A44" s="11" t="s">
        <v>48</v>
      </c>
      <c r="B44" s="3">
        <v>71</v>
      </c>
      <c r="C44" s="3">
        <v>85</v>
      </c>
      <c r="D44" s="3">
        <v>84</v>
      </c>
      <c r="E44" s="3">
        <v>150</v>
      </c>
      <c r="F44" s="77">
        <v>229</v>
      </c>
      <c r="G44" s="78">
        <v>156</v>
      </c>
      <c r="H44" s="3">
        <v>306</v>
      </c>
      <c r="I44" s="3">
        <v>222</v>
      </c>
    </row>
    <row r="45" spans="1:9">
      <c r="A45" s="4" t="s">
        <v>13</v>
      </c>
      <c r="B45" s="5">
        <f t="shared" ref="B45:H45" si="8">+SUM(B39:B44)</f>
        <v>6332</v>
      </c>
      <c r="C45" s="5">
        <f t="shared" si="8"/>
        <v>5358</v>
      </c>
      <c r="D45" s="5">
        <f t="shared" si="8"/>
        <v>5474</v>
      </c>
      <c r="E45" s="5">
        <f t="shared" si="8"/>
        <v>6040</v>
      </c>
      <c r="F45" s="5">
        <f t="shared" si="8"/>
        <v>7866</v>
      </c>
      <c r="G45" s="5">
        <f t="shared" si="8"/>
        <v>8284</v>
      </c>
      <c r="H45" s="5">
        <f t="shared" si="8"/>
        <v>9674</v>
      </c>
      <c r="I45" s="5">
        <f>+SUM(I39:I44)</f>
        <v>10730</v>
      </c>
    </row>
    <row r="46" spans="1:9">
      <c r="A46" s="2" t="s">
        <v>49</v>
      </c>
      <c r="B46" s="3">
        <v>1079</v>
      </c>
      <c r="C46" s="3">
        <v>2010</v>
      </c>
      <c r="D46" s="3">
        <v>3471</v>
      </c>
      <c r="E46" s="3">
        <v>3468</v>
      </c>
      <c r="F46" s="70">
        <v>3464</v>
      </c>
      <c r="G46" s="71">
        <v>9406</v>
      </c>
      <c r="H46" s="3">
        <v>9413</v>
      </c>
      <c r="I46" s="3">
        <v>8920</v>
      </c>
    </row>
    <row r="47" spans="1:9">
      <c r="A47" s="2" t="s">
        <v>50</v>
      </c>
      <c r="B47" s="3"/>
      <c r="C47" s="3"/>
      <c r="D47" s="3"/>
      <c r="E47" s="3">
        <v>0</v>
      </c>
      <c r="F47" s="74">
        <v>0</v>
      </c>
      <c r="G47" s="71">
        <v>2913</v>
      </c>
      <c r="H47" s="3">
        <v>2931</v>
      </c>
      <c r="I47" s="3">
        <v>2777</v>
      </c>
    </row>
    <row r="48" spans="1:9">
      <c r="A48" s="2" t="s">
        <v>51</v>
      </c>
      <c r="B48" s="3">
        <v>1479</v>
      </c>
      <c r="C48" s="3">
        <v>1770</v>
      </c>
      <c r="D48" s="3">
        <v>1907</v>
      </c>
      <c r="E48" s="3">
        <v>3216</v>
      </c>
      <c r="F48" s="70">
        <v>3347</v>
      </c>
      <c r="G48" s="71">
        <v>2684</v>
      </c>
      <c r="H48" s="3">
        <v>2955</v>
      </c>
      <c r="I48" s="3">
        <v>2613</v>
      </c>
    </row>
    <row r="49" spans="1:9">
      <c r="A49" s="2" t="s">
        <v>52</v>
      </c>
      <c r="B49" s="3"/>
      <c r="C49" s="3"/>
      <c r="D49" s="3"/>
      <c r="E49" s="3"/>
      <c r="F49" s="79"/>
      <c r="G49" s="80"/>
      <c r="H49" s="3"/>
      <c r="I49" s="3"/>
    </row>
    <row r="50" spans="1:9">
      <c r="A50" s="11" t="s">
        <v>53</v>
      </c>
      <c r="B50" s="3"/>
      <c r="C50" s="3"/>
      <c r="D50" s="3"/>
      <c r="E50" s="3"/>
      <c r="F50" s="74">
        <v>0</v>
      </c>
      <c r="G50" s="81">
        <v>0</v>
      </c>
      <c r="H50" s="3">
        <v>0</v>
      </c>
      <c r="I50" s="3">
        <v>0</v>
      </c>
    </row>
    <row r="51" spans="1:9">
      <c r="A51" s="2" t="s">
        <v>54</v>
      </c>
      <c r="B51" s="3"/>
      <c r="C51" s="3"/>
      <c r="D51" s="3"/>
      <c r="E51" s="3"/>
      <c r="F51" s="79"/>
      <c r="G51" s="80"/>
      <c r="H51" s="3"/>
      <c r="I51" s="3"/>
    </row>
    <row r="52" spans="1:9">
      <c r="A52" s="11" t="s">
        <v>55</v>
      </c>
      <c r="B52" s="3"/>
      <c r="C52" s="3"/>
      <c r="D52" s="3"/>
      <c r="E52" s="3"/>
      <c r="F52" s="79"/>
      <c r="G52" s="80"/>
      <c r="H52" s="3"/>
      <c r="I52" s="3"/>
    </row>
    <row r="53" spans="1:9">
      <c r="A53" s="18" t="s">
        <v>56</v>
      </c>
      <c r="B53" s="3"/>
      <c r="C53" s="3"/>
      <c r="D53" s="3"/>
      <c r="E53" s="3"/>
      <c r="F53" s="74">
        <v>0</v>
      </c>
      <c r="G53" s="81">
        <v>0</v>
      </c>
      <c r="H53" s="3"/>
      <c r="I53" s="3"/>
    </row>
    <row r="54" spans="1:9">
      <c r="A54" s="18" t="s">
        <v>57</v>
      </c>
      <c r="B54" s="3">
        <v>3</v>
      </c>
      <c r="C54" s="3">
        <v>3</v>
      </c>
      <c r="D54" s="3">
        <v>3</v>
      </c>
      <c r="E54" s="3">
        <v>3</v>
      </c>
      <c r="F54" s="68">
        <v>3</v>
      </c>
      <c r="G54" s="69">
        <v>3</v>
      </c>
      <c r="H54" s="3">
        <v>3</v>
      </c>
      <c r="I54" s="3">
        <v>3</v>
      </c>
    </row>
    <row r="55" spans="1:9">
      <c r="A55" s="18" t="s">
        <v>58</v>
      </c>
      <c r="B55" s="3">
        <v>6773</v>
      </c>
      <c r="C55" s="3">
        <v>7786</v>
      </c>
      <c r="D55" s="3">
        <v>5710</v>
      </c>
      <c r="E55" s="3">
        <v>6384</v>
      </c>
      <c r="F55" s="70">
        <v>7163</v>
      </c>
      <c r="G55" s="71">
        <v>8299</v>
      </c>
      <c r="H55" s="3">
        <v>9965</v>
      </c>
      <c r="I55" s="3">
        <v>11484</v>
      </c>
    </row>
    <row r="56" spans="1:9">
      <c r="A56" s="18" t="s">
        <v>59</v>
      </c>
      <c r="B56" s="3">
        <v>1246</v>
      </c>
      <c r="C56" s="3">
        <v>318</v>
      </c>
      <c r="D56" s="3">
        <v>-213</v>
      </c>
      <c r="E56" s="3">
        <v>-92</v>
      </c>
      <c r="F56" s="68">
        <v>231</v>
      </c>
      <c r="G56" s="82">
        <v>-56</v>
      </c>
      <c r="H56" s="3">
        <v>-380</v>
      </c>
      <c r="I56" s="3">
        <v>318</v>
      </c>
    </row>
    <row r="57" spans="1:9">
      <c r="A57" s="18" t="s">
        <v>60</v>
      </c>
      <c r="B57" s="3">
        <v>4685</v>
      </c>
      <c r="C57" s="3">
        <v>4151</v>
      </c>
      <c r="D57" s="3">
        <v>6907</v>
      </c>
      <c r="E57" s="3">
        <v>3517</v>
      </c>
      <c r="F57" s="72">
        <v>1643</v>
      </c>
      <c r="G57" s="83">
        <v>-191</v>
      </c>
      <c r="H57" s="3">
        <v>3179</v>
      </c>
      <c r="I57" s="3">
        <v>3476</v>
      </c>
    </row>
    <row r="58" spans="1:9">
      <c r="A58" s="4" t="s">
        <v>61</v>
      </c>
      <c r="B58" s="5">
        <f t="shared" ref="B58:H58" si="9">+SUM(B53:B57)</f>
        <v>12707</v>
      </c>
      <c r="C58" s="5">
        <f t="shared" si="9"/>
        <v>12258</v>
      </c>
      <c r="D58" s="5">
        <f t="shared" si="9"/>
        <v>12407</v>
      </c>
      <c r="E58" s="5">
        <f t="shared" si="9"/>
        <v>9812</v>
      </c>
      <c r="F58" s="5">
        <f t="shared" si="9"/>
        <v>9040</v>
      </c>
      <c r="G58" s="5">
        <f t="shared" si="9"/>
        <v>8055</v>
      </c>
      <c r="H58" s="5">
        <f t="shared" si="9"/>
        <v>12767</v>
      </c>
      <c r="I58" s="5">
        <f>+SUM(I53:I57)</f>
        <v>15281</v>
      </c>
    </row>
    <row r="59" spans="1:9" ht="15.75" thickBot="1">
      <c r="A59" s="6" t="s">
        <v>62</v>
      </c>
      <c r="B59" s="7">
        <f t="shared" ref="B59:H59" si="10">+SUM(B45:B50)+B58</f>
        <v>21597</v>
      </c>
      <c r="C59" s="7">
        <f t="shared" si="10"/>
        <v>21396</v>
      </c>
      <c r="D59" s="7">
        <f t="shared" si="10"/>
        <v>23259</v>
      </c>
      <c r="E59" s="7">
        <f t="shared" si="10"/>
        <v>22536</v>
      </c>
      <c r="F59" s="7">
        <f t="shared" si="10"/>
        <v>23717</v>
      </c>
      <c r="G59" s="7">
        <f t="shared" si="10"/>
        <v>31342</v>
      </c>
      <c r="H59" s="7">
        <f t="shared" si="10"/>
        <v>37740</v>
      </c>
      <c r="I59" s="7">
        <f>+SUM(I45:I50)+I58</f>
        <v>40321</v>
      </c>
    </row>
    <row r="60" spans="1:9" s="12" customFormat="1" ht="15.75" thickTop="1">
      <c r="A60" s="12" t="s">
        <v>3</v>
      </c>
      <c r="B60" s="13">
        <f t="shared" ref="B60:H60" si="11">+B59-B36</f>
        <v>0</v>
      </c>
      <c r="C60" s="13">
        <f t="shared" si="11"/>
        <v>0</v>
      </c>
      <c r="D60" s="13">
        <f t="shared" si="11"/>
        <v>0</v>
      </c>
      <c r="E60" s="13">
        <f t="shared" si="11"/>
        <v>0</v>
      </c>
      <c r="F60" s="13">
        <f t="shared" si="11"/>
        <v>0</v>
      </c>
      <c r="G60" s="13">
        <f t="shared" si="11"/>
        <v>0</v>
      </c>
      <c r="H60" s="13">
        <f t="shared" si="11"/>
        <v>0</v>
      </c>
      <c r="I60" s="13">
        <f>+I59-I36</f>
        <v>0</v>
      </c>
    </row>
    <row r="61" spans="1:9">
      <c r="A61" s="14" t="s">
        <v>1</v>
      </c>
      <c r="B61" s="14"/>
      <c r="C61" s="14"/>
      <c r="D61" s="14"/>
      <c r="E61" s="14"/>
      <c r="F61" s="14"/>
      <c r="G61" s="14"/>
      <c r="H61" s="14"/>
      <c r="I61" s="14"/>
    </row>
    <row r="62" spans="1:9">
      <c r="A62" t="s">
        <v>15</v>
      </c>
    </row>
    <row r="63" spans="1:9">
      <c r="A63" s="1" t="s">
        <v>63</v>
      </c>
    </row>
    <row r="64" spans="1:9" s="1" customFormat="1">
      <c r="A64" s="10" t="s">
        <v>64</v>
      </c>
      <c r="B64" s="9">
        <f>+B12</f>
        <v>3273</v>
      </c>
      <c r="C64" s="9">
        <f t="shared" ref="C64:I64" si="12">+C12</f>
        <v>3760</v>
      </c>
      <c r="D64" s="9">
        <f t="shared" si="12"/>
        <v>4240</v>
      </c>
      <c r="E64" s="9">
        <f t="shared" si="12"/>
        <v>1933</v>
      </c>
      <c r="F64" s="9">
        <f t="shared" si="12"/>
        <v>4029</v>
      </c>
      <c r="G64" s="9">
        <f t="shared" si="12"/>
        <v>2539</v>
      </c>
      <c r="H64" s="9">
        <f t="shared" si="12"/>
        <v>5727</v>
      </c>
      <c r="I64" s="9">
        <f t="shared" si="12"/>
        <v>6046</v>
      </c>
    </row>
    <row r="65" spans="1:9" s="1" customFormat="1">
      <c r="A65" s="2" t="s">
        <v>65</v>
      </c>
      <c r="B65" s="3"/>
      <c r="C65" s="3"/>
      <c r="D65" s="3"/>
      <c r="E65" s="3"/>
      <c r="F65" s="3"/>
      <c r="G65" s="3"/>
      <c r="H65" s="3"/>
      <c r="I65" s="3"/>
    </row>
    <row r="66" spans="1:9" s="17" customFormat="1">
      <c r="A66" s="11" t="s">
        <v>66</v>
      </c>
      <c r="B66" s="3">
        <v>606</v>
      </c>
      <c r="C66" s="3">
        <v>649</v>
      </c>
      <c r="D66" s="3">
        <v>706</v>
      </c>
      <c r="E66" s="3">
        <v>747</v>
      </c>
      <c r="F66" s="3">
        <v>705</v>
      </c>
      <c r="G66" s="69">
        <v>721</v>
      </c>
      <c r="H66" s="3">
        <v>744</v>
      </c>
      <c r="I66" s="3">
        <v>717</v>
      </c>
    </row>
    <row r="67" spans="1:9" s="17" customFormat="1">
      <c r="A67" s="11" t="s">
        <v>67</v>
      </c>
      <c r="B67" s="3">
        <v>-113</v>
      </c>
      <c r="C67" s="3">
        <v>-80</v>
      </c>
      <c r="D67" s="3">
        <v>-273</v>
      </c>
      <c r="E67" s="3">
        <v>647</v>
      </c>
      <c r="F67" s="3">
        <v>34</v>
      </c>
      <c r="G67" s="82">
        <v>-380</v>
      </c>
      <c r="H67" s="3">
        <v>-385</v>
      </c>
      <c r="I67" s="3">
        <v>-650</v>
      </c>
    </row>
    <row r="68" spans="1:9" s="17" customFormat="1">
      <c r="A68" s="11" t="s">
        <v>68</v>
      </c>
      <c r="B68" s="3">
        <v>191</v>
      </c>
      <c r="C68" s="3">
        <v>236</v>
      </c>
      <c r="D68" s="3">
        <v>215</v>
      </c>
      <c r="E68" s="3">
        <v>218</v>
      </c>
      <c r="F68" s="3">
        <v>325</v>
      </c>
      <c r="G68" s="69">
        <v>429</v>
      </c>
      <c r="H68" s="3">
        <v>611</v>
      </c>
      <c r="I68" s="3">
        <v>638</v>
      </c>
    </row>
    <row r="69" spans="1:9" s="17" customFormat="1">
      <c r="A69" s="11" t="s">
        <v>69</v>
      </c>
      <c r="B69" s="3">
        <v>43</v>
      </c>
      <c r="C69" s="3">
        <v>13</v>
      </c>
      <c r="D69" s="3">
        <v>10</v>
      </c>
      <c r="E69" s="3">
        <v>27</v>
      </c>
      <c r="F69" s="3">
        <v>15</v>
      </c>
      <c r="G69" s="69">
        <v>398</v>
      </c>
      <c r="H69" s="3">
        <v>53</v>
      </c>
      <c r="I69" s="3">
        <v>123</v>
      </c>
    </row>
    <row r="70" spans="1:9" s="17" customFormat="1">
      <c r="A70" s="11" t="s">
        <v>70</v>
      </c>
      <c r="B70" s="3">
        <v>424</v>
      </c>
      <c r="C70" s="3">
        <v>98</v>
      </c>
      <c r="D70" s="3">
        <v>-117</v>
      </c>
      <c r="E70" s="3">
        <v>-99</v>
      </c>
      <c r="F70" s="3">
        <v>233</v>
      </c>
      <c r="G70" s="69">
        <v>23</v>
      </c>
      <c r="H70" s="3">
        <v>-138</v>
      </c>
      <c r="I70" s="3">
        <v>-26</v>
      </c>
    </row>
    <row r="71" spans="1:9" s="17" customFormat="1">
      <c r="A71" s="2" t="s">
        <v>71</v>
      </c>
      <c r="B71" s="3"/>
      <c r="C71" s="3"/>
      <c r="D71" s="3"/>
      <c r="E71" s="3"/>
      <c r="F71" s="3"/>
      <c r="G71" s="80"/>
      <c r="H71" s="3"/>
      <c r="I71" s="3"/>
    </row>
    <row r="72" spans="1:9" s="17" customFormat="1">
      <c r="A72" s="11" t="s">
        <v>72</v>
      </c>
      <c r="B72" s="3">
        <v>-216</v>
      </c>
      <c r="C72" s="3">
        <v>60</v>
      </c>
      <c r="D72" s="3">
        <v>-426</v>
      </c>
      <c r="E72" s="3">
        <v>187</v>
      </c>
      <c r="F72" s="3">
        <v>-270</v>
      </c>
      <c r="G72" s="71">
        <v>1239</v>
      </c>
      <c r="H72" s="3">
        <v>-1606</v>
      </c>
      <c r="I72" s="3">
        <v>-504</v>
      </c>
    </row>
    <row r="73" spans="1:9" s="17" customFormat="1">
      <c r="A73" s="11" t="s">
        <v>73</v>
      </c>
      <c r="B73" s="3">
        <v>-621</v>
      </c>
      <c r="C73" s="3">
        <v>-590</v>
      </c>
      <c r="D73" s="3">
        <v>-231</v>
      </c>
      <c r="E73" s="3">
        <v>-255</v>
      </c>
      <c r="F73" s="3">
        <v>-490</v>
      </c>
      <c r="G73" s="84">
        <v>-1854</v>
      </c>
      <c r="H73" s="3">
        <v>507</v>
      </c>
      <c r="I73" s="3">
        <v>-1676</v>
      </c>
    </row>
    <row r="74" spans="1:9" s="17" customFormat="1">
      <c r="A74" s="11" t="s">
        <v>98</v>
      </c>
      <c r="B74" s="3">
        <v>-144</v>
      </c>
      <c r="C74" s="3">
        <v>-161</v>
      </c>
      <c r="D74" s="3">
        <v>-120</v>
      </c>
      <c r="E74" s="3">
        <v>35</v>
      </c>
      <c r="F74" s="3">
        <v>-203</v>
      </c>
      <c r="G74" s="85">
        <v>-654</v>
      </c>
      <c r="H74" s="3">
        <v>-182</v>
      </c>
      <c r="I74" s="3">
        <v>-845</v>
      </c>
    </row>
    <row r="75" spans="1:9" s="17" customFormat="1">
      <c r="A75" s="11" t="s">
        <v>97</v>
      </c>
      <c r="B75" s="3">
        <v>1237</v>
      </c>
      <c r="C75" s="3">
        <v>-889</v>
      </c>
      <c r="D75" s="3">
        <v>-158</v>
      </c>
      <c r="E75" s="3">
        <v>1515</v>
      </c>
      <c r="F75" s="3">
        <v>1525</v>
      </c>
      <c r="G75" s="86">
        <v>24</v>
      </c>
      <c r="H75" s="3">
        <v>1326</v>
      </c>
      <c r="I75" s="3">
        <v>1365</v>
      </c>
    </row>
    <row r="76" spans="1:9" s="17" customFormat="1">
      <c r="A76" s="28" t="s">
        <v>74</v>
      </c>
      <c r="B76" s="29">
        <f t="shared" ref="B76:H76" si="13">+SUM(B64:B75)</f>
        <v>4680</v>
      </c>
      <c r="C76" s="29">
        <f t="shared" si="13"/>
        <v>3096</v>
      </c>
      <c r="D76" s="29">
        <f t="shared" si="13"/>
        <v>3846</v>
      </c>
      <c r="E76" s="29">
        <f t="shared" si="13"/>
        <v>4955</v>
      </c>
      <c r="F76" s="29">
        <f t="shared" si="13"/>
        <v>5903</v>
      </c>
      <c r="G76" s="29">
        <f t="shared" si="13"/>
        <v>2485</v>
      </c>
      <c r="H76" s="29">
        <f t="shared" si="13"/>
        <v>6657</v>
      </c>
      <c r="I76" s="29">
        <f>+SUM(I64:I75)</f>
        <v>5188</v>
      </c>
    </row>
    <row r="77" spans="1:9" s="17" customFormat="1">
      <c r="A77" s="1" t="s">
        <v>75</v>
      </c>
      <c r="B77" s="3"/>
      <c r="C77" s="3"/>
      <c r="D77" s="3"/>
      <c r="E77" s="3"/>
      <c r="F77" s="3"/>
      <c r="G77" s="3"/>
      <c r="H77" s="3"/>
      <c r="I77" s="3"/>
    </row>
    <row r="78" spans="1:9" s="17" customFormat="1">
      <c r="A78" s="2" t="s">
        <v>76</v>
      </c>
      <c r="B78" s="3">
        <v>-4936</v>
      </c>
      <c r="C78" s="3">
        <v>-5367</v>
      </c>
      <c r="D78" s="3">
        <v>-5928</v>
      </c>
      <c r="E78" s="3">
        <v>-4783</v>
      </c>
      <c r="F78" s="3">
        <v>-2937</v>
      </c>
      <c r="G78" s="84">
        <v>-2426</v>
      </c>
      <c r="H78" s="3">
        <v>-9961</v>
      </c>
      <c r="I78" s="3">
        <v>-12913</v>
      </c>
    </row>
    <row r="79" spans="1:9" s="17" customFormat="1">
      <c r="A79" s="2" t="s">
        <v>77</v>
      </c>
      <c r="B79" s="3">
        <v>3655</v>
      </c>
      <c r="C79" s="3">
        <v>2924</v>
      </c>
      <c r="D79" s="3">
        <v>3623</v>
      </c>
      <c r="E79" s="3">
        <v>3613</v>
      </c>
      <c r="F79" s="3">
        <v>1715</v>
      </c>
      <c r="G79" s="69">
        <v>74</v>
      </c>
      <c r="H79" s="3">
        <v>4236</v>
      </c>
      <c r="I79" s="3">
        <v>8199</v>
      </c>
    </row>
    <row r="80" spans="1:9" s="17" customFormat="1">
      <c r="A80" s="2" t="s">
        <v>78</v>
      </c>
      <c r="B80" s="3">
        <v>2216</v>
      </c>
      <c r="C80" s="3">
        <v>2536</v>
      </c>
      <c r="D80" s="3">
        <v>2423</v>
      </c>
      <c r="E80" s="3">
        <v>2496</v>
      </c>
      <c r="F80" s="3">
        <v>2072</v>
      </c>
      <c r="G80" s="71">
        <v>2379</v>
      </c>
      <c r="H80" s="3">
        <v>2449</v>
      </c>
      <c r="I80" s="3">
        <v>3967</v>
      </c>
    </row>
    <row r="81" spans="1:9" s="17" customFormat="1">
      <c r="A81" s="2" t="s">
        <v>14</v>
      </c>
      <c r="B81" s="3">
        <v>-1113</v>
      </c>
      <c r="C81" s="3">
        <v>-1143</v>
      </c>
      <c r="D81" s="3">
        <v>-1105</v>
      </c>
      <c r="E81" s="3">
        <v>-1028</v>
      </c>
      <c r="F81" s="3">
        <v>-1119</v>
      </c>
      <c r="G81" s="84">
        <v>-1086</v>
      </c>
      <c r="H81" s="3">
        <v>-695</v>
      </c>
      <c r="I81" s="3">
        <v>-758</v>
      </c>
    </row>
    <row r="82" spans="1:9" s="17" customFormat="1">
      <c r="A82" s="2" t="s">
        <v>79</v>
      </c>
      <c r="B82" s="3">
        <v>3</v>
      </c>
      <c r="C82" s="3">
        <v>16</v>
      </c>
      <c r="D82" s="3">
        <v>-21</v>
      </c>
      <c r="E82" s="3">
        <v>-22</v>
      </c>
      <c r="F82" s="3">
        <v>5</v>
      </c>
      <c r="G82" s="78">
        <v>31</v>
      </c>
      <c r="H82" s="3">
        <v>171</v>
      </c>
      <c r="I82" s="3">
        <v>-19</v>
      </c>
    </row>
    <row r="83" spans="1:9" s="17" customFormat="1">
      <c r="A83" s="30" t="s">
        <v>80</v>
      </c>
      <c r="B83" s="29">
        <f t="shared" ref="B83:H83" si="14">+SUM(B78:B82)</f>
        <v>-175</v>
      </c>
      <c r="C83" s="29">
        <f t="shared" si="14"/>
        <v>-1034</v>
      </c>
      <c r="D83" s="29">
        <f t="shared" si="14"/>
        <v>-1008</v>
      </c>
      <c r="E83" s="29">
        <f t="shared" si="14"/>
        <v>276</v>
      </c>
      <c r="F83" s="29">
        <f t="shared" si="14"/>
        <v>-264</v>
      </c>
      <c r="G83" s="29">
        <f t="shared" si="14"/>
        <v>-1028</v>
      </c>
      <c r="H83" s="29">
        <f t="shared" si="14"/>
        <v>-3800</v>
      </c>
      <c r="I83" s="29">
        <f>+SUM(I78:I82)</f>
        <v>-1524</v>
      </c>
    </row>
    <row r="84" spans="1:9" s="17" customFormat="1">
      <c r="A84" s="1" t="s">
        <v>81</v>
      </c>
      <c r="B84" s="3"/>
      <c r="C84" s="3"/>
      <c r="D84" s="3"/>
      <c r="E84" s="3"/>
      <c r="F84" s="3"/>
      <c r="G84" s="3"/>
      <c r="H84" s="3"/>
      <c r="I84" s="3"/>
    </row>
    <row r="85" spans="1:9" s="17" customFormat="1">
      <c r="A85" s="2" t="s">
        <v>82</v>
      </c>
      <c r="B85" s="3">
        <v>0</v>
      </c>
      <c r="C85" s="3">
        <v>981</v>
      </c>
      <c r="D85" s="3">
        <v>1482</v>
      </c>
      <c r="E85" s="3">
        <v>0</v>
      </c>
      <c r="F85" s="3">
        <v>0</v>
      </c>
      <c r="G85" s="87">
        <v>6134</v>
      </c>
      <c r="H85" s="3">
        <v>0</v>
      </c>
      <c r="I85" s="3">
        <v>0</v>
      </c>
    </row>
    <row r="86" spans="1:9" s="17" customFormat="1">
      <c r="A86" s="2" t="s">
        <v>83</v>
      </c>
      <c r="B86" s="3">
        <v>-63</v>
      </c>
      <c r="C86" s="3">
        <v>-67</v>
      </c>
      <c r="D86" s="3">
        <v>327</v>
      </c>
      <c r="E86" s="3">
        <v>13</v>
      </c>
      <c r="F86" s="3">
        <v>-325</v>
      </c>
      <c r="G86" s="87">
        <v>49</v>
      </c>
      <c r="H86" s="3">
        <v>-52</v>
      </c>
      <c r="I86" s="3">
        <v>15</v>
      </c>
    </row>
    <row r="87" spans="1:9" s="17" customFormat="1">
      <c r="A87" s="2" t="s">
        <v>84</v>
      </c>
      <c r="B87" s="3">
        <v>-26</v>
      </c>
      <c r="C87" s="3">
        <v>-113</v>
      </c>
      <c r="D87" s="3"/>
      <c r="E87" s="3">
        <v>0</v>
      </c>
      <c r="F87" s="3">
        <v>0</v>
      </c>
      <c r="G87" s="87">
        <v>0</v>
      </c>
      <c r="H87" s="3">
        <v>-197</v>
      </c>
      <c r="I87" s="3">
        <v>0</v>
      </c>
    </row>
    <row r="88" spans="1:9" s="17" customFormat="1">
      <c r="A88" s="2" t="s">
        <v>85</v>
      </c>
      <c r="B88" s="3">
        <v>732</v>
      </c>
      <c r="C88" s="3">
        <v>788</v>
      </c>
      <c r="D88" s="3">
        <v>489</v>
      </c>
      <c r="E88" s="3">
        <v>733</v>
      </c>
      <c r="F88" s="3">
        <v>700</v>
      </c>
      <c r="G88" s="87">
        <v>885</v>
      </c>
      <c r="H88" s="3">
        <v>1172</v>
      </c>
      <c r="I88" s="3">
        <v>1151</v>
      </c>
    </row>
    <row r="89" spans="1:9" s="17" customFormat="1">
      <c r="A89" s="2" t="s">
        <v>16</v>
      </c>
      <c r="B89" s="3">
        <v>-2534</v>
      </c>
      <c r="C89" s="3">
        <v>-3238</v>
      </c>
      <c r="D89" s="3">
        <v>-3223</v>
      </c>
      <c r="E89" s="3">
        <v>-4254</v>
      </c>
      <c r="F89" s="3">
        <v>-4286</v>
      </c>
      <c r="G89" s="87">
        <v>-3067</v>
      </c>
      <c r="H89" s="3">
        <v>-608</v>
      </c>
      <c r="I89" s="3">
        <v>-4014</v>
      </c>
    </row>
    <row r="90" spans="1:9" s="17" customFormat="1">
      <c r="A90" s="2" t="s">
        <v>86</v>
      </c>
      <c r="B90" s="3">
        <v>-899</v>
      </c>
      <c r="C90" s="3">
        <v>-1022</v>
      </c>
      <c r="D90" s="3">
        <v>-1133</v>
      </c>
      <c r="E90" s="3">
        <v>-1243</v>
      </c>
      <c r="F90" s="3">
        <v>-1332</v>
      </c>
      <c r="G90" s="87">
        <v>-1452</v>
      </c>
      <c r="H90" s="3">
        <v>-1638</v>
      </c>
      <c r="I90" s="3">
        <v>-1837</v>
      </c>
    </row>
    <row r="91" spans="1:9" s="17" customFormat="1">
      <c r="A91" s="2" t="s">
        <v>87</v>
      </c>
      <c r="B91" s="3">
        <v>0</v>
      </c>
      <c r="C91" s="3">
        <v>0</v>
      </c>
      <c r="D91" s="3">
        <v>-90</v>
      </c>
      <c r="E91" s="3">
        <v>-84</v>
      </c>
      <c r="F91" s="3">
        <v>-50</v>
      </c>
      <c r="G91" s="87">
        <v>-58</v>
      </c>
      <c r="H91" s="3">
        <v>-136</v>
      </c>
      <c r="I91" s="3">
        <v>-151</v>
      </c>
    </row>
    <row r="92" spans="1:9" s="17" customFormat="1">
      <c r="A92" s="30" t="s">
        <v>88</v>
      </c>
      <c r="B92" s="29">
        <f t="shared" ref="B92:H92" si="15">+SUM(B85:B91)</f>
        <v>-2790</v>
      </c>
      <c r="C92" s="29">
        <f t="shared" si="15"/>
        <v>-2671</v>
      </c>
      <c r="D92" s="29">
        <f t="shared" si="15"/>
        <v>-2148</v>
      </c>
      <c r="E92" s="29">
        <f t="shared" si="15"/>
        <v>-4835</v>
      </c>
      <c r="F92" s="29">
        <f t="shared" si="15"/>
        <v>-5293</v>
      </c>
      <c r="G92" s="29">
        <f t="shared" si="15"/>
        <v>2491</v>
      </c>
      <c r="H92" s="29">
        <f t="shared" si="15"/>
        <v>-1459</v>
      </c>
      <c r="I92" s="29">
        <f>+SUM(I85:I91)</f>
        <v>-4836</v>
      </c>
    </row>
    <row r="93" spans="1:9" s="17" customFormat="1">
      <c r="A93" s="2" t="s">
        <v>89</v>
      </c>
      <c r="B93" s="3">
        <v>-83</v>
      </c>
      <c r="C93" s="3">
        <v>-105</v>
      </c>
      <c r="D93" s="3">
        <v>-20</v>
      </c>
      <c r="E93" s="3">
        <v>45</v>
      </c>
      <c r="F93" s="3">
        <v>-129</v>
      </c>
      <c r="G93" s="87">
        <v>-66</v>
      </c>
      <c r="H93" s="3">
        <v>143</v>
      </c>
      <c r="I93" s="3">
        <v>-143</v>
      </c>
    </row>
    <row r="94" spans="1:9" s="17" customFormat="1">
      <c r="A94" s="30" t="s">
        <v>90</v>
      </c>
      <c r="B94" s="29">
        <f t="shared" ref="B94:H94" si="16">+B76+B83+B92+B93</f>
        <v>1632</v>
      </c>
      <c r="C94" s="29">
        <f t="shared" si="16"/>
        <v>-714</v>
      </c>
      <c r="D94" s="29">
        <f t="shared" si="16"/>
        <v>670</v>
      </c>
      <c r="E94" s="29">
        <f t="shared" si="16"/>
        <v>441</v>
      </c>
      <c r="F94" s="29">
        <f t="shared" si="16"/>
        <v>217</v>
      </c>
      <c r="G94" s="29">
        <f t="shared" si="16"/>
        <v>3882</v>
      </c>
      <c r="H94" s="29">
        <f t="shared" si="16"/>
        <v>1541</v>
      </c>
      <c r="I94" s="29">
        <f>+I76+I83+I92+I93</f>
        <v>-1315</v>
      </c>
    </row>
    <row r="95" spans="1:9" s="17" customFormat="1">
      <c r="A95" t="s">
        <v>91</v>
      </c>
      <c r="B95" s="3">
        <v>2220</v>
      </c>
      <c r="C95" s="3">
        <v>3852</v>
      </c>
      <c r="D95" s="3">
        <v>3138</v>
      </c>
      <c r="E95" s="3">
        <v>3808</v>
      </c>
      <c r="F95" s="3">
        <v>4249</v>
      </c>
      <c r="G95" s="87">
        <v>4466</v>
      </c>
      <c r="H95" s="3">
        <v>8348</v>
      </c>
      <c r="I95" s="3">
        <f>+H96</f>
        <v>9889</v>
      </c>
    </row>
    <row r="96" spans="1:9" s="17" customFormat="1" ht="15.75" thickBot="1">
      <c r="A96" s="6" t="s">
        <v>92</v>
      </c>
      <c r="B96" s="7">
        <f>+B94+B95</f>
        <v>3852</v>
      </c>
      <c r="C96" s="7">
        <f t="shared" ref="C96:I96" si="17">+C94+C95</f>
        <v>3138</v>
      </c>
      <c r="D96" s="7">
        <f t="shared" si="17"/>
        <v>3808</v>
      </c>
      <c r="E96" s="7">
        <f t="shared" si="17"/>
        <v>4249</v>
      </c>
      <c r="F96" s="7">
        <f t="shared" si="17"/>
        <v>4466</v>
      </c>
      <c r="G96" s="7">
        <f t="shared" si="17"/>
        <v>8348</v>
      </c>
      <c r="H96" s="7">
        <f t="shared" si="17"/>
        <v>9889</v>
      </c>
      <c r="I96" s="7">
        <f t="shared" si="17"/>
        <v>8574</v>
      </c>
    </row>
    <row r="97" spans="1:9" s="12" customFormat="1" ht="15.75" thickTop="1">
      <c r="A97" s="12" t="s">
        <v>19</v>
      </c>
      <c r="B97" s="13">
        <f t="shared" ref="B97:H97" si="18">+B96-B25</f>
        <v>0</v>
      </c>
      <c r="C97" s="13">
        <f t="shared" si="18"/>
        <v>0</v>
      </c>
      <c r="D97" s="13">
        <f t="shared" si="18"/>
        <v>0</v>
      </c>
      <c r="E97" s="13">
        <f t="shared" si="18"/>
        <v>0</v>
      </c>
      <c r="F97" s="13">
        <f t="shared" si="18"/>
        <v>0</v>
      </c>
      <c r="G97" s="13">
        <f t="shared" si="18"/>
        <v>0</v>
      </c>
      <c r="H97" s="13">
        <f t="shared" si="18"/>
        <v>0</v>
      </c>
      <c r="I97" s="13">
        <f>+I96-I25</f>
        <v>0</v>
      </c>
    </row>
    <row r="98" spans="1:9" s="17" customFormat="1">
      <c r="A98" t="s">
        <v>93</v>
      </c>
      <c r="B98" s="3"/>
      <c r="C98" s="3"/>
      <c r="D98" s="3"/>
      <c r="E98" s="3"/>
      <c r="F98" s="3"/>
      <c r="G98" s="3"/>
      <c r="H98" s="3"/>
      <c r="I98" s="3"/>
    </row>
    <row r="99" spans="1:9" s="17" customFormat="1">
      <c r="A99" s="2" t="s">
        <v>17</v>
      </c>
      <c r="B99" s="3"/>
      <c r="C99" s="3"/>
      <c r="D99" s="3"/>
      <c r="E99" s="3"/>
      <c r="F99" s="3"/>
      <c r="G99" s="3"/>
      <c r="H99" s="3"/>
      <c r="I99" s="3"/>
    </row>
    <row r="100" spans="1:9" s="17" customFormat="1">
      <c r="A100" s="11" t="s">
        <v>94</v>
      </c>
      <c r="B100" s="3">
        <v>53</v>
      </c>
      <c r="C100" s="3">
        <v>70</v>
      </c>
      <c r="D100" s="3">
        <v>98</v>
      </c>
      <c r="E100" s="3">
        <v>125</v>
      </c>
      <c r="F100" s="3">
        <v>153</v>
      </c>
      <c r="G100" s="76">
        <v>140</v>
      </c>
      <c r="H100" s="3">
        <v>293</v>
      </c>
      <c r="I100" s="3">
        <v>290</v>
      </c>
    </row>
    <row r="101" spans="1:9" s="17" customFormat="1">
      <c r="A101" s="11" t="s">
        <v>18</v>
      </c>
      <c r="B101" s="3">
        <v>1262</v>
      </c>
      <c r="C101" s="3">
        <v>748</v>
      </c>
      <c r="D101" s="3">
        <v>703</v>
      </c>
      <c r="E101" s="3">
        <v>529</v>
      </c>
      <c r="F101" s="3">
        <v>757</v>
      </c>
      <c r="G101" s="71">
        <v>1028</v>
      </c>
      <c r="H101" s="3">
        <v>1177</v>
      </c>
      <c r="I101" s="3">
        <v>1231</v>
      </c>
    </row>
    <row r="102" spans="1:9" s="17" customFormat="1">
      <c r="A102" s="11" t="s">
        <v>95</v>
      </c>
      <c r="B102" s="3">
        <v>206</v>
      </c>
      <c r="C102" s="3">
        <v>252</v>
      </c>
      <c r="D102" s="3">
        <v>266</v>
      </c>
      <c r="E102" s="3">
        <v>294</v>
      </c>
      <c r="F102" s="3">
        <v>160</v>
      </c>
      <c r="G102" s="69">
        <v>121</v>
      </c>
      <c r="H102" s="3">
        <v>179</v>
      </c>
      <c r="I102" s="3">
        <v>160</v>
      </c>
    </row>
    <row r="103" spans="1:9" s="17" customFormat="1">
      <c r="A103" s="11" t="s">
        <v>96</v>
      </c>
      <c r="B103" s="3">
        <v>240</v>
      </c>
      <c r="C103" s="3">
        <v>271</v>
      </c>
      <c r="D103" s="3">
        <v>300</v>
      </c>
      <c r="E103" s="3">
        <v>320</v>
      </c>
      <c r="F103" s="3">
        <v>347</v>
      </c>
      <c r="G103" s="78">
        <v>385</v>
      </c>
      <c r="H103" s="3">
        <v>438</v>
      </c>
      <c r="I103" s="3">
        <v>480</v>
      </c>
    </row>
    <row r="105" spans="1:9">
      <c r="A105" s="14" t="s">
        <v>99</v>
      </c>
      <c r="B105" s="14"/>
      <c r="C105" s="14"/>
      <c r="D105" s="14"/>
      <c r="E105" s="14"/>
      <c r="F105" s="14"/>
      <c r="G105" s="14"/>
      <c r="H105" s="14"/>
      <c r="I105" s="14"/>
    </row>
    <row r="106" spans="1:9">
      <c r="A106" s="31" t="s">
        <v>109</v>
      </c>
      <c r="B106" s="3"/>
      <c r="C106" s="3"/>
      <c r="D106" s="3"/>
      <c r="E106" s="3"/>
      <c r="F106" s="3"/>
      <c r="G106" s="3"/>
      <c r="H106" s="3"/>
      <c r="I106" s="3"/>
    </row>
    <row r="107" spans="1:9">
      <c r="A107" s="2" t="s">
        <v>100</v>
      </c>
      <c r="B107" s="3">
        <f t="shared" ref="B107:H107" si="19">+SUM(B108:B110)</f>
        <v>13740</v>
      </c>
      <c r="C107" s="3">
        <f t="shared" si="19"/>
        <v>14764</v>
      </c>
      <c r="D107" s="3">
        <f t="shared" si="19"/>
        <v>15216</v>
      </c>
      <c r="E107" s="3">
        <f t="shared" si="19"/>
        <v>14855</v>
      </c>
      <c r="F107" s="3">
        <f t="shared" si="19"/>
        <v>15902</v>
      </c>
      <c r="G107" s="3">
        <f t="shared" si="19"/>
        <v>14484</v>
      </c>
      <c r="H107" s="3">
        <f t="shared" si="19"/>
        <v>17179</v>
      </c>
      <c r="I107" s="3">
        <f>+SUM(I108:I110)</f>
        <v>18353</v>
      </c>
    </row>
    <row r="108" spans="1:9">
      <c r="A108" s="11" t="s">
        <v>113</v>
      </c>
      <c r="B108">
        <v>8506</v>
      </c>
      <c r="C108">
        <v>9299</v>
      </c>
      <c r="D108">
        <v>9684</v>
      </c>
      <c r="E108">
        <v>9322</v>
      </c>
      <c r="F108" s="3">
        <v>10045</v>
      </c>
      <c r="G108" s="87">
        <v>9329</v>
      </c>
      <c r="H108" s="8">
        <v>11644</v>
      </c>
      <c r="I108" s="8">
        <v>12228</v>
      </c>
    </row>
    <row r="109" spans="1:9">
      <c r="A109" s="11" t="s">
        <v>114</v>
      </c>
      <c r="B109">
        <v>4410</v>
      </c>
      <c r="C109">
        <v>4746</v>
      </c>
      <c r="D109">
        <v>4886</v>
      </c>
      <c r="E109">
        <v>4938</v>
      </c>
      <c r="F109" s="3">
        <v>5260</v>
      </c>
      <c r="G109" s="87">
        <v>4639</v>
      </c>
      <c r="H109" s="8">
        <v>5028</v>
      </c>
      <c r="I109" s="8">
        <v>5492</v>
      </c>
    </row>
    <row r="110" spans="1:9">
      <c r="A110" s="11" t="s">
        <v>115</v>
      </c>
      <c r="B110">
        <v>824</v>
      </c>
      <c r="C110">
        <v>719</v>
      </c>
      <c r="D110">
        <v>646</v>
      </c>
      <c r="E110">
        <v>595</v>
      </c>
      <c r="F110">
        <v>597</v>
      </c>
      <c r="G110" s="88">
        <v>516</v>
      </c>
      <c r="H110">
        <v>507</v>
      </c>
      <c r="I110">
        <v>633</v>
      </c>
    </row>
    <row r="111" spans="1:9">
      <c r="A111" s="2" t="s">
        <v>101</v>
      </c>
      <c r="B111" s="3">
        <f t="shared" ref="B111:H111" si="20">+SUM(B112:B114)</f>
        <v>7126</v>
      </c>
      <c r="C111" s="3">
        <f t="shared" si="20"/>
        <v>7568</v>
      </c>
      <c r="D111" s="3">
        <f t="shared" si="20"/>
        <v>7970</v>
      </c>
      <c r="E111" s="3">
        <f t="shared" si="20"/>
        <v>9242</v>
      </c>
      <c r="F111" s="3">
        <f t="shared" si="20"/>
        <v>9812</v>
      </c>
      <c r="G111" s="3">
        <f t="shared" si="20"/>
        <v>9347</v>
      </c>
      <c r="H111" s="3">
        <f t="shared" si="20"/>
        <v>11456</v>
      </c>
      <c r="I111" s="3">
        <f>+SUM(I112:I114)</f>
        <v>12479</v>
      </c>
    </row>
    <row r="112" spans="1:9">
      <c r="A112" s="11" t="s">
        <v>113</v>
      </c>
      <c r="B112">
        <v>4703</v>
      </c>
      <c r="C112">
        <v>5043</v>
      </c>
      <c r="D112">
        <v>5192</v>
      </c>
      <c r="E112">
        <v>5875</v>
      </c>
      <c r="F112" s="3">
        <v>6293</v>
      </c>
      <c r="G112" s="87">
        <v>5892</v>
      </c>
      <c r="H112" s="8">
        <v>6970</v>
      </c>
      <c r="I112" s="8">
        <v>7388</v>
      </c>
    </row>
    <row r="113" spans="1:9">
      <c r="A113" s="11" t="s">
        <v>114</v>
      </c>
      <c r="B113">
        <v>2051</v>
      </c>
      <c r="C113">
        <v>2149</v>
      </c>
      <c r="D113">
        <v>2395</v>
      </c>
      <c r="E113">
        <v>2940</v>
      </c>
      <c r="F113" s="3">
        <v>3087</v>
      </c>
      <c r="G113" s="87">
        <v>3053</v>
      </c>
      <c r="H113" s="8">
        <v>3996</v>
      </c>
      <c r="I113" s="8">
        <v>4527</v>
      </c>
    </row>
    <row r="114" spans="1:9">
      <c r="A114" s="11" t="s">
        <v>115</v>
      </c>
      <c r="B114">
        <v>372</v>
      </c>
      <c r="C114">
        <v>376</v>
      </c>
      <c r="D114">
        <v>383</v>
      </c>
      <c r="E114">
        <v>427</v>
      </c>
      <c r="F114" s="3">
        <v>432</v>
      </c>
      <c r="G114" s="87">
        <v>402</v>
      </c>
      <c r="H114">
        <v>490</v>
      </c>
      <c r="I114">
        <v>564</v>
      </c>
    </row>
    <row r="115" spans="1:9">
      <c r="A115" s="2" t="s">
        <v>102</v>
      </c>
      <c r="B115" s="3">
        <f t="shared" ref="B115:H115" si="21">+SUM(B116:B118)</f>
        <v>3067</v>
      </c>
      <c r="C115" s="3">
        <f t="shared" si="21"/>
        <v>3785</v>
      </c>
      <c r="D115" s="3">
        <f t="shared" si="21"/>
        <v>4237</v>
      </c>
      <c r="E115" s="3">
        <f t="shared" si="21"/>
        <v>5134</v>
      </c>
      <c r="F115" s="3">
        <f t="shared" si="21"/>
        <v>6208</v>
      </c>
      <c r="G115" s="3">
        <f t="shared" si="21"/>
        <v>6679</v>
      </c>
      <c r="H115" s="3">
        <f t="shared" si="21"/>
        <v>8290</v>
      </c>
      <c r="I115" s="3">
        <f>+SUM(I116:I118)</f>
        <v>7547</v>
      </c>
    </row>
    <row r="116" spans="1:9">
      <c r="A116" s="11" t="s">
        <v>113</v>
      </c>
      <c r="B116">
        <v>2016</v>
      </c>
      <c r="C116">
        <v>2599</v>
      </c>
      <c r="D116">
        <v>2920</v>
      </c>
      <c r="E116">
        <v>3496</v>
      </c>
      <c r="F116" s="3">
        <v>4262</v>
      </c>
      <c r="G116" s="87">
        <v>4635</v>
      </c>
      <c r="H116" s="8">
        <v>5748</v>
      </c>
      <c r="I116" s="8">
        <v>5416</v>
      </c>
    </row>
    <row r="117" spans="1:9">
      <c r="A117" s="11" t="s">
        <v>114</v>
      </c>
      <c r="B117">
        <v>925</v>
      </c>
      <c r="C117">
        <v>1055</v>
      </c>
      <c r="D117">
        <v>1188</v>
      </c>
      <c r="E117">
        <v>1508</v>
      </c>
      <c r="F117" s="3">
        <v>1808</v>
      </c>
      <c r="G117" s="87">
        <v>1896</v>
      </c>
      <c r="H117" s="8">
        <v>2347</v>
      </c>
      <c r="I117" s="8">
        <v>1938</v>
      </c>
    </row>
    <row r="118" spans="1:9">
      <c r="A118" s="11" t="s">
        <v>115</v>
      </c>
      <c r="B118">
        <v>126</v>
      </c>
      <c r="C118">
        <v>131</v>
      </c>
      <c r="D118">
        <v>129</v>
      </c>
      <c r="E118">
        <v>130</v>
      </c>
      <c r="F118" s="3">
        <v>138</v>
      </c>
      <c r="G118" s="87">
        <v>148</v>
      </c>
      <c r="H118">
        <v>195</v>
      </c>
      <c r="I118">
        <v>193</v>
      </c>
    </row>
    <row r="119" spans="1:9">
      <c r="A119" s="2" t="s">
        <v>106</v>
      </c>
      <c r="B119" s="3">
        <f t="shared" ref="B119:H119" si="22">+SUM(B120:B122)</f>
        <v>4653</v>
      </c>
      <c r="C119" s="3">
        <f t="shared" si="22"/>
        <v>4317</v>
      </c>
      <c r="D119" s="3">
        <f t="shared" si="22"/>
        <v>4737</v>
      </c>
      <c r="E119" s="3">
        <f t="shared" si="22"/>
        <v>5166</v>
      </c>
      <c r="F119" s="3">
        <f t="shared" si="22"/>
        <v>5254</v>
      </c>
      <c r="G119" s="3">
        <f t="shared" si="22"/>
        <v>5028</v>
      </c>
      <c r="H119" s="3">
        <f t="shared" si="22"/>
        <v>5343</v>
      </c>
      <c r="I119" s="3">
        <f>+SUM(I120:I122)</f>
        <v>5955</v>
      </c>
    </row>
    <row r="120" spans="1:9">
      <c r="A120" s="11" t="s">
        <v>113</v>
      </c>
      <c r="B120">
        <v>3093</v>
      </c>
      <c r="C120">
        <v>2930</v>
      </c>
      <c r="D120">
        <v>3285</v>
      </c>
      <c r="E120">
        <v>3575</v>
      </c>
      <c r="F120" s="3">
        <v>3622</v>
      </c>
      <c r="G120" s="87">
        <v>3449</v>
      </c>
      <c r="H120" s="8">
        <v>3659</v>
      </c>
      <c r="I120" s="8">
        <v>4111</v>
      </c>
    </row>
    <row r="121" spans="1:9">
      <c r="A121" s="11" t="s">
        <v>114</v>
      </c>
      <c r="B121">
        <v>1251</v>
      </c>
      <c r="C121">
        <v>1117</v>
      </c>
      <c r="D121">
        <v>1185</v>
      </c>
      <c r="E121">
        <v>1347</v>
      </c>
      <c r="F121" s="3">
        <v>1395</v>
      </c>
      <c r="G121" s="87">
        <v>1365</v>
      </c>
      <c r="H121" s="8">
        <v>1494</v>
      </c>
      <c r="I121" s="8">
        <v>1610</v>
      </c>
    </row>
    <row r="122" spans="1:9">
      <c r="A122" s="11" t="s">
        <v>115</v>
      </c>
      <c r="B122">
        <v>309</v>
      </c>
      <c r="C122">
        <v>270</v>
      </c>
      <c r="D122">
        <v>267</v>
      </c>
      <c r="E122">
        <v>244</v>
      </c>
      <c r="F122" s="3">
        <v>237</v>
      </c>
      <c r="G122" s="87">
        <v>214</v>
      </c>
      <c r="H122">
        <v>190</v>
      </c>
      <c r="I122">
        <v>234</v>
      </c>
    </row>
    <row r="123" spans="1:9">
      <c r="A123" s="2" t="s">
        <v>107</v>
      </c>
      <c r="B123" s="3">
        <v>115</v>
      </c>
      <c r="C123" s="3">
        <v>73</v>
      </c>
      <c r="D123" s="3">
        <v>73</v>
      </c>
      <c r="E123" s="3">
        <v>88</v>
      </c>
      <c r="F123" s="3">
        <v>42</v>
      </c>
      <c r="G123" s="87">
        <v>30</v>
      </c>
      <c r="H123" s="3">
        <v>25</v>
      </c>
      <c r="I123" s="3">
        <v>102</v>
      </c>
    </row>
    <row r="124" spans="1:9">
      <c r="A124" s="4" t="s">
        <v>103</v>
      </c>
      <c r="B124" s="5">
        <f t="shared" ref="B124:I124" si="23">+B107+B111+B115+B119+B123</f>
        <v>28701</v>
      </c>
      <c r="C124" s="5">
        <f t="shared" si="23"/>
        <v>30507</v>
      </c>
      <c r="D124" s="5">
        <f t="shared" si="23"/>
        <v>32233</v>
      </c>
      <c r="E124" s="5">
        <f t="shared" si="23"/>
        <v>34485</v>
      </c>
      <c r="F124" s="5">
        <f t="shared" si="23"/>
        <v>37218</v>
      </c>
      <c r="G124" s="5">
        <f t="shared" si="23"/>
        <v>35568</v>
      </c>
      <c r="H124" s="5">
        <f t="shared" si="23"/>
        <v>42293</v>
      </c>
      <c r="I124" s="5">
        <f t="shared" si="23"/>
        <v>44436</v>
      </c>
    </row>
    <row r="125" spans="1:9">
      <c r="A125" s="2" t="s">
        <v>104</v>
      </c>
      <c r="B125" s="3">
        <f>+B126+B127+B128+B129</f>
        <v>1982</v>
      </c>
      <c r="C125" s="3">
        <f t="shared" ref="C125:I125" si="24">+C126+C127+C128+C129</f>
        <v>1955</v>
      </c>
      <c r="D125" s="3">
        <f t="shared" si="24"/>
        <v>2042</v>
      </c>
      <c r="E125" s="3">
        <f t="shared" si="24"/>
        <v>1886</v>
      </c>
      <c r="F125" s="3">
        <f t="shared" si="24"/>
        <v>1906</v>
      </c>
      <c r="G125" s="3">
        <f t="shared" si="24"/>
        <v>1846</v>
      </c>
      <c r="H125" s="3">
        <f t="shared" si="24"/>
        <v>2205</v>
      </c>
      <c r="I125" s="3">
        <f t="shared" si="24"/>
        <v>2346</v>
      </c>
    </row>
    <row r="126" spans="1:9">
      <c r="A126" s="11" t="s">
        <v>113</v>
      </c>
      <c r="B126" s="3">
        <v>1982</v>
      </c>
      <c r="C126" s="3">
        <v>1955</v>
      </c>
      <c r="D126" s="3">
        <v>2042</v>
      </c>
      <c r="E126" s="3">
        <v>1611</v>
      </c>
      <c r="F126" s="3">
        <v>1658</v>
      </c>
      <c r="G126" s="3">
        <v>1642</v>
      </c>
      <c r="H126" s="3">
        <v>1986</v>
      </c>
      <c r="I126" s="3">
        <v>2094</v>
      </c>
    </row>
    <row r="127" spans="1:9">
      <c r="A127" s="11" t="s">
        <v>114</v>
      </c>
      <c r="B127" s="3"/>
      <c r="C127" s="3"/>
      <c r="D127" s="3"/>
      <c r="E127" s="3">
        <v>144</v>
      </c>
      <c r="F127" s="3">
        <v>118</v>
      </c>
      <c r="G127" s="3">
        <v>89</v>
      </c>
      <c r="H127" s="3">
        <v>104</v>
      </c>
      <c r="I127" s="3">
        <v>103</v>
      </c>
    </row>
    <row r="128" spans="1:9">
      <c r="A128" s="11" t="s">
        <v>115</v>
      </c>
      <c r="B128" s="3"/>
      <c r="C128" s="3"/>
      <c r="D128" s="3"/>
      <c r="E128" s="3">
        <v>28</v>
      </c>
      <c r="F128" s="3">
        <v>24</v>
      </c>
      <c r="G128" s="3">
        <v>25</v>
      </c>
      <c r="H128" s="3">
        <v>29</v>
      </c>
      <c r="I128" s="3">
        <v>26</v>
      </c>
    </row>
    <row r="129" spans="1:9">
      <c r="A129" s="11" t="s">
        <v>121</v>
      </c>
      <c r="B129" s="3"/>
      <c r="C129" s="3"/>
      <c r="D129" s="3"/>
      <c r="E129" s="3">
        <v>103</v>
      </c>
      <c r="F129" s="3">
        <v>106</v>
      </c>
      <c r="G129" s="3">
        <v>90</v>
      </c>
      <c r="H129" s="3">
        <v>86</v>
      </c>
      <c r="I129" s="3">
        <v>123</v>
      </c>
    </row>
    <row r="130" spans="1:9">
      <c r="A130" s="2" t="s">
        <v>108</v>
      </c>
      <c r="B130" s="3">
        <v>-82</v>
      </c>
      <c r="C130" s="3">
        <v>-86</v>
      </c>
      <c r="D130" s="3">
        <v>75</v>
      </c>
      <c r="E130" s="3">
        <v>26</v>
      </c>
      <c r="F130" s="3">
        <v>-7</v>
      </c>
      <c r="G130" s="87">
        <v>-11</v>
      </c>
      <c r="H130" s="3">
        <v>40</v>
      </c>
      <c r="I130" s="3">
        <v>-72</v>
      </c>
    </row>
    <row r="131" spans="1:9" ht="15.75" thickBot="1">
      <c r="A131" s="6" t="s">
        <v>105</v>
      </c>
      <c r="B131" s="7">
        <f t="shared" ref="B131:H131" si="25">+B124+B125+B130</f>
        <v>30601</v>
      </c>
      <c r="C131" s="7">
        <f t="shared" si="25"/>
        <v>32376</v>
      </c>
      <c r="D131" s="7">
        <f t="shared" si="25"/>
        <v>34350</v>
      </c>
      <c r="E131" s="7">
        <f t="shared" si="25"/>
        <v>36397</v>
      </c>
      <c r="F131" s="7">
        <f t="shared" si="25"/>
        <v>39117</v>
      </c>
      <c r="G131" s="7">
        <f t="shared" si="25"/>
        <v>37403</v>
      </c>
      <c r="H131" s="7">
        <f t="shared" si="25"/>
        <v>44538</v>
      </c>
      <c r="I131" s="7">
        <f>+I124+I125+I130</f>
        <v>46710</v>
      </c>
    </row>
    <row r="132" spans="1:9" s="12" customFormat="1" ht="15.75" thickTop="1">
      <c r="A132" s="12" t="s">
        <v>111</v>
      </c>
      <c r="B132" s="13">
        <f>+I131-I2</f>
        <v>0</v>
      </c>
      <c r="C132" s="13">
        <f t="shared" ref="C132:G132" si="26">+C131-C2</f>
        <v>0</v>
      </c>
      <c r="D132" s="13">
        <f t="shared" si="26"/>
        <v>0</v>
      </c>
      <c r="E132" s="13">
        <f t="shared" si="26"/>
        <v>0</v>
      </c>
      <c r="F132" s="13">
        <f t="shared" si="26"/>
        <v>0</v>
      </c>
      <c r="G132" s="13">
        <f t="shared" si="26"/>
        <v>0</v>
      </c>
      <c r="H132" s="13">
        <f>+H131-H2</f>
        <v>0</v>
      </c>
    </row>
    <row r="133" spans="1:9">
      <c r="A133" s="1" t="s">
        <v>110</v>
      </c>
    </row>
    <row r="134" spans="1:9">
      <c r="A134" s="2" t="s">
        <v>100</v>
      </c>
      <c r="B134" s="3">
        <v>3645</v>
      </c>
      <c r="C134" s="3">
        <v>3763</v>
      </c>
      <c r="D134" s="3">
        <v>3875</v>
      </c>
      <c r="E134" s="3">
        <v>3600</v>
      </c>
      <c r="F134" s="3">
        <v>3925</v>
      </c>
      <c r="G134" s="3">
        <v>2899</v>
      </c>
      <c r="H134" s="3">
        <v>5089</v>
      </c>
      <c r="I134" s="3">
        <v>5114</v>
      </c>
    </row>
    <row r="135" spans="1:9">
      <c r="A135" s="2" t="s">
        <v>101</v>
      </c>
      <c r="B135" s="3">
        <v>1524</v>
      </c>
      <c r="C135" s="3">
        <v>1787</v>
      </c>
      <c r="D135" s="3">
        <v>1507</v>
      </c>
      <c r="E135" s="3">
        <v>1587</v>
      </c>
      <c r="F135" s="3">
        <v>1995</v>
      </c>
      <c r="G135" s="3">
        <v>1541</v>
      </c>
      <c r="H135" s="3">
        <v>2435</v>
      </c>
      <c r="I135" s="3">
        <v>3293</v>
      </c>
    </row>
    <row r="136" spans="1:9">
      <c r="A136" s="2" t="s">
        <v>102</v>
      </c>
      <c r="B136" s="3">
        <v>993</v>
      </c>
      <c r="C136" s="3">
        <v>1372</v>
      </c>
      <c r="D136" s="3">
        <v>1507</v>
      </c>
      <c r="E136" s="3">
        <v>1807</v>
      </c>
      <c r="F136" s="3">
        <v>2376</v>
      </c>
      <c r="G136" s="3">
        <v>2490</v>
      </c>
      <c r="H136" s="3">
        <v>3243</v>
      </c>
      <c r="I136" s="3">
        <v>2365</v>
      </c>
    </row>
    <row r="137" spans="1:9">
      <c r="A137" s="2" t="s">
        <v>106</v>
      </c>
      <c r="B137" s="3">
        <v>918</v>
      </c>
      <c r="C137" s="3">
        <v>1002</v>
      </c>
      <c r="D137" s="3">
        <v>980</v>
      </c>
      <c r="E137" s="3">
        <v>1189</v>
      </c>
      <c r="F137" s="3">
        <v>1323</v>
      </c>
      <c r="G137" s="3">
        <v>1184</v>
      </c>
      <c r="H137" s="3">
        <v>1530</v>
      </c>
      <c r="I137" s="3">
        <v>1896</v>
      </c>
    </row>
    <row r="138" spans="1:9">
      <c r="A138" s="2" t="s">
        <v>107</v>
      </c>
      <c r="B138" s="3">
        <v>-2267</v>
      </c>
      <c r="C138" s="3">
        <v>-2596</v>
      </c>
      <c r="D138" s="3">
        <v>-2677</v>
      </c>
      <c r="E138" s="3">
        <v>-2658</v>
      </c>
      <c r="F138" s="3">
        <v>-3262</v>
      </c>
      <c r="G138" s="3">
        <v>-3468</v>
      </c>
      <c r="H138" s="3">
        <v>-3656</v>
      </c>
      <c r="I138" s="3">
        <v>-4262</v>
      </c>
    </row>
    <row r="139" spans="1:9">
      <c r="A139" s="4" t="s">
        <v>103</v>
      </c>
      <c r="B139" s="5">
        <f t="shared" ref="B139:I139" si="27">+SUM(B134:B138)</f>
        <v>4813</v>
      </c>
      <c r="C139" s="5">
        <f t="shared" si="27"/>
        <v>5328</v>
      </c>
      <c r="D139" s="5">
        <f t="shared" si="27"/>
        <v>5192</v>
      </c>
      <c r="E139" s="5">
        <f t="shared" si="27"/>
        <v>5525</v>
      </c>
      <c r="F139" s="5">
        <f t="shared" si="27"/>
        <v>6357</v>
      </c>
      <c r="G139" s="5">
        <f t="shared" si="27"/>
        <v>4646</v>
      </c>
      <c r="H139" s="5">
        <f t="shared" si="27"/>
        <v>8641</v>
      </c>
      <c r="I139" s="5">
        <f t="shared" si="27"/>
        <v>8406</v>
      </c>
    </row>
    <row r="140" spans="1:9">
      <c r="A140" s="2" t="s">
        <v>104</v>
      </c>
      <c r="B140" s="3">
        <v>517</v>
      </c>
      <c r="C140" s="3">
        <v>487</v>
      </c>
      <c r="D140" s="3">
        <v>477</v>
      </c>
      <c r="E140" s="3">
        <v>310</v>
      </c>
      <c r="F140" s="3">
        <v>303</v>
      </c>
      <c r="G140" s="3">
        <v>297</v>
      </c>
      <c r="H140" s="3">
        <v>543</v>
      </c>
      <c r="I140" s="3">
        <v>669</v>
      </c>
    </row>
    <row r="141" spans="1:9">
      <c r="A141" s="2" t="s">
        <v>108</v>
      </c>
      <c r="B141" s="3">
        <v>-1097</v>
      </c>
      <c r="C141" s="3">
        <v>-1173</v>
      </c>
      <c r="D141" s="3">
        <v>-724</v>
      </c>
      <c r="E141" s="3">
        <v>-1456</v>
      </c>
      <c r="F141" s="3">
        <v>-1810</v>
      </c>
      <c r="G141" s="3">
        <v>-1967</v>
      </c>
      <c r="H141" s="3">
        <v>-2261</v>
      </c>
      <c r="I141" s="3">
        <v>-2219</v>
      </c>
    </row>
    <row r="142" spans="1:9" ht="15.75" thickBot="1">
      <c r="A142" s="6" t="s">
        <v>112</v>
      </c>
      <c r="B142" s="7">
        <f t="shared" ref="B142" si="28">+SUM(B139:B141)</f>
        <v>4233</v>
      </c>
      <c r="C142" s="7">
        <f t="shared" ref="C142:H142" si="29">+SUM(C139:C141)</f>
        <v>4642</v>
      </c>
      <c r="D142" s="7">
        <f t="shared" si="29"/>
        <v>4945</v>
      </c>
      <c r="E142" s="7">
        <f t="shared" si="29"/>
        <v>4379</v>
      </c>
      <c r="F142" s="7">
        <f t="shared" si="29"/>
        <v>4850</v>
      </c>
      <c r="G142" s="7">
        <f t="shared" si="29"/>
        <v>2976</v>
      </c>
      <c r="H142" s="7">
        <f t="shared" si="29"/>
        <v>6923</v>
      </c>
      <c r="I142" s="7">
        <f>+SUM(I139:I141)</f>
        <v>6856</v>
      </c>
    </row>
    <row r="143" spans="1:9" s="12" customFormat="1" ht="15.75" thickTop="1">
      <c r="A143" s="12" t="s">
        <v>111</v>
      </c>
      <c r="B143" s="13">
        <f t="shared" ref="B143:H143" si="30">+B142-B10-B8</f>
        <v>0</v>
      </c>
      <c r="C143" s="13">
        <f t="shared" si="30"/>
        <v>0</v>
      </c>
      <c r="D143" s="13">
        <f t="shared" si="30"/>
        <v>0</v>
      </c>
      <c r="E143" s="13">
        <f t="shared" si="30"/>
        <v>0</v>
      </c>
      <c r="F143" s="13">
        <f t="shared" si="30"/>
        <v>0</v>
      </c>
      <c r="G143" s="13">
        <f t="shared" si="30"/>
        <v>0</v>
      </c>
      <c r="H143" s="13">
        <f t="shared" si="30"/>
        <v>0</v>
      </c>
      <c r="I143" s="13">
        <f>+I142-I10-I8</f>
        <v>0</v>
      </c>
    </row>
    <row r="144" spans="1:9">
      <c r="A144" s="1" t="s">
        <v>117</v>
      </c>
    </row>
    <row r="145" spans="1:9">
      <c r="A145" s="2" t="s">
        <v>100</v>
      </c>
      <c r="B145" s="3">
        <v>632</v>
      </c>
      <c r="C145" s="3">
        <v>742</v>
      </c>
      <c r="D145" s="3">
        <v>819</v>
      </c>
      <c r="E145" s="3">
        <v>848</v>
      </c>
      <c r="F145" s="3">
        <v>814</v>
      </c>
      <c r="G145" s="3">
        <v>645</v>
      </c>
      <c r="H145" s="3">
        <v>617</v>
      </c>
      <c r="I145" s="3">
        <v>639</v>
      </c>
    </row>
    <row r="146" spans="1:9">
      <c r="A146" s="2" t="s">
        <v>101</v>
      </c>
      <c r="B146" s="3">
        <v>498</v>
      </c>
      <c r="C146" s="3">
        <v>639</v>
      </c>
      <c r="D146" s="3">
        <v>709</v>
      </c>
      <c r="E146" s="3">
        <v>849</v>
      </c>
      <c r="F146" s="3">
        <v>929</v>
      </c>
      <c r="G146" s="3">
        <v>885</v>
      </c>
      <c r="H146" s="3">
        <v>982</v>
      </c>
      <c r="I146" s="3">
        <v>920</v>
      </c>
    </row>
    <row r="147" spans="1:9">
      <c r="A147" s="2" t="s">
        <v>102</v>
      </c>
      <c r="B147" s="3">
        <v>254</v>
      </c>
      <c r="C147" s="3">
        <v>234</v>
      </c>
      <c r="D147" s="3">
        <v>225</v>
      </c>
      <c r="E147" s="3">
        <v>256</v>
      </c>
      <c r="F147" s="3">
        <v>237</v>
      </c>
      <c r="G147" s="3">
        <v>214</v>
      </c>
      <c r="H147" s="3">
        <v>288</v>
      </c>
      <c r="I147" s="3">
        <v>303</v>
      </c>
    </row>
    <row r="148" spans="1:9">
      <c r="A148" s="2" t="s">
        <v>118</v>
      </c>
      <c r="B148" s="3">
        <v>308</v>
      </c>
      <c r="C148" s="3">
        <v>332</v>
      </c>
      <c r="D148" s="3">
        <v>340</v>
      </c>
      <c r="E148" s="3">
        <v>339</v>
      </c>
      <c r="F148" s="3">
        <v>326</v>
      </c>
      <c r="G148" s="3">
        <v>296</v>
      </c>
      <c r="H148" s="3">
        <v>304</v>
      </c>
      <c r="I148" s="3">
        <v>274</v>
      </c>
    </row>
    <row r="149" spans="1:9">
      <c r="A149" s="2" t="s">
        <v>107</v>
      </c>
      <c r="B149" s="3">
        <v>484</v>
      </c>
      <c r="C149" s="3">
        <v>511</v>
      </c>
      <c r="D149" s="3">
        <v>533</v>
      </c>
      <c r="E149" s="3">
        <v>597</v>
      </c>
      <c r="F149" s="3">
        <v>665</v>
      </c>
      <c r="G149" s="3">
        <v>830</v>
      </c>
      <c r="H149" s="3">
        <v>780</v>
      </c>
      <c r="I149" s="3">
        <v>789</v>
      </c>
    </row>
    <row r="150" spans="1:9">
      <c r="A150" s="4" t="s">
        <v>119</v>
      </c>
      <c r="B150" s="5">
        <f t="shared" ref="B150:I150" si="31">+SUM(B145:B149)</f>
        <v>2176</v>
      </c>
      <c r="C150" s="5">
        <f t="shared" si="31"/>
        <v>2458</v>
      </c>
      <c r="D150" s="5">
        <f t="shared" si="31"/>
        <v>2626</v>
      </c>
      <c r="E150" s="5">
        <f t="shared" si="31"/>
        <v>2889</v>
      </c>
      <c r="F150" s="5">
        <f t="shared" si="31"/>
        <v>2971</v>
      </c>
      <c r="G150" s="5">
        <f t="shared" si="31"/>
        <v>2870</v>
      </c>
      <c r="H150" s="5">
        <f t="shared" si="31"/>
        <v>2971</v>
      </c>
      <c r="I150" s="5">
        <f t="shared" si="31"/>
        <v>2925</v>
      </c>
    </row>
    <row r="151" spans="1:9">
      <c r="A151" s="2" t="s">
        <v>104</v>
      </c>
      <c r="B151" s="3">
        <v>122</v>
      </c>
      <c r="C151" s="3">
        <v>125</v>
      </c>
      <c r="D151" s="3">
        <v>125</v>
      </c>
      <c r="E151" s="3">
        <v>115</v>
      </c>
      <c r="F151" s="3">
        <v>100</v>
      </c>
      <c r="G151" s="3">
        <v>80</v>
      </c>
      <c r="H151" s="3">
        <v>63</v>
      </c>
      <c r="I151" s="3">
        <v>49</v>
      </c>
    </row>
    <row r="152" spans="1:9">
      <c r="A152" s="2" t="s">
        <v>108</v>
      </c>
      <c r="B152" s="3">
        <v>713</v>
      </c>
      <c r="C152" s="3">
        <v>937</v>
      </c>
      <c r="D152" s="3">
        <v>1238</v>
      </c>
      <c r="E152" s="3">
        <v>1450</v>
      </c>
      <c r="F152" s="3">
        <v>1673</v>
      </c>
      <c r="G152" s="3">
        <v>1916</v>
      </c>
      <c r="H152" s="3">
        <v>1870</v>
      </c>
      <c r="I152" s="3">
        <v>1817</v>
      </c>
    </row>
    <row r="153" spans="1:9" ht="15.75" thickBot="1">
      <c r="A153" s="6" t="s">
        <v>120</v>
      </c>
      <c r="B153" s="7">
        <f t="shared" ref="B153:H153" si="32">+SUM(B150:B152)</f>
        <v>3011</v>
      </c>
      <c r="C153" s="7">
        <f t="shared" si="32"/>
        <v>3520</v>
      </c>
      <c r="D153" s="7">
        <f t="shared" si="32"/>
        <v>3989</v>
      </c>
      <c r="E153" s="7">
        <f t="shared" si="32"/>
        <v>4454</v>
      </c>
      <c r="F153" s="7">
        <f t="shared" si="32"/>
        <v>4744</v>
      </c>
      <c r="G153" s="7">
        <f t="shared" si="32"/>
        <v>4866</v>
      </c>
      <c r="H153" s="7">
        <f t="shared" si="32"/>
        <v>4904</v>
      </c>
      <c r="I153" s="7">
        <f>+SUM(I150:I152)</f>
        <v>4791</v>
      </c>
    </row>
    <row r="154" spans="1:9" ht="15.75" thickTop="1">
      <c r="A154" s="12" t="s">
        <v>111</v>
      </c>
      <c r="B154" s="13">
        <f t="shared" ref="B154:H154" si="33">+B153-B31</f>
        <v>0</v>
      </c>
      <c r="C154" s="13">
        <f t="shared" si="33"/>
        <v>0</v>
      </c>
      <c r="D154" s="13">
        <f t="shared" si="33"/>
        <v>0</v>
      </c>
      <c r="E154" s="13">
        <f t="shared" si="33"/>
        <v>0</v>
      </c>
      <c r="F154" s="13">
        <f t="shared" si="33"/>
        <v>0</v>
      </c>
      <c r="G154" s="13">
        <f t="shared" si="33"/>
        <v>0</v>
      </c>
      <c r="H154" s="13">
        <f t="shared" si="33"/>
        <v>0</v>
      </c>
      <c r="I154" s="13">
        <f>+I153-I31</f>
        <v>0</v>
      </c>
    </row>
    <row r="155" spans="1:9">
      <c r="A155" s="1" t="s">
        <v>122</v>
      </c>
    </row>
    <row r="156" spans="1:9">
      <c r="A156" s="2" t="s">
        <v>100</v>
      </c>
      <c r="B156" s="3">
        <v>208</v>
      </c>
      <c r="C156" s="3">
        <v>242</v>
      </c>
      <c r="D156" s="3">
        <v>223</v>
      </c>
      <c r="E156" s="3">
        <v>196</v>
      </c>
      <c r="F156" s="3">
        <v>117</v>
      </c>
      <c r="G156" s="3">
        <v>110</v>
      </c>
      <c r="H156" s="3">
        <v>98</v>
      </c>
      <c r="I156" s="3">
        <v>146</v>
      </c>
    </row>
    <row r="157" spans="1:9">
      <c r="A157" s="2" t="s">
        <v>101</v>
      </c>
      <c r="B157" s="3">
        <v>236</v>
      </c>
      <c r="C157" s="3">
        <v>234</v>
      </c>
      <c r="D157" s="3">
        <v>173</v>
      </c>
      <c r="E157" s="3">
        <v>240</v>
      </c>
      <c r="F157" s="3">
        <v>233</v>
      </c>
      <c r="G157" s="3">
        <v>139</v>
      </c>
      <c r="H157" s="3">
        <v>153</v>
      </c>
      <c r="I157" s="3">
        <v>197</v>
      </c>
    </row>
    <row r="158" spans="1:9">
      <c r="A158" s="2" t="s">
        <v>102</v>
      </c>
      <c r="B158" s="3">
        <v>69</v>
      </c>
      <c r="C158" s="3">
        <v>44</v>
      </c>
      <c r="D158" s="3">
        <v>51</v>
      </c>
      <c r="E158" s="3">
        <v>76</v>
      </c>
      <c r="F158" s="3">
        <v>49</v>
      </c>
      <c r="G158" s="3">
        <v>28</v>
      </c>
      <c r="H158" s="3">
        <v>94</v>
      </c>
      <c r="I158" s="3">
        <v>78</v>
      </c>
    </row>
    <row r="159" spans="1:9">
      <c r="A159" s="2" t="s">
        <v>118</v>
      </c>
      <c r="B159" s="3">
        <v>52</v>
      </c>
      <c r="C159" s="3">
        <v>62</v>
      </c>
      <c r="D159" s="3">
        <v>59</v>
      </c>
      <c r="E159" s="3">
        <v>49</v>
      </c>
      <c r="F159" s="3">
        <v>47</v>
      </c>
      <c r="G159" s="3">
        <v>41</v>
      </c>
      <c r="H159" s="3">
        <v>54</v>
      </c>
      <c r="I159" s="3">
        <v>56</v>
      </c>
    </row>
    <row r="160" spans="1:9">
      <c r="A160" s="2" t="s">
        <v>107</v>
      </c>
      <c r="B160" s="3">
        <v>225</v>
      </c>
      <c r="C160" s="3">
        <v>258</v>
      </c>
      <c r="D160" s="3">
        <v>278</v>
      </c>
      <c r="E160" s="3">
        <v>286</v>
      </c>
      <c r="F160" s="3">
        <v>278</v>
      </c>
      <c r="G160" s="3">
        <v>438</v>
      </c>
      <c r="H160" s="3">
        <v>278</v>
      </c>
      <c r="I160" s="3">
        <v>222</v>
      </c>
    </row>
    <row r="161" spans="1:9">
      <c r="A161" s="4" t="s">
        <v>119</v>
      </c>
      <c r="B161" s="5">
        <f t="shared" ref="B161:I161" si="34">+SUM(B156:B160)</f>
        <v>790</v>
      </c>
      <c r="C161" s="5">
        <f t="shared" si="34"/>
        <v>840</v>
      </c>
      <c r="D161" s="5">
        <f t="shared" si="34"/>
        <v>784</v>
      </c>
      <c r="E161" s="5">
        <f t="shared" si="34"/>
        <v>847</v>
      </c>
      <c r="F161" s="5">
        <f t="shared" si="34"/>
        <v>724</v>
      </c>
      <c r="G161" s="5">
        <f t="shared" si="34"/>
        <v>756</v>
      </c>
      <c r="H161" s="5">
        <f t="shared" si="34"/>
        <v>677</v>
      </c>
      <c r="I161" s="5">
        <f t="shared" si="34"/>
        <v>699</v>
      </c>
    </row>
    <row r="162" spans="1:9">
      <c r="A162" s="2" t="s">
        <v>104</v>
      </c>
      <c r="B162" s="3">
        <v>69</v>
      </c>
      <c r="C162" s="3">
        <v>39</v>
      </c>
      <c r="D162" s="3">
        <v>30</v>
      </c>
      <c r="E162" s="3">
        <v>22</v>
      </c>
      <c r="F162" s="3">
        <v>18</v>
      </c>
      <c r="G162" s="3">
        <v>12</v>
      </c>
      <c r="H162" s="3">
        <v>7</v>
      </c>
      <c r="I162" s="3">
        <v>9</v>
      </c>
    </row>
    <row r="163" spans="1:9">
      <c r="A163" s="2" t="s">
        <v>108</v>
      </c>
      <c r="B163" s="3">
        <f t="shared" ref="B163:H163" si="35">-(SUM(B161:B162)+B81)</f>
        <v>254</v>
      </c>
      <c r="C163" s="3">
        <f t="shared" si="35"/>
        <v>264</v>
      </c>
      <c r="D163" s="3">
        <f t="shared" si="35"/>
        <v>291</v>
      </c>
      <c r="E163" s="3">
        <f t="shared" si="35"/>
        <v>159</v>
      </c>
      <c r="F163" s="3">
        <f t="shared" si="35"/>
        <v>377</v>
      </c>
      <c r="G163" s="3">
        <f t="shared" si="35"/>
        <v>318</v>
      </c>
      <c r="H163" s="3">
        <f t="shared" si="35"/>
        <v>11</v>
      </c>
      <c r="I163" s="3">
        <f>-(SUM(I161:I162)+I81)</f>
        <v>50</v>
      </c>
    </row>
    <row r="164" spans="1:9" ht="15.75" thickBot="1">
      <c r="A164" s="6" t="s">
        <v>123</v>
      </c>
      <c r="B164" s="7">
        <f t="shared" ref="B164:H164" si="36">+SUM(B161:B163)</f>
        <v>1113</v>
      </c>
      <c r="C164" s="7">
        <f t="shared" si="36"/>
        <v>1143</v>
      </c>
      <c r="D164" s="7">
        <f t="shared" si="36"/>
        <v>1105</v>
      </c>
      <c r="E164" s="7">
        <f t="shared" si="36"/>
        <v>1028</v>
      </c>
      <c r="F164" s="7">
        <f t="shared" si="36"/>
        <v>1119</v>
      </c>
      <c r="G164" s="7">
        <f t="shared" si="36"/>
        <v>1086</v>
      </c>
      <c r="H164" s="7">
        <f t="shared" si="36"/>
        <v>695</v>
      </c>
      <c r="I164" s="7">
        <f>+SUM(I161:I163)</f>
        <v>758</v>
      </c>
    </row>
    <row r="165" spans="1:9" ht="15.75" thickTop="1">
      <c r="A165" s="12" t="s">
        <v>111</v>
      </c>
      <c r="B165" s="13">
        <f t="shared" ref="B165:H165" si="37">+B164+B81</f>
        <v>0</v>
      </c>
      <c r="C165" s="13">
        <f t="shared" si="37"/>
        <v>0</v>
      </c>
      <c r="D165" s="13">
        <f t="shared" si="37"/>
        <v>0</v>
      </c>
      <c r="E165" s="13">
        <f t="shared" si="37"/>
        <v>0</v>
      </c>
      <c r="F165" s="13">
        <f t="shared" si="37"/>
        <v>0</v>
      </c>
      <c r="G165" s="13">
        <f t="shared" si="37"/>
        <v>0</v>
      </c>
      <c r="H165" s="13">
        <f t="shared" si="37"/>
        <v>0</v>
      </c>
      <c r="I165" s="13">
        <f>+I164+I81</f>
        <v>0</v>
      </c>
    </row>
    <row r="166" spans="1:9">
      <c r="A166" s="1" t="s">
        <v>124</v>
      </c>
    </row>
    <row r="167" spans="1:9">
      <c r="A167" s="2" t="s">
        <v>100</v>
      </c>
      <c r="B167" s="3">
        <v>121</v>
      </c>
      <c r="C167" s="3">
        <v>133</v>
      </c>
      <c r="D167" s="3">
        <v>140</v>
      </c>
      <c r="E167" s="3">
        <v>160</v>
      </c>
      <c r="F167" s="3">
        <v>149</v>
      </c>
      <c r="G167" s="3">
        <v>148</v>
      </c>
      <c r="H167" s="3">
        <v>130</v>
      </c>
      <c r="I167" s="3">
        <v>124</v>
      </c>
    </row>
    <row r="168" spans="1:9">
      <c r="A168" s="2" t="s">
        <v>101</v>
      </c>
      <c r="B168" s="3">
        <v>87</v>
      </c>
      <c r="C168" s="3">
        <v>85</v>
      </c>
      <c r="D168" s="3">
        <v>106</v>
      </c>
      <c r="E168" s="3">
        <v>116</v>
      </c>
      <c r="F168" s="3">
        <v>111</v>
      </c>
      <c r="G168" s="3">
        <v>132</v>
      </c>
      <c r="H168" s="3">
        <v>136</v>
      </c>
      <c r="I168" s="3">
        <v>134</v>
      </c>
    </row>
    <row r="169" spans="1:9">
      <c r="A169" s="2" t="s">
        <v>102</v>
      </c>
      <c r="B169" s="3">
        <v>46</v>
      </c>
      <c r="C169" s="3">
        <v>48</v>
      </c>
      <c r="D169" s="3">
        <v>54</v>
      </c>
      <c r="E169" s="3">
        <v>56</v>
      </c>
      <c r="F169" s="3">
        <v>50</v>
      </c>
      <c r="G169" s="3">
        <v>44</v>
      </c>
      <c r="H169" s="3">
        <v>46</v>
      </c>
      <c r="I169" s="3">
        <v>41</v>
      </c>
    </row>
    <row r="170" spans="1:9">
      <c r="A170" s="2" t="s">
        <v>106</v>
      </c>
      <c r="B170" s="3">
        <v>49</v>
      </c>
      <c r="C170" s="3">
        <v>42</v>
      </c>
      <c r="D170" s="3">
        <v>54</v>
      </c>
      <c r="E170" s="3">
        <v>55</v>
      </c>
      <c r="F170" s="3">
        <v>53</v>
      </c>
      <c r="G170" s="3">
        <v>46</v>
      </c>
      <c r="H170" s="3">
        <v>43</v>
      </c>
      <c r="I170" s="3">
        <v>42</v>
      </c>
    </row>
    <row r="171" spans="1:9">
      <c r="A171" s="2" t="s">
        <v>107</v>
      </c>
      <c r="B171" s="3">
        <v>210</v>
      </c>
      <c r="C171" s="3">
        <v>230</v>
      </c>
      <c r="D171" s="3">
        <v>233</v>
      </c>
      <c r="E171" s="3">
        <v>217</v>
      </c>
      <c r="F171" s="3">
        <v>195</v>
      </c>
      <c r="G171" s="3">
        <v>214</v>
      </c>
      <c r="H171" s="3">
        <v>222</v>
      </c>
      <c r="I171" s="3">
        <v>220</v>
      </c>
    </row>
    <row r="172" spans="1:9">
      <c r="A172" s="4" t="s">
        <v>119</v>
      </c>
      <c r="B172" s="5">
        <f t="shared" ref="B172:I172" si="38">+SUM(B167:B171)</f>
        <v>513</v>
      </c>
      <c r="C172" s="5">
        <f t="shared" si="38"/>
        <v>538</v>
      </c>
      <c r="D172" s="5">
        <f t="shared" si="38"/>
        <v>587</v>
      </c>
      <c r="E172" s="5">
        <f t="shared" si="38"/>
        <v>604</v>
      </c>
      <c r="F172" s="5">
        <f t="shared" si="38"/>
        <v>558</v>
      </c>
      <c r="G172" s="5">
        <f t="shared" si="38"/>
        <v>584</v>
      </c>
      <c r="H172" s="5">
        <f t="shared" si="38"/>
        <v>577</v>
      </c>
      <c r="I172" s="5">
        <f t="shared" si="38"/>
        <v>561</v>
      </c>
    </row>
    <row r="173" spans="1:9">
      <c r="A173" s="2" t="s">
        <v>104</v>
      </c>
      <c r="B173" s="3">
        <v>18</v>
      </c>
      <c r="C173" s="3">
        <v>27</v>
      </c>
      <c r="D173" s="3">
        <v>28</v>
      </c>
      <c r="E173" s="3">
        <v>33</v>
      </c>
      <c r="F173" s="3">
        <v>31</v>
      </c>
      <c r="G173" s="3">
        <v>25</v>
      </c>
      <c r="H173" s="3">
        <v>26</v>
      </c>
      <c r="I173" s="3">
        <v>22</v>
      </c>
    </row>
    <row r="174" spans="1:9">
      <c r="A174" s="2" t="s">
        <v>108</v>
      </c>
      <c r="B174" s="3">
        <v>75</v>
      </c>
      <c r="C174" s="3">
        <v>84</v>
      </c>
      <c r="D174" s="3">
        <v>91</v>
      </c>
      <c r="E174" s="3">
        <v>110</v>
      </c>
      <c r="F174" s="3">
        <v>116</v>
      </c>
      <c r="G174" s="3">
        <v>112</v>
      </c>
      <c r="H174" s="3">
        <v>141</v>
      </c>
      <c r="I174" s="3">
        <v>134</v>
      </c>
    </row>
    <row r="175" spans="1:9" ht="15.75" thickBot="1">
      <c r="A175" s="6" t="s">
        <v>125</v>
      </c>
      <c r="B175" s="7">
        <f t="shared" ref="B175:H175" si="39">+SUM(B172:B174)</f>
        <v>606</v>
      </c>
      <c r="C175" s="7">
        <f t="shared" si="39"/>
        <v>649</v>
      </c>
      <c r="D175" s="7">
        <f t="shared" si="39"/>
        <v>706</v>
      </c>
      <c r="E175" s="7">
        <f t="shared" si="39"/>
        <v>747</v>
      </c>
      <c r="F175" s="7">
        <f t="shared" si="39"/>
        <v>705</v>
      </c>
      <c r="G175" s="7">
        <f t="shared" si="39"/>
        <v>721</v>
      </c>
      <c r="H175" s="7">
        <f t="shared" si="39"/>
        <v>744</v>
      </c>
      <c r="I175" s="7">
        <f>+SUM(I172:I174)</f>
        <v>717</v>
      </c>
    </row>
    <row r="176" spans="1:9" ht="15.75" thickTop="1">
      <c r="A176" s="12" t="s">
        <v>111</v>
      </c>
      <c r="B176" s="13">
        <f t="shared" ref="B176:H176" si="40">+B175-B66</f>
        <v>0</v>
      </c>
      <c r="C176" s="13">
        <f t="shared" si="40"/>
        <v>0</v>
      </c>
      <c r="D176" s="13">
        <f t="shared" si="40"/>
        <v>0</v>
      </c>
      <c r="E176" s="13">
        <f t="shared" si="40"/>
        <v>0</v>
      </c>
      <c r="F176" s="13">
        <f t="shared" si="40"/>
        <v>0</v>
      </c>
      <c r="G176" s="13">
        <f t="shared" si="40"/>
        <v>0</v>
      </c>
      <c r="H176" s="13">
        <f t="shared" si="40"/>
        <v>0</v>
      </c>
      <c r="I176" s="13">
        <f>+I175-I66</f>
        <v>0</v>
      </c>
    </row>
    <row r="177" spans="1:9">
      <c r="A177" s="14" t="s">
        <v>126</v>
      </c>
      <c r="B177" s="14"/>
      <c r="C177" s="14"/>
      <c r="D177" s="14"/>
      <c r="E177" s="14"/>
      <c r="F177" s="14"/>
      <c r="G177" s="14"/>
      <c r="H177" s="14"/>
      <c r="I177" s="14"/>
    </row>
    <row r="178" spans="1:9">
      <c r="A178" s="31" t="s">
        <v>127</v>
      </c>
    </row>
    <row r="179" spans="1:9">
      <c r="A179" s="36" t="s">
        <v>100</v>
      </c>
      <c r="B179" s="37">
        <v>0.12</v>
      </c>
      <c r="C179" s="37">
        <v>0.08</v>
      </c>
      <c r="D179" s="37">
        <v>0.03</v>
      </c>
      <c r="E179" s="37">
        <v>-0.02</v>
      </c>
      <c r="F179" s="37">
        <v>7.0000000000000007E-2</v>
      </c>
      <c r="G179" s="37">
        <v>-0.09</v>
      </c>
      <c r="H179" s="37">
        <v>0.19</v>
      </c>
      <c r="I179" s="37">
        <v>7.0000000000000007E-2</v>
      </c>
    </row>
    <row r="180" spans="1:9">
      <c r="A180" s="34" t="s">
        <v>113</v>
      </c>
      <c r="B180" s="33">
        <v>0.14000000000000001</v>
      </c>
      <c r="C180" s="33">
        <v>0.1</v>
      </c>
      <c r="D180" s="33">
        <v>0.04</v>
      </c>
      <c r="E180" s="33">
        <v>-0.04</v>
      </c>
      <c r="F180" s="33">
        <v>0.08</v>
      </c>
      <c r="G180" s="33">
        <v>-7.0000000000000007E-2</v>
      </c>
      <c r="H180" s="33">
        <v>0.25</v>
      </c>
      <c r="I180" s="33">
        <v>0.05</v>
      </c>
    </row>
    <row r="181" spans="1:9">
      <c r="A181" s="34" t="s">
        <v>114</v>
      </c>
      <c r="B181" s="33">
        <v>0.12</v>
      </c>
      <c r="C181" s="33">
        <v>0.08</v>
      </c>
      <c r="D181" s="33">
        <v>0.03</v>
      </c>
      <c r="E181" s="33">
        <v>0.01</v>
      </c>
      <c r="F181" s="33">
        <v>7.0000000000000007E-2</v>
      </c>
      <c r="G181" s="33">
        <v>-0.12</v>
      </c>
      <c r="H181" s="33">
        <v>0.08</v>
      </c>
      <c r="I181" s="33">
        <v>0.09</v>
      </c>
    </row>
    <row r="182" spans="1:9">
      <c r="A182" s="34" t="s">
        <v>115</v>
      </c>
      <c r="B182" s="33">
        <v>-0.05</v>
      </c>
      <c r="C182" s="33">
        <v>0.13</v>
      </c>
      <c r="D182" s="33">
        <v>-0.1</v>
      </c>
      <c r="E182" s="33">
        <v>-0.08</v>
      </c>
      <c r="F182" s="33">
        <v>0</v>
      </c>
      <c r="G182" s="33">
        <v>-0.14000000000000001</v>
      </c>
      <c r="H182" s="33">
        <v>-0.02</v>
      </c>
      <c r="I182" s="33">
        <v>0.25</v>
      </c>
    </row>
    <row r="183" spans="1:9">
      <c r="A183" s="36" t="s">
        <v>101</v>
      </c>
      <c r="B183" s="37">
        <v>0.18</v>
      </c>
      <c r="C183" s="37">
        <v>0.16</v>
      </c>
      <c r="D183" s="37">
        <v>0.1</v>
      </c>
      <c r="E183" s="37">
        <v>0.09</v>
      </c>
      <c r="F183" s="37">
        <v>0.11</v>
      </c>
      <c r="G183" s="37">
        <v>-0.01</v>
      </c>
      <c r="H183" s="37">
        <v>0.17</v>
      </c>
      <c r="I183" s="37">
        <v>0.12</v>
      </c>
    </row>
    <row r="184" spans="1:9">
      <c r="A184" s="34" t="s">
        <v>113</v>
      </c>
      <c r="B184" s="33">
        <v>0.24</v>
      </c>
      <c r="C184" s="33">
        <v>0.19</v>
      </c>
      <c r="D184" s="33">
        <v>0.08</v>
      </c>
      <c r="E184" s="33">
        <v>0.06</v>
      </c>
      <c r="F184" s="33">
        <v>0.12</v>
      </c>
      <c r="G184" s="33">
        <v>-0.03</v>
      </c>
      <c r="H184" s="33">
        <v>0.13</v>
      </c>
      <c r="I184" s="33">
        <v>0.09</v>
      </c>
    </row>
    <row r="185" spans="1:9">
      <c r="A185" s="34" t="s">
        <v>114</v>
      </c>
      <c r="B185" s="33">
        <v>0.1</v>
      </c>
      <c r="C185" s="33">
        <v>0.13</v>
      </c>
      <c r="D185" s="33">
        <v>0.17</v>
      </c>
      <c r="E185" s="33">
        <v>0.16</v>
      </c>
      <c r="F185" s="33">
        <v>0.09</v>
      </c>
      <c r="G185" s="33">
        <v>0.02</v>
      </c>
      <c r="H185" s="33">
        <v>0.25</v>
      </c>
      <c r="I185" s="33">
        <v>0.16</v>
      </c>
    </row>
    <row r="186" spans="1:9">
      <c r="A186" s="34" t="s">
        <v>115</v>
      </c>
      <c r="B186" s="33">
        <v>0.15</v>
      </c>
      <c r="C186" s="33">
        <v>0.08</v>
      </c>
      <c r="D186" s="33">
        <v>7.0000000000000007E-2</v>
      </c>
      <c r="E186" s="33">
        <v>0.06</v>
      </c>
      <c r="F186" s="33">
        <v>0.05</v>
      </c>
      <c r="G186" s="33">
        <v>-0.03</v>
      </c>
      <c r="H186" s="33">
        <v>0.19</v>
      </c>
      <c r="I186" s="33">
        <v>0.17</v>
      </c>
    </row>
    <row r="187" spans="1:9">
      <c r="A187" s="36" t="s">
        <v>102</v>
      </c>
      <c r="B187" s="37">
        <v>0.19</v>
      </c>
      <c r="C187" s="37">
        <v>0.27</v>
      </c>
      <c r="D187" s="37">
        <v>0.17</v>
      </c>
      <c r="E187" s="37">
        <v>0.18</v>
      </c>
      <c r="F187" s="37">
        <v>0.24</v>
      </c>
      <c r="G187" s="37">
        <v>0.11</v>
      </c>
      <c r="H187" s="37">
        <v>0.19</v>
      </c>
      <c r="I187" s="37">
        <v>-0.13</v>
      </c>
    </row>
    <row r="188" spans="1:9">
      <c r="A188" s="34" t="s">
        <v>113</v>
      </c>
      <c r="B188" s="33">
        <v>0.28000000000000003</v>
      </c>
      <c r="C188" s="33">
        <v>0.33</v>
      </c>
      <c r="D188" s="33">
        <v>0.18</v>
      </c>
      <c r="E188" s="33">
        <v>0.16</v>
      </c>
      <c r="F188" s="33">
        <v>0.25</v>
      </c>
      <c r="G188" s="33">
        <v>0.12</v>
      </c>
      <c r="H188" s="33">
        <v>0.19</v>
      </c>
      <c r="I188" s="33">
        <v>-0.1</v>
      </c>
    </row>
    <row r="189" spans="1:9">
      <c r="A189" s="34" t="s">
        <v>114</v>
      </c>
      <c r="B189" s="33">
        <v>7.0000000000000007E-2</v>
      </c>
      <c r="C189" s="33">
        <v>0.17</v>
      </c>
      <c r="D189" s="33">
        <v>0.18</v>
      </c>
      <c r="E189" s="33">
        <v>0.23</v>
      </c>
      <c r="F189" s="33">
        <v>0.23</v>
      </c>
      <c r="G189" s="33">
        <v>0.08</v>
      </c>
      <c r="H189" s="33">
        <v>0.19</v>
      </c>
      <c r="I189" s="33">
        <v>-0.21</v>
      </c>
    </row>
    <row r="190" spans="1:9">
      <c r="A190" s="34" t="s">
        <v>115</v>
      </c>
      <c r="B190" s="33">
        <v>0.01</v>
      </c>
      <c r="C190" s="33">
        <v>7.0000000000000007E-2</v>
      </c>
      <c r="D190" s="33">
        <v>0.03</v>
      </c>
      <c r="E190" s="33">
        <v>-0.01</v>
      </c>
      <c r="F190" s="33">
        <v>0.08</v>
      </c>
      <c r="G190" s="33">
        <v>0.11</v>
      </c>
      <c r="H190" s="33">
        <v>0.26</v>
      </c>
      <c r="I190" s="33">
        <v>-0.06</v>
      </c>
    </row>
    <row r="191" spans="1:9">
      <c r="A191" s="36" t="s">
        <v>106</v>
      </c>
      <c r="B191" s="37">
        <v>0.09</v>
      </c>
      <c r="C191" s="37">
        <v>0.18</v>
      </c>
      <c r="D191" s="37">
        <v>0.13</v>
      </c>
      <c r="E191" s="37">
        <v>0.1</v>
      </c>
      <c r="F191" s="37">
        <v>0.13</v>
      </c>
      <c r="G191" s="37">
        <v>0.01</v>
      </c>
      <c r="H191" s="37">
        <v>0.08</v>
      </c>
      <c r="I191" s="37">
        <v>0.16</v>
      </c>
    </row>
    <row r="192" spans="1:9">
      <c r="A192" s="34" t="s">
        <v>113</v>
      </c>
      <c r="B192" s="33">
        <v>0.16</v>
      </c>
      <c r="C192" s="33">
        <v>0.24</v>
      </c>
      <c r="D192" s="33">
        <v>0.16</v>
      </c>
      <c r="E192" s="33">
        <v>0.09</v>
      </c>
      <c r="F192" s="33">
        <v>0.12</v>
      </c>
      <c r="G192" s="33">
        <v>0</v>
      </c>
      <c r="H192" s="33">
        <v>0.08</v>
      </c>
      <c r="I192" s="33">
        <v>0.17</v>
      </c>
    </row>
    <row r="193" spans="1:9">
      <c r="A193" s="34" t="s">
        <v>114</v>
      </c>
      <c r="B193" s="33">
        <v>7.0000000000000007E-2</v>
      </c>
      <c r="C193" s="33">
        <v>0.08</v>
      </c>
      <c r="D193" s="33">
        <v>0.09</v>
      </c>
      <c r="E193" s="33">
        <v>0.15</v>
      </c>
      <c r="F193" s="33">
        <v>0.15</v>
      </c>
      <c r="G193" s="33">
        <v>0.03</v>
      </c>
      <c r="H193" s="33">
        <v>0.1</v>
      </c>
      <c r="I193" s="33">
        <v>0.12</v>
      </c>
    </row>
    <row r="194" spans="1:9">
      <c r="A194" s="34" t="s">
        <v>115</v>
      </c>
      <c r="B194" s="33">
        <v>0.06</v>
      </c>
      <c r="C194" s="33">
        <v>7.0000000000000007E-2</v>
      </c>
      <c r="D194" s="33">
        <v>-0.01</v>
      </c>
      <c r="E194" s="33">
        <v>-0.08</v>
      </c>
      <c r="F194" s="33">
        <v>8</v>
      </c>
      <c r="G194" s="33">
        <v>-0.04</v>
      </c>
      <c r="H194" s="33">
        <v>-0.09</v>
      </c>
      <c r="I194" s="33">
        <v>0.28000000000000003</v>
      </c>
    </row>
    <row r="195" spans="1:9">
      <c r="A195" s="36" t="s">
        <v>107</v>
      </c>
      <c r="B195" s="37">
        <v>-0.02</v>
      </c>
      <c r="C195" s="37">
        <v>-0.3</v>
      </c>
      <c r="D195" s="37">
        <v>0.02</v>
      </c>
      <c r="E195" s="37">
        <v>0.12</v>
      </c>
      <c r="F195" s="37">
        <v>-0.53</v>
      </c>
      <c r="G195" s="37">
        <v>-0.26</v>
      </c>
      <c r="H195" s="37">
        <v>-0.17</v>
      </c>
      <c r="I195" s="37">
        <v>3.02</v>
      </c>
    </row>
    <row r="196" spans="1:9">
      <c r="A196" s="38" t="s">
        <v>103</v>
      </c>
      <c r="B196" s="40">
        <v>0.14000000000000001</v>
      </c>
      <c r="C196" s="40">
        <v>0.13</v>
      </c>
      <c r="D196" s="40">
        <v>0.08</v>
      </c>
      <c r="E196" s="40">
        <v>0.05</v>
      </c>
      <c r="F196" s="40">
        <v>0.11</v>
      </c>
      <c r="G196" s="40">
        <v>-0.02</v>
      </c>
      <c r="H196" s="40">
        <v>0.17</v>
      </c>
      <c r="I196" s="40">
        <v>0.06</v>
      </c>
    </row>
    <row r="197" spans="1:9">
      <c r="A197" s="36" t="s">
        <v>104</v>
      </c>
      <c r="B197" s="37">
        <v>0.21</v>
      </c>
      <c r="C197" s="37">
        <v>0.02</v>
      </c>
      <c r="D197" s="37">
        <v>0.06</v>
      </c>
      <c r="E197" s="37">
        <v>-0.11</v>
      </c>
      <c r="F197" s="37">
        <v>0.03</v>
      </c>
      <c r="G197" s="37">
        <v>-0.01</v>
      </c>
      <c r="H197" s="37">
        <v>0.16</v>
      </c>
      <c r="I197" s="37">
        <v>7.0000000000000007E-2</v>
      </c>
    </row>
    <row r="198" spans="1:9">
      <c r="A198" s="34" t="s">
        <v>113</v>
      </c>
      <c r="B198" s="33"/>
      <c r="C198" s="33"/>
      <c r="D198" s="33"/>
      <c r="E198" s="33"/>
      <c r="F198" s="33">
        <v>0.05</v>
      </c>
      <c r="G198" s="33">
        <v>0.01</v>
      </c>
      <c r="H198" s="33">
        <v>0.17</v>
      </c>
      <c r="I198" s="33">
        <v>0.06</v>
      </c>
    </row>
    <row r="199" spans="1:9">
      <c r="A199" s="34" t="s">
        <v>114</v>
      </c>
      <c r="B199" s="33"/>
      <c r="C199" s="33"/>
      <c r="D199" s="33"/>
      <c r="E199" s="33"/>
      <c r="F199" s="33">
        <v>-0.17</v>
      </c>
      <c r="G199" s="33">
        <v>-0.22</v>
      </c>
      <c r="H199" s="33">
        <v>0.13</v>
      </c>
      <c r="I199" s="33">
        <v>-0.03</v>
      </c>
    </row>
    <row r="200" spans="1:9">
      <c r="A200" s="34" t="s">
        <v>115</v>
      </c>
      <c r="B200" s="33"/>
      <c r="C200" s="33"/>
      <c r="D200" s="33"/>
      <c r="E200" s="33"/>
      <c r="F200" s="33">
        <v>-0.13</v>
      </c>
      <c r="G200" s="33">
        <v>0.08</v>
      </c>
      <c r="H200" s="33">
        <v>0.14000000000000001</v>
      </c>
      <c r="I200" s="33">
        <v>-0.16</v>
      </c>
    </row>
    <row r="201" spans="1:9">
      <c r="A201" s="34" t="s">
        <v>121</v>
      </c>
      <c r="B201" s="33"/>
      <c r="C201" s="33"/>
      <c r="D201" s="33"/>
      <c r="E201" s="33"/>
      <c r="F201" s="33">
        <v>0.04</v>
      </c>
      <c r="G201" s="33">
        <v>-0.14000000000000001</v>
      </c>
      <c r="H201" s="33">
        <v>-0.01</v>
      </c>
      <c r="I201" s="33">
        <v>0.42</v>
      </c>
    </row>
    <row r="202" spans="1:9">
      <c r="A202" s="32" t="s">
        <v>108</v>
      </c>
      <c r="B202" s="33">
        <v>0</v>
      </c>
      <c r="C202" s="33">
        <v>0</v>
      </c>
      <c r="D202" s="33">
        <v>0</v>
      </c>
      <c r="E202" s="33">
        <v>0</v>
      </c>
      <c r="F202" s="33">
        <v>0</v>
      </c>
      <c r="G202" s="33">
        <v>0</v>
      </c>
      <c r="H202" s="33">
        <v>0</v>
      </c>
      <c r="I202" s="33">
        <v>0</v>
      </c>
    </row>
    <row r="203" spans="1:9" ht="15.75" thickBot="1">
      <c r="A203" s="35" t="s">
        <v>105</v>
      </c>
      <c r="B203" s="39">
        <v>0.14000000000000001</v>
      </c>
      <c r="C203" s="39">
        <v>0.12</v>
      </c>
      <c r="D203" s="39">
        <v>0.08</v>
      </c>
      <c r="E203" s="39">
        <v>0.04</v>
      </c>
      <c r="F203" s="39">
        <v>0.11</v>
      </c>
      <c r="G203" s="39">
        <v>-0.02</v>
      </c>
      <c r="H203" s="39">
        <v>0.17</v>
      </c>
      <c r="I203" s="39">
        <v>0.06</v>
      </c>
    </row>
    <row r="204" spans="1:9" ht="15.75" thickTop="1"/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O240"/>
  <sheetViews>
    <sheetView workbookViewId="0">
      <selection activeCell="B14" sqref="B14"/>
    </sheetView>
  </sheetViews>
  <sheetFormatPr defaultRowHeight="15"/>
  <cols>
    <col min="1" max="1" width="48.7109375" customWidth="1"/>
    <col min="2" max="14" width="11.7109375" customWidth="1"/>
  </cols>
  <sheetData>
    <row r="1" spans="1:15" ht="60" customHeight="1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43">
        <f>+I1+1</f>
        <v>2023</v>
      </c>
      <c r="K1" s="43">
        <f t="shared" ref="K1:N1" si="1">+J1+1</f>
        <v>2024</v>
      </c>
      <c r="L1" s="43">
        <f t="shared" si="1"/>
        <v>2025</v>
      </c>
      <c r="M1" s="43">
        <f t="shared" si="1"/>
        <v>2026</v>
      </c>
      <c r="N1" s="43">
        <f t="shared" si="1"/>
        <v>2027</v>
      </c>
    </row>
    <row r="2" spans="1:15">
      <c r="A2" s="44" t="s">
        <v>128</v>
      </c>
      <c r="B2" s="44"/>
      <c r="C2" s="44"/>
      <c r="D2" s="44"/>
      <c r="E2" s="44"/>
      <c r="F2" s="44"/>
      <c r="G2" s="44"/>
      <c r="H2" s="44"/>
      <c r="I2" s="44"/>
      <c r="J2" s="43"/>
      <c r="K2" s="43"/>
      <c r="L2" s="43"/>
      <c r="M2" s="43"/>
      <c r="N2" s="43"/>
    </row>
    <row r="3" spans="1:15">
      <c r="A3" s="45" t="s">
        <v>139</v>
      </c>
      <c r="B3" s="3">
        <f>+B21+B52+B83+B114+B145+B176+B211</f>
        <v>30601</v>
      </c>
      <c r="C3" s="3">
        <f t="shared" ref="C3:N3" si="2">+C21+C52+C83+C114+C145+C176+C211</f>
        <v>32376</v>
      </c>
      <c r="D3" s="3">
        <f t="shared" si="2"/>
        <v>34350</v>
      </c>
      <c r="E3" s="3">
        <f t="shared" si="2"/>
        <v>36397</v>
      </c>
      <c r="F3" s="3">
        <f t="shared" si="2"/>
        <v>39117</v>
      </c>
      <c r="G3" s="3">
        <f t="shared" si="2"/>
        <v>37403</v>
      </c>
      <c r="H3" s="3">
        <f t="shared" si="2"/>
        <v>44538</v>
      </c>
      <c r="I3" s="3">
        <f t="shared" si="2"/>
        <v>46710</v>
      </c>
      <c r="J3" s="3">
        <f>+J21+J52+J83+J114+J145+J176+J211</f>
        <v>46710</v>
      </c>
      <c r="K3" s="3">
        <f t="shared" si="2"/>
        <v>46710</v>
      </c>
      <c r="L3" s="3">
        <f t="shared" si="2"/>
        <v>46710</v>
      </c>
      <c r="M3" s="3">
        <f t="shared" si="2"/>
        <v>46710</v>
      </c>
      <c r="N3" s="3">
        <f t="shared" si="2"/>
        <v>46710</v>
      </c>
      <c r="O3" t="s">
        <v>142</v>
      </c>
    </row>
    <row r="4" spans="1:15">
      <c r="A4" s="46" t="s">
        <v>129</v>
      </c>
      <c r="B4" s="51" t="str">
        <f t="shared" ref="B4:H4" si="3">+IFERROR(B3/A3-1,"nm")</f>
        <v>nm</v>
      </c>
      <c r="C4" s="51">
        <f t="shared" si="3"/>
        <v>5.8004640371229765E-2</v>
      </c>
      <c r="D4" s="51">
        <f t="shared" si="3"/>
        <v>6.0971089696071123E-2</v>
      </c>
      <c r="E4" s="51">
        <f t="shared" si="3"/>
        <v>5.95924308588065E-2</v>
      </c>
      <c r="F4" s="51">
        <f t="shared" si="3"/>
        <v>7.4731433909388079E-2</v>
      </c>
      <c r="G4" s="51">
        <f t="shared" si="3"/>
        <v>-4.3817266150267153E-2</v>
      </c>
      <c r="H4" s="51">
        <f t="shared" si="3"/>
        <v>0.19076009945726269</v>
      </c>
      <c r="I4" s="51">
        <f>+IFERROR(I3/H3-1,"nm")</f>
        <v>4.8767344739323759E-2</v>
      </c>
      <c r="J4" s="51">
        <f t="shared" ref="J4:N4" si="4">+IFERROR(J3/I3-1,"nm")</f>
        <v>0</v>
      </c>
      <c r="K4" s="51">
        <f t="shared" si="4"/>
        <v>0</v>
      </c>
      <c r="L4" s="51">
        <f t="shared" si="4"/>
        <v>0</v>
      </c>
      <c r="M4" s="51">
        <f t="shared" si="4"/>
        <v>0</v>
      </c>
      <c r="N4" s="51">
        <f t="shared" si="4"/>
        <v>0</v>
      </c>
    </row>
    <row r="5" spans="1:15">
      <c r="A5" s="45" t="s">
        <v>130</v>
      </c>
      <c r="B5" s="89">
        <f>+B35+B66+B97+B128+B159+B194+B225</f>
        <v>4839</v>
      </c>
      <c r="C5" s="89">
        <f t="shared" ref="C5:N5" si="5">+C35+C66+C97+C128+C159+C194+C225</f>
        <v>5291</v>
      </c>
      <c r="D5" s="89">
        <f t="shared" si="5"/>
        <v>5651</v>
      </c>
      <c r="E5" s="89">
        <f t="shared" si="5"/>
        <v>5126</v>
      </c>
      <c r="F5" s="89">
        <f t="shared" si="5"/>
        <v>5555</v>
      </c>
      <c r="G5" s="89">
        <f t="shared" si="5"/>
        <v>3697</v>
      </c>
      <c r="H5" s="89">
        <f t="shared" si="5"/>
        <v>7667</v>
      </c>
      <c r="I5" s="89">
        <f t="shared" si="5"/>
        <v>7573</v>
      </c>
      <c r="J5" s="89">
        <f t="shared" si="5"/>
        <v>7573</v>
      </c>
      <c r="K5" s="89">
        <f t="shared" si="5"/>
        <v>7573</v>
      </c>
      <c r="L5" s="89">
        <f t="shared" si="5"/>
        <v>7573</v>
      </c>
      <c r="M5" s="89">
        <f t="shared" si="5"/>
        <v>7573</v>
      </c>
      <c r="N5" s="89">
        <f t="shared" si="5"/>
        <v>7573</v>
      </c>
      <c r="O5" t="s">
        <v>143</v>
      </c>
    </row>
    <row r="6" spans="1:15">
      <c r="A6" s="46" t="s">
        <v>129</v>
      </c>
      <c r="B6" s="51" t="str">
        <f t="shared" ref="B6:H6" si="6">+IFERROR(B5/A5-1,"nm")</f>
        <v>nm</v>
      </c>
      <c r="C6" s="51">
        <f t="shared" si="6"/>
        <v>9.3407728869601137E-2</v>
      </c>
      <c r="D6" s="51">
        <f t="shared" si="6"/>
        <v>6.8040068040068125E-2</v>
      </c>
      <c r="E6" s="51">
        <f t="shared" si="6"/>
        <v>-9.2903910812245583E-2</v>
      </c>
      <c r="F6" s="51">
        <f t="shared" si="6"/>
        <v>8.3690987124463545E-2</v>
      </c>
      <c r="G6" s="51">
        <f t="shared" si="6"/>
        <v>-0.3344734473447345</v>
      </c>
      <c r="H6" s="51">
        <f t="shared" si="6"/>
        <v>1.0738436570192049</v>
      </c>
      <c r="I6" s="51">
        <f>+IFERROR(I5/H5-1,"nm")</f>
        <v>-1.2260336507108338E-2</v>
      </c>
      <c r="J6" s="51">
        <f t="shared" ref="J6:N6" si="7">+IFERROR(J5/I5-1,"nm")</f>
        <v>0</v>
      </c>
      <c r="K6" s="51">
        <f t="shared" si="7"/>
        <v>0</v>
      </c>
      <c r="L6" s="51">
        <f t="shared" si="7"/>
        <v>0</v>
      </c>
      <c r="M6" s="51">
        <f t="shared" si="7"/>
        <v>0</v>
      </c>
      <c r="N6" s="51">
        <f t="shared" si="7"/>
        <v>0</v>
      </c>
    </row>
    <row r="7" spans="1:15">
      <c r="A7" s="46" t="s">
        <v>131</v>
      </c>
      <c r="B7" s="51">
        <f>+IFERROR(B5/B$3,"nm")</f>
        <v>0.15813208718669325</v>
      </c>
      <c r="C7" s="51">
        <f t="shared" ref="C7:N7" si="8">+IFERROR(C5/C$3,"nm")</f>
        <v>0.16342352359772672</v>
      </c>
      <c r="D7" s="51">
        <f t="shared" si="8"/>
        <v>0.16451237263464338</v>
      </c>
      <c r="E7" s="51">
        <f t="shared" si="8"/>
        <v>0.14083578316894249</v>
      </c>
      <c r="F7" s="51">
        <f t="shared" si="8"/>
        <v>0.14200986783240024</v>
      </c>
      <c r="G7" s="51">
        <f t="shared" si="8"/>
        <v>9.8842338849824879E-2</v>
      </c>
      <c r="H7" s="51">
        <f t="shared" si="8"/>
        <v>0.17214513449189456</v>
      </c>
      <c r="I7" s="51">
        <f t="shared" si="8"/>
        <v>0.16212802397773496</v>
      </c>
      <c r="J7" s="51">
        <f t="shared" si="8"/>
        <v>0.16212802397773496</v>
      </c>
      <c r="K7" s="51">
        <f t="shared" si="8"/>
        <v>0.16212802397773496</v>
      </c>
      <c r="L7" s="51">
        <f t="shared" si="8"/>
        <v>0.16212802397773496</v>
      </c>
      <c r="M7" s="51">
        <f t="shared" si="8"/>
        <v>0.16212802397773496</v>
      </c>
      <c r="N7" s="51">
        <f t="shared" si="8"/>
        <v>0.16212802397773496</v>
      </c>
    </row>
    <row r="8" spans="1:15">
      <c r="A8" s="45" t="s">
        <v>132</v>
      </c>
      <c r="B8" s="89">
        <f>+B38+B69+B100+B131+B162+B197+B228</f>
        <v>606</v>
      </c>
      <c r="C8" s="89">
        <f t="shared" ref="C8:N8" si="9">+C38+C69+C100+C131+C162+C197+C228</f>
        <v>649</v>
      </c>
      <c r="D8" s="89">
        <f t="shared" si="9"/>
        <v>706</v>
      </c>
      <c r="E8" s="89">
        <f t="shared" si="9"/>
        <v>747</v>
      </c>
      <c r="F8" s="89">
        <f t="shared" si="9"/>
        <v>705</v>
      </c>
      <c r="G8" s="89">
        <f t="shared" si="9"/>
        <v>721</v>
      </c>
      <c r="H8" s="89">
        <f t="shared" si="9"/>
        <v>744</v>
      </c>
      <c r="I8" s="89">
        <f t="shared" si="9"/>
        <v>717</v>
      </c>
      <c r="J8" s="89">
        <f t="shared" si="9"/>
        <v>717</v>
      </c>
      <c r="K8" s="89">
        <f t="shared" si="9"/>
        <v>717</v>
      </c>
      <c r="L8" s="89">
        <f t="shared" si="9"/>
        <v>717</v>
      </c>
      <c r="M8" s="89">
        <f t="shared" si="9"/>
        <v>717</v>
      </c>
      <c r="N8" s="89">
        <f t="shared" si="9"/>
        <v>717</v>
      </c>
      <c r="O8" t="s">
        <v>144</v>
      </c>
    </row>
    <row r="9" spans="1:15">
      <c r="A9" s="46" t="s">
        <v>129</v>
      </c>
      <c r="B9" s="51" t="str">
        <f t="shared" ref="B9:H9" si="10">+IFERROR(B8/A8-1,"nm")</f>
        <v>nm</v>
      </c>
      <c r="C9" s="51">
        <f t="shared" si="10"/>
        <v>7.0957095709570872E-2</v>
      </c>
      <c r="D9" s="51">
        <f t="shared" si="10"/>
        <v>8.7827426810477727E-2</v>
      </c>
      <c r="E9" s="51">
        <f t="shared" si="10"/>
        <v>5.8073654390934815E-2</v>
      </c>
      <c r="F9" s="51">
        <f t="shared" si="10"/>
        <v>-5.6224899598393607E-2</v>
      </c>
      <c r="G9" s="51">
        <f t="shared" si="10"/>
        <v>2.2695035460992941E-2</v>
      </c>
      <c r="H9" s="51">
        <f t="shared" si="10"/>
        <v>3.1900138696255187E-2</v>
      </c>
      <c r="I9" s="51">
        <f>+IFERROR(I8/H8-1,"nm")</f>
        <v>-3.6290322580645129E-2</v>
      </c>
      <c r="J9" s="51">
        <f t="shared" ref="J9:N9" si="11">+IFERROR(J8/I8-1,"nm")</f>
        <v>0</v>
      </c>
      <c r="K9" s="51">
        <f t="shared" si="11"/>
        <v>0</v>
      </c>
      <c r="L9" s="51">
        <f t="shared" si="11"/>
        <v>0</v>
      </c>
      <c r="M9" s="51">
        <f t="shared" si="11"/>
        <v>0</v>
      </c>
      <c r="N9" s="51">
        <f t="shared" si="11"/>
        <v>0</v>
      </c>
    </row>
    <row r="10" spans="1:15">
      <c r="A10" s="46" t="s">
        <v>133</v>
      </c>
      <c r="B10" s="51">
        <f>+IFERROR(B8/B$3,"nm")</f>
        <v>1.9803274402797295E-2</v>
      </c>
      <c r="C10" s="51">
        <f t="shared" ref="C10:N10" si="12">+IFERROR(C8/C$3,"nm")</f>
        <v>2.0045712873733631E-2</v>
      </c>
      <c r="D10" s="51">
        <f t="shared" si="12"/>
        <v>2.0553129548762736E-2</v>
      </c>
      <c r="E10" s="51">
        <f t="shared" si="12"/>
        <v>2.0523669533203285E-2</v>
      </c>
      <c r="F10" s="51">
        <f t="shared" si="12"/>
        <v>1.8022854513382928E-2</v>
      </c>
      <c r="G10" s="51">
        <f t="shared" si="12"/>
        <v>1.9276528620698875E-2</v>
      </c>
      <c r="H10" s="51">
        <f t="shared" si="12"/>
        <v>1.6704836319547355E-2</v>
      </c>
      <c r="I10" s="51">
        <f t="shared" si="12"/>
        <v>1.5350032113037893E-2</v>
      </c>
      <c r="J10" s="51">
        <f t="shared" si="12"/>
        <v>1.5350032113037893E-2</v>
      </c>
      <c r="K10" s="51">
        <f t="shared" si="12"/>
        <v>1.5350032113037893E-2</v>
      </c>
      <c r="L10" s="51">
        <f t="shared" si="12"/>
        <v>1.5350032113037893E-2</v>
      </c>
      <c r="M10" s="51">
        <f t="shared" si="12"/>
        <v>1.5350032113037893E-2</v>
      </c>
      <c r="N10" s="51">
        <f t="shared" si="12"/>
        <v>1.5350032113037893E-2</v>
      </c>
    </row>
    <row r="11" spans="1:15">
      <c r="A11" s="45" t="s">
        <v>134</v>
      </c>
      <c r="B11" s="89">
        <f>B5-B8</f>
        <v>4233</v>
      </c>
      <c r="C11" s="89">
        <f t="shared" ref="C11:N11" si="13">C5-C8</f>
        <v>4642</v>
      </c>
      <c r="D11" s="89">
        <f t="shared" si="13"/>
        <v>4945</v>
      </c>
      <c r="E11" s="89">
        <f t="shared" si="13"/>
        <v>4379</v>
      </c>
      <c r="F11" s="89">
        <f t="shared" si="13"/>
        <v>4850</v>
      </c>
      <c r="G11" s="89">
        <f t="shared" si="13"/>
        <v>2976</v>
      </c>
      <c r="H11" s="89">
        <f t="shared" si="13"/>
        <v>6923</v>
      </c>
      <c r="I11" s="89">
        <f t="shared" si="13"/>
        <v>6856</v>
      </c>
      <c r="J11" s="89">
        <f t="shared" si="13"/>
        <v>6856</v>
      </c>
      <c r="K11" s="89">
        <f t="shared" si="13"/>
        <v>6856</v>
      </c>
      <c r="L11" s="89">
        <f t="shared" si="13"/>
        <v>6856</v>
      </c>
      <c r="M11" s="89">
        <f t="shared" si="13"/>
        <v>6856</v>
      </c>
      <c r="N11" s="89">
        <f t="shared" si="13"/>
        <v>6856</v>
      </c>
      <c r="O11" t="s">
        <v>145</v>
      </c>
    </row>
    <row r="12" spans="1:15">
      <c r="A12" s="46" t="s">
        <v>129</v>
      </c>
      <c r="B12" s="51" t="str">
        <f t="shared" ref="B12:H12" si="14">+IFERROR(B11/A11-1,"nm")</f>
        <v>nm</v>
      </c>
      <c r="C12" s="51">
        <f t="shared" si="14"/>
        <v>9.6621781242617555E-2</v>
      </c>
      <c r="D12" s="51">
        <f t="shared" si="14"/>
        <v>6.5273588970271357E-2</v>
      </c>
      <c r="E12" s="51">
        <f t="shared" si="14"/>
        <v>-0.11445904954499497</v>
      </c>
      <c r="F12" s="51">
        <f t="shared" si="14"/>
        <v>0.10755880337976698</v>
      </c>
      <c r="G12" s="51">
        <f t="shared" si="14"/>
        <v>-0.38639175257731961</v>
      </c>
      <c r="H12" s="51">
        <f t="shared" si="14"/>
        <v>1.32627688172043</v>
      </c>
      <c r="I12" s="51">
        <f>+IFERROR(I11/H11-1,"nm")</f>
        <v>-9.67788530983682E-3</v>
      </c>
      <c r="J12" s="51">
        <f t="shared" ref="J12:N12" si="15">+IFERROR(J11/I11-1,"nm")</f>
        <v>0</v>
      </c>
      <c r="K12" s="51">
        <f t="shared" si="15"/>
        <v>0</v>
      </c>
      <c r="L12" s="51">
        <f t="shared" si="15"/>
        <v>0</v>
      </c>
      <c r="M12" s="51">
        <f t="shared" si="15"/>
        <v>0</v>
      </c>
      <c r="N12" s="51">
        <f t="shared" si="15"/>
        <v>0</v>
      </c>
    </row>
    <row r="13" spans="1:15">
      <c r="A13" s="46" t="s">
        <v>131</v>
      </c>
      <c r="B13" s="51">
        <f>+IFERROR(B11/B$3,"nm")</f>
        <v>0.13832881278389594</v>
      </c>
      <c r="C13" s="51">
        <f t="shared" ref="C13:N13" si="16">+IFERROR(C11/C$3,"nm")</f>
        <v>0.14337781072399308</v>
      </c>
      <c r="D13" s="51">
        <f t="shared" si="16"/>
        <v>0.14395924308588065</v>
      </c>
      <c r="E13" s="51">
        <f t="shared" si="16"/>
        <v>0.12031211363573921</v>
      </c>
      <c r="F13" s="51">
        <f t="shared" si="16"/>
        <v>0.12398701331901731</v>
      </c>
      <c r="G13" s="51">
        <f t="shared" si="16"/>
        <v>7.9565810229126011E-2</v>
      </c>
      <c r="H13" s="51">
        <f t="shared" si="16"/>
        <v>0.1554402981723472</v>
      </c>
      <c r="I13" s="51">
        <f t="shared" si="16"/>
        <v>0.14677799186469706</v>
      </c>
      <c r="J13" s="51">
        <f t="shared" si="16"/>
        <v>0.14677799186469706</v>
      </c>
      <c r="K13" s="51">
        <f t="shared" si="16"/>
        <v>0.14677799186469706</v>
      </c>
      <c r="L13" s="51">
        <f t="shared" si="16"/>
        <v>0.14677799186469706</v>
      </c>
      <c r="M13" s="51">
        <f t="shared" si="16"/>
        <v>0.14677799186469706</v>
      </c>
      <c r="N13" s="51">
        <f t="shared" si="16"/>
        <v>0.14677799186469706</v>
      </c>
    </row>
    <row r="14" spans="1:15">
      <c r="A14" s="45" t="s">
        <v>135</v>
      </c>
      <c r="B14" s="89">
        <f>+B45+B76+B107+B138+B169+B204+B235</f>
        <v>1113</v>
      </c>
      <c r="C14" s="89">
        <f t="shared" ref="C14:N14" si="17">+C45+C76+C107+C138+C169+C204+C235</f>
        <v>1143</v>
      </c>
      <c r="D14" s="89">
        <f t="shared" si="17"/>
        <v>1105</v>
      </c>
      <c r="E14" s="89">
        <f t="shared" si="17"/>
        <v>1028</v>
      </c>
      <c r="F14" s="89">
        <f t="shared" si="17"/>
        <v>1119</v>
      </c>
      <c r="G14" s="89">
        <f t="shared" si="17"/>
        <v>1086</v>
      </c>
      <c r="H14" s="89">
        <f t="shared" si="17"/>
        <v>695</v>
      </c>
      <c r="I14" s="89">
        <f t="shared" si="17"/>
        <v>758</v>
      </c>
      <c r="J14" s="89">
        <f t="shared" si="17"/>
        <v>758</v>
      </c>
      <c r="K14" s="89">
        <f t="shared" si="17"/>
        <v>758</v>
      </c>
      <c r="L14" s="89">
        <f t="shared" si="17"/>
        <v>758</v>
      </c>
      <c r="M14" s="89">
        <f t="shared" si="17"/>
        <v>758</v>
      </c>
      <c r="N14" s="89">
        <f t="shared" si="17"/>
        <v>758</v>
      </c>
      <c r="O14" t="s">
        <v>146</v>
      </c>
    </row>
    <row r="15" spans="1:15">
      <c r="A15" s="46" t="s">
        <v>129</v>
      </c>
      <c r="B15" s="51" t="str">
        <f t="shared" ref="B15:H15" si="18">+IFERROR(B14/A14-1,"nm")</f>
        <v>nm</v>
      </c>
      <c r="C15" s="51">
        <f t="shared" si="18"/>
        <v>2.695417789757415E-2</v>
      </c>
      <c r="D15" s="51">
        <f t="shared" si="18"/>
        <v>-3.3245844269466307E-2</v>
      </c>
      <c r="E15" s="51">
        <f t="shared" si="18"/>
        <v>-6.9683257918552011E-2</v>
      </c>
      <c r="F15" s="51">
        <f t="shared" si="18"/>
        <v>8.8521400778210024E-2</v>
      </c>
      <c r="G15" s="51">
        <f t="shared" si="18"/>
        <v>-2.9490616621983934E-2</v>
      </c>
      <c r="H15" s="51">
        <f t="shared" si="18"/>
        <v>-0.36003683241252304</v>
      </c>
      <c r="I15" s="51">
        <f>+IFERROR(I14/H14-1,"nm")</f>
        <v>9.0647482014388547E-2</v>
      </c>
      <c r="J15" s="51">
        <f t="shared" ref="J15:N15" si="19">+IFERROR(J14/I14-1,"nm")</f>
        <v>0</v>
      </c>
      <c r="K15" s="51">
        <f t="shared" si="19"/>
        <v>0</v>
      </c>
      <c r="L15" s="51">
        <f t="shared" si="19"/>
        <v>0</v>
      </c>
      <c r="M15" s="51">
        <f t="shared" si="19"/>
        <v>0</v>
      </c>
      <c r="N15" s="51">
        <f t="shared" si="19"/>
        <v>0</v>
      </c>
    </row>
    <row r="16" spans="1:15">
      <c r="A16" s="46" t="s">
        <v>133</v>
      </c>
      <c r="B16" s="51">
        <f>+IFERROR(B14/B$3,"nm")</f>
        <v>3.6371360413058398E-2</v>
      </c>
      <c r="C16" s="51">
        <f t="shared" ref="C16:N16" si="20">+IFERROR(C14/C$3,"nm")</f>
        <v>3.5303928836174947E-2</v>
      </c>
      <c r="D16" s="51">
        <f t="shared" si="20"/>
        <v>3.2168850072780204E-2</v>
      </c>
      <c r="E16" s="51">
        <f t="shared" si="20"/>
        <v>2.8244086051048164E-2</v>
      </c>
      <c r="F16" s="51">
        <f t="shared" si="20"/>
        <v>2.8606488227624818E-2</v>
      </c>
      <c r="G16" s="51">
        <f t="shared" si="20"/>
        <v>2.9035104136031869E-2</v>
      </c>
      <c r="H16" s="51">
        <f t="shared" si="20"/>
        <v>1.5604652207104046E-2</v>
      </c>
      <c r="I16" s="51">
        <f t="shared" si="20"/>
        <v>1.6227788482123744E-2</v>
      </c>
      <c r="J16" s="51">
        <f t="shared" si="20"/>
        <v>1.6227788482123744E-2</v>
      </c>
      <c r="K16" s="51">
        <f t="shared" si="20"/>
        <v>1.6227788482123744E-2</v>
      </c>
      <c r="L16" s="51">
        <f t="shared" si="20"/>
        <v>1.6227788482123744E-2</v>
      </c>
      <c r="M16" s="51">
        <f t="shared" si="20"/>
        <v>1.6227788482123744E-2</v>
      </c>
      <c r="N16" s="51">
        <f t="shared" si="20"/>
        <v>1.6227788482123744E-2</v>
      </c>
    </row>
    <row r="17" spans="1:15">
      <c r="A17" s="9" t="s">
        <v>141</v>
      </c>
      <c r="B17" s="89">
        <f>+B48+B79+B110+B141+B172+B207+B238</f>
        <v>3011</v>
      </c>
      <c r="C17" s="89">
        <f t="shared" ref="C17:N17" si="21">+C48+C79+C110+C141+C172+C207+C238</f>
        <v>3520</v>
      </c>
      <c r="D17" s="89">
        <f t="shared" si="21"/>
        <v>3989</v>
      </c>
      <c r="E17" s="89">
        <f t="shared" si="21"/>
        <v>4454</v>
      </c>
      <c r="F17" s="89">
        <f t="shared" si="21"/>
        <v>4744</v>
      </c>
      <c r="G17" s="89">
        <f t="shared" si="21"/>
        <v>4866</v>
      </c>
      <c r="H17" s="89">
        <f t="shared" si="21"/>
        <v>4904</v>
      </c>
      <c r="I17" s="89">
        <f t="shared" si="21"/>
        <v>4791</v>
      </c>
      <c r="J17" s="89">
        <f>+J48+J79+J110+J141+J172+J207+J238</f>
        <v>4791</v>
      </c>
      <c r="K17" s="89">
        <f t="shared" si="21"/>
        <v>4791</v>
      </c>
      <c r="L17" s="89">
        <f t="shared" si="21"/>
        <v>4791</v>
      </c>
      <c r="M17" s="89">
        <f t="shared" si="21"/>
        <v>4791</v>
      </c>
      <c r="N17" s="89">
        <f t="shared" si="21"/>
        <v>4791</v>
      </c>
      <c r="O17" t="s">
        <v>147</v>
      </c>
    </row>
    <row r="18" spans="1:15">
      <c r="A18" s="46" t="s">
        <v>129</v>
      </c>
      <c r="B18" s="51" t="str">
        <f t="shared" ref="B18:H18" si="22">+IFERROR(B17/A17-1,"nm")</f>
        <v>nm</v>
      </c>
      <c r="C18" s="51">
        <f t="shared" si="22"/>
        <v>0.16904682829624718</v>
      </c>
      <c r="D18" s="51">
        <f t="shared" si="22"/>
        <v>0.13323863636363642</v>
      </c>
      <c r="E18" s="51">
        <f t="shared" si="22"/>
        <v>0.11657056906492858</v>
      </c>
      <c r="F18" s="51">
        <f t="shared" si="22"/>
        <v>6.5110013471037176E-2</v>
      </c>
      <c r="G18" s="51">
        <f t="shared" si="22"/>
        <v>2.5716694772343951E-2</v>
      </c>
      <c r="H18" s="51">
        <f t="shared" si="22"/>
        <v>7.8092889436909285E-3</v>
      </c>
      <c r="I18" s="51">
        <f>+IFERROR(I17/H17-1,"nm")</f>
        <v>-2.3042414355628038E-2</v>
      </c>
      <c r="J18" s="51">
        <f t="shared" ref="J18:N18" si="23">+IFERROR(J17/I17-1,"nm")</f>
        <v>0</v>
      </c>
      <c r="K18" s="51">
        <f t="shared" si="23"/>
        <v>0</v>
      </c>
      <c r="L18" s="51">
        <f t="shared" si="23"/>
        <v>0</v>
      </c>
      <c r="M18" s="51">
        <f t="shared" si="23"/>
        <v>0</v>
      </c>
      <c r="N18" s="51">
        <f t="shared" si="23"/>
        <v>0</v>
      </c>
    </row>
    <row r="19" spans="1:15">
      <c r="A19" s="46" t="s">
        <v>133</v>
      </c>
      <c r="B19" s="51">
        <f>+IFERROR(B17/B$3,"nm")</f>
        <v>9.8395477271984569E-2</v>
      </c>
      <c r="C19" s="51">
        <f t="shared" ref="C19:N19" si="24">+IFERROR(C17/C$3,"nm")</f>
        <v>0.10872251050160613</v>
      </c>
      <c r="D19" s="51">
        <f t="shared" si="24"/>
        <v>0.11612809315866085</v>
      </c>
      <c r="E19" s="51">
        <f t="shared" si="24"/>
        <v>0.12237272302662307</v>
      </c>
      <c r="F19" s="51">
        <f t="shared" si="24"/>
        <v>0.1212771940588491</v>
      </c>
      <c r="G19" s="51">
        <f t="shared" si="24"/>
        <v>0.13009651632222013</v>
      </c>
      <c r="H19" s="51">
        <f t="shared" si="24"/>
        <v>0.11010822219228523</v>
      </c>
      <c r="I19" s="51">
        <f t="shared" si="24"/>
        <v>0.10256904303147078</v>
      </c>
      <c r="J19" s="51">
        <f t="shared" si="24"/>
        <v>0.10256904303147078</v>
      </c>
      <c r="K19" s="51">
        <f t="shared" si="24"/>
        <v>0.10256904303147078</v>
      </c>
      <c r="L19" s="51">
        <f t="shared" si="24"/>
        <v>0.10256904303147078</v>
      </c>
      <c r="M19" s="51">
        <f t="shared" si="24"/>
        <v>0.10256904303147078</v>
      </c>
      <c r="N19" s="51">
        <f t="shared" si="24"/>
        <v>0.10256904303147078</v>
      </c>
    </row>
    <row r="20" spans="1:15">
      <c r="A20" s="47" t="str">
        <f>+[1]Historicals!A107</f>
        <v>North America</v>
      </c>
      <c r="B20" s="47"/>
      <c r="C20" s="47"/>
      <c r="D20" s="47"/>
      <c r="E20" s="47"/>
      <c r="F20" s="47"/>
      <c r="G20" s="47"/>
      <c r="H20" s="47"/>
      <c r="I20" s="47"/>
      <c r="J20" s="43"/>
      <c r="K20" s="43"/>
      <c r="L20" s="43"/>
      <c r="M20" s="43"/>
      <c r="N20" s="43"/>
    </row>
    <row r="21" spans="1:15">
      <c r="A21" s="9" t="s">
        <v>136</v>
      </c>
      <c r="B21" s="9">
        <f>+[1]Historicals!B107</f>
        <v>13740</v>
      </c>
      <c r="C21" s="9">
        <f>+[1]Historicals!C107</f>
        <v>14764</v>
      </c>
      <c r="D21" s="9">
        <f>+[1]Historicals!D107</f>
        <v>15216</v>
      </c>
      <c r="E21" s="9">
        <f>+[1]Historicals!E107</f>
        <v>14855</v>
      </c>
      <c r="F21" s="9">
        <f>+[1]Historicals!F107</f>
        <v>15902</v>
      </c>
      <c r="G21" s="9">
        <f>+[1]Historicals!G107</f>
        <v>14484</v>
      </c>
      <c r="H21" s="9">
        <f>+[1]Historicals!H107</f>
        <v>17179</v>
      </c>
      <c r="I21" s="9">
        <f>+[1]Historicals!I107</f>
        <v>18353</v>
      </c>
      <c r="J21" s="9">
        <f>+SUM(J23+J27+J31)</f>
        <v>18353</v>
      </c>
      <c r="K21" s="9">
        <f t="shared" ref="K21:N21" si="25">+SUM(K23+K27+K31)</f>
        <v>18353</v>
      </c>
      <c r="L21" s="9">
        <f t="shared" si="25"/>
        <v>18353</v>
      </c>
      <c r="M21" s="9">
        <f t="shared" si="25"/>
        <v>18353</v>
      </c>
      <c r="N21" s="9">
        <f t="shared" si="25"/>
        <v>18353</v>
      </c>
    </row>
    <row r="22" spans="1:15">
      <c r="A22" s="48" t="s">
        <v>129</v>
      </c>
      <c r="B22" s="51" t="str">
        <f t="shared" ref="B22:H22" si="26">+IFERROR(B21/A21-1,"nm")</f>
        <v>nm</v>
      </c>
      <c r="C22" s="51">
        <f t="shared" si="26"/>
        <v>7.4526928675400228E-2</v>
      </c>
      <c r="D22" s="51">
        <f t="shared" si="26"/>
        <v>3.0615009482525046E-2</v>
      </c>
      <c r="E22" s="51">
        <f t="shared" si="26"/>
        <v>-2.372502628811779E-2</v>
      </c>
      <c r="F22" s="51">
        <f t="shared" si="26"/>
        <v>7.0481319421070276E-2</v>
      </c>
      <c r="G22" s="51">
        <f t="shared" si="26"/>
        <v>-8.9171173437303519E-2</v>
      </c>
      <c r="H22" s="51">
        <f t="shared" si="26"/>
        <v>0.18606738470035911</v>
      </c>
      <c r="I22" s="51">
        <f>+IFERROR(I21/H21-1,"nm")</f>
        <v>6.8339251411607238E-2</v>
      </c>
      <c r="J22" s="51">
        <f t="shared" ref="J22:N22" si="27">+IFERROR(J21/I21-1,"nm")</f>
        <v>0</v>
      </c>
      <c r="K22" s="51">
        <f t="shared" si="27"/>
        <v>0</v>
      </c>
      <c r="L22" s="51">
        <f t="shared" si="27"/>
        <v>0</v>
      </c>
      <c r="M22" s="51">
        <f t="shared" si="27"/>
        <v>0</v>
      </c>
      <c r="N22" s="51">
        <f t="shared" si="27"/>
        <v>0</v>
      </c>
    </row>
    <row r="23" spans="1:15">
      <c r="A23" s="49" t="s">
        <v>113</v>
      </c>
      <c r="B23" s="3">
        <f>+[1]Historicals!B108</f>
        <v>8506</v>
      </c>
      <c r="C23" s="3">
        <f>+[1]Historicals!C108</f>
        <v>9299</v>
      </c>
      <c r="D23" s="3">
        <f>+[1]Historicals!D108</f>
        <v>9684</v>
      </c>
      <c r="E23" s="3">
        <f>+[1]Historicals!E108</f>
        <v>9322</v>
      </c>
      <c r="F23" s="3">
        <f>+[1]Historicals!F108</f>
        <v>10045</v>
      </c>
      <c r="G23" s="3">
        <f>+[1]Historicals!G108</f>
        <v>9329</v>
      </c>
      <c r="H23" s="3">
        <f>+[1]Historicals!H108</f>
        <v>11644</v>
      </c>
      <c r="I23" s="3">
        <f>+[1]Historicals!I108</f>
        <v>12228</v>
      </c>
      <c r="J23" s="3">
        <f>+I23*(1+J24)</f>
        <v>12228</v>
      </c>
      <c r="K23" s="3">
        <f t="shared" ref="K23:N23" si="28">+J23*(1+K24)</f>
        <v>12228</v>
      </c>
      <c r="L23" s="3">
        <f t="shared" si="28"/>
        <v>12228</v>
      </c>
      <c r="M23" s="3">
        <f t="shared" si="28"/>
        <v>12228</v>
      </c>
      <c r="N23" s="3">
        <f t="shared" si="28"/>
        <v>12228</v>
      </c>
    </row>
    <row r="24" spans="1:15">
      <c r="A24" s="48" t="s">
        <v>129</v>
      </c>
      <c r="B24" s="51" t="str">
        <f t="shared" ref="B24:H24" si="29">+IFERROR(B23/A23-1,"nm")</f>
        <v>nm</v>
      </c>
      <c r="C24" s="51">
        <f t="shared" si="29"/>
        <v>9.3228309428638578E-2</v>
      </c>
      <c r="D24" s="51">
        <f t="shared" si="29"/>
        <v>4.1402301322722934E-2</v>
      </c>
      <c r="E24" s="51">
        <f t="shared" si="29"/>
        <v>-3.7381247418422192E-2</v>
      </c>
      <c r="F24" s="51">
        <f t="shared" si="29"/>
        <v>7.755846384895948E-2</v>
      </c>
      <c r="G24" s="51">
        <f t="shared" si="29"/>
        <v>-7.1279243404678949E-2</v>
      </c>
      <c r="H24" s="51">
        <f t="shared" si="29"/>
        <v>0.24815092721620746</v>
      </c>
      <c r="I24" s="51">
        <f>+IFERROR(I23/H23-1,"nm")</f>
        <v>5.0154586052902683E-2</v>
      </c>
      <c r="J24" s="51">
        <f>+J25+J26</f>
        <v>0</v>
      </c>
      <c r="K24" s="51">
        <f t="shared" ref="K24:N24" si="30">+K25+K26</f>
        <v>0</v>
      </c>
      <c r="L24" s="51">
        <f t="shared" si="30"/>
        <v>0</v>
      </c>
      <c r="M24" s="51">
        <f t="shared" si="30"/>
        <v>0</v>
      </c>
      <c r="N24" s="51">
        <f t="shared" si="30"/>
        <v>0</v>
      </c>
    </row>
    <row r="25" spans="1:15">
      <c r="A25" s="48" t="s">
        <v>137</v>
      </c>
      <c r="B25" s="51">
        <f>+[1]Historicals!B180</f>
        <v>0.14000000000000001</v>
      </c>
      <c r="C25" s="51">
        <f>+[1]Historicals!C180</f>
        <v>0.1</v>
      </c>
      <c r="D25" s="51">
        <f>+[1]Historicals!D180</f>
        <v>0.04</v>
      </c>
      <c r="E25" s="51">
        <f>+[1]Historicals!E180</f>
        <v>-0.04</v>
      </c>
      <c r="F25" s="51">
        <f>+[1]Historicals!F180</f>
        <v>0.08</v>
      </c>
      <c r="G25" s="51">
        <f>+[1]Historicals!G180</f>
        <v>-7.0000000000000007E-2</v>
      </c>
      <c r="H25" s="51">
        <f>+[1]Historicals!H180</f>
        <v>0.25</v>
      </c>
      <c r="I25" s="51">
        <f>+[1]Historicals!I180</f>
        <v>0.05</v>
      </c>
      <c r="J25" s="55">
        <v>0</v>
      </c>
      <c r="K25" s="55">
        <f t="shared" ref="K25:N26" si="31">+J25</f>
        <v>0</v>
      </c>
      <c r="L25" s="55">
        <f t="shared" si="31"/>
        <v>0</v>
      </c>
      <c r="M25" s="55">
        <f t="shared" si="31"/>
        <v>0</v>
      </c>
      <c r="N25" s="55">
        <f t="shared" si="31"/>
        <v>0</v>
      </c>
    </row>
    <row r="26" spans="1:15">
      <c r="A26" s="48" t="s">
        <v>138</v>
      </c>
      <c r="B26" s="51" t="str">
        <f t="shared" ref="B26:H26" si="32">+IFERROR(B24-B25,"nm")</f>
        <v>nm</v>
      </c>
      <c r="C26" s="51">
        <f t="shared" si="32"/>
        <v>-6.7716905713614273E-3</v>
      </c>
      <c r="D26" s="51">
        <f t="shared" si="32"/>
        <v>1.4023013227229333E-3</v>
      </c>
      <c r="E26" s="51">
        <f t="shared" si="32"/>
        <v>2.6187525815778087E-3</v>
      </c>
      <c r="F26" s="51">
        <f t="shared" si="32"/>
        <v>-2.4415361510405215E-3</v>
      </c>
      <c r="G26" s="51">
        <f t="shared" si="32"/>
        <v>-1.2792434046789425E-3</v>
      </c>
      <c r="H26" s="51">
        <f t="shared" si="32"/>
        <v>-1.849072783792538E-3</v>
      </c>
      <c r="I26" s="51">
        <f>+IFERROR(I24-I25,"nm")</f>
        <v>1.5458605290268046E-4</v>
      </c>
      <c r="J26" s="55">
        <v>0</v>
      </c>
      <c r="K26" s="55">
        <f t="shared" si="31"/>
        <v>0</v>
      </c>
      <c r="L26" s="55">
        <f t="shared" si="31"/>
        <v>0</v>
      </c>
      <c r="M26" s="55">
        <f t="shared" si="31"/>
        <v>0</v>
      </c>
      <c r="N26" s="55">
        <f t="shared" si="31"/>
        <v>0</v>
      </c>
    </row>
    <row r="27" spans="1:15">
      <c r="A27" s="49" t="s">
        <v>114</v>
      </c>
      <c r="B27" s="3">
        <f>+[1]Historicals!B109</f>
        <v>4410</v>
      </c>
      <c r="C27" s="3">
        <f>+[1]Historicals!C109</f>
        <v>4746</v>
      </c>
      <c r="D27" s="3">
        <f>+[1]Historicals!D109</f>
        <v>4886</v>
      </c>
      <c r="E27" s="3">
        <f>+[1]Historicals!E109</f>
        <v>4938</v>
      </c>
      <c r="F27" s="3">
        <f>+[1]Historicals!F109</f>
        <v>5260</v>
      </c>
      <c r="G27" s="3">
        <f>+[1]Historicals!G109</f>
        <v>4639</v>
      </c>
      <c r="H27" s="3">
        <f>+[1]Historicals!H109</f>
        <v>5028</v>
      </c>
      <c r="I27" s="3">
        <f>+[1]Historicals!I109</f>
        <v>5492</v>
      </c>
      <c r="J27" s="3">
        <f>+I27*(1+J28)</f>
        <v>5492</v>
      </c>
      <c r="K27" s="3">
        <f t="shared" ref="K27:N27" si="33">+J27*(1+K28)</f>
        <v>5492</v>
      </c>
      <c r="L27" s="3">
        <f t="shared" si="33"/>
        <v>5492</v>
      </c>
      <c r="M27" s="3">
        <f t="shared" si="33"/>
        <v>5492</v>
      </c>
      <c r="N27" s="3">
        <f t="shared" si="33"/>
        <v>5492</v>
      </c>
    </row>
    <row r="28" spans="1:15">
      <c r="A28" s="48" t="s">
        <v>129</v>
      </c>
      <c r="B28" s="51" t="str">
        <f t="shared" ref="B28:H28" si="34">+IFERROR(B27/A27-1,"nm")</f>
        <v>nm</v>
      </c>
      <c r="C28" s="51">
        <f t="shared" si="34"/>
        <v>7.6190476190476142E-2</v>
      </c>
      <c r="D28" s="51">
        <f t="shared" si="34"/>
        <v>2.9498525073746285E-2</v>
      </c>
      <c r="E28" s="51">
        <f t="shared" si="34"/>
        <v>1.0642652476463343E-2</v>
      </c>
      <c r="F28" s="51">
        <f t="shared" si="34"/>
        <v>6.5208586472256025E-2</v>
      </c>
      <c r="G28" s="51">
        <f t="shared" si="34"/>
        <v>-0.11806083650190113</v>
      </c>
      <c r="H28" s="51">
        <f t="shared" si="34"/>
        <v>8.3854278939426541E-2</v>
      </c>
      <c r="I28" s="51">
        <f>+IFERROR(I27/H27-1,"nm")</f>
        <v>9.2283214001591007E-2</v>
      </c>
      <c r="J28" s="51">
        <f>+J29+J30</f>
        <v>0</v>
      </c>
      <c r="K28" s="51">
        <f t="shared" ref="K28:N28" si="35">+K29+K30</f>
        <v>0</v>
      </c>
      <c r="L28" s="51">
        <f t="shared" si="35"/>
        <v>0</v>
      </c>
      <c r="M28" s="51">
        <f t="shared" si="35"/>
        <v>0</v>
      </c>
      <c r="N28" s="51">
        <f t="shared" si="35"/>
        <v>0</v>
      </c>
    </row>
    <row r="29" spans="1:15">
      <c r="A29" s="48" t="s">
        <v>137</v>
      </c>
      <c r="B29" s="51">
        <f>+[1]Historicals!B181</f>
        <v>0.12</v>
      </c>
      <c r="C29" s="51">
        <f>+[1]Historicals!C181</f>
        <v>0.08</v>
      </c>
      <c r="D29" s="51">
        <f>+[1]Historicals!D181</f>
        <v>0.03</v>
      </c>
      <c r="E29" s="51">
        <f>+[1]Historicals!E181</f>
        <v>0.01</v>
      </c>
      <c r="F29" s="51">
        <f>+[1]Historicals!F181</f>
        <v>7.0000000000000007E-2</v>
      </c>
      <c r="G29" s="51">
        <f>+[1]Historicals!G181</f>
        <v>-0.12</v>
      </c>
      <c r="H29" s="51">
        <f>+[1]Historicals!H181</f>
        <v>0.08</v>
      </c>
      <c r="I29" s="51">
        <f>+[1]Historicals!I181</f>
        <v>0.09</v>
      </c>
      <c r="J29" s="55">
        <v>0</v>
      </c>
      <c r="K29" s="55">
        <f t="shared" ref="K29:N30" si="36">+J29</f>
        <v>0</v>
      </c>
      <c r="L29" s="55">
        <f t="shared" si="36"/>
        <v>0</v>
      </c>
      <c r="M29" s="55">
        <f t="shared" si="36"/>
        <v>0</v>
      </c>
      <c r="N29" s="55">
        <f t="shared" si="36"/>
        <v>0</v>
      </c>
    </row>
    <row r="30" spans="1:15">
      <c r="A30" s="48" t="s">
        <v>138</v>
      </c>
      <c r="B30" s="51" t="str">
        <f t="shared" ref="B30:H30" si="37">+IFERROR(B28-B29,"nm")</f>
        <v>nm</v>
      </c>
      <c r="C30" s="51">
        <f t="shared" si="37"/>
        <v>-3.8095238095238598E-3</v>
      </c>
      <c r="D30" s="51">
        <f t="shared" si="37"/>
        <v>-5.0147492625371437E-4</v>
      </c>
      <c r="E30" s="51">
        <f t="shared" si="37"/>
        <v>6.4265247646334324E-4</v>
      </c>
      <c r="F30" s="51">
        <f t="shared" si="37"/>
        <v>-4.7914135277439818E-3</v>
      </c>
      <c r="G30" s="51">
        <f t="shared" si="37"/>
        <v>1.9391634980988615E-3</v>
      </c>
      <c r="H30" s="51">
        <f t="shared" si="37"/>
        <v>3.8542789394265392E-3</v>
      </c>
      <c r="I30" s="51">
        <f>+IFERROR(I28-I29,"nm")</f>
        <v>2.2832140015910107E-3</v>
      </c>
      <c r="J30" s="55">
        <v>0</v>
      </c>
      <c r="K30" s="55">
        <f t="shared" si="36"/>
        <v>0</v>
      </c>
      <c r="L30" s="55">
        <f t="shared" si="36"/>
        <v>0</v>
      </c>
      <c r="M30" s="55">
        <f t="shared" si="36"/>
        <v>0</v>
      </c>
      <c r="N30" s="55">
        <f t="shared" si="36"/>
        <v>0</v>
      </c>
    </row>
    <row r="31" spans="1:15">
      <c r="A31" s="49" t="s">
        <v>115</v>
      </c>
      <c r="B31" s="3">
        <f>+[1]Historicals!B110</f>
        <v>824</v>
      </c>
      <c r="C31" s="3">
        <f>+[1]Historicals!C110</f>
        <v>719</v>
      </c>
      <c r="D31" s="3">
        <f>+[1]Historicals!D110</f>
        <v>646</v>
      </c>
      <c r="E31" s="3">
        <f>+[1]Historicals!E110</f>
        <v>595</v>
      </c>
      <c r="F31" s="3">
        <f>+[1]Historicals!F110</f>
        <v>597</v>
      </c>
      <c r="G31" s="3">
        <f>+[1]Historicals!G110</f>
        <v>516</v>
      </c>
      <c r="H31" s="3">
        <f>+[1]Historicals!H110</f>
        <v>507</v>
      </c>
      <c r="I31" s="3">
        <f>+[1]Historicals!I110</f>
        <v>633</v>
      </c>
      <c r="J31" s="3">
        <f>+I31*(1+J32)</f>
        <v>633</v>
      </c>
      <c r="K31" s="3">
        <f t="shared" ref="K31:N31" si="38">+J31*(1+K32)</f>
        <v>633</v>
      </c>
      <c r="L31" s="3">
        <f t="shared" si="38"/>
        <v>633</v>
      </c>
      <c r="M31" s="3">
        <f t="shared" si="38"/>
        <v>633</v>
      </c>
      <c r="N31" s="3">
        <f t="shared" si="38"/>
        <v>633</v>
      </c>
    </row>
    <row r="32" spans="1:15">
      <c r="A32" s="48" t="s">
        <v>129</v>
      </c>
      <c r="B32" s="51" t="str">
        <f t="shared" ref="B32:H32" si="39">+IFERROR(B31/A31-1,"nm")</f>
        <v>nm</v>
      </c>
      <c r="C32" s="51">
        <f t="shared" si="39"/>
        <v>-0.12742718446601942</v>
      </c>
      <c r="D32" s="51">
        <f t="shared" si="39"/>
        <v>-0.10152990264255912</v>
      </c>
      <c r="E32" s="51">
        <f t="shared" si="39"/>
        <v>-7.8947368421052655E-2</v>
      </c>
      <c r="F32" s="51">
        <f t="shared" si="39"/>
        <v>3.3613445378151141E-3</v>
      </c>
      <c r="G32" s="51">
        <f t="shared" si="39"/>
        <v>-0.13567839195979903</v>
      </c>
      <c r="H32" s="51">
        <f t="shared" si="39"/>
        <v>-1.744186046511631E-2</v>
      </c>
      <c r="I32" s="51">
        <f>+IFERROR(I31/H31-1,"nm")</f>
        <v>0.24852071005917153</v>
      </c>
      <c r="J32" s="51">
        <f>+J33+J34</f>
        <v>0</v>
      </c>
      <c r="K32" s="51">
        <f t="shared" ref="K32:N32" si="40">+K33+K34</f>
        <v>0</v>
      </c>
      <c r="L32" s="51">
        <f t="shared" si="40"/>
        <v>0</v>
      </c>
      <c r="M32" s="51">
        <f t="shared" si="40"/>
        <v>0</v>
      </c>
      <c r="N32" s="51">
        <f t="shared" si="40"/>
        <v>0</v>
      </c>
    </row>
    <row r="33" spans="1:14">
      <c r="A33" s="48" t="s">
        <v>137</v>
      </c>
      <c r="B33" s="51">
        <f>+[1]Historicals!B182</f>
        <v>-0.05</v>
      </c>
      <c r="C33" s="51">
        <f>+[1]Historicals!C182</f>
        <v>0.13</v>
      </c>
      <c r="D33" s="51">
        <f>+[1]Historicals!D182</f>
        <v>-0.1</v>
      </c>
      <c r="E33" s="51">
        <f>+[1]Historicals!E182</f>
        <v>-0.08</v>
      </c>
      <c r="F33" s="51">
        <f>+[1]Historicals!F182</f>
        <v>0</v>
      </c>
      <c r="G33" s="51">
        <f>+[1]Historicals!G182</f>
        <v>-0.14000000000000001</v>
      </c>
      <c r="H33" s="51">
        <f>+[1]Historicals!H182</f>
        <v>-0.02</v>
      </c>
      <c r="I33" s="51">
        <f>+[1]Historicals!I182</f>
        <v>0.25</v>
      </c>
      <c r="J33" s="55">
        <v>0</v>
      </c>
      <c r="K33" s="55">
        <f t="shared" ref="K33:N34" si="41">+J33</f>
        <v>0</v>
      </c>
      <c r="L33" s="55">
        <f t="shared" si="41"/>
        <v>0</v>
      </c>
      <c r="M33" s="55">
        <f t="shared" si="41"/>
        <v>0</v>
      </c>
      <c r="N33" s="55">
        <f t="shared" si="41"/>
        <v>0</v>
      </c>
    </row>
    <row r="34" spans="1:14">
      <c r="A34" s="48" t="s">
        <v>138</v>
      </c>
      <c r="B34" s="51" t="str">
        <f t="shared" ref="B34:H34" si="42">+IFERROR(B32-B33,"nm")</f>
        <v>nm</v>
      </c>
      <c r="C34" s="51">
        <f t="shared" si="42"/>
        <v>-0.25742718446601942</v>
      </c>
      <c r="D34" s="51">
        <f t="shared" si="42"/>
        <v>-1.5299026425591167E-3</v>
      </c>
      <c r="E34" s="51">
        <f t="shared" si="42"/>
        <v>1.0526315789473467E-3</v>
      </c>
      <c r="F34" s="51">
        <f t="shared" si="42"/>
        <v>3.3613445378151141E-3</v>
      </c>
      <c r="G34" s="51">
        <f t="shared" si="42"/>
        <v>4.321608040200986E-3</v>
      </c>
      <c r="H34" s="51">
        <f t="shared" si="42"/>
        <v>2.5581395348836904E-3</v>
      </c>
      <c r="I34" s="51">
        <f>+IFERROR(I32-I33,"nm")</f>
        <v>-1.4792899408284654E-3</v>
      </c>
      <c r="J34" s="55">
        <v>0</v>
      </c>
      <c r="K34" s="55">
        <f t="shared" si="41"/>
        <v>0</v>
      </c>
      <c r="L34" s="55">
        <f t="shared" si="41"/>
        <v>0</v>
      </c>
      <c r="M34" s="55">
        <f t="shared" si="41"/>
        <v>0</v>
      </c>
      <c r="N34" s="55">
        <f t="shared" si="41"/>
        <v>0</v>
      </c>
    </row>
    <row r="35" spans="1:14">
      <c r="A35" s="9" t="s">
        <v>130</v>
      </c>
      <c r="B35" s="52">
        <f t="shared" ref="B35:H35" si="43">+B42+B38</f>
        <v>3766</v>
      </c>
      <c r="C35" s="52">
        <f t="shared" si="43"/>
        <v>3896</v>
      </c>
      <c r="D35" s="52">
        <f t="shared" si="43"/>
        <v>4015</v>
      </c>
      <c r="E35" s="52">
        <f t="shared" si="43"/>
        <v>3760</v>
      </c>
      <c r="F35" s="52">
        <f t="shared" si="43"/>
        <v>4074</v>
      </c>
      <c r="G35" s="52">
        <f t="shared" si="43"/>
        <v>3047</v>
      </c>
      <c r="H35" s="52">
        <f t="shared" si="43"/>
        <v>5219</v>
      </c>
      <c r="I35" s="52">
        <f>+I42+I38</f>
        <v>5238</v>
      </c>
      <c r="J35" s="52">
        <f>+J21*J37</f>
        <v>5238</v>
      </c>
      <c r="K35" s="52">
        <f t="shared" ref="K35:N35" si="44">+K21*K37</f>
        <v>5238</v>
      </c>
      <c r="L35" s="52">
        <f t="shared" si="44"/>
        <v>5238</v>
      </c>
      <c r="M35" s="52">
        <f t="shared" si="44"/>
        <v>5238</v>
      </c>
      <c r="N35" s="52">
        <f t="shared" si="44"/>
        <v>5238</v>
      </c>
    </row>
    <row r="36" spans="1:14">
      <c r="A36" s="50" t="s">
        <v>129</v>
      </c>
      <c r="B36" s="51" t="str">
        <f t="shared" ref="B36:H36" si="45">+IFERROR(B35/A35-1,"nm")</f>
        <v>nm</v>
      </c>
      <c r="C36" s="51">
        <f t="shared" si="45"/>
        <v>3.4519383961763239E-2</v>
      </c>
      <c r="D36" s="51">
        <f t="shared" si="45"/>
        <v>3.0544147843942548E-2</v>
      </c>
      <c r="E36" s="51">
        <f t="shared" si="45"/>
        <v>-6.3511830635118338E-2</v>
      </c>
      <c r="F36" s="51">
        <f t="shared" si="45"/>
        <v>8.3510638297872308E-2</v>
      </c>
      <c r="G36" s="51">
        <f t="shared" si="45"/>
        <v>-0.25208640157093765</v>
      </c>
      <c r="H36" s="51">
        <f t="shared" si="45"/>
        <v>0.71283229405973092</v>
      </c>
      <c r="I36" s="51">
        <f>+IFERROR(I35/H35-1,"nm")</f>
        <v>3.6405441655489312E-3</v>
      </c>
      <c r="J36" s="51">
        <f t="shared" ref="J36:N36" si="46">+IFERROR(J35/I35-1,"nm")</f>
        <v>0</v>
      </c>
      <c r="K36" s="51">
        <f t="shared" si="46"/>
        <v>0</v>
      </c>
      <c r="L36" s="51">
        <f t="shared" si="46"/>
        <v>0</v>
      </c>
      <c r="M36" s="51">
        <f t="shared" si="46"/>
        <v>0</v>
      </c>
      <c r="N36" s="51">
        <f t="shared" si="46"/>
        <v>0</v>
      </c>
    </row>
    <row r="37" spans="1:14">
      <c r="A37" s="50" t="s">
        <v>131</v>
      </c>
      <c r="B37" s="51">
        <f t="shared" ref="B37:H37" si="47">+IFERROR(B35/B$21,"nm")</f>
        <v>0.27409024745269289</v>
      </c>
      <c r="C37" s="51">
        <f t="shared" si="47"/>
        <v>0.26388512598211866</v>
      </c>
      <c r="D37" s="51">
        <f t="shared" si="47"/>
        <v>0.26386698212407994</v>
      </c>
      <c r="E37" s="51">
        <f t="shared" si="47"/>
        <v>0.25311342982160889</v>
      </c>
      <c r="F37" s="51">
        <f t="shared" si="47"/>
        <v>0.25619418941013711</v>
      </c>
      <c r="G37" s="51">
        <f t="shared" si="47"/>
        <v>0.2103700635183651</v>
      </c>
      <c r="H37" s="51">
        <f t="shared" si="47"/>
        <v>0.30380115256999823</v>
      </c>
      <c r="I37" s="51">
        <f>+IFERROR(I35/I$21,"nm")</f>
        <v>0.28540293140086087</v>
      </c>
      <c r="J37" s="55">
        <f>+I37</f>
        <v>0.28540293140086087</v>
      </c>
      <c r="K37" s="55">
        <f t="shared" ref="K37:N37" si="48">+J37</f>
        <v>0.28540293140086087</v>
      </c>
      <c r="L37" s="55">
        <f t="shared" si="48"/>
        <v>0.28540293140086087</v>
      </c>
      <c r="M37" s="55">
        <f t="shared" si="48"/>
        <v>0.28540293140086087</v>
      </c>
      <c r="N37" s="55">
        <f t="shared" si="48"/>
        <v>0.28540293140086087</v>
      </c>
    </row>
    <row r="38" spans="1:14">
      <c r="A38" s="9" t="s">
        <v>132</v>
      </c>
      <c r="B38" s="9">
        <f>+[1]Historicals!B167</f>
        <v>121</v>
      </c>
      <c r="C38" s="9">
        <f>+[1]Historicals!C167</f>
        <v>133</v>
      </c>
      <c r="D38" s="9">
        <f>+[1]Historicals!D167</f>
        <v>140</v>
      </c>
      <c r="E38" s="9">
        <f>+[1]Historicals!E167</f>
        <v>160</v>
      </c>
      <c r="F38" s="9">
        <f>+[1]Historicals!F167</f>
        <v>149</v>
      </c>
      <c r="G38" s="9">
        <f>+[1]Historicals!G167</f>
        <v>148</v>
      </c>
      <c r="H38" s="9">
        <f>+[1]Historicals!H167</f>
        <v>130</v>
      </c>
      <c r="I38" s="9">
        <f>+[1]Historicals!I167</f>
        <v>124</v>
      </c>
      <c r="J38" s="52">
        <f>+J41*J48</f>
        <v>124.00000000000001</v>
      </c>
      <c r="K38" s="52">
        <f t="shared" ref="K38:N38" si="49">+K41*K48</f>
        <v>124.00000000000001</v>
      </c>
      <c r="L38" s="52">
        <f t="shared" si="49"/>
        <v>124.00000000000001</v>
      </c>
      <c r="M38" s="52">
        <f t="shared" si="49"/>
        <v>124.00000000000001</v>
      </c>
      <c r="N38" s="52">
        <f t="shared" si="49"/>
        <v>124.00000000000001</v>
      </c>
    </row>
    <row r="39" spans="1:14">
      <c r="A39" s="50" t="s">
        <v>129</v>
      </c>
      <c r="B39" s="51" t="str">
        <f t="shared" ref="B39:H39" si="50">+IFERROR(B38/A38-1,"nm")</f>
        <v>nm</v>
      </c>
      <c r="C39" s="51">
        <f t="shared" si="50"/>
        <v>9.9173553719008156E-2</v>
      </c>
      <c r="D39" s="51">
        <f t="shared" si="50"/>
        <v>5.2631578947368363E-2</v>
      </c>
      <c r="E39" s="51">
        <f t="shared" si="50"/>
        <v>0.14285714285714279</v>
      </c>
      <c r="F39" s="51">
        <f t="shared" si="50"/>
        <v>-6.8749999999999978E-2</v>
      </c>
      <c r="G39" s="51">
        <f t="shared" si="50"/>
        <v>-6.7114093959731447E-3</v>
      </c>
      <c r="H39" s="51">
        <f t="shared" si="50"/>
        <v>-0.1216216216216216</v>
      </c>
      <c r="I39" s="51">
        <f>+IFERROR(I38/H38-1,"nm")</f>
        <v>-4.6153846153846101E-2</v>
      </c>
      <c r="J39" s="51">
        <f t="shared" ref="J39:N39" si="51">+IFERROR(J38/I38-1,"nm")</f>
        <v>2.2204460492503131E-16</v>
      </c>
      <c r="K39" s="51">
        <f t="shared" si="51"/>
        <v>0</v>
      </c>
      <c r="L39" s="51">
        <f t="shared" si="51"/>
        <v>0</v>
      </c>
      <c r="M39" s="51">
        <f t="shared" si="51"/>
        <v>0</v>
      </c>
      <c r="N39" s="51">
        <f t="shared" si="51"/>
        <v>0</v>
      </c>
    </row>
    <row r="40" spans="1:14">
      <c r="A40" s="50" t="s">
        <v>133</v>
      </c>
      <c r="B40" s="51">
        <f t="shared" ref="B40:H40" si="52">+IFERROR(B38/B$21,"nm")</f>
        <v>8.8064046579330417E-3</v>
      </c>
      <c r="C40" s="51">
        <f t="shared" si="52"/>
        <v>9.0083988079111346E-3</v>
      </c>
      <c r="D40" s="51">
        <f t="shared" si="52"/>
        <v>9.2008412197686646E-3</v>
      </c>
      <c r="E40" s="51">
        <f t="shared" si="52"/>
        <v>1.0770784247728038E-2</v>
      </c>
      <c r="F40" s="51">
        <f t="shared" si="52"/>
        <v>9.3698905798012821E-3</v>
      </c>
      <c r="G40" s="51">
        <f t="shared" si="52"/>
        <v>1.0218171775752554E-2</v>
      </c>
      <c r="H40" s="51">
        <f t="shared" si="52"/>
        <v>7.5673787764130628E-3</v>
      </c>
      <c r="I40" s="51">
        <f>+IFERROR(I38/I$21,"nm")</f>
        <v>6.7563886013185855E-3</v>
      </c>
      <c r="J40" s="51">
        <f t="shared" ref="J40:N40" si="53">+IFERROR(J38/J$21,"nm")</f>
        <v>6.7563886013185864E-3</v>
      </c>
      <c r="K40" s="51">
        <f t="shared" si="53"/>
        <v>6.7563886013185864E-3</v>
      </c>
      <c r="L40" s="51">
        <f t="shared" si="53"/>
        <v>6.7563886013185864E-3</v>
      </c>
      <c r="M40" s="51">
        <f t="shared" si="53"/>
        <v>6.7563886013185864E-3</v>
      </c>
      <c r="N40" s="51">
        <f t="shared" si="53"/>
        <v>6.7563886013185864E-3</v>
      </c>
    </row>
    <row r="41" spans="1:14">
      <c r="A41" s="50" t="s">
        <v>140</v>
      </c>
      <c r="B41" s="51">
        <f t="shared" ref="B41:H41" si="54">+IFERROR(B38/B48,"nm")</f>
        <v>0.19145569620253164</v>
      </c>
      <c r="C41" s="51">
        <f t="shared" si="54"/>
        <v>0.17924528301886791</v>
      </c>
      <c r="D41" s="51">
        <f t="shared" si="54"/>
        <v>0.17094017094017094</v>
      </c>
      <c r="E41" s="51">
        <f t="shared" si="54"/>
        <v>0.18867924528301888</v>
      </c>
      <c r="F41" s="51">
        <f t="shared" si="54"/>
        <v>0.18304668304668303</v>
      </c>
      <c r="G41" s="51">
        <f t="shared" si="54"/>
        <v>0.22945736434108527</v>
      </c>
      <c r="H41" s="51">
        <f t="shared" si="54"/>
        <v>0.21069692058346839</v>
      </c>
      <c r="I41" s="51">
        <f>+IFERROR(I38/I48,"nm")</f>
        <v>0.19405320813771518</v>
      </c>
      <c r="J41" s="55">
        <f>+I41</f>
        <v>0.19405320813771518</v>
      </c>
      <c r="K41" s="55">
        <f t="shared" ref="K41:N41" si="55">+J41</f>
        <v>0.19405320813771518</v>
      </c>
      <c r="L41" s="55">
        <f t="shared" si="55"/>
        <v>0.19405320813771518</v>
      </c>
      <c r="M41" s="55">
        <f t="shared" si="55"/>
        <v>0.19405320813771518</v>
      </c>
      <c r="N41" s="55">
        <f t="shared" si="55"/>
        <v>0.19405320813771518</v>
      </c>
    </row>
    <row r="42" spans="1:14">
      <c r="A42" s="9" t="s">
        <v>134</v>
      </c>
      <c r="B42" s="9">
        <f>+[1]Historicals!B134</f>
        <v>3645</v>
      </c>
      <c r="C42" s="9">
        <f>+[1]Historicals!C134</f>
        <v>3763</v>
      </c>
      <c r="D42" s="9">
        <f>+[1]Historicals!D134</f>
        <v>3875</v>
      </c>
      <c r="E42" s="9">
        <f>+[1]Historicals!E134</f>
        <v>3600</v>
      </c>
      <c r="F42" s="9">
        <f>+[1]Historicals!F134</f>
        <v>3925</v>
      </c>
      <c r="G42" s="9">
        <f>+[1]Historicals!G134</f>
        <v>2899</v>
      </c>
      <c r="H42" s="9">
        <f>+[1]Historicals!H134</f>
        <v>5089</v>
      </c>
      <c r="I42" s="9">
        <f>+[1]Historicals!I134</f>
        <v>5114</v>
      </c>
      <c r="J42" s="9">
        <f>+J35-J38</f>
        <v>5114</v>
      </c>
      <c r="K42" s="9">
        <f t="shared" ref="K42:N42" si="56">+K35-K38</f>
        <v>5114</v>
      </c>
      <c r="L42" s="9">
        <f t="shared" si="56"/>
        <v>5114</v>
      </c>
      <c r="M42" s="9">
        <f t="shared" si="56"/>
        <v>5114</v>
      </c>
      <c r="N42" s="9">
        <f t="shared" si="56"/>
        <v>5114</v>
      </c>
    </row>
    <row r="43" spans="1:14">
      <c r="A43" s="50" t="s">
        <v>129</v>
      </c>
      <c r="B43" s="51" t="str">
        <f t="shared" ref="B43:H43" si="57">+IFERROR(B42/A42-1,"nm")</f>
        <v>nm</v>
      </c>
      <c r="C43" s="51">
        <f t="shared" si="57"/>
        <v>3.2373113854595292E-2</v>
      </c>
      <c r="D43" s="51">
        <f t="shared" si="57"/>
        <v>2.9763486579856391E-2</v>
      </c>
      <c r="E43" s="51">
        <f t="shared" si="57"/>
        <v>-7.096774193548383E-2</v>
      </c>
      <c r="F43" s="51">
        <f t="shared" si="57"/>
        <v>9.0277777777777679E-2</v>
      </c>
      <c r="G43" s="51">
        <f t="shared" si="57"/>
        <v>-0.26140127388535028</v>
      </c>
      <c r="H43" s="51">
        <f t="shared" si="57"/>
        <v>0.75543290789927564</v>
      </c>
      <c r="I43" s="51">
        <f>+IFERROR(I42/H42-1,"nm")</f>
        <v>4.9125564943997002E-3</v>
      </c>
      <c r="J43" s="51">
        <f t="shared" ref="J43:N43" si="58">+IFERROR(J42/I42-1,"nm")</f>
        <v>0</v>
      </c>
      <c r="K43" s="51">
        <f t="shared" si="58"/>
        <v>0</v>
      </c>
      <c r="L43" s="51">
        <f t="shared" si="58"/>
        <v>0</v>
      </c>
      <c r="M43" s="51">
        <f t="shared" si="58"/>
        <v>0</v>
      </c>
      <c r="N43" s="51">
        <f t="shared" si="58"/>
        <v>0</v>
      </c>
    </row>
    <row r="44" spans="1:14">
      <c r="A44" s="50" t="s">
        <v>131</v>
      </c>
      <c r="B44" s="51">
        <f t="shared" ref="B44:H44" si="59">+IFERROR(B42/B$21,"nm")</f>
        <v>0.26528384279475981</v>
      </c>
      <c r="C44" s="51">
        <f t="shared" si="59"/>
        <v>0.25487672717420751</v>
      </c>
      <c r="D44" s="51">
        <f t="shared" si="59"/>
        <v>0.25466614090431128</v>
      </c>
      <c r="E44" s="51">
        <f t="shared" si="59"/>
        <v>0.24234264557388085</v>
      </c>
      <c r="F44" s="51">
        <f t="shared" si="59"/>
        <v>0.2468242988303358</v>
      </c>
      <c r="G44" s="51">
        <f t="shared" si="59"/>
        <v>0.20015189174261253</v>
      </c>
      <c r="H44" s="51">
        <f t="shared" si="59"/>
        <v>0.29623377379358518</v>
      </c>
      <c r="I44" s="51">
        <f>+IFERROR(I42/I$21,"nm")</f>
        <v>0.27864654279954232</v>
      </c>
      <c r="J44" s="51">
        <f t="shared" ref="J44:N44" si="60">+IFERROR(J42/J$21,"nm")</f>
        <v>0.27864654279954232</v>
      </c>
      <c r="K44" s="51">
        <f t="shared" si="60"/>
        <v>0.27864654279954232</v>
      </c>
      <c r="L44" s="51">
        <f t="shared" si="60"/>
        <v>0.27864654279954232</v>
      </c>
      <c r="M44" s="51">
        <f t="shared" si="60"/>
        <v>0.27864654279954232</v>
      </c>
      <c r="N44" s="51">
        <f t="shared" si="60"/>
        <v>0.27864654279954232</v>
      </c>
    </row>
    <row r="45" spans="1:14">
      <c r="A45" s="9" t="s">
        <v>135</v>
      </c>
      <c r="B45" s="9">
        <f>+[1]Historicals!B156</f>
        <v>208</v>
      </c>
      <c r="C45" s="9">
        <f>+[1]Historicals!C156</f>
        <v>242</v>
      </c>
      <c r="D45" s="9">
        <f>+[1]Historicals!D156</f>
        <v>223</v>
      </c>
      <c r="E45" s="9">
        <f>+[1]Historicals!E156</f>
        <v>196</v>
      </c>
      <c r="F45" s="9">
        <f>+[1]Historicals!F156</f>
        <v>117</v>
      </c>
      <c r="G45" s="9">
        <f>+[1]Historicals!G156</f>
        <v>110</v>
      </c>
      <c r="H45" s="9">
        <f>+[1]Historicals!H156</f>
        <v>98</v>
      </c>
      <c r="I45" s="9">
        <f>+[1]Historicals!I156</f>
        <v>146</v>
      </c>
      <c r="J45" s="52">
        <f>+J21*J47</f>
        <v>146</v>
      </c>
      <c r="K45" s="52">
        <f t="shared" ref="K45:N45" si="61">+K21*K47</f>
        <v>146</v>
      </c>
      <c r="L45" s="52">
        <f t="shared" si="61"/>
        <v>146</v>
      </c>
      <c r="M45" s="52">
        <f t="shared" si="61"/>
        <v>146</v>
      </c>
      <c r="N45" s="52">
        <f t="shared" si="61"/>
        <v>146</v>
      </c>
    </row>
    <row r="46" spans="1:14">
      <c r="A46" s="50" t="s">
        <v>129</v>
      </c>
      <c r="B46" s="51" t="str">
        <f t="shared" ref="B46:H46" si="62">+IFERROR(B45/A45-1,"nm")</f>
        <v>nm</v>
      </c>
      <c r="C46" s="51">
        <f t="shared" si="62"/>
        <v>0.16346153846153855</v>
      </c>
      <c r="D46" s="51">
        <f t="shared" si="62"/>
        <v>-7.8512396694214837E-2</v>
      </c>
      <c r="E46" s="51">
        <f t="shared" si="62"/>
        <v>-0.12107623318385652</v>
      </c>
      <c r="F46" s="51">
        <f t="shared" si="62"/>
        <v>-0.40306122448979587</v>
      </c>
      <c r="G46" s="51">
        <f t="shared" si="62"/>
        <v>-5.9829059829059839E-2</v>
      </c>
      <c r="H46" s="51">
        <f t="shared" si="62"/>
        <v>-0.10909090909090913</v>
      </c>
      <c r="I46" s="51">
        <f>+IFERROR(I45/H45-1,"nm")</f>
        <v>0.48979591836734704</v>
      </c>
      <c r="J46" s="51">
        <f t="shared" ref="J46:N46" si="63">+IFERROR(J45/I45-1,"nm")</f>
        <v>0</v>
      </c>
      <c r="K46" s="51">
        <f t="shared" si="63"/>
        <v>0</v>
      </c>
      <c r="L46" s="51">
        <f t="shared" si="63"/>
        <v>0</v>
      </c>
      <c r="M46" s="51">
        <f t="shared" si="63"/>
        <v>0</v>
      </c>
      <c r="N46" s="51">
        <f t="shared" si="63"/>
        <v>0</v>
      </c>
    </row>
    <row r="47" spans="1:14">
      <c r="A47" s="50" t="s">
        <v>133</v>
      </c>
      <c r="B47" s="51">
        <f t="shared" ref="B47:H47" si="64">+IFERROR(B45/B$21,"nm")</f>
        <v>1.5138282387190683E-2</v>
      </c>
      <c r="C47" s="51">
        <f t="shared" si="64"/>
        <v>1.6391221891086428E-2</v>
      </c>
      <c r="D47" s="51">
        <f t="shared" si="64"/>
        <v>1.4655625657202945E-2</v>
      </c>
      <c r="E47" s="51">
        <f t="shared" si="64"/>
        <v>1.3194210703466847E-2</v>
      </c>
      <c r="F47" s="51">
        <f t="shared" si="64"/>
        <v>7.3575650861526856E-3</v>
      </c>
      <c r="G47" s="51">
        <f t="shared" si="64"/>
        <v>7.5945871306268989E-3</v>
      </c>
      <c r="H47" s="51">
        <f t="shared" si="64"/>
        <v>5.7046393852960009E-3</v>
      </c>
      <c r="I47" s="51">
        <f>+IFERROR(I45/I$21,"nm")</f>
        <v>7.9551027080041418E-3</v>
      </c>
      <c r="J47" s="55">
        <f>+I47</f>
        <v>7.9551027080041418E-3</v>
      </c>
      <c r="K47" s="55">
        <f t="shared" ref="K47:N47" si="65">+J47</f>
        <v>7.9551027080041418E-3</v>
      </c>
      <c r="L47" s="55">
        <f t="shared" si="65"/>
        <v>7.9551027080041418E-3</v>
      </c>
      <c r="M47" s="55">
        <f t="shared" si="65"/>
        <v>7.9551027080041418E-3</v>
      </c>
      <c r="N47" s="55">
        <f t="shared" si="65"/>
        <v>7.9551027080041418E-3</v>
      </c>
    </row>
    <row r="48" spans="1:14">
      <c r="A48" s="9" t="s">
        <v>141</v>
      </c>
      <c r="B48" s="9">
        <f>+[1]Historicals!B145</f>
        <v>632</v>
      </c>
      <c r="C48" s="9">
        <f>+[1]Historicals!C145</f>
        <v>742</v>
      </c>
      <c r="D48" s="9">
        <f>+[1]Historicals!D145</f>
        <v>819</v>
      </c>
      <c r="E48" s="9">
        <f>+[1]Historicals!E145</f>
        <v>848</v>
      </c>
      <c r="F48" s="9">
        <f>+[1]Historicals!F145</f>
        <v>814</v>
      </c>
      <c r="G48" s="9">
        <f>+[1]Historicals!G145</f>
        <v>645</v>
      </c>
      <c r="H48" s="9">
        <f>+[1]Historicals!H145</f>
        <v>617</v>
      </c>
      <c r="I48" s="9">
        <f>+[1]Historicals!I145</f>
        <v>639</v>
      </c>
      <c r="J48" s="52">
        <f>+J21*J50</f>
        <v>639.00000000000011</v>
      </c>
      <c r="K48" s="52">
        <f t="shared" ref="K48:N48" si="66">+K21*K50</f>
        <v>639.00000000000011</v>
      </c>
      <c r="L48" s="52">
        <f t="shared" si="66"/>
        <v>639.00000000000011</v>
      </c>
      <c r="M48" s="52">
        <f t="shared" si="66"/>
        <v>639.00000000000011</v>
      </c>
      <c r="N48" s="52">
        <f t="shared" si="66"/>
        <v>639.00000000000011</v>
      </c>
    </row>
    <row r="49" spans="1:14">
      <c r="A49" s="50" t="s">
        <v>129</v>
      </c>
      <c r="B49" s="51" t="str">
        <f t="shared" ref="B49:H49" si="67">+IFERROR(B48/A48-1,"nm")</f>
        <v>nm</v>
      </c>
      <c r="C49" s="51">
        <f t="shared" si="67"/>
        <v>0.17405063291139244</v>
      </c>
      <c r="D49" s="51">
        <f t="shared" si="67"/>
        <v>0.10377358490566047</v>
      </c>
      <c r="E49" s="51">
        <f t="shared" si="67"/>
        <v>3.5409035409035505E-2</v>
      </c>
      <c r="F49" s="51">
        <f t="shared" si="67"/>
        <v>-4.0094339622641528E-2</v>
      </c>
      <c r="G49" s="51">
        <f t="shared" si="67"/>
        <v>-0.20761670761670759</v>
      </c>
      <c r="H49" s="51">
        <f t="shared" si="67"/>
        <v>-4.3410852713178349E-2</v>
      </c>
      <c r="I49" s="51">
        <f>+IFERROR(I48/H48-1,"nm")</f>
        <v>3.5656401944894611E-2</v>
      </c>
      <c r="J49" s="51">
        <f>+J50+J51</f>
        <v>3.4817196098730456E-2</v>
      </c>
      <c r="K49" s="51">
        <f t="shared" ref="K49:N49" si="68">+K50+K51</f>
        <v>3.4817196098730456E-2</v>
      </c>
      <c r="L49" s="51">
        <f t="shared" si="68"/>
        <v>3.4817196098730456E-2</v>
      </c>
      <c r="M49" s="51">
        <f t="shared" si="68"/>
        <v>3.4817196098730456E-2</v>
      </c>
      <c r="N49" s="51">
        <f t="shared" si="68"/>
        <v>3.4817196098730456E-2</v>
      </c>
    </row>
    <row r="50" spans="1:14">
      <c r="A50" s="50" t="s">
        <v>133</v>
      </c>
      <c r="B50" s="51">
        <f t="shared" ref="B50:H50" si="69">+IFERROR(B48/B$21,"nm")</f>
        <v>4.599708879184862E-2</v>
      </c>
      <c r="C50" s="51">
        <f t="shared" si="69"/>
        <v>5.0257382823083174E-2</v>
      </c>
      <c r="D50" s="51">
        <f t="shared" si="69"/>
        <v>5.3824921135646686E-2</v>
      </c>
      <c r="E50" s="51">
        <f t="shared" si="69"/>
        <v>5.7085156512958597E-2</v>
      </c>
      <c r="F50" s="51">
        <f t="shared" si="69"/>
        <v>5.1188529744686205E-2</v>
      </c>
      <c r="G50" s="51">
        <f t="shared" si="69"/>
        <v>4.4531897265948632E-2</v>
      </c>
      <c r="H50" s="51">
        <f t="shared" si="69"/>
        <v>3.5915943884975841E-2</v>
      </c>
      <c r="I50" s="51">
        <f>+IFERROR(I48/I$21,"nm")</f>
        <v>3.4817196098730456E-2</v>
      </c>
      <c r="J50" s="55">
        <f>+I50</f>
        <v>3.4817196098730456E-2</v>
      </c>
      <c r="K50" s="55">
        <f t="shared" ref="K50:N50" si="70">+J50</f>
        <v>3.4817196098730456E-2</v>
      </c>
      <c r="L50" s="55">
        <f t="shared" si="70"/>
        <v>3.4817196098730456E-2</v>
      </c>
      <c r="M50" s="55">
        <f t="shared" si="70"/>
        <v>3.4817196098730456E-2</v>
      </c>
      <c r="N50" s="55">
        <f t="shared" si="70"/>
        <v>3.4817196098730456E-2</v>
      </c>
    </row>
    <row r="51" spans="1:14">
      <c r="A51" s="47" t="str">
        <f>+[1]Historicals!A111</f>
        <v>Europe, Middle East &amp; Africa</v>
      </c>
      <c r="B51" s="47"/>
      <c r="C51" s="47"/>
      <c r="D51" s="47"/>
      <c r="E51" s="47"/>
      <c r="F51" s="47"/>
      <c r="G51" s="47"/>
      <c r="H51" s="47"/>
      <c r="I51" s="47"/>
      <c r="J51" s="43"/>
      <c r="K51" s="43"/>
      <c r="L51" s="43"/>
      <c r="M51" s="43"/>
      <c r="N51" s="43"/>
    </row>
    <row r="52" spans="1:14">
      <c r="A52" s="9" t="s">
        <v>136</v>
      </c>
      <c r="B52" s="9">
        <f>+[1]Historicals!B111</f>
        <v>7126</v>
      </c>
      <c r="C52" s="9">
        <f>+[1]Historicals!C111</f>
        <v>7568</v>
      </c>
      <c r="D52" s="9">
        <f>+[1]Historicals!D111</f>
        <v>7970</v>
      </c>
      <c r="E52" s="9">
        <f>+[1]Historicals!E111</f>
        <v>9242</v>
      </c>
      <c r="F52" s="9">
        <f>+[1]Historicals!F111</f>
        <v>9812</v>
      </c>
      <c r="G52" s="9">
        <f>+[1]Historicals!G111</f>
        <v>9347</v>
      </c>
      <c r="H52" s="9">
        <f>+[1]Historicals!H111</f>
        <v>11456</v>
      </c>
      <c r="I52" s="9">
        <f>+[1]Historicals!I111</f>
        <v>12479</v>
      </c>
      <c r="J52" s="9">
        <f>+SUM(J54+J58+J62)</f>
        <v>12479</v>
      </c>
      <c r="K52" s="9">
        <f t="shared" ref="K52:N52" si="71">+SUM(K54+K58+K62)</f>
        <v>12479</v>
      </c>
      <c r="L52" s="9">
        <f t="shared" si="71"/>
        <v>12479</v>
      </c>
      <c r="M52" s="9">
        <f t="shared" si="71"/>
        <v>12479</v>
      </c>
      <c r="N52" s="9">
        <f t="shared" si="71"/>
        <v>12479</v>
      </c>
    </row>
    <row r="53" spans="1:14">
      <c r="A53" s="48" t="s">
        <v>129</v>
      </c>
      <c r="B53" s="51" t="str">
        <f t="shared" ref="B53:H53" si="72">+IFERROR(B52/A52-1,"nm")</f>
        <v>nm</v>
      </c>
      <c r="C53" s="51">
        <f t="shared" si="72"/>
        <v>6.2026382262138746E-2</v>
      </c>
      <c r="D53" s="51">
        <f t="shared" si="72"/>
        <v>5.3118393234672379E-2</v>
      </c>
      <c r="E53" s="51">
        <f t="shared" si="72"/>
        <v>0.15959849435382689</v>
      </c>
      <c r="F53" s="51">
        <f t="shared" si="72"/>
        <v>6.1674962129409261E-2</v>
      </c>
      <c r="G53" s="51">
        <f t="shared" si="72"/>
        <v>-4.7390949857317621E-2</v>
      </c>
      <c r="H53" s="51">
        <f t="shared" si="72"/>
        <v>0.22563389322777372</v>
      </c>
      <c r="I53" s="51">
        <f>+IFERROR(I52/H52-1,"nm")</f>
        <v>8.9298184357541999E-2</v>
      </c>
      <c r="J53" s="51">
        <f t="shared" ref="J53:N53" si="73">+IFERROR(J52/I52-1,"nm")</f>
        <v>0</v>
      </c>
      <c r="K53" s="51">
        <f t="shared" si="73"/>
        <v>0</v>
      </c>
      <c r="L53" s="51">
        <f t="shared" si="73"/>
        <v>0</v>
      </c>
      <c r="M53" s="51">
        <f t="shared" si="73"/>
        <v>0</v>
      </c>
      <c r="N53" s="51">
        <f t="shared" si="73"/>
        <v>0</v>
      </c>
    </row>
    <row r="54" spans="1:14">
      <c r="A54" s="49" t="s">
        <v>113</v>
      </c>
      <c r="B54" s="3">
        <f>+[1]Historicals!B112</f>
        <v>4703</v>
      </c>
      <c r="C54" s="3">
        <f>+[1]Historicals!C112</f>
        <v>5043</v>
      </c>
      <c r="D54" s="3">
        <f>+[1]Historicals!D112</f>
        <v>5192</v>
      </c>
      <c r="E54" s="3">
        <f>+[1]Historicals!E112</f>
        <v>5875</v>
      </c>
      <c r="F54" s="3">
        <f>+[1]Historicals!F112</f>
        <v>6293</v>
      </c>
      <c r="G54" s="3">
        <f>+[1]Historicals!G112</f>
        <v>5892</v>
      </c>
      <c r="H54" s="3">
        <f>+[1]Historicals!H112</f>
        <v>6970</v>
      </c>
      <c r="I54" s="3">
        <f>+[1]Historicals!I112</f>
        <v>7388</v>
      </c>
      <c r="J54" s="3">
        <f>+I54*(1+J55)</f>
        <v>7388</v>
      </c>
      <c r="K54" s="3">
        <f t="shared" ref="K54:N54" si="74">+J54*(1+K55)</f>
        <v>7388</v>
      </c>
      <c r="L54" s="3">
        <f t="shared" si="74"/>
        <v>7388</v>
      </c>
      <c r="M54" s="3">
        <f t="shared" si="74"/>
        <v>7388</v>
      </c>
      <c r="N54" s="3">
        <f t="shared" si="74"/>
        <v>7388</v>
      </c>
    </row>
    <row r="55" spans="1:14">
      <c r="A55" s="48" t="s">
        <v>129</v>
      </c>
      <c r="B55" s="51" t="str">
        <f t="shared" ref="B55:H55" si="75">+IFERROR(B54/A54-1,"nm")</f>
        <v>nm</v>
      </c>
      <c r="C55" s="51">
        <f t="shared" si="75"/>
        <v>7.2294280246651077E-2</v>
      </c>
      <c r="D55" s="51">
        <f t="shared" si="75"/>
        <v>2.9545905215149659E-2</v>
      </c>
      <c r="E55" s="51">
        <f t="shared" si="75"/>
        <v>0.1315485362095532</v>
      </c>
      <c r="F55" s="51">
        <f t="shared" si="75"/>
        <v>7.1148936170212673E-2</v>
      </c>
      <c r="G55" s="51">
        <f t="shared" si="75"/>
        <v>-6.3721595423486432E-2</v>
      </c>
      <c r="H55" s="51">
        <f t="shared" si="75"/>
        <v>0.18295994568907004</v>
      </c>
      <c r="I55" s="51">
        <f>+IFERROR(I54/H54-1,"nm")</f>
        <v>5.9971305595408975E-2</v>
      </c>
      <c r="J55" s="51">
        <f>+J56+J57</f>
        <v>0</v>
      </c>
      <c r="K55" s="51">
        <f t="shared" ref="K55:N55" si="76">+K56+K57</f>
        <v>0</v>
      </c>
      <c r="L55" s="51">
        <f t="shared" si="76"/>
        <v>0</v>
      </c>
      <c r="M55" s="51">
        <f t="shared" si="76"/>
        <v>0</v>
      </c>
      <c r="N55" s="51">
        <f t="shared" si="76"/>
        <v>0</v>
      </c>
    </row>
    <row r="56" spans="1:14">
      <c r="A56" s="48" t="s">
        <v>137</v>
      </c>
      <c r="B56" s="51">
        <f>+[1]Historicals!B184</f>
        <v>0.24</v>
      </c>
      <c r="C56" s="51">
        <f>+[1]Historicals!C184</f>
        <v>0.19</v>
      </c>
      <c r="D56" s="51">
        <f>+[1]Historicals!D184</f>
        <v>0.08</v>
      </c>
      <c r="E56" s="51">
        <f>+[1]Historicals!E184</f>
        <v>0.06</v>
      </c>
      <c r="F56" s="51">
        <f>+[1]Historicals!F184</f>
        <v>0.12</v>
      </c>
      <c r="G56" s="51">
        <f>+[1]Historicals!G184</f>
        <v>-0.03</v>
      </c>
      <c r="H56" s="51">
        <f>+[1]Historicals!H184</f>
        <v>0.13</v>
      </c>
      <c r="I56" s="51">
        <f>+[1]Historicals!I184</f>
        <v>0.09</v>
      </c>
      <c r="J56" s="55">
        <v>0</v>
      </c>
      <c r="K56" s="55">
        <f t="shared" ref="K56:N57" si="77">+J56</f>
        <v>0</v>
      </c>
      <c r="L56" s="55">
        <f t="shared" si="77"/>
        <v>0</v>
      </c>
      <c r="M56" s="55">
        <f t="shared" si="77"/>
        <v>0</v>
      </c>
      <c r="N56" s="55">
        <f t="shared" si="77"/>
        <v>0</v>
      </c>
    </row>
    <row r="57" spans="1:14">
      <c r="A57" s="48" t="s">
        <v>138</v>
      </c>
      <c r="B57" s="51" t="str">
        <f t="shared" ref="B57:H57" si="78">+IFERROR(B55-B56,"nm")</f>
        <v>nm</v>
      </c>
      <c r="C57" s="51">
        <f t="shared" si="78"/>
        <v>-0.11770571975334893</v>
      </c>
      <c r="D57" s="51">
        <f t="shared" si="78"/>
        <v>-5.0454094784850342E-2</v>
      </c>
      <c r="E57" s="51">
        <f t="shared" si="78"/>
        <v>7.1548536209553204E-2</v>
      </c>
      <c r="F57" s="51">
        <f t="shared" si="78"/>
        <v>-4.8851063829787322E-2</v>
      </c>
      <c r="G57" s="51">
        <f t="shared" si="78"/>
        <v>-3.3721595423486433E-2</v>
      </c>
      <c r="H57" s="51">
        <f t="shared" si="78"/>
        <v>5.2959945689070032E-2</v>
      </c>
      <c r="I57" s="51">
        <f>+IFERROR(I55-I56,"nm")</f>
        <v>-3.0028694404591022E-2</v>
      </c>
      <c r="J57" s="55">
        <v>0</v>
      </c>
      <c r="K57" s="55">
        <f t="shared" si="77"/>
        <v>0</v>
      </c>
      <c r="L57" s="55">
        <f t="shared" si="77"/>
        <v>0</v>
      </c>
      <c r="M57" s="55">
        <f t="shared" si="77"/>
        <v>0</v>
      </c>
      <c r="N57" s="55">
        <f t="shared" si="77"/>
        <v>0</v>
      </c>
    </row>
    <row r="58" spans="1:14">
      <c r="A58" s="49" t="s">
        <v>114</v>
      </c>
      <c r="B58" s="3">
        <f>+[1]Historicals!B113</f>
        <v>2051</v>
      </c>
      <c r="C58" s="3">
        <f>+[1]Historicals!C113</f>
        <v>2149</v>
      </c>
      <c r="D58" s="3">
        <f>+[1]Historicals!D113</f>
        <v>2395</v>
      </c>
      <c r="E58" s="3">
        <f>+[1]Historicals!E113</f>
        <v>2940</v>
      </c>
      <c r="F58" s="3">
        <f>+[1]Historicals!F113</f>
        <v>3087</v>
      </c>
      <c r="G58" s="3">
        <f>+[1]Historicals!G113</f>
        <v>3053</v>
      </c>
      <c r="H58" s="3">
        <f>+[1]Historicals!H113</f>
        <v>3996</v>
      </c>
      <c r="I58" s="3">
        <f>+[1]Historicals!I113</f>
        <v>4527</v>
      </c>
      <c r="J58" s="3">
        <f>+I58*(1+J59)</f>
        <v>4527</v>
      </c>
      <c r="K58" s="3">
        <f t="shared" ref="K58:N58" si="79">+J58*(1+K59)</f>
        <v>4527</v>
      </c>
      <c r="L58" s="3">
        <f t="shared" si="79"/>
        <v>4527</v>
      </c>
      <c r="M58" s="3">
        <f t="shared" si="79"/>
        <v>4527</v>
      </c>
      <c r="N58" s="3">
        <f t="shared" si="79"/>
        <v>4527</v>
      </c>
    </row>
    <row r="59" spans="1:14">
      <c r="A59" s="48" t="s">
        <v>129</v>
      </c>
      <c r="B59" s="51" t="str">
        <f t="shared" ref="B59:H59" si="80">+IFERROR(B58/A58-1,"nm")</f>
        <v>nm</v>
      </c>
      <c r="C59" s="51">
        <f t="shared" si="80"/>
        <v>4.7781569965870352E-2</v>
      </c>
      <c r="D59" s="51">
        <f t="shared" si="80"/>
        <v>0.11447184737087013</v>
      </c>
      <c r="E59" s="51">
        <f t="shared" si="80"/>
        <v>0.22755741127348639</v>
      </c>
      <c r="F59" s="51">
        <f t="shared" si="80"/>
        <v>5.0000000000000044E-2</v>
      </c>
      <c r="G59" s="51">
        <f t="shared" si="80"/>
        <v>-1.1013929381276322E-2</v>
      </c>
      <c r="H59" s="51">
        <f t="shared" si="80"/>
        <v>0.30887651490337364</v>
      </c>
      <c r="I59" s="51">
        <f>+IFERROR(I58/H58-1,"nm")</f>
        <v>0.13288288288288297</v>
      </c>
      <c r="J59" s="51">
        <f>+J60+J61</f>
        <v>0</v>
      </c>
      <c r="K59" s="51">
        <f t="shared" ref="K59:N59" si="81">+K60+K61</f>
        <v>0</v>
      </c>
      <c r="L59" s="51">
        <f t="shared" si="81"/>
        <v>0</v>
      </c>
      <c r="M59" s="51">
        <f t="shared" si="81"/>
        <v>0</v>
      </c>
      <c r="N59" s="51">
        <f t="shared" si="81"/>
        <v>0</v>
      </c>
    </row>
    <row r="60" spans="1:14">
      <c r="A60" s="48" t="s">
        <v>137</v>
      </c>
      <c r="B60" s="51">
        <f>+[1]Historicals!B185</f>
        <v>0.1</v>
      </c>
      <c r="C60" s="51">
        <f>+[1]Historicals!C185</f>
        <v>0.13</v>
      </c>
      <c r="D60" s="51">
        <f>+[1]Historicals!D185</f>
        <v>0.17</v>
      </c>
      <c r="E60" s="51">
        <f>+[1]Historicals!E185</f>
        <v>0.16</v>
      </c>
      <c r="F60" s="51">
        <f>+[1]Historicals!F185</f>
        <v>0.09</v>
      </c>
      <c r="G60" s="51">
        <f>+[1]Historicals!G185</f>
        <v>0.02</v>
      </c>
      <c r="H60" s="51">
        <f>+[1]Historicals!H185</f>
        <v>0.25</v>
      </c>
      <c r="I60" s="51">
        <f>+[1]Historicals!I185</f>
        <v>0.16</v>
      </c>
      <c r="J60" s="55">
        <v>0</v>
      </c>
      <c r="K60" s="55">
        <f t="shared" ref="K60:N61" si="82">+J60</f>
        <v>0</v>
      </c>
      <c r="L60" s="55">
        <f t="shared" si="82"/>
        <v>0</v>
      </c>
      <c r="M60" s="55">
        <f t="shared" si="82"/>
        <v>0</v>
      </c>
      <c r="N60" s="55">
        <f t="shared" si="82"/>
        <v>0</v>
      </c>
    </row>
    <row r="61" spans="1:14">
      <c r="A61" s="48" t="s">
        <v>138</v>
      </c>
      <c r="B61" s="51" t="str">
        <f t="shared" ref="B61:H61" si="83">+IFERROR(B59-B60,"nm")</f>
        <v>nm</v>
      </c>
      <c r="C61" s="51">
        <f t="shared" si="83"/>
        <v>-8.2218430034129653E-2</v>
      </c>
      <c r="D61" s="51">
        <f t="shared" si="83"/>
        <v>-5.5528152629129884E-2</v>
      </c>
      <c r="E61" s="51">
        <f t="shared" si="83"/>
        <v>6.7557411273486384E-2</v>
      </c>
      <c r="F61" s="51">
        <f t="shared" si="83"/>
        <v>-3.9999999999999952E-2</v>
      </c>
      <c r="G61" s="51">
        <f t="shared" si="83"/>
        <v>-3.1013929381276322E-2</v>
      </c>
      <c r="H61" s="51">
        <f t="shared" si="83"/>
        <v>5.8876514903373645E-2</v>
      </c>
      <c r="I61" s="51">
        <f>+IFERROR(I59-I60,"nm")</f>
        <v>-2.7117117117117034E-2</v>
      </c>
      <c r="J61" s="55">
        <v>0</v>
      </c>
      <c r="K61" s="55">
        <f t="shared" si="82"/>
        <v>0</v>
      </c>
      <c r="L61" s="55">
        <f t="shared" si="82"/>
        <v>0</v>
      </c>
      <c r="M61" s="55">
        <f t="shared" si="82"/>
        <v>0</v>
      </c>
      <c r="N61" s="55">
        <f t="shared" si="82"/>
        <v>0</v>
      </c>
    </row>
    <row r="62" spans="1:14">
      <c r="A62" s="49" t="s">
        <v>115</v>
      </c>
      <c r="B62" s="3">
        <f>+[1]Historicals!B114</f>
        <v>372</v>
      </c>
      <c r="C62" s="3">
        <f>+[1]Historicals!C114</f>
        <v>376</v>
      </c>
      <c r="D62" s="3">
        <f>+[1]Historicals!D114</f>
        <v>383</v>
      </c>
      <c r="E62" s="3">
        <f>+[1]Historicals!E114</f>
        <v>427</v>
      </c>
      <c r="F62" s="3">
        <f>+[1]Historicals!F114</f>
        <v>432</v>
      </c>
      <c r="G62" s="3">
        <f>+[1]Historicals!G114</f>
        <v>402</v>
      </c>
      <c r="H62" s="3">
        <f>+[1]Historicals!H114</f>
        <v>490</v>
      </c>
      <c r="I62" s="3">
        <f>+[1]Historicals!I114</f>
        <v>564</v>
      </c>
      <c r="J62" s="3">
        <f>+I62*(1+J63)</f>
        <v>564</v>
      </c>
      <c r="K62" s="3">
        <f t="shared" ref="K62:N62" si="84">+J62*(1+K63)</f>
        <v>564</v>
      </c>
      <c r="L62" s="3">
        <f t="shared" si="84"/>
        <v>564</v>
      </c>
      <c r="M62" s="3">
        <f t="shared" si="84"/>
        <v>564</v>
      </c>
      <c r="N62" s="3">
        <f t="shared" si="84"/>
        <v>564</v>
      </c>
    </row>
    <row r="63" spans="1:14">
      <c r="A63" s="48" t="s">
        <v>129</v>
      </c>
      <c r="B63" s="51" t="str">
        <f t="shared" ref="B63:H63" si="85">+IFERROR(B62/A62-1,"nm")</f>
        <v>nm</v>
      </c>
      <c r="C63" s="51">
        <f t="shared" si="85"/>
        <v>1.0752688172043001E-2</v>
      </c>
      <c r="D63" s="51">
        <f t="shared" si="85"/>
        <v>1.8617021276595702E-2</v>
      </c>
      <c r="E63" s="51">
        <f t="shared" si="85"/>
        <v>0.11488250652741505</v>
      </c>
      <c r="F63" s="51">
        <f t="shared" si="85"/>
        <v>1.1709601873536313E-2</v>
      </c>
      <c r="G63" s="51">
        <f t="shared" si="85"/>
        <v>-6.944444444444442E-2</v>
      </c>
      <c r="H63" s="51">
        <f t="shared" si="85"/>
        <v>0.21890547263681581</v>
      </c>
      <c r="I63" s="51">
        <f>+IFERROR(I62/H62-1,"nm")</f>
        <v>0.15102040816326534</v>
      </c>
      <c r="J63" s="51">
        <f>+J64+J65</f>
        <v>0</v>
      </c>
      <c r="K63" s="51">
        <f t="shared" ref="K63:N63" si="86">+K64+K65</f>
        <v>0</v>
      </c>
      <c r="L63" s="51">
        <f t="shared" si="86"/>
        <v>0</v>
      </c>
      <c r="M63" s="51">
        <f t="shared" si="86"/>
        <v>0</v>
      </c>
      <c r="N63" s="51">
        <f t="shared" si="86"/>
        <v>0</v>
      </c>
    </row>
    <row r="64" spans="1:14">
      <c r="A64" s="48" t="s">
        <v>137</v>
      </c>
      <c r="B64" s="51">
        <f>+[1]Historicals!B186</f>
        <v>0.15</v>
      </c>
      <c r="C64" s="51">
        <f>+[1]Historicals!C186</f>
        <v>0.08</v>
      </c>
      <c r="D64" s="51">
        <f>+[1]Historicals!D186</f>
        <v>7.0000000000000007E-2</v>
      </c>
      <c r="E64" s="51">
        <f>+[1]Historicals!E186</f>
        <v>0.06</v>
      </c>
      <c r="F64" s="51">
        <f>+[1]Historicals!F186</f>
        <v>0.05</v>
      </c>
      <c r="G64" s="51">
        <f>+[1]Historicals!G186</f>
        <v>-0.03</v>
      </c>
      <c r="H64" s="51">
        <f>+[1]Historicals!H186</f>
        <v>0.19</v>
      </c>
      <c r="I64" s="51">
        <f>+[1]Historicals!I186</f>
        <v>0.17</v>
      </c>
      <c r="J64" s="55">
        <v>0</v>
      </c>
      <c r="K64" s="55">
        <f t="shared" ref="K64:N65" si="87">+J64</f>
        <v>0</v>
      </c>
      <c r="L64" s="55">
        <f t="shared" si="87"/>
        <v>0</v>
      </c>
      <c r="M64" s="55">
        <f t="shared" si="87"/>
        <v>0</v>
      </c>
      <c r="N64" s="55">
        <f t="shared" si="87"/>
        <v>0</v>
      </c>
    </row>
    <row r="65" spans="1:14">
      <c r="A65" s="48" t="s">
        <v>138</v>
      </c>
      <c r="B65" s="51" t="str">
        <f t="shared" ref="B65:H65" si="88">+IFERROR(B63-B64,"nm")</f>
        <v>nm</v>
      </c>
      <c r="C65" s="51">
        <f t="shared" si="88"/>
        <v>-6.9247311827957E-2</v>
      </c>
      <c r="D65" s="51">
        <f t="shared" si="88"/>
        <v>-5.1382978723404304E-2</v>
      </c>
      <c r="E65" s="51">
        <f t="shared" si="88"/>
        <v>5.4882506527415054E-2</v>
      </c>
      <c r="F65" s="51">
        <f t="shared" si="88"/>
        <v>-3.829039812646369E-2</v>
      </c>
      <c r="G65" s="51">
        <f t="shared" si="88"/>
        <v>-3.9444444444444421E-2</v>
      </c>
      <c r="H65" s="51">
        <f t="shared" si="88"/>
        <v>2.890547263681581E-2</v>
      </c>
      <c r="I65" s="51">
        <f>+IFERROR(I63-I64,"nm")</f>
        <v>-1.8979591836734672E-2</v>
      </c>
      <c r="J65" s="55">
        <v>0</v>
      </c>
      <c r="K65" s="55">
        <f t="shared" si="87"/>
        <v>0</v>
      </c>
      <c r="L65" s="55">
        <f t="shared" si="87"/>
        <v>0</v>
      </c>
      <c r="M65" s="55">
        <f t="shared" si="87"/>
        <v>0</v>
      </c>
      <c r="N65" s="55">
        <f t="shared" si="87"/>
        <v>0</v>
      </c>
    </row>
    <row r="66" spans="1:14">
      <c r="A66" s="9" t="s">
        <v>130</v>
      </c>
      <c r="B66" s="52">
        <f t="shared" ref="B66:H66" si="89">+B73+B69</f>
        <v>1611</v>
      </c>
      <c r="C66" s="52">
        <f t="shared" si="89"/>
        <v>1872</v>
      </c>
      <c r="D66" s="52">
        <f t="shared" si="89"/>
        <v>1613</v>
      </c>
      <c r="E66" s="52">
        <f t="shared" si="89"/>
        <v>1703</v>
      </c>
      <c r="F66" s="52">
        <f t="shared" si="89"/>
        <v>2106</v>
      </c>
      <c r="G66" s="52">
        <f t="shared" si="89"/>
        <v>1673</v>
      </c>
      <c r="H66" s="52">
        <f t="shared" si="89"/>
        <v>2571</v>
      </c>
      <c r="I66" s="52">
        <f>+I73+I69</f>
        <v>3427</v>
      </c>
      <c r="J66" s="52">
        <f>+J52*J68</f>
        <v>3427</v>
      </c>
      <c r="K66" s="52">
        <f t="shared" ref="K66:N66" si="90">+K52*K68</f>
        <v>3427</v>
      </c>
      <c r="L66" s="52">
        <f t="shared" si="90"/>
        <v>3427</v>
      </c>
      <c r="M66" s="52">
        <f t="shared" si="90"/>
        <v>3427</v>
      </c>
      <c r="N66" s="52">
        <f t="shared" si="90"/>
        <v>3427</v>
      </c>
    </row>
    <row r="67" spans="1:14">
      <c r="A67" s="50" t="s">
        <v>129</v>
      </c>
      <c r="B67" s="51" t="str">
        <f t="shared" ref="B67:H67" si="91">+IFERROR(B66/A66-1,"nm")</f>
        <v>nm</v>
      </c>
      <c r="C67" s="51">
        <f t="shared" si="91"/>
        <v>0.16201117318435765</v>
      </c>
      <c r="D67" s="51">
        <f t="shared" si="91"/>
        <v>-0.13835470085470081</v>
      </c>
      <c r="E67" s="51">
        <f t="shared" si="91"/>
        <v>5.5796652200867936E-2</v>
      </c>
      <c r="F67" s="51">
        <f t="shared" si="91"/>
        <v>0.23664122137404586</v>
      </c>
      <c r="G67" s="51">
        <f t="shared" si="91"/>
        <v>-0.20560303893637222</v>
      </c>
      <c r="H67" s="51">
        <f t="shared" si="91"/>
        <v>0.53676031081888831</v>
      </c>
      <c r="I67" s="51">
        <f>+IFERROR(I66/H66-1,"nm")</f>
        <v>0.33294437961882539</v>
      </c>
      <c r="J67" s="51">
        <f t="shared" ref="J67:N67" si="92">+IFERROR(J66/I66-1,"nm")</f>
        <v>0</v>
      </c>
      <c r="K67" s="51">
        <f t="shared" si="92"/>
        <v>0</v>
      </c>
      <c r="L67" s="51">
        <f t="shared" si="92"/>
        <v>0</v>
      </c>
      <c r="M67" s="51">
        <f t="shared" si="92"/>
        <v>0</v>
      </c>
      <c r="N67" s="51">
        <f t="shared" si="92"/>
        <v>0</v>
      </c>
    </row>
    <row r="68" spans="1:14">
      <c r="A68" s="50" t="s">
        <v>131</v>
      </c>
      <c r="B68" s="51">
        <f>+IFERROR(B66/B$52,"nm")</f>
        <v>0.22607353353915241</v>
      </c>
      <c r="C68" s="51">
        <f t="shared" ref="C68:I68" si="93">+IFERROR(C66/C$52,"nm")</f>
        <v>0.24735729386892177</v>
      </c>
      <c r="D68" s="51">
        <f t="shared" si="93"/>
        <v>0.20238393977415309</v>
      </c>
      <c r="E68" s="51">
        <f t="shared" si="93"/>
        <v>0.18426747457260334</v>
      </c>
      <c r="F68" s="51">
        <f t="shared" si="93"/>
        <v>0.21463514064410924</v>
      </c>
      <c r="G68" s="51">
        <f t="shared" si="93"/>
        <v>0.17898791055953783</v>
      </c>
      <c r="H68" s="51">
        <f t="shared" si="93"/>
        <v>0.22442388268156424</v>
      </c>
      <c r="I68" s="51">
        <f t="shared" si="93"/>
        <v>0.27462136389133746</v>
      </c>
      <c r="J68" s="55">
        <f>+I68</f>
        <v>0.27462136389133746</v>
      </c>
      <c r="K68" s="55">
        <f t="shared" ref="K68:N68" si="94">+J68</f>
        <v>0.27462136389133746</v>
      </c>
      <c r="L68" s="55">
        <f t="shared" si="94"/>
        <v>0.27462136389133746</v>
      </c>
      <c r="M68" s="55">
        <f t="shared" si="94"/>
        <v>0.27462136389133746</v>
      </c>
      <c r="N68" s="55">
        <f t="shared" si="94"/>
        <v>0.27462136389133746</v>
      </c>
    </row>
    <row r="69" spans="1:14">
      <c r="A69" s="9" t="s">
        <v>132</v>
      </c>
      <c r="B69" s="9">
        <f>+[1]Historicals!B168</f>
        <v>87</v>
      </c>
      <c r="C69" s="9">
        <f>+[1]Historicals!C168</f>
        <v>85</v>
      </c>
      <c r="D69" s="9">
        <f>+[1]Historicals!D168</f>
        <v>106</v>
      </c>
      <c r="E69" s="9">
        <f>+[1]Historicals!E168</f>
        <v>116</v>
      </c>
      <c r="F69" s="9">
        <f>+[1]Historicals!F168</f>
        <v>111</v>
      </c>
      <c r="G69" s="9">
        <f>+[1]Historicals!G168</f>
        <v>132</v>
      </c>
      <c r="H69" s="9">
        <f>+[1]Historicals!H168</f>
        <v>136</v>
      </c>
      <c r="I69" s="9">
        <f>+[1]Historicals!I168</f>
        <v>134</v>
      </c>
      <c r="J69" s="52">
        <f>+J72*J79</f>
        <v>134</v>
      </c>
      <c r="K69" s="52">
        <f t="shared" ref="K69:N69" si="95">+K72*K79</f>
        <v>134</v>
      </c>
      <c r="L69" s="52">
        <f t="shared" si="95"/>
        <v>134</v>
      </c>
      <c r="M69" s="52">
        <f t="shared" si="95"/>
        <v>134</v>
      </c>
      <c r="N69" s="52">
        <f t="shared" si="95"/>
        <v>134</v>
      </c>
    </row>
    <row r="70" spans="1:14">
      <c r="A70" s="50" t="s">
        <v>129</v>
      </c>
      <c r="B70" s="51" t="str">
        <f t="shared" ref="B70:H70" si="96">+IFERROR(B69/A69-1,"nm")</f>
        <v>nm</v>
      </c>
      <c r="C70" s="51">
        <f t="shared" si="96"/>
        <v>-2.2988505747126409E-2</v>
      </c>
      <c r="D70" s="51">
        <f t="shared" si="96"/>
        <v>0.24705882352941178</v>
      </c>
      <c r="E70" s="51">
        <f t="shared" si="96"/>
        <v>9.4339622641509413E-2</v>
      </c>
      <c r="F70" s="51">
        <f t="shared" si="96"/>
        <v>-4.31034482758621E-2</v>
      </c>
      <c r="G70" s="51">
        <f t="shared" si="96"/>
        <v>0.18918918918918926</v>
      </c>
      <c r="H70" s="51">
        <f t="shared" si="96"/>
        <v>3.0303030303030276E-2</v>
      </c>
      <c r="I70" s="51">
        <f>+IFERROR(I69/H69-1,"nm")</f>
        <v>-1.4705882352941124E-2</v>
      </c>
      <c r="J70" s="51">
        <f t="shared" ref="J70:N70" si="97">+IFERROR(J69/I69-1,"nm")</f>
        <v>0</v>
      </c>
      <c r="K70" s="51">
        <f t="shared" si="97"/>
        <v>0</v>
      </c>
      <c r="L70" s="51">
        <f t="shared" si="97"/>
        <v>0</v>
      </c>
      <c r="M70" s="51">
        <f t="shared" si="97"/>
        <v>0</v>
      </c>
      <c r="N70" s="51">
        <f t="shared" si="97"/>
        <v>0</v>
      </c>
    </row>
    <row r="71" spans="1:14">
      <c r="A71" s="50" t="s">
        <v>133</v>
      </c>
      <c r="B71" s="51">
        <f>+IFERROR(B69/B$52,"nm")</f>
        <v>1.2208812798203761E-2</v>
      </c>
      <c r="C71" s="51">
        <f t="shared" ref="C71:I71" si="98">+IFERROR(C69/C$52,"nm")</f>
        <v>1.1231501057082453E-2</v>
      </c>
      <c r="D71" s="51">
        <f t="shared" si="98"/>
        <v>1.3299874529485571E-2</v>
      </c>
      <c r="E71" s="51">
        <f t="shared" si="98"/>
        <v>1.2551395801774508E-2</v>
      </c>
      <c r="F71" s="51">
        <f t="shared" si="98"/>
        <v>1.1312678353037097E-2</v>
      </c>
      <c r="G71" s="51">
        <f t="shared" si="98"/>
        <v>1.4122178239007167E-2</v>
      </c>
      <c r="H71" s="51">
        <f t="shared" si="98"/>
        <v>1.1871508379888268E-2</v>
      </c>
      <c r="I71" s="51">
        <f t="shared" si="98"/>
        <v>1.0738039907043834E-2</v>
      </c>
      <c r="J71" s="51">
        <f t="shared" ref="J71:N71" si="99">+IFERROR(J69/J$21,"nm")</f>
        <v>7.3012586498120199E-3</v>
      </c>
      <c r="K71" s="51">
        <f t="shared" si="99"/>
        <v>7.3012586498120199E-3</v>
      </c>
      <c r="L71" s="51">
        <f t="shared" si="99"/>
        <v>7.3012586498120199E-3</v>
      </c>
      <c r="M71" s="51">
        <f t="shared" si="99"/>
        <v>7.3012586498120199E-3</v>
      </c>
      <c r="N71" s="51">
        <f t="shared" si="99"/>
        <v>7.3012586498120199E-3</v>
      </c>
    </row>
    <row r="72" spans="1:14">
      <c r="A72" s="50" t="s">
        <v>140</v>
      </c>
      <c r="B72" s="51">
        <f t="shared" ref="B72:H72" si="100">+IFERROR(B69/B79,"nm")</f>
        <v>0.1746987951807229</v>
      </c>
      <c r="C72" s="51">
        <f t="shared" si="100"/>
        <v>0.13302034428794993</v>
      </c>
      <c r="D72" s="51">
        <f t="shared" si="100"/>
        <v>0.14950634696755993</v>
      </c>
      <c r="E72" s="51">
        <f t="shared" si="100"/>
        <v>0.13663133097762073</v>
      </c>
      <c r="F72" s="51">
        <f t="shared" si="100"/>
        <v>0.11948331539289558</v>
      </c>
      <c r="G72" s="51">
        <f t="shared" si="100"/>
        <v>0.14915254237288136</v>
      </c>
      <c r="H72" s="51">
        <f t="shared" si="100"/>
        <v>0.1384928716904277</v>
      </c>
      <c r="I72" s="51">
        <f>+IFERROR(I69/I79,"nm")</f>
        <v>0.14565217391304347</v>
      </c>
      <c r="J72" s="55">
        <f>+I72</f>
        <v>0.14565217391304347</v>
      </c>
      <c r="K72" s="55">
        <f t="shared" ref="K72:N72" si="101">+J72</f>
        <v>0.14565217391304347</v>
      </c>
      <c r="L72" s="55">
        <f t="shared" si="101"/>
        <v>0.14565217391304347</v>
      </c>
      <c r="M72" s="55">
        <f t="shared" si="101"/>
        <v>0.14565217391304347</v>
      </c>
      <c r="N72" s="55">
        <f t="shared" si="101"/>
        <v>0.14565217391304347</v>
      </c>
    </row>
    <row r="73" spans="1:14">
      <c r="A73" s="9" t="s">
        <v>134</v>
      </c>
      <c r="B73" s="9">
        <f>+[1]Historicals!B135</f>
        <v>1524</v>
      </c>
      <c r="C73" s="9">
        <f>+[1]Historicals!C135</f>
        <v>1787</v>
      </c>
      <c r="D73" s="9">
        <f>+[1]Historicals!D135</f>
        <v>1507</v>
      </c>
      <c r="E73" s="9">
        <f>+[1]Historicals!E135</f>
        <v>1587</v>
      </c>
      <c r="F73" s="9">
        <f>+[1]Historicals!F135</f>
        <v>1995</v>
      </c>
      <c r="G73" s="9">
        <f>+[1]Historicals!G135</f>
        <v>1541</v>
      </c>
      <c r="H73" s="9">
        <f>+[1]Historicals!H135</f>
        <v>2435</v>
      </c>
      <c r="I73" s="9">
        <f>+[1]Historicals!I135</f>
        <v>3293</v>
      </c>
      <c r="J73" s="9">
        <f>+J66-J69</f>
        <v>3293</v>
      </c>
      <c r="K73" s="9">
        <f t="shared" ref="K73:N73" si="102">+K66-K69</f>
        <v>3293</v>
      </c>
      <c r="L73" s="9">
        <f t="shared" si="102"/>
        <v>3293</v>
      </c>
      <c r="M73" s="9">
        <f t="shared" si="102"/>
        <v>3293</v>
      </c>
      <c r="N73" s="9">
        <f t="shared" si="102"/>
        <v>3293</v>
      </c>
    </row>
    <row r="74" spans="1:14">
      <c r="A74" s="50" t="s">
        <v>129</v>
      </c>
      <c r="B74" s="51" t="str">
        <f t="shared" ref="B74:H74" si="103">+IFERROR(B73/A73-1,"nm")</f>
        <v>nm</v>
      </c>
      <c r="C74" s="51">
        <f t="shared" si="103"/>
        <v>0.17257217847769035</v>
      </c>
      <c r="D74" s="51">
        <f t="shared" si="103"/>
        <v>-0.15668718522663683</v>
      </c>
      <c r="E74" s="51">
        <f t="shared" si="103"/>
        <v>5.3085600530855981E-2</v>
      </c>
      <c r="F74" s="51">
        <f t="shared" si="103"/>
        <v>0.25708884688090738</v>
      </c>
      <c r="G74" s="51">
        <f t="shared" si="103"/>
        <v>-0.22756892230576442</v>
      </c>
      <c r="H74" s="51">
        <f t="shared" si="103"/>
        <v>0.58014276443867629</v>
      </c>
      <c r="I74" s="51">
        <f>+IFERROR(I73/H73-1,"nm")</f>
        <v>0.3523613963039014</v>
      </c>
      <c r="J74" s="51">
        <f t="shared" ref="J74:N74" si="104">+IFERROR(J73/I73-1,"nm")</f>
        <v>0</v>
      </c>
      <c r="K74" s="51">
        <f t="shared" si="104"/>
        <v>0</v>
      </c>
      <c r="L74" s="51">
        <f t="shared" si="104"/>
        <v>0</v>
      </c>
      <c r="M74" s="51">
        <f t="shared" si="104"/>
        <v>0</v>
      </c>
      <c r="N74" s="51">
        <f t="shared" si="104"/>
        <v>0</v>
      </c>
    </row>
    <row r="75" spans="1:14">
      <c r="A75" s="50" t="s">
        <v>131</v>
      </c>
      <c r="B75" s="51">
        <f>+IFERROR(B73/B$52,"nm")</f>
        <v>0.21386472074094864</v>
      </c>
      <c r="C75" s="51">
        <f t="shared" ref="C75:I75" si="105">+IFERROR(C73/C$52,"nm")</f>
        <v>0.23612579281183932</v>
      </c>
      <c r="D75" s="51">
        <f t="shared" si="105"/>
        <v>0.1890840652446675</v>
      </c>
      <c r="E75" s="51">
        <f t="shared" si="105"/>
        <v>0.17171607877082881</v>
      </c>
      <c r="F75" s="51">
        <f t="shared" si="105"/>
        <v>0.20332246229107215</v>
      </c>
      <c r="G75" s="51">
        <f t="shared" si="105"/>
        <v>0.16486573232053064</v>
      </c>
      <c r="H75" s="51">
        <f t="shared" si="105"/>
        <v>0.21255237430167598</v>
      </c>
      <c r="I75" s="51">
        <f t="shared" si="105"/>
        <v>0.26388332398429359</v>
      </c>
      <c r="J75" s="51">
        <f t="shared" ref="J75:N75" si="106">+IFERROR(J73/J$21,"nm")</f>
        <v>0.17942570696888793</v>
      </c>
      <c r="K75" s="51">
        <f t="shared" si="106"/>
        <v>0.17942570696888793</v>
      </c>
      <c r="L75" s="51">
        <f t="shared" si="106"/>
        <v>0.17942570696888793</v>
      </c>
      <c r="M75" s="51">
        <f t="shared" si="106"/>
        <v>0.17942570696888793</v>
      </c>
      <c r="N75" s="51">
        <f t="shared" si="106"/>
        <v>0.17942570696888793</v>
      </c>
    </row>
    <row r="76" spans="1:14">
      <c r="A76" s="9" t="s">
        <v>135</v>
      </c>
      <c r="B76" s="9">
        <f>+[1]Historicals!B157</f>
        <v>236</v>
      </c>
      <c r="C76" s="9">
        <f>+[1]Historicals!C157</f>
        <v>234</v>
      </c>
      <c r="D76" s="9">
        <f>+[1]Historicals!D157</f>
        <v>173</v>
      </c>
      <c r="E76" s="9">
        <f>+[1]Historicals!E157</f>
        <v>240</v>
      </c>
      <c r="F76" s="9">
        <f>+[1]Historicals!F157</f>
        <v>233</v>
      </c>
      <c r="G76" s="9">
        <f>+[1]Historicals!G157</f>
        <v>139</v>
      </c>
      <c r="H76" s="9">
        <f>+[1]Historicals!H157</f>
        <v>153</v>
      </c>
      <c r="I76" s="9">
        <f>+[1]Historicals!I157</f>
        <v>197</v>
      </c>
      <c r="J76" s="52">
        <f>+J52*J78</f>
        <v>196.99999999999997</v>
      </c>
      <c r="K76" s="52">
        <f t="shared" ref="K76:N76" si="107">+K52*K78</f>
        <v>196.99999999999997</v>
      </c>
      <c r="L76" s="52">
        <f t="shared" si="107"/>
        <v>196.99999999999997</v>
      </c>
      <c r="M76" s="52">
        <f t="shared" si="107"/>
        <v>196.99999999999997</v>
      </c>
      <c r="N76" s="52">
        <f t="shared" si="107"/>
        <v>196.99999999999997</v>
      </c>
    </row>
    <row r="77" spans="1:14">
      <c r="A77" s="50" t="s">
        <v>129</v>
      </c>
      <c r="B77" s="51" t="str">
        <f t="shared" ref="B77:H77" si="108">+IFERROR(B76/A76-1,"nm")</f>
        <v>nm</v>
      </c>
      <c r="C77" s="51">
        <f t="shared" si="108"/>
        <v>-8.4745762711864181E-3</v>
      </c>
      <c r="D77" s="51">
        <f t="shared" si="108"/>
        <v>-0.26068376068376065</v>
      </c>
      <c r="E77" s="51">
        <f t="shared" si="108"/>
        <v>0.38728323699421963</v>
      </c>
      <c r="F77" s="51">
        <f t="shared" si="108"/>
        <v>-2.9166666666666674E-2</v>
      </c>
      <c r="G77" s="51">
        <f t="shared" si="108"/>
        <v>-0.40343347639484983</v>
      </c>
      <c r="H77" s="51">
        <f t="shared" si="108"/>
        <v>0.10071942446043169</v>
      </c>
      <c r="I77" s="51">
        <f>+IFERROR(I76/H76-1,"nm")</f>
        <v>0.28758169934640532</v>
      </c>
      <c r="J77" s="51">
        <f t="shared" ref="J77:N77" si="109">+IFERROR(J76/I76-1,"nm")</f>
        <v>-1.1102230246251565E-16</v>
      </c>
      <c r="K77" s="51">
        <f t="shared" si="109"/>
        <v>0</v>
      </c>
      <c r="L77" s="51">
        <f t="shared" si="109"/>
        <v>0</v>
      </c>
      <c r="M77" s="51">
        <f t="shared" si="109"/>
        <v>0</v>
      </c>
      <c r="N77" s="51">
        <f t="shared" si="109"/>
        <v>0</v>
      </c>
    </row>
    <row r="78" spans="1:14">
      <c r="A78" s="50" t="s">
        <v>133</v>
      </c>
      <c r="B78" s="51">
        <f>+IFERROR(B76/B$52,"nm")</f>
        <v>3.3118158854897557E-2</v>
      </c>
      <c r="C78" s="51">
        <f t="shared" ref="C78:I78" si="110">+IFERROR(C76/C$52,"nm")</f>
        <v>3.0919661733615222E-2</v>
      </c>
      <c r="D78" s="51">
        <f t="shared" si="110"/>
        <v>2.1706398996235884E-2</v>
      </c>
      <c r="E78" s="51">
        <f t="shared" si="110"/>
        <v>2.5968405107119671E-2</v>
      </c>
      <c r="F78" s="51">
        <f t="shared" si="110"/>
        <v>2.3746432939258051E-2</v>
      </c>
      <c r="G78" s="51">
        <f t="shared" si="110"/>
        <v>1.4871081630469669E-2</v>
      </c>
      <c r="H78" s="51">
        <f t="shared" si="110"/>
        <v>1.3355446927374302E-2</v>
      </c>
      <c r="I78" s="51">
        <f t="shared" si="110"/>
        <v>1.5786521355877874E-2</v>
      </c>
      <c r="J78" s="55">
        <f>+I78</f>
        <v>1.5786521355877874E-2</v>
      </c>
      <c r="K78" s="55">
        <f t="shared" ref="K78:N78" si="111">+J78</f>
        <v>1.5786521355877874E-2</v>
      </c>
      <c r="L78" s="55">
        <f t="shared" si="111"/>
        <v>1.5786521355877874E-2</v>
      </c>
      <c r="M78" s="55">
        <f t="shared" si="111"/>
        <v>1.5786521355877874E-2</v>
      </c>
      <c r="N78" s="55">
        <f t="shared" si="111"/>
        <v>1.5786521355877874E-2</v>
      </c>
    </row>
    <row r="79" spans="1:14">
      <c r="A79" s="9" t="s">
        <v>141</v>
      </c>
      <c r="B79" s="9">
        <f>+[1]Historicals!B146</f>
        <v>498</v>
      </c>
      <c r="C79" s="9">
        <f>+[1]Historicals!C146</f>
        <v>639</v>
      </c>
      <c r="D79" s="9">
        <f>+[1]Historicals!D146</f>
        <v>709</v>
      </c>
      <c r="E79" s="9">
        <f>+[1]Historicals!E146</f>
        <v>849</v>
      </c>
      <c r="F79" s="9">
        <f>+[1]Historicals!F146</f>
        <v>929</v>
      </c>
      <c r="G79" s="9">
        <f>+[1]Historicals!G146</f>
        <v>885</v>
      </c>
      <c r="H79" s="9">
        <f>+[1]Historicals!H146</f>
        <v>982</v>
      </c>
      <c r="I79" s="9">
        <f>+[1]Historicals!I146</f>
        <v>920</v>
      </c>
      <c r="J79" s="52">
        <f>+J52*J81</f>
        <v>920.00000000000011</v>
      </c>
      <c r="K79" s="52">
        <f t="shared" ref="K79:N79" si="112">+K52*K81</f>
        <v>920.00000000000011</v>
      </c>
      <c r="L79" s="52">
        <f t="shared" si="112"/>
        <v>920.00000000000011</v>
      </c>
      <c r="M79" s="52">
        <f t="shared" si="112"/>
        <v>920.00000000000011</v>
      </c>
      <c r="N79" s="52">
        <f t="shared" si="112"/>
        <v>920.00000000000011</v>
      </c>
    </row>
    <row r="80" spans="1:14">
      <c r="A80" s="50" t="s">
        <v>129</v>
      </c>
      <c r="B80" s="51" t="str">
        <f t="shared" ref="B80:H80" si="113">+IFERROR(B79/A79-1,"nm")</f>
        <v>nm</v>
      </c>
      <c r="C80" s="51">
        <f t="shared" si="113"/>
        <v>0.2831325301204819</v>
      </c>
      <c r="D80" s="51">
        <f t="shared" si="113"/>
        <v>0.10954616588419408</v>
      </c>
      <c r="E80" s="51">
        <f t="shared" si="113"/>
        <v>0.19746121297602248</v>
      </c>
      <c r="F80" s="51">
        <f t="shared" si="113"/>
        <v>9.4228504122497059E-2</v>
      </c>
      <c r="G80" s="51">
        <f t="shared" si="113"/>
        <v>-4.7362755651237931E-2</v>
      </c>
      <c r="H80" s="51">
        <f t="shared" si="113"/>
        <v>0.1096045197740112</v>
      </c>
      <c r="I80" s="51">
        <f>+IFERROR(I79/H79-1,"nm")</f>
        <v>-6.313645621181263E-2</v>
      </c>
      <c r="J80" s="51">
        <f>+J81+J82</f>
        <v>7.37238560782114E-2</v>
      </c>
      <c r="K80" s="51">
        <f t="shared" ref="K80:N80" si="114">+K81+K82</f>
        <v>7.37238560782114E-2</v>
      </c>
      <c r="L80" s="51">
        <f t="shared" si="114"/>
        <v>7.37238560782114E-2</v>
      </c>
      <c r="M80" s="51">
        <f t="shared" si="114"/>
        <v>7.37238560782114E-2</v>
      </c>
      <c r="N80" s="51">
        <f t="shared" si="114"/>
        <v>7.37238560782114E-2</v>
      </c>
    </row>
    <row r="81" spans="1:14">
      <c r="A81" s="50" t="s">
        <v>133</v>
      </c>
      <c r="B81" s="51">
        <f>+IFERROR(B79/B$52,"nm")</f>
        <v>6.9884928431097393E-2</v>
      </c>
      <c r="C81" s="51">
        <f t="shared" ref="C81:I81" si="115">+IFERROR(C79/C$52,"nm")</f>
        <v>8.4434460887949259E-2</v>
      </c>
      <c r="D81" s="51">
        <f t="shared" si="115"/>
        <v>8.8958594730238399E-2</v>
      </c>
      <c r="E81" s="51">
        <f t="shared" si="115"/>
        <v>9.1863233066435832E-2</v>
      </c>
      <c r="F81" s="51">
        <f t="shared" si="115"/>
        <v>9.4679983693436609E-2</v>
      </c>
      <c r="G81" s="51">
        <f t="shared" si="115"/>
        <v>9.4682785920616241E-2</v>
      </c>
      <c r="H81" s="51">
        <f t="shared" si="115"/>
        <v>8.5719273743016758E-2</v>
      </c>
      <c r="I81" s="51">
        <f t="shared" si="115"/>
        <v>7.37238560782114E-2</v>
      </c>
      <c r="J81" s="55">
        <f>+I81</f>
        <v>7.37238560782114E-2</v>
      </c>
      <c r="K81" s="55">
        <f t="shared" ref="K81:N81" si="116">+J81</f>
        <v>7.37238560782114E-2</v>
      </c>
      <c r="L81" s="55">
        <f t="shared" si="116"/>
        <v>7.37238560782114E-2</v>
      </c>
      <c r="M81" s="55">
        <f t="shared" si="116"/>
        <v>7.37238560782114E-2</v>
      </c>
      <c r="N81" s="55">
        <f t="shared" si="116"/>
        <v>7.37238560782114E-2</v>
      </c>
    </row>
    <row r="82" spans="1:14">
      <c r="A82" s="47" t="str">
        <f>+[1]Historicals!A115</f>
        <v>Greater China</v>
      </c>
      <c r="B82" s="47"/>
      <c r="C82" s="47"/>
      <c r="D82" s="47"/>
      <c r="E82" s="47"/>
      <c r="F82" s="47"/>
      <c r="G82" s="47"/>
      <c r="H82" s="47"/>
      <c r="I82" s="47"/>
      <c r="J82" s="43"/>
      <c r="K82" s="43"/>
      <c r="L82" s="43"/>
      <c r="M82" s="43"/>
      <c r="N82" s="43"/>
    </row>
    <row r="83" spans="1:14">
      <c r="A83" s="9" t="s">
        <v>136</v>
      </c>
      <c r="B83" s="9">
        <f>+[1]Historicals!B115</f>
        <v>3067</v>
      </c>
      <c r="C83" s="9">
        <f>+[1]Historicals!C115</f>
        <v>3785</v>
      </c>
      <c r="D83" s="9">
        <f>+[1]Historicals!D115</f>
        <v>4237</v>
      </c>
      <c r="E83" s="9">
        <f>+[1]Historicals!E115</f>
        <v>5134</v>
      </c>
      <c r="F83" s="9">
        <f>+[1]Historicals!F115</f>
        <v>6208</v>
      </c>
      <c r="G83" s="9">
        <f>+[1]Historicals!G115</f>
        <v>6679</v>
      </c>
      <c r="H83" s="9">
        <f>+[1]Historicals!H115</f>
        <v>8290</v>
      </c>
      <c r="I83" s="9">
        <f>+[1]Historicals!I115</f>
        <v>7547</v>
      </c>
      <c r="J83" s="9">
        <f>+SUM(J85+J89+J93)</f>
        <v>7547</v>
      </c>
      <c r="K83" s="9">
        <f t="shared" ref="K83:N83" si="117">+SUM(K85+K89+K93)</f>
        <v>7547</v>
      </c>
      <c r="L83" s="9">
        <f t="shared" si="117"/>
        <v>7547</v>
      </c>
      <c r="M83" s="9">
        <f t="shared" si="117"/>
        <v>7547</v>
      </c>
      <c r="N83" s="9">
        <f t="shared" si="117"/>
        <v>7547</v>
      </c>
    </row>
    <row r="84" spans="1:14">
      <c r="A84" s="48" t="s">
        <v>129</v>
      </c>
      <c r="B84" s="51" t="str">
        <f t="shared" ref="B84:H84" si="118">+IFERROR(B83/A83-1,"nm")</f>
        <v>nm</v>
      </c>
      <c r="C84" s="51">
        <f t="shared" si="118"/>
        <v>0.23410498858819695</v>
      </c>
      <c r="D84" s="51">
        <f t="shared" si="118"/>
        <v>0.11941875825627468</v>
      </c>
      <c r="E84" s="51">
        <f t="shared" si="118"/>
        <v>0.21170639603493036</v>
      </c>
      <c r="F84" s="51">
        <f t="shared" si="118"/>
        <v>0.20919361121932223</v>
      </c>
      <c r="G84" s="51">
        <f t="shared" si="118"/>
        <v>7.5869845360824639E-2</v>
      </c>
      <c r="H84" s="51">
        <f t="shared" si="118"/>
        <v>0.24120377301991325</v>
      </c>
      <c r="I84" s="51">
        <f>+IFERROR(I83/H83-1,"nm")</f>
        <v>-8.9626055488540413E-2</v>
      </c>
      <c r="J84" s="51">
        <f t="shared" ref="J84:N84" si="119">+IFERROR(J83/I83-1,"nm")</f>
        <v>0</v>
      </c>
      <c r="K84" s="51">
        <f t="shared" si="119"/>
        <v>0</v>
      </c>
      <c r="L84" s="51">
        <f t="shared" si="119"/>
        <v>0</v>
      </c>
      <c r="M84" s="51">
        <f t="shared" si="119"/>
        <v>0</v>
      </c>
      <c r="N84" s="51">
        <f t="shared" si="119"/>
        <v>0</v>
      </c>
    </row>
    <row r="85" spans="1:14">
      <c r="A85" s="49" t="s">
        <v>113</v>
      </c>
      <c r="B85" s="3">
        <f>+[1]Historicals!B116</f>
        <v>2016</v>
      </c>
      <c r="C85" s="3">
        <f>+[1]Historicals!C116</f>
        <v>2599</v>
      </c>
      <c r="D85" s="3">
        <f>+[1]Historicals!D116</f>
        <v>2920</v>
      </c>
      <c r="E85" s="3">
        <f>+[1]Historicals!E116</f>
        <v>3496</v>
      </c>
      <c r="F85" s="3">
        <f>+[1]Historicals!F116</f>
        <v>4262</v>
      </c>
      <c r="G85" s="3">
        <f>+[1]Historicals!G116</f>
        <v>4635</v>
      </c>
      <c r="H85" s="3">
        <f>+[1]Historicals!H116</f>
        <v>5748</v>
      </c>
      <c r="I85" s="3">
        <f>+[1]Historicals!I116</f>
        <v>5416</v>
      </c>
      <c r="J85" s="3">
        <f>+I85*(1+J86)</f>
        <v>5416</v>
      </c>
      <c r="K85" s="3">
        <f t="shared" ref="K85:N85" si="120">+J85*(1+K86)</f>
        <v>5416</v>
      </c>
      <c r="L85" s="3">
        <f t="shared" si="120"/>
        <v>5416</v>
      </c>
      <c r="M85" s="3">
        <f t="shared" si="120"/>
        <v>5416</v>
      </c>
      <c r="N85" s="3">
        <f t="shared" si="120"/>
        <v>5416</v>
      </c>
    </row>
    <row r="86" spans="1:14">
      <c r="A86" s="48" t="s">
        <v>129</v>
      </c>
      <c r="B86" s="51" t="str">
        <f t="shared" ref="B86:H86" si="121">+IFERROR(B85/A85-1,"nm")</f>
        <v>nm</v>
      </c>
      <c r="C86" s="51">
        <f t="shared" si="121"/>
        <v>0.28918650793650791</v>
      </c>
      <c r="D86" s="51">
        <f t="shared" si="121"/>
        <v>0.12350904193920731</v>
      </c>
      <c r="E86" s="51">
        <f t="shared" si="121"/>
        <v>0.19726027397260282</v>
      </c>
      <c r="F86" s="51">
        <f t="shared" si="121"/>
        <v>0.21910755148741412</v>
      </c>
      <c r="G86" s="51">
        <f t="shared" si="121"/>
        <v>8.7517597372125833E-2</v>
      </c>
      <c r="H86" s="51">
        <f t="shared" si="121"/>
        <v>0.24012944983818763</v>
      </c>
      <c r="I86" s="51">
        <f>+IFERROR(I85/H85-1,"nm")</f>
        <v>-5.7759220598469052E-2</v>
      </c>
      <c r="J86" s="51">
        <f>+J87+J88</f>
        <v>0</v>
      </c>
      <c r="K86" s="51">
        <f t="shared" ref="K86:N86" si="122">+K87+K88</f>
        <v>0</v>
      </c>
      <c r="L86" s="51">
        <f t="shared" si="122"/>
        <v>0</v>
      </c>
      <c r="M86" s="51">
        <f t="shared" si="122"/>
        <v>0</v>
      </c>
      <c r="N86" s="51">
        <f t="shared" si="122"/>
        <v>0</v>
      </c>
    </row>
    <row r="87" spans="1:14">
      <c r="A87" s="48" t="s">
        <v>137</v>
      </c>
      <c r="B87" s="51">
        <f>+[1]Historicals!B188</f>
        <v>0.28000000000000003</v>
      </c>
      <c r="C87" s="51">
        <f>+[1]Historicals!C188</f>
        <v>0.33</v>
      </c>
      <c r="D87" s="51">
        <f>+[1]Historicals!D188</f>
        <v>0.18</v>
      </c>
      <c r="E87" s="51">
        <f>+[1]Historicals!E188</f>
        <v>0.16</v>
      </c>
      <c r="F87" s="51">
        <f>+[1]Historicals!F188</f>
        <v>0.25</v>
      </c>
      <c r="G87" s="51">
        <f>+[1]Historicals!G188</f>
        <v>0.12</v>
      </c>
      <c r="H87" s="51">
        <f>+[1]Historicals!H188</f>
        <v>0.19</v>
      </c>
      <c r="I87" s="51">
        <f>+[1]Historicals!I188</f>
        <v>-0.1</v>
      </c>
      <c r="J87" s="55">
        <v>0</v>
      </c>
      <c r="K87" s="55">
        <f t="shared" ref="K87:N88" si="123">+J87</f>
        <v>0</v>
      </c>
      <c r="L87" s="55">
        <f t="shared" si="123"/>
        <v>0</v>
      </c>
      <c r="M87" s="55">
        <f t="shared" si="123"/>
        <v>0</v>
      </c>
      <c r="N87" s="55">
        <f t="shared" si="123"/>
        <v>0</v>
      </c>
    </row>
    <row r="88" spans="1:14">
      <c r="A88" s="48" t="s">
        <v>138</v>
      </c>
      <c r="B88" s="51" t="str">
        <f t="shared" ref="B88:H88" si="124">+IFERROR(B86-B87,"nm")</f>
        <v>nm</v>
      </c>
      <c r="C88" s="51">
        <f t="shared" si="124"/>
        <v>-4.0813492063492107E-2</v>
      </c>
      <c r="D88" s="51">
        <f t="shared" si="124"/>
        <v>-5.6490958060792684E-2</v>
      </c>
      <c r="E88" s="51">
        <f t="shared" si="124"/>
        <v>3.7260273972602814E-2</v>
      </c>
      <c r="F88" s="51">
        <f t="shared" si="124"/>
        <v>-3.0892448512585879E-2</v>
      </c>
      <c r="G88" s="51">
        <f t="shared" si="124"/>
        <v>-3.2482402627874163E-2</v>
      </c>
      <c r="H88" s="51">
        <f t="shared" si="124"/>
        <v>5.0129449838187623E-2</v>
      </c>
      <c r="I88" s="51">
        <f>+IFERROR(I86-I87,"nm")</f>
        <v>4.2240779401530953E-2</v>
      </c>
      <c r="J88" s="55">
        <v>0</v>
      </c>
      <c r="K88" s="55">
        <f t="shared" si="123"/>
        <v>0</v>
      </c>
      <c r="L88" s="55">
        <f t="shared" si="123"/>
        <v>0</v>
      </c>
      <c r="M88" s="55">
        <f t="shared" si="123"/>
        <v>0</v>
      </c>
      <c r="N88" s="55">
        <f t="shared" si="123"/>
        <v>0</v>
      </c>
    </row>
    <row r="89" spans="1:14">
      <c r="A89" s="49" t="s">
        <v>114</v>
      </c>
      <c r="B89" s="3">
        <f>+[1]Historicals!B117</f>
        <v>925</v>
      </c>
      <c r="C89" s="3">
        <f>+[1]Historicals!C117</f>
        <v>1055</v>
      </c>
      <c r="D89" s="3">
        <f>+[1]Historicals!D117</f>
        <v>1188</v>
      </c>
      <c r="E89" s="3">
        <f>+[1]Historicals!E117</f>
        <v>1508</v>
      </c>
      <c r="F89" s="3">
        <f>+[1]Historicals!F117</f>
        <v>1808</v>
      </c>
      <c r="G89" s="3">
        <f>+[1]Historicals!G117</f>
        <v>1896</v>
      </c>
      <c r="H89" s="3">
        <f>+[1]Historicals!H117</f>
        <v>2347</v>
      </c>
      <c r="I89" s="3">
        <f>+[1]Historicals!I117</f>
        <v>1938</v>
      </c>
      <c r="J89" s="3">
        <f>+I89*(1+J90)</f>
        <v>1938</v>
      </c>
      <c r="K89" s="3">
        <f t="shared" ref="K89:N89" si="125">+J89*(1+K90)</f>
        <v>1938</v>
      </c>
      <c r="L89" s="3">
        <f t="shared" si="125"/>
        <v>1938</v>
      </c>
      <c r="M89" s="3">
        <f t="shared" si="125"/>
        <v>1938</v>
      </c>
      <c r="N89" s="3">
        <f t="shared" si="125"/>
        <v>1938</v>
      </c>
    </row>
    <row r="90" spans="1:14">
      <c r="A90" s="48" t="s">
        <v>129</v>
      </c>
      <c r="B90" s="51" t="str">
        <f t="shared" ref="B90:H90" si="126">+IFERROR(B89/A89-1,"nm")</f>
        <v>nm</v>
      </c>
      <c r="C90" s="51">
        <f t="shared" si="126"/>
        <v>0.14054054054054044</v>
      </c>
      <c r="D90" s="51">
        <f t="shared" si="126"/>
        <v>0.12606635071090055</v>
      </c>
      <c r="E90" s="51">
        <f t="shared" si="126"/>
        <v>0.26936026936026947</v>
      </c>
      <c r="F90" s="51">
        <f t="shared" si="126"/>
        <v>0.19893899204244025</v>
      </c>
      <c r="G90" s="51">
        <f t="shared" si="126"/>
        <v>4.8672566371681381E-2</v>
      </c>
      <c r="H90" s="51">
        <f t="shared" si="126"/>
        <v>0.2378691983122363</v>
      </c>
      <c r="I90" s="51">
        <f>+IFERROR(I89/H89-1,"nm")</f>
        <v>-0.17426501917341286</v>
      </c>
      <c r="J90" s="51">
        <f>+J91+J92</f>
        <v>0</v>
      </c>
      <c r="K90" s="51">
        <f t="shared" ref="K90:N90" si="127">+K91+K92</f>
        <v>0</v>
      </c>
      <c r="L90" s="51">
        <f t="shared" si="127"/>
        <v>0</v>
      </c>
      <c r="M90" s="51">
        <f t="shared" si="127"/>
        <v>0</v>
      </c>
      <c r="N90" s="51">
        <f t="shared" si="127"/>
        <v>0</v>
      </c>
    </row>
    <row r="91" spans="1:14">
      <c r="A91" s="48" t="s">
        <v>137</v>
      </c>
      <c r="B91" s="51">
        <f>+[1]Historicals!B189</f>
        <v>7.0000000000000007E-2</v>
      </c>
      <c r="C91" s="51">
        <f>+[1]Historicals!C189</f>
        <v>0.17</v>
      </c>
      <c r="D91" s="51">
        <f>+[1]Historicals!D189</f>
        <v>0.18</v>
      </c>
      <c r="E91" s="51">
        <f>+[1]Historicals!E189</f>
        <v>0.23</v>
      </c>
      <c r="F91" s="51">
        <f>+[1]Historicals!F189</f>
        <v>0.23</v>
      </c>
      <c r="G91" s="51">
        <f>+[1]Historicals!G189</f>
        <v>0.08</v>
      </c>
      <c r="H91" s="51">
        <f>+[1]Historicals!H189</f>
        <v>0.19</v>
      </c>
      <c r="I91" s="51">
        <f>+[1]Historicals!I189</f>
        <v>-0.21</v>
      </c>
      <c r="J91" s="55">
        <v>0</v>
      </c>
      <c r="K91" s="55">
        <f t="shared" ref="K91:N92" si="128">+J91</f>
        <v>0</v>
      </c>
      <c r="L91" s="55">
        <f t="shared" si="128"/>
        <v>0</v>
      </c>
      <c r="M91" s="55">
        <f t="shared" si="128"/>
        <v>0</v>
      </c>
      <c r="N91" s="55">
        <f t="shared" si="128"/>
        <v>0</v>
      </c>
    </row>
    <row r="92" spans="1:14">
      <c r="A92" s="48" t="s">
        <v>138</v>
      </c>
      <c r="B92" s="51" t="str">
        <f t="shared" ref="B92:H92" si="129">+IFERROR(B90-B91,"nm")</f>
        <v>nm</v>
      </c>
      <c r="C92" s="51">
        <f t="shared" si="129"/>
        <v>-2.9459459459459575E-2</v>
      </c>
      <c r="D92" s="51">
        <f t="shared" si="129"/>
        <v>-5.3933649289099439E-2</v>
      </c>
      <c r="E92" s="51">
        <f t="shared" si="129"/>
        <v>3.9360269360269456E-2</v>
      </c>
      <c r="F92" s="51">
        <f t="shared" si="129"/>
        <v>-3.1061007957559755E-2</v>
      </c>
      <c r="G92" s="51">
        <f t="shared" si="129"/>
        <v>-3.1327433628318621E-2</v>
      </c>
      <c r="H92" s="51">
        <f t="shared" si="129"/>
        <v>4.7869198312236294E-2</v>
      </c>
      <c r="I92" s="51">
        <f>+IFERROR(I90-I91,"nm")</f>
        <v>3.5734980826587132E-2</v>
      </c>
      <c r="J92" s="55">
        <v>0</v>
      </c>
      <c r="K92" s="55">
        <f t="shared" si="128"/>
        <v>0</v>
      </c>
      <c r="L92" s="55">
        <f t="shared" si="128"/>
        <v>0</v>
      </c>
      <c r="M92" s="55">
        <f t="shared" si="128"/>
        <v>0</v>
      </c>
      <c r="N92" s="55">
        <f t="shared" si="128"/>
        <v>0</v>
      </c>
    </row>
    <row r="93" spans="1:14">
      <c r="A93" s="49" t="s">
        <v>115</v>
      </c>
      <c r="B93" s="3">
        <f>+[1]Historicals!B118</f>
        <v>126</v>
      </c>
      <c r="C93" s="3">
        <f>+[1]Historicals!C118</f>
        <v>131</v>
      </c>
      <c r="D93" s="3">
        <f>+[1]Historicals!D118</f>
        <v>129</v>
      </c>
      <c r="E93" s="3">
        <f>+[1]Historicals!E118</f>
        <v>130</v>
      </c>
      <c r="F93" s="3">
        <f>+[1]Historicals!F118</f>
        <v>138</v>
      </c>
      <c r="G93" s="3">
        <f>+[1]Historicals!G118</f>
        <v>148</v>
      </c>
      <c r="H93" s="3">
        <f>+[1]Historicals!H118</f>
        <v>195</v>
      </c>
      <c r="I93" s="3">
        <f>+[1]Historicals!I118</f>
        <v>193</v>
      </c>
      <c r="J93" s="3">
        <f>+I93*(1+J94)</f>
        <v>193</v>
      </c>
      <c r="K93" s="3">
        <f t="shared" ref="K93:N93" si="130">+J93*(1+K94)</f>
        <v>193</v>
      </c>
      <c r="L93" s="3">
        <f t="shared" si="130"/>
        <v>193</v>
      </c>
      <c r="M93" s="3">
        <f t="shared" si="130"/>
        <v>193</v>
      </c>
      <c r="N93" s="3">
        <f t="shared" si="130"/>
        <v>193</v>
      </c>
    </row>
    <row r="94" spans="1:14">
      <c r="A94" s="48" t="s">
        <v>129</v>
      </c>
      <c r="B94" s="51" t="str">
        <f t="shared" ref="B94:H94" si="131">+IFERROR(B93/A93-1,"nm")</f>
        <v>nm</v>
      </c>
      <c r="C94" s="51">
        <f t="shared" si="131"/>
        <v>3.9682539682539764E-2</v>
      </c>
      <c r="D94" s="51">
        <f t="shared" si="131"/>
        <v>-1.5267175572519109E-2</v>
      </c>
      <c r="E94" s="51">
        <f t="shared" si="131"/>
        <v>7.7519379844961378E-3</v>
      </c>
      <c r="F94" s="51">
        <f t="shared" si="131"/>
        <v>6.1538461538461542E-2</v>
      </c>
      <c r="G94" s="51">
        <f t="shared" si="131"/>
        <v>7.2463768115942129E-2</v>
      </c>
      <c r="H94" s="51">
        <f t="shared" si="131"/>
        <v>0.31756756756756754</v>
      </c>
      <c r="I94" s="51">
        <f>+IFERROR(I93/H93-1,"nm")</f>
        <v>-1.025641025641022E-2</v>
      </c>
      <c r="J94" s="51">
        <f>+J95+J96</f>
        <v>0</v>
      </c>
      <c r="K94" s="51">
        <f t="shared" ref="K94:N94" si="132">+K95+K96</f>
        <v>0</v>
      </c>
      <c r="L94" s="51">
        <f t="shared" si="132"/>
        <v>0</v>
      </c>
      <c r="M94" s="51">
        <f t="shared" si="132"/>
        <v>0</v>
      </c>
      <c r="N94" s="51">
        <f t="shared" si="132"/>
        <v>0</v>
      </c>
    </row>
    <row r="95" spans="1:14">
      <c r="A95" s="48" t="s">
        <v>137</v>
      </c>
      <c r="B95" s="51">
        <f>+[1]Historicals!B190</f>
        <v>0.01</v>
      </c>
      <c r="C95" s="51">
        <f>+[1]Historicals!C190</f>
        <v>7.0000000000000007E-2</v>
      </c>
      <c r="D95" s="51">
        <f>+[1]Historicals!D190</f>
        <v>0.03</v>
      </c>
      <c r="E95" s="51">
        <f>+[1]Historicals!E190</f>
        <v>-0.01</v>
      </c>
      <c r="F95" s="51">
        <f>+[1]Historicals!F190</f>
        <v>0.08</v>
      </c>
      <c r="G95" s="51">
        <f>+[1]Historicals!G190</f>
        <v>0.11</v>
      </c>
      <c r="H95" s="51">
        <f>+[1]Historicals!H190</f>
        <v>0.26</v>
      </c>
      <c r="I95" s="51">
        <f>+[1]Historicals!I190</f>
        <v>-0.06</v>
      </c>
      <c r="J95" s="55">
        <v>0</v>
      </c>
      <c r="K95" s="55">
        <f t="shared" ref="K95:N96" si="133">+J95</f>
        <v>0</v>
      </c>
      <c r="L95" s="55">
        <f t="shared" si="133"/>
        <v>0</v>
      </c>
      <c r="M95" s="55">
        <f t="shared" si="133"/>
        <v>0</v>
      </c>
      <c r="N95" s="55">
        <f t="shared" si="133"/>
        <v>0</v>
      </c>
    </row>
    <row r="96" spans="1:14">
      <c r="A96" s="48" t="s">
        <v>138</v>
      </c>
      <c r="B96" s="51" t="str">
        <f t="shared" ref="B96:H96" si="134">+IFERROR(B94-B95,"nm")</f>
        <v>nm</v>
      </c>
      <c r="C96" s="51">
        <f t="shared" si="134"/>
        <v>-3.0317460317460243E-2</v>
      </c>
      <c r="D96" s="51">
        <f t="shared" si="134"/>
        <v>-4.5267175572519108E-2</v>
      </c>
      <c r="E96" s="51">
        <f t="shared" si="134"/>
        <v>1.775193798449614E-2</v>
      </c>
      <c r="F96" s="51">
        <f t="shared" si="134"/>
        <v>-1.846153846153846E-2</v>
      </c>
      <c r="G96" s="51">
        <f t="shared" si="134"/>
        <v>-3.7536231884057872E-2</v>
      </c>
      <c r="H96" s="51">
        <f t="shared" si="134"/>
        <v>5.7567567567567535E-2</v>
      </c>
      <c r="I96" s="51">
        <f>+IFERROR(I94-I95,"nm")</f>
        <v>4.9743589743589778E-2</v>
      </c>
      <c r="J96" s="55">
        <v>0</v>
      </c>
      <c r="K96" s="55">
        <f t="shared" si="133"/>
        <v>0</v>
      </c>
      <c r="L96" s="55">
        <f t="shared" si="133"/>
        <v>0</v>
      </c>
      <c r="M96" s="55">
        <f t="shared" si="133"/>
        <v>0</v>
      </c>
      <c r="N96" s="55">
        <f t="shared" si="133"/>
        <v>0</v>
      </c>
    </row>
    <row r="97" spans="1:14">
      <c r="A97" s="9" t="s">
        <v>130</v>
      </c>
      <c r="B97" s="52">
        <f t="shared" ref="B97:H97" si="135">+B104+B100</f>
        <v>1039</v>
      </c>
      <c r="C97" s="52">
        <f t="shared" si="135"/>
        <v>1420</v>
      </c>
      <c r="D97" s="52">
        <f t="shared" si="135"/>
        <v>1561</v>
      </c>
      <c r="E97" s="52">
        <f t="shared" si="135"/>
        <v>1863</v>
      </c>
      <c r="F97" s="52">
        <f t="shared" si="135"/>
        <v>2426</v>
      </c>
      <c r="G97" s="52">
        <f t="shared" si="135"/>
        <v>2534</v>
      </c>
      <c r="H97" s="52">
        <f t="shared" si="135"/>
        <v>3289</v>
      </c>
      <c r="I97" s="52">
        <f>+I104+I100</f>
        <v>2406</v>
      </c>
      <c r="J97" s="52">
        <f>+J83*J99</f>
        <v>2406</v>
      </c>
      <c r="K97" s="52">
        <f t="shared" ref="K97:N97" si="136">+K83*K99</f>
        <v>2406</v>
      </c>
      <c r="L97" s="52">
        <f t="shared" si="136"/>
        <v>2406</v>
      </c>
      <c r="M97" s="52">
        <f t="shared" si="136"/>
        <v>2406</v>
      </c>
      <c r="N97" s="52">
        <f t="shared" si="136"/>
        <v>2406</v>
      </c>
    </row>
    <row r="98" spans="1:14">
      <c r="A98" s="50" t="s">
        <v>129</v>
      </c>
      <c r="B98" s="51" t="str">
        <f t="shared" ref="B98:H98" si="137">+IFERROR(B97/A97-1,"nm")</f>
        <v>nm</v>
      </c>
      <c r="C98" s="51">
        <f t="shared" si="137"/>
        <v>0.36669874879692022</v>
      </c>
      <c r="D98" s="51">
        <f t="shared" si="137"/>
        <v>9.9295774647887303E-2</v>
      </c>
      <c r="E98" s="51">
        <f t="shared" si="137"/>
        <v>0.19346572709801402</v>
      </c>
      <c r="F98" s="51">
        <f t="shared" si="137"/>
        <v>0.3022007514761138</v>
      </c>
      <c r="G98" s="51">
        <f t="shared" si="137"/>
        <v>4.4517724649629109E-2</v>
      </c>
      <c r="H98" s="51">
        <f t="shared" si="137"/>
        <v>0.29794790844514596</v>
      </c>
      <c r="I98" s="51">
        <f>+IFERROR(I97/H97-1,"nm")</f>
        <v>-0.26847065977500761</v>
      </c>
      <c r="J98" s="51">
        <f t="shared" ref="J98:N98" si="138">+IFERROR(J97/I97-1,"nm")</f>
        <v>0</v>
      </c>
      <c r="K98" s="51">
        <f t="shared" si="138"/>
        <v>0</v>
      </c>
      <c r="L98" s="51">
        <f t="shared" si="138"/>
        <v>0</v>
      </c>
      <c r="M98" s="51">
        <f t="shared" si="138"/>
        <v>0</v>
      </c>
      <c r="N98" s="51">
        <f t="shared" si="138"/>
        <v>0</v>
      </c>
    </row>
    <row r="99" spans="1:14">
      <c r="A99" s="50" t="s">
        <v>131</v>
      </c>
      <c r="B99" s="51">
        <f>+IFERROR(B97/B$83,"nm")</f>
        <v>0.33876752526899251</v>
      </c>
      <c r="C99" s="51">
        <f t="shared" ref="C99:I99" si="139">+IFERROR(C97/C$83,"nm")</f>
        <v>0.37516512549537651</v>
      </c>
      <c r="D99" s="51">
        <f t="shared" si="139"/>
        <v>0.36842105263157893</v>
      </c>
      <c r="E99" s="51">
        <f t="shared" si="139"/>
        <v>0.36287495130502534</v>
      </c>
      <c r="F99" s="51">
        <f t="shared" si="139"/>
        <v>0.3907860824742268</v>
      </c>
      <c r="G99" s="51">
        <f t="shared" si="139"/>
        <v>0.37939811349004343</v>
      </c>
      <c r="H99" s="51">
        <f t="shared" si="139"/>
        <v>0.39674306393244874</v>
      </c>
      <c r="I99" s="51">
        <f t="shared" si="139"/>
        <v>0.31880217304889358</v>
      </c>
      <c r="J99" s="55">
        <f>+I99</f>
        <v>0.31880217304889358</v>
      </c>
      <c r="K99" s="55">
        <f t="shared" ref="K99:N99" si="140">+J99</f>
        <v>0.31880217304889358</v>
      </c>
      <c r="L99" s="55">
        <f t="shared" si="140"/>
        <v>0.31880217304889358</v>
      </c>
      <c r="M99" s="55">
        <f t="shared" si="140"/>
        <v>0.31880217304889358</v>
      </c>
      <c r="N99" s="55">
        <f t="shared" si="140"/>
        <v>0.31880217304889358</v>
      </c>
    </row>
    <row r="100" spans="1:14">
      <c r="A100" s="9" t="s">
        <v>132</v>
      </c>
      <c r="B100" s="9">
        <f>+[1]Historicals!B169</f>
        <v>46</v>
      </c>
      <c r="C100" s="9">
        <f>+[1]Historicals!C169</f>
        <v>48</v>
      </c>
      <c r="D100" s="9">
        <f>+[1]Historicals!D169</f>
        <v>54</v>
      </c>
      <c r="E100" s="9">
        <f>+[1]Historicals!E169</f>
        <v>56</v>
      </c>
      <c r="F100" s="9">
        <f>+[1]Historicals!F169</f>
        <v>50</v>
      </c>
      <c r="G100" s="9">
        <f>+[1]Historicals!G169</f>
        <v>44</v>
      </c>
      <c r="H100" s="9">
        <f>+[1]Historicals!H169</f>
        <v>46</v>
      </c>
      <c r="I100" s="9">
        <f>+[1]Historicals!I169</f>
        <v>41</v>
      </c>
      <c r="J100" s="52">
        <f>+J103*J110</f>
        <v>41</v>
      </c>
      <c r="K100" s="52">
        <f t="shared" ref="K100:N100" si="141">+K103*K110</f>
        <v>41</v>
      </c>
      <c r="L100" s="52">
        <f t="shared" si="141"/>
        <v>41</v>
      </c>
      <c r="M100" s="52">
        <f t="shared" si="141"/>
        <v>41</v>
      </c>
      <c r="N100" s="52">
        <f t="shared" si="141"/>
        <v>41</v>
      </c>
    </row>
    <row r="101" spans="1:14">
      <c r="A101" s="50" t="s">
        <v>129</v>
      </c>
      <c r="B101" s="51" t="str">
        <f t="shared" ref="B101:H101" si="142">+IFERROR(B100/A100-1,"nm")</f>
        <v>nm</v>
      </c>
      <c r="C101" s="51">
        <f t="shared" si="142"/>
        <v>4.3478260869565188E-2</v>
      </c>
      <c r="D101" s="51">
        <f t="shared" si="142"/>
        <v>0.125</v>
      </c>
      <c r="E101" s="51">
        <f t="shared" si="142"/>
        <v>3.7037037037036979E-2</v>
      </c>
      <c r="F101" s="51">
        <f t="shared" si="142"/>
        <v>-0.1071428571428571</v>
      </c>
      <c r="G101" s="51">
        <f t="shared" si="142"/>
        <v>-0.12</v>
      </c>
      <c r="H101" s="51">
        <f t="shared" si="142"/>
        <v>4.5454545454545414E-2</v>
      </c>
      <c r="I101" s="51">
        <f>+IFERROR(I100/H100-1,"nm")</f>
        <v>-0.10869565217391308</v>
      </c>
      <c r="J101" s="51">
        <f t="shared" ref="J101:N101" si="143">+IFERROR(J100/I100-1,"nm")</f>
        <v>0</v>
      </c>
      <c r="K101" s="51">
        <f t="shared" si="143"/>
        <v>0</v>
      </c>
      <c r="L101" s="51">
        <f t="shared" si="143"/>
        <v>0</v>
      </c>
      <c r="M101" s="51">
        <f t="shared" si="143"/>
        <v>0</v>
      </c>
      <c r="N101" s="51">
        <f t="shared" si="143"/>
        <v>0</v>
      </c>
    </row>
    <row r="102" spans="1:14">
      <c r="A102" s="50" t="s">
        <v>133</v>
      </c>
      <c r="B102" s="51">
        <f>+IFERROR(B100/B$83,"nm")</f>
        <v>1.4998369742419302E-2</v>
      </c>
      <c r="C102" s="51">
        <f t="shared" ref="C102:I102" si="144">+IFERROR(C100/C$83,"nm")</f>
        <v>1.2681638044914135E-2</v>
      </c>
      <c r="D102" s="51">
        <f t="shared" si="144"/>
        <v>1.2744866650932263E-2</v>
      </c>
      <c r="E102" s="51">
        <f t="shared" si="144"/>
        <v>1.090767432800935E-2</v>
      </c>
      <c r="F102" s="51">
        <f t="shared" si="144"/>
        <v>8.0541237113402053E-3</v>
      </c>
      <c r="G102" s="51">
        <f t="shared" si="144"/>
        <v>6.5878125467884411E-3</v>
      </c>
      <c r="H102" s="51">
        <f t="shared" si="144"/>
        <v>5.5488540410132689E-3</v>
      </c>
      <c r="I102" s="51">
        <f t="shared" si="144"/>
        <v>5.4326222340002651E-3</v>
      </c>
      <c r="J102" s="51">
        <f t="shared" ref="J102:N102" si="145">+IFERROR(J100/J$21,"nm")</f>
        <v>2.2339671988230807E-3</v>
      </c>
      <c r="K102" s="51">
        <f t="shared" si="145"/>
        <v>2.2339671988230807E-3</v>
      </c>
      <c r="L102" s="51">
        <f t="shared" si="145"/>
        <v>2.2339671988230807E-3</v>
      </c>
      <c r="M102" s="51">
        <f t="shared" si="145"/>
        <v>2.2339671988230807E-3</v>
      </c>
      <c r="N102" s="51">
        <f t="shared" si="145"/>
        <v>2.2339671988230807E-3</v>
      </c>
    </row>
    <row r="103" spans="1:14">
      <c r="A103" s="50" t="s">
        <v>140</v>
      </c>
      <c r="B103" s="51">
        <f t="shared" ref="B103:H103" si="146">+IFERROR(B100/B110,"nm")</f>
        <v>0.18110236220472442</v>
      </c>
      <c r="C103" s="51">
        <f t="shared" si="146"/>
        <v>0.20512820512820512</v>
      </c>
      <c r="D103" s="51">
        <f t="shared" si="146"/>
        <v>0.24</v>
      </c>
      <c r="E103" s="51">
        <f t="shared" si="146"/>
        <v>0.21875</v>
      </c>
      <c r="F103" s="51">
        <f t="shared" si="146"/>
        <v>0.2109704641350211</v>
      </c>
      <c r="G103" s="51">
        <f t="shared" si="146"/>
        <v>0.20560747663551401</v>
      </c>
      <c r="H103" s="51">
        <f t="shared" si="146"/>
        <v>0.15972222222222221</v>
      </c>
      <c r="I103" s="51">
        <f>+IFERROR(I100/I110,"nm")</f>
        <v>0.13531353135313531</v>
      </c>
      <c r="J103" s="55">
        <f>+I103</f>
        <v>0.13531353135313531</v>
      </c>
      <c r="K103" s="55">
        <f t="shared" ref="K103:N103" si="147">+J103</f>
        <v>0.13531353135313531</v>
      </c>
      <c r="L103" s="55">
        <f t="shared" si="147"/>
        <v>0.13531353135313531</v>
      </c>
      <c r="M103" s="55">
        <f t="shared" si="147"/>
        <v>0.13531353135313531</v>
      </c>
      <c r="N103" s="55">
        <f t="shared" si="147"/>
        <v>0.13531353135313531</v>
      </c>
    </row>
    <row r="104" spans="1:14">
      <c r="A104" s="9" t="s">
        <v>134</v>
      </c>
      <c r="B104" s="9">
        <f>+[1]Historicals!B136</f>
        <v>993</v>
      </c>
      <c r="C104" s="9">
        <f>+[1]Historicals!C136</f>
        <v>1372</v>
      </c>
      <c r="D104" s="9">
        <f>+[1]Historicals!D136</f>
        <v>1507</v>
      </c>
      <c r="E104" s="9">
        <f>+[1]Historicals!E136</f>
        <v>1807</v>
      </c>
      <c r="F104" s="9">
        <f>+[1]Historicals!F136</f>
        <v>2376</v>
      </c>
      <c r="G104" s="9">
        <f>+[1]Historicals!G136</f>
        <v>2490</v>
      </c>
      <c r="H104" s="9">
        <f>+[1]Historicals!H136</f>
        <v>3243</v>
      </c>
      <c r="I104" s="9">
        <f>+[1]Historicals!I136</f>
        <v>2365</v>
      </c>
      <c r="J104" s="9">
        <f>+J97-J100</f>
        <v>2365</v>
      </c>
      <c r="K104" s="9">
        <f t="shared" ref="K104:N104" si="148">+K97-K100</f>
        <v>2365</v>
      </c>
      <c r="L104" s="9">
        <f t="shared" si="148"/>
        <v>2365</v>
      </c>
      <c r="M104" s="9">
        <f t="shared" si="148"/>
        <v>2365</v>
      </c>
      <c r="N104" s="9">
        <f t="shared" si="148"/>
        <v>2365</v>
      </c>
    </row>
    <row r="105" spans="1:14">
      <c r="A105" s="50" t="s">
        <v>129</v>
      </c>
      <c r="B105" s="51" t="str">
        <f t="shared" ref="B105:H105" si="149">+IFERROR(B104/A104-1,"nm")</f>
        <v>nm</v>
      </c>
      <c r="C105" s="51">
        <f t="shared" si="149"/>
        <v>0.38167170191339372</v>
      </c>
      <c r="D105" s="51">
        <f t="shared" si="149"/>
        <v>9.8396501457725938E-2</v>
      </c>
      <c r="E105" s="51">
        <f t="shared" si="149"/>
        <v>0.19907100199071004</v>
      </c>
      <c r="F105" s="51">
        <f t="shared" si="149"/>
        <v>0.31488655229662421</v>
      </c>
      <c r="G105" s="51">
        <f t="shared" si="149"/>
        <v>4.7979797979798011E-2</v>
      </c>
      <c r="H105" s="51">
        <f t="shared" si="149"/>
        <v>0.30240963855421676</v>
      </c>
      <c r="I105" s="51">
        <f>+IFERROR(I104/H104-1,"nm")</f>
        <v>-0.27073697193956214</v>
      </c>
      <c r="J105" s="51">
        <f t="shared" ref="J105:N105" si="150">+IFERROR(J104/I104-1,"nm")</f>
        <v>0</v>
      </c>
      <c r="K105" s="51">
        <f t="shared" si="150"/>
        <v>0</v>
      </c>
      <c r="L105" s="51">
        <f t="shared" si="150"/>
        <v>0</v>
      </c>
      <c r="M105" s="51">
        <f t="shared" si="150"/>
        <v>0</v>
      </c>
      <c r="N105" s="51">
        <f t="shared" si="150"/>
        <v>0</v>
      </c>
    </row>
    <row r="106" spans="1:14">
      <c r="A106" s="50" t="s">
        <v>131</v>
      </c>
      <c r="B106" s="51">
        <f>+IFERROR(B104/B$83,"nm")</f>
        <v>0.3237691555265732</v>
      </c>
      <c r="C106" s="51">
        <f t="shared" ref="C106:I106" si="151">+IFERROR(C104/C$83,"nm")</f>
        <v>0.36248348745046233</v>
      </c>
      <c r="D106" s="51">
        <f t="shared" si="151"/>
        <v>0.35567618598064671</v>
      </c>
      <c r="E106" s="51">
        <f t="shared" si="151"/>
        <v>0.35196727697701596</v>
      </c>
      <c r="F106" s="51">
        <f t="shared" si="151"/>
        <v>0.38273195876288657</v>
      </c>
      <c r="G106" s="51">
        <f t="shared" si="151"/>
        <v>0.37281030094325496</v>
      </c>
      <c r="H106" s="51">
        <f t="shared" si="151"/>
        <v>0.39119420989143544</v>
      </c>
      <c r="I106" s="51">
        <f t="shared" si="151"/>
        <v>0.31336955081489332</v>
      </c>
      <c r="J106" s="51">
        <f t="shared" ref="J106:N106" si="152">+IFERROR(J104/J$21,"nm")</f>
        <v>0.12886176646869721</v>
      </c>
      <c r="K106" s="51">
        <f t="shared" si="152"/>
        <v>0.12886176646869721</v>
      </c>
      <c r="L106" s="51">
        <f t="shared" si="152"/>
        <v>0.12886176646869721</v>
      </c>
      <c r="M106" s="51">
        <f t="shared" si="152"/>
        <v>0.12886176646869721</v>
      </c>
      <c r="N106" s="51">
        <f t="shared" si="152"/>
        <v>0.12886176646869721</v>
      </c>
    </row>
    <row r="107" spans="1:14">
      <c r="A107" s="9" t="s">
        <v>135</v>
      </c>
      <c r="B107" s="9">
        <f>+[1]Historicals!B158</f>
        <v>69</v>
      </c>
      <c r="C107" s="9">
        <f>+[1]Historicals!C158</f>
        <v>44</v>
      </c>
      <c r="D107" s="9">
        <f>+[1]Historicals!D158</f>
        <v>51</v>
      </c>
      <c r="E107" s="9">
        <f>+[1]Historicals!E158</f>
        <v>76</v>
      </c>
      <c r="F107" s="9">
        <f>+[1]Historicals!F158</f>
        <v>49</v>
      </c>
      <c r="G107" s="9">
        <f>+[1]Historicals!G158</f>
        <v>28</v>
      </c>
      <c r="H107" s="9">
        <f>+[1]Historicals!H158</f>
        <v>94</v>
      </c>
      <c r="I107" s="9">
        <f>+[1]Historicals!I158</f>
        <v>78</v>
      </c>
      <c r="J107" s="52">
        <f>+J83*J109</f>
        <v>78</v>
      </c>
      <c r="K107" s="52">
        <f t="shared" ref="K107:N107" si="153">+K83*K109</f>
        <v>78</v>
      </c>
      <c r="L107" s="52">
        <f t="shared" si="153"/>
        <v>78</v>
      </c>
      <c r="M107" s="52">
        <f t="shared" si="153"/>
        <v>78</v>
      </c>
      <c r="N107" s="52">
        <f t="shared" si="153"/>
        <v>78</v>
      </c>
    </row>
    <row r="108" spans="1:14">
      <c r="A108" s="50" t="s">
        <v>129</v>
      </c>
      <c r="B108" s="51" t="str">
        <f t="shared" ref="B108:H108" si="154">+IFERROR(B107/A107-1,"nm")</f>
        <v>nm</v>
      </c>
      <c r="C108" s="51">
        <f t="shared" si="154"/>
        <v>-0.3623188405797102</v>
      </c>
      <c r="D108" s="51">
        <f t="shared" si="154"/>
        <v>0.15909090909090917</v>
      </c>
      <c r="E108" s="51">
        <f t="shared" si="154"/>
        <v>0.49019607843137258</v>
      </c>
      <c r="F108" s="51">
        <f t="shared" si="154"/>
        <v>-0.35526315789473684</v>
      </c>
      <c r="G108" s="51">
        <f t="shared" si="154"/>
        <v>-0.4285714285714286</v>
      </c>
      <c r="H108" s="51">
        <f t="shared" si="154"/>
        <v>2.3571428571428572</v>
      </c>
      <c r="I108" s="51">
        <f>+IFERROR(I107/H107-1,"nm")</f>
        <v>-0.17021276595744683</v>
      </c>
      <c r="J108" s="51">
        <f t="shared" ref="J108:N108" si="155">+IFERROR(J107/I107-1,"nm")</f>
        <v>0</v>
      </c>
      <c r="K108" s="51">
        <f t="shared" si="155"/>
        <v>0</v>
      </c>
      <c r="L108" s="51">
        <f t="shared" si="155"/>
        <v>0</v>
      </c>
      <c r="M108" s="51">
        <f t="shared" si="155"/>
        <v>0</v>
      </c>
      <c r="N108" s="51">
        <f t="shared" si="155"/>
        <v>0</v>
      </c>
    </row>
    <row r="109" spans="1:14">
      <c r="A109" s="50" t="s">
        <v>133</v>
      </c>
      <c r="B109" s="51">
        <f>+IFERROR(B107/B$83,"nm")</f>
        <v>2.2497554613628953E-2</v>
      </c>
      <c r="C109" s="51">
        <f t="shared" ref="C109:I109" si="156">+IFERROR(C107/C$83,"nm")</f>
        <v>1.1624834874504624E-2</v>
      </c>
      <c r="D109" s="51">
        <f t="shared" si="156"/>
        <v>1.2036818503658248E-2</v>
      </c>
      <c r="E109" s="51">
        <f t="shared" si="156"/>
        <v>1.4803272302298403E-2</v>
      </c>
      <c r="F109" s="51">
        <f t="shared" si="156"/>
        <v>7.8930412371134018E-3</v>
      </c>
      <c r="G109" s="51">
        <f t="shared" si="156"/>
        <v>4.1922443479562805E-3</v>
      </c>
      <c r="H109" s="51">
        <f t="shared" si="156"/>
        <v>1.1338962605548853E-2</v>
      </c>
      <c r="I109" s="51">
        <f t="shared" si="156"/>
        <v>1.0335232542732211E-2</v>
      </c>
      <c r="J109" s="55">
        <f>+I109</f>
        <v>1.0335232542732211E-2</v>
      </c>
      <c r="K109" s="55">
        <f t="shared" ref="K109:N109" si="157">+J109</f>
        <v>1.0335232542732211E-2</v>
      </c>
      <c r="L109" s="55">
        <f t="shared" si="157"/>
        <v>1.0335232542732211E-2</v>
      </c>
      <c r="M109" s="55">
        <f t="shared" si="157"/>
        <v>1.0335232542732211E-2</v>
      </c>
      <c r="N109" s="55">
        <f t="shared" si="157"/>
        <v>1.0335232542732211E-2</v>
      </c>
    </row>
    <row r="110" spans="1:14">
      <c r="A110" s="9" t="s">
        <v>141</v>
      </c>
      <c r="B110" s="9">
        <f>+[1]Historicals!B147</f>
        <v>254</v>
      </c>
      <c r="C110" s="9">
        <f>+[1]Historicals!C147</f>
        <v>234</v>
      </c>
      <c r="D110" s="9">
        <f>+[1]Historicals!D147</f>
        <v>225</v>
      </c>
      <c r="E110" s="9">
        <f>+[1]Historicals!E147</f>
        <v>256</v>
      </c>
      <c r="F110" s="9">
        <f>+[1]Historicals!F147</f>
        <v>237</v>
      </c>
      <c r="G110" s="9">
        <f>+[1]Historicals!G147</f>
        <v>214</v>
      </c>
      <c r="H110" s="9">
        <f>+[1]Historicals!H147</f>
        <v>288</v>
      </c>
      <c r="I110" s="9">
        <f>+[1]Historicals!I147</f>
        <v>303</v>
      </c>
      <c r="J110" s="52">
        <f>+J83*J112</f>
        <v>303</v>
      </c>
      <c r="K110" s="52">
        <f t="shared" ref="K110:N110" si="158">+K83*K112</f>
        <v>303</v>
      </c>
      <c r="L110" s="52">
        <f t="shared" si="158"/>
        <v>303</v>
      </c>
      <c r="M110" s="52">
        <f t="shared" si="158"/>
        <v>303</v>
      </c>
      <c r="N110" s="52">
        <f t="shared" si="158"/>
        <v>303</v>
      </c>
    </row>
    <row r="111" spans="1:14">
      <c r="A111" s="50" t="s">
        <v>129</v>
      </c>
      <c r="B111" s="51" t="str">
        <f t="shared" ref="B111:H111" si="159">+IFERROR(B110/A110-1,"nm")</f>
        <v>nm</v>
      </c>
      <c r="C111" s="51">
        <f t="shared" si="159"/>
        <v>-7.8740157480314932E-2</v>
      </c>
      <c r="D111" s="51">
        <f t="shared" si="159"/>
        <v>-3.8461538461538436E-2</v>
      </c>
      <c r="E111" s="51">
        <f t="shared" si="159"/>
        <v>0.13777777777777778</v>
      </c>
      <c r="F111" s="51">
        <f t="shared" si="159"/>
        <v>-7.421875E-2</v>
      </c>
      <c r="G111" s="51">
        <f t="shared" si="159"/>
        <v>-9.7046413502109741E-2</v>
      </c>
      <c r="H111" s="51">
        <f t="shared" si="159"/>
        <v>0.34579439252336441</v>
      </c>
      <c r="I111" s="51">
        <f>+IFERROR(I110/H110-1,"nm")</f>
        <v>5.2083333333333259E-2</v>
      </c>
      <c r="J111" s="51">
        <f>+J112+J113</f>
        <v>4.0148403339075128E-2</v>
      </c>
      <c r="K111" s="51">
        <f t="shared" ref="K111:N111" si="160">+K112+K113</f>
        <v>4.0148403339075128E-2</v>
      </c>
      <c r="L111" s="51">
        <f t="shared" si="160"/>
        <v>4.0148403339075128E-2</v>
      </c>
      <c r="M111" s="51">
        <f t="shared" si="160"/>
        <v>4.0148403339075128E-2</v>
      </c>
      <c r="N111" s="51">
        <f t="shared" si="160"/>
        <v>4.0148403339075128E-2</v>
      </c>
    </row>
    <row r="112" spans="1:14">
      <c r="A112" s="50" t="s">
        <v>133</v>
      </c>
      <c r="B112" s="51">
        <f>+IFERROR(B110/B$83,"nm")</f>
        <v>8.2817085099445714E-2</v>
      </c>
      <c r="C112" s="51">
        <f t="shared" ref="C112:I112" si="161">+IFERROR(C110/C$83,"nm")</f>
        <v>6.1822985468956405E-2</v>
      </c>
      <c r="D112" s="51">
        <f t="shared" si="161"/>
        <v>5.31036110455511E-2</v>
      </c>
      <c r="E112" s="51">
        <f t="shared" si="161"/>
        <v>4.9863654070899883E-2</v>
      </c>
      <c r="F112" s="51">
        <f t="shared" si="161"/>
        <v>3.817654639175258E-2</v>
      </c>
      <c r="G112" s="51">
        <f t="shared" si="161"/>
        <v>3.2040724659380147E-2</v>
      </c>
      <c r="H112" s="51">
        <f t="shared" si="161"/>
        <v>3.4740651387213509E-2</v>
      </c>
      <c r="I112" s="51">
        <f t="shared" si="161"/>
        <v>4.0148403339075128E-2</v>
      </c>
      <c r="J112" s="55">
        <f>+I112</f>
        <v>4.0148403339075128E-2</v>
      </c>
      <c r="K112" s="55">
        <f t="shared" ref="K112:N112" si="162">+J112</f>
        <v>4.0148403339075128E-2</v>
      </c>
      <c r="L112" s="55">
        <f t="shared" si="162"/>
        <v>4.0148403339075128E-2</v>
      </c>
      <c r="M112" s="55">
        <f t="shared" si="162"/>
        <v>4.0148403339075128E-2</v>
      </c>
      <c r="N112" s="55">
        <f t="shared" si="162"/>
        <v>4.0148403339075128E-2</v>
      </c>
    </row>
    <row r="113" spans="1:14">
      <c r="A113" s="47" t="str">
        <f>+[1]Historicals!A119</f>
        <v>Asia Pacific &amp; Latin America</v>
      </c>
      <c r="B113" s="47"/>
      <c r="C113" s="47"/>
      <c r="D113" s="47"/>
      <c r="E113" s="47"/>
      <c r="F113" s="47"/>
      <c r="G113" s="47"/>
      <c r="H113" s="47"/>
      <c r="I113" s="47"/>
      <c r="J113" s="43"/>
      <c r="K113" s="43"/>
      <c r="L113" s="43"/>
      <c r="M113" s="43"/>
      <c r="N113" s="43"/>
    </row>
    <row r="114" spans="1:14">
      <c r="A114" s="9" t="s">
        <v>136</v>
      </c>
      <c r="B114" s="9">
        <f>+[1]Historicals!B119</f>
        <v>4653</v>
      </c>
      <c r="C114" s="9">
        <f>+[1]Historicals!C119</f>
        <v>4317</v>
      </c>
      <c r="D114" s="9">
        <f>+[1]Historicals!D119</f>
        <v>4737</v>
      </c>
      <c r="E114" s="9">
        <f>+[1]Historicals!E119</f>
        <v>5166</v>
      </c>
      <c r="F114" s="9">
        <f>+[1]Historicals!F119</f>
        <v>5254</v>
      </c>
      <c r="G114" s="9">
        <f>+[1]Historicals!G119</f>
        <v>5028</v>
      </c>
      <c r="H114" s="9">
        <f>+[1]Historicals!H119</f>
        <v>5343</v>
      </c>
      <c r="I114" s="9">
        <f>+[1]Historicals!I119</f>
        <v>5955</v>
      </c>
      <c r="J114" s="9">
        <f>+SUM(J116+J120+J124)</f>
        <v>5955</v>
      </c>
      <c r="K114" s="9">
        <f t="shared" ref="K114:N114" si="163">+SUM(K116+K120+K124)</f>
        <v>5955</v>
      </c>
      <c r="L114" s="9">
        <f t="shared" si="163"/>
        <v>5955</v>
      </c>
      <c r="M114" s="9">
        <f t="shared" si="163"/>
        <v>5955</v>
      </c>
      <c r="N114" s="9">
        <f t="shared" si="163"/>
        <v>5955</v>
      </c>
    </row>
    <row r="115" spans="1:14">
      <c r="A115" s="48" t="s">
        <v>129</v>
      </c>
      <c r="B115" s="51" t="str">
        <f t="shared" ref="B115:H115" si="164">+IFERROR(B114/A114-1,"nm")</f>
        <v>nm</v>
      </c>
      <c r="C115" s="51">
        <f t="shared" si="164"/>
        <v>-7.2211476466795599E-2</v>
      </c>
      <c r="D115" s="51">
        <f t="shared" si="164"/>
        <v>9.7289784572619942E-2</v>
      </c>
      <c r="E115" s="51">
        <f t="shared" si="164"/>
        <v>9.0563647878403986E-2</v>
      </c>
      <c r="F115" s="51">
        <f t="shared" si="164"/>
        <v>1.7034456058846237E-2</v>
      </c>
      <c r="G115" s="51">
        <f t="shared" si="164"/>
        <v>-4.3014845831747195E-2</v>
      </c>
      <c r="H115" s="51">
        <f t="shared" si="164"/>
        <v>6.2649164677804237E-2</v>
      </c>
      <c r="I115" s="51">
        <f>+IFERROR(I114/H114-1,"nm")</f>
        <v>0.11454239191465465</v>
      </c>
      <c r="J115" s="51">
        <f t="shared" ref="J115:N115" si="165">+IFERROR(J114/I114-1,"nm")</f>
        <v>0</v>
      </c>
      <c r="K115" s="51">
        <f t="shared" si="165"/>
        <v>0</v>
      </c>
      <c r="L115" s="51">
        <f t="shared" si="165"/>
        <v>0</v>
      </c>
      <c r="M115" s="51">
        <f t="shared" si="165"/>
        <v>0</v>
      </c>
      <c r="N115" s="51">
        <f t="shared" si="165"/>
        <v>0</v>
      </c>
    </row>
    <row r="116" spans="1:14">
      <c r="A116" s="49" t="s">
        <v>113</v>
      </c>
      <c r="B116" s="3">
        <f>+[1]Historicals!B120</f>
        <v>3093</v>
      </c>
      <c r="C116" s="3">
        <f>+[1]Historicals!C120</f>
        <v>2930</v>
      </c>
      <c r="D116" s="3">
        <f>+[1]Historicals!D120</f>
        <v>3285</v>
      </c>
      <c r="E116" s="3">
        <f>+[1]Historicals!E120</f>
        <v>3575</v>
      </c>
      <c r="F116" s="3">
        <f>+[1]Historicals!F120</f>
        <v>3622</v>
      </c>
      <c r="G116" s="3">
        <f>+[1]Historicals!G120</f>
        <v>3449</v>
      </c>
      <c r="H116" s="3">
        <f>+[1]Historicals!H120</f>
        <v>3659</v>
      </c>
      <c r="I116" s="3">
        <f>+[1]Historicals!I120</f>
        <v>4111</v>
      </c>
      <c r="J116" s="3">
        <f>+I116*(1+J117)</f>
        <v>4111</v>
      </c>
      <c r="K116" s="3">
        <f t="shared" ref="K116:N116" si="166">+J116*(1+K117)</f>
        <v>4111</v>
      </c>
      <c r="L116" s="3">
        <f t="shared" si="166"/>
        <v>4111</v>
      </c>
      <c r="M116" s="3">
        <f t="shared" si="166"/>
        <v>4111</v>
      </c>
      <c r="N116" s="3">
        <f t="shared" si="166"/>
        <v>4111</v>
      </c>
    </row>
    <row r="117" spans="1:14">
      <c r="A117" s="48" t="s">
        <v>129</v>
      </c>
      <c r="B117" s="51" t="str">
        <f t="shared" ref="B117:H117" si="167">+IFERROR(B116/A116-1,"nm")</f>
        <v>nm</v>
      </c>
      <c r="C117" s="51">
        <f t="shared" si="167"/>
        <v>-5.269964435822827E-2</v>
      </c>
      <c r="D117" s="51">
        <f t="shared" si="167"/>
        <v>0.12116040955631391</v>
      </c>
      <c r="E117" s="51">
        <f t="shared" si="167"/>
        <v>8.8280060882800715E-2</v>
      </c>
      <c r="F117" s="51">
        <f t="shared" si="167"/>
        <v>1.3146853146853044E-2</v>
      </c>
      <c r="G117" s="51">
        <f t="shared" si="167"/>
        <v>-4.7763666482606326E-2</v>
      </c>
      <c r="H117" s="51">
        <f t="shared" si="167"/>
        <v>6.0887213685126174E-2</v>
      </c>
      <c r="I117" s="51">
        <f>+IFERROR(I116/H116-1,"nm")</f>
        <v>0.12353101940420874</v>
      </c>
      <c r="J117" s="51">
        <f>+J118+J119</f>
        <v>0</v>
      </c>
      <c r="K117" s="51">
        <f t="shared" ref="K117:N117" si="168">+K118+K119</f>
        <v>0</v>
      </c>
      <c r="L117" s="51">
        <f t="shared" si="168"/>
        <v>0</v>
      </c>
      <c r="M117" s="51">
        <f t="shared" si="168"/>
        <v>0</v>
      </c>
      <c r="N117" s="51">
        <f t="shared" si="168"/>
        <v>0</v>
      </c>
    </row>
    <row r="118" spans="1:14">
      <c r="A118" s="48" t="s">
        <v>137</v>
      </c>
      <c r="B118" s="51">
        <f>+[1]Historicals!B192</f>
        <v>0.16</v>
      </c>
      <c r="C118" s="51">
        <f>+[1]Historicals!C192</f>
        <v>0.24</v>
      </c>
      <c r="D118" s="51">
        <f>+[1]Historicals!D192</f>
        <v>0.16</v>
      </c>
      <c r="E118" s="51">
        <f>+[1]Historicals!E192</f>
        <v>0.09</v>
      </c>
      <c r="F118" s="51">
        <f>+[1]Historicals!F192</f>
        <v>0.12</v>
      </c>
      <c r="G118" s="51">
        <f>+[1]Historicals!G192</f>
        <v>0</v>
      </c>
      <c r="H118" s="51">
        <f>+[1]Historicals!H192</f>
        <v>0.08</v>
      </c>
      <c r="I118" s="51">
        <f>+[1]Historicals!I192</f>
        <v>0.17</v>
      </c>
      <c r="J118" s="55">
        <v>0</v>
      </c>
      <c r="K118" s="55">
        <f t="shared" ref="K118:N119" si="169">+J118</f>
        <v>0</v>
      </c>
      <c r="L118" s="55">
        <f t="shared" si="169"/>
        <v>0</v>
      </c>
      <c r="M118" s="55">
        <f t="shared" si="169"/>
        <v>0</v>
      </c>
      <c r="N118" s="55">
        <f t="shared" si="169"/>
        <v>0</v>
      </c>
    </row>
    <row r="119" spans="1:14">
      <c r="A119" s="48" t="s">
        <v>138</v>
      </c>
      <c r="B119" s="51" t="str">
        <f t="shared" ref="B119:H119" si="170">+IFERROR(B117-B118,"nm")</f>
        <v>nm</v>
      </c>
      <c r="C119" s="51">
        <f t="shared" si="170"/>
        <v>-0.29269964435822826</v>
      </c>
      <c r="D119" s="51">
        <f t="shared" si="170"/>
        <v>-3.8839590443686095E-2</v>
      </c>
      <c r="E119" s="51">
        <f t="shared" si="170"/>
        <v>-1.7199391171992817E-3</v>
      </c>
      <c r="F119" s="51">
        <f t="shared" si="170"/>
        <v>-0.10685314685314695</v>
      </c>
      <c r="G119" s="51">
        <f t="shared" si="170"/>
        <v>-4.7763666482606326E-2</v>
      </c>
      <c r="H119" s="51">
        <f t="shared" si="170"/>
        <v>-1.9112786314873828E-2</v>
      </c>
      <c r="I119" s="51">
        <f>+IFERROR(I117-I118,"nm")</f>
        <v>-4.646898059579127E-2</v>
      </c>
      <c r="J119" s="55">
        <v>0</v>
      </c>
      <c r="K119" s="55">
        <f t="shared" si="169"/>
        <v>0</v>
      </c>
      <c r="L119" s="55">
        <f t="shared" si="169"/>
        <v>0</v>
      </c>
      <c r="M119" s="55">
        <f t="shared" si="169"/>
        <v>0</v>
      </c>
      <c r="N119" s="55">
        <f t="shared" si="169"/>
        <v>0</v>
      </c>
    </row>
    <row r="120" spans="1:14">
      <c r="A120" s="49" t="s">
        <v>114</v>
      </c>
      <c r="B120" s="3">
        <f>+[1]Historicals!B121</f>
        <v>1251</v>
      </c>
      <c r="C120" s="3">
        <f>+[1]Historicals!C121</f>
        <v>1117</v>
      </c>
      <c r="D120" s="3">
        <f>+[1]Historicals!D121</f>
        <v>1185</v>
      </c>
      <c r="E120" s="3">
        <f>+[1]Historicals!E121</f>
        <v>1347</v>
      </c>
      <c r="F120" s="3">
        <f>+[1]Historicals!F121</f>
        <v>1395</v>
      </c>
      <c r="G120" s="3">
        <f>+[1]Historicals!G121</f>
        <v>1365</v>
      </c>
      <c r="H120" s="3">
        <f>+[1]Historicals!H121</f>
        <v>1494</v>
      </c>
      <c r="I120" s="3">
        <f>+[1]Historicals!I121</f>
        <v>1610</v>
      </c>
      <c r="J120" s="3">
        <f>+I120*(1+J121)</f>
        <v>1610</v>
      </c>
      <c r="K120" s="3">
        <f t="shared" ref="K120:N120" si="171">+J120*(1+K121)</f>
        <v>1610</v>
      </c>
      <c r="L120" s="3">
        <f t="shared" si="171"/>
        <v>1610</v>
      </c>
      <c r="M120" s="3">
        <f t="shared" si="171"/>
        <v>1610</v>
      </c>
      <c r="N120" s="3">
        <f t="shared" si="171"/>
        <v>1610</v>
      </c>
    </row>
    <row r="121" spans="1:14">
      <c r="A121" s="48" t="s">
        <v>129</v>
      </c>
      <c r="B121" s="51" t="str">
        <f t="shared" ref="B121:H121" si="172">+IFERROR(B120/A120-1,"nm")</f>
        <v>nm</v>
      </c>
      <c r="C121" s="51">
        <f t="shared" si="172"/>
        <v>-0.10711430855315751</v>
      </c>
      <c r="D121" s="51">
        <f t="shared" si="172"/>
        <v>6.0877350044762801E-2</v>
      </c>
      <c r="E121" s="51">
        <f t="shared" si="172"/>
        <v>0.13670886075949373</v>
      </c>
      <c r="F121" s="51">
        <f t="shared" si="172"/>
        <v>3.563474387527843E-2</v>
      </c>
      <c r="G121" s="51">
        <f t="shared" si="172"/>
        <v>-2.1505376344086002E-2</v>
      </c>
      <c r="H121" s="51">
        <f t="shared" si="172"/>
        <v>9.4505494505494614E-2</v>
      </c>
      <c r="I121" s="51">
        <f>+IFERROR(I120/H120-1,"nm")</f>
        <v>7.7643908969210251E-2</v>
      </c>
      <c r="J121" s="51">
        <f>+J122+J123</f>
        <v>0</v>
      </c>
      <c r="K121" s="51">
        <f t="shared" ref="K121:N121" si="173">+K122+K123</f>
        <v>0</v>
      </c>
      <c r="L121" s="51">
        <f t="shared" si="173"/>
        <v>0</v>
      </c>
      <c r="M121" s="51">
        <f t="shared" si="173"/>
        <v>0</v>
      </c>
      <c r="N121" s="51">
        <f t="shared" si="173"/>
        <v>0</v>
      </c>
    </row>
    <row r="122" spans="1:14">
      <c r="A122" s="48" t="s">
        <v>137</v>
      </c>
      <c r="B122" s="51">
        <f>+[1]Historicals!B193</f>
        <v>7.0000000000000007E-2</v>
      </c>
      <c r="C122" s="51">
        <f>+[1]Historicals!C193</f>
        <v>0.08</v>
      </c>
      <c r="D122" s="51">
        <f>+[1]Historicals!D193</f>
        <v>0.09</v>
      </c>
      <c r="E122" s="51">
        <f>+[1]Historicals!E193</f>
        <v>0.15</v>
      </c>
      <c r="F122" s="51">
        <f>+[1]Historicals!F193</f>
        <v>0.15</v>
      </c>
      <c r="G122" s="51">
        <f>+[1]Historicals!G193</f>
        <v>0.03</v>
      </c>
      <c r="H122" s="51">
        <f>+[1]Historicals!H193</f>
        <v>0.1</v>
      </c>
      <c r="I122" s="51">
        <f>+[1]Historicals!I193</f>
        <v>0.12</v>
      </c>
      <c r="J122" s="55">
        <v>0</v>
      </c>
      <c r="K122" s="55">
        <f t="shared" ref="K122:N123" si="174">+J122</f>
        <v>0</v>
      </c>
      <c r="L122" s="55">
        <f t="shared" si="174"/>
        <v>0</v>
      </c>
      <c r="M122" s="55">
        <f t="shared" si="174"/>
        <v>0</v>
      </c>
      <c r="N122" s="55">
        <f t="shared" si="174"/>
        <v>0</v>
      </c>
    </row>
    <row r="123" spans="1:14">
      <c r="A123" s="48" t="s">
        <v>138</v>
      </c>
      <c r="B123" s="51" t="str">
        <f t="shared" ref="B123:H123" si="175">+IFERROR(B121-B122,"nm")</f>
        <v>nm</v>
      </c>
      <c r="C123" s="51">
        <f t="shared" si="175"/>
        <v>-0.18711430855315753</v>
      </c>
      <c r="D123" s="51">
        <f t="shared" si="175"/>
        <v>-2.9122649955237195E-2</v>
      </c>
      <c r="E123" s="51">
        <f t="shared" si="175"/>
        <v>-1.3291139240506261E-2</v>
      </c>
      <c r="F123" s="51">
        <f t="shared" si="175"/>
        <v>-0.11436525612472156</v>
      </c>
      <c r="G123" s="51">
        <f t="shared" si="175"/>
        <v>-5.1505376344086001E-2</v>
      </c>
      <c r="H123" s="51">
        <f t="shared" si="175"/>
        <v>-5.4945054945053917E-3</v>
      </c>
      <c r="I123" s="51">
        <f>+IFERROR(I121-I122,"nm")</f>
        <v>-4.2356091030789744E-2</v>
      </c>
      <c r="J123" s="55">
        <v>0</v>
      </c>
      <c r="K123" s="55">
        <f t="shared" si="174"/>
        <v>0</v>
      </c>
      <c r="L123" s="55">
        <f t="shared" si="174"/>
        <v>0</v>
      </c>
      <c r="M123" s="55">
        <f t="shared" si="174"/>
        <v>0</v>
      </c>
      <c r="N123" s="55">
        <f t="shared" si="174"/>
        <v>0</v>
      </c>
    </row>
    <row r="124" spans="1:14">
      <c r="A124" s="49" t="s">
        <v>115</v>
      </c>
      <c r="B124" s="3">
        <f>+[1]Historicals!B122</f>
        <v>309</v>
      </c>
      <c r="C124" s="3">
        <f>+[1]Historicals!C122</f>
        <v>270</v>
      </c>
      <c r="D124" s="3">
        <f>+[1]Historicals!D122</f>
        <v>267</v>
      </c>
      <c r="E124" s="3">
        <f>+[1]Historicals!E122</f>
        <v>244</v>
      </c>
      <c r="F124" s="3">
        <f>+[1]Historicals!F122</f>
        <v>237</v>
      </c>
      <c r="G124" s="3">
        <f>+[1]Historicals!G122</f>
        <v>214</v>
      </c>
      <c r="H124" s="3">
        <f>+[1]Historicals!H122</f>
        <v>190</v>
      </c>
      <c r="I124" s="3">
        <f>+[1]Historicals!I122</f>
        <v>234</v>
      </c>
      <c r="J124" s="3">
        <f>+I124*(1+J125)</f>
        <v>234</v>
      </c>
      <c r="K124" s="3">
        <f t="shared" ref="K124:N124" si="176">+J124*(1+K125)</f>
        <v>234</v>
      </c>
      <c r="L124" s="3">
        <f t="shared" si="176"/>
        <v>234</v>
      </c>
      <c r="M124" s="3">
        <f t="shared" si="176"/>
        <v>234</v>
      </c>
      <c r="N124" s="3">
        <f t="shared" si="176"/>
        <v>234</v>
      </c>
    </row>
    <row r="125" spans="1:14">
      <c r="A125" s="48" t="s">
        <v>129</v>
      </c>
      <c r="B125" s="51" t="str">
        <f t="shared" ref="B125:H125" si="177">+IFERROR(B124/A124-1,"nm")</f>
        <v>nm</v>
      </c>
      <c r="C125" s="51">
        <f t="shared" si="177"/>
        <v>-0.12621359223300976</v>
      </c>
      <c r="D125" s="51">
        <f t="shared" si="177"/>
        <v>-1.1111111111111072E-2</v>
      </c>
      <c r="E125" s="51">
        <f t="shared" si="177"/>
        <v>-8.6142322097378266E-2</v>
      </c>
      <c r="F125" s="51">
        <f t="shared" si="177"/>
        <v>-2.8688524590163911E-2</v>
      </c>
      <c r="G125" s="51">
        <f t="shared" si="177"/>
        <v>-9.7046413502109741E-2</v>
      </c>
      <c r="H125" s="51">
        <f t="shared" si="177"/>
        <v>-0.11214953271028039</v>
      </c>
      <c r="I125" s="51">
        <f>+IFERROR(I124/H124-1,"nm")</f>
        <v>0.23157894736842111</v>
      </c>
      <c r="J125" s="51">
        <f>+J126+J127</f>
        <v>0</v>
      </c>
      <c r="K125" s="51">
        <f t="shared" ref="K125:N125" si="178">+K126+K127</f>
        <v>0</v>
      </c>
      <c r="L125" s="51">
        <f t="shared" si="178"/>
        <v>0</v>
      </c>
      <c r="M125" s="51">
        <f t="shared" si="178"/>
        <v>0</v>
      </c>
      <c r="N125" s="51">
        <f t="shared" si="178"/>
        <v>0</v>
      </c>
    </row>
    <row r="126" spans="1:14">
      <c r="A126" s="48" t="s">
        <v>137</v>
      </c>
      <c r="B126" s="51">
        <f>+[1]Historicals!B194</f>
        <v>0.06</v>
      </c>
      <c r="C126" s="51">
        <f>+[1]Historicals!C194</f>
        <v>7.0000000000000007E-2</v>
      </c>
      <c r="D126" s="51">
        <f>+[1]Historicals!D194</f>
        <v>-0.01</v>
      </c>
      <c r="E126" s="51">
        <f>+[1]Historicals!E194</f>
        <v>-0.08</v>
      </c>
      <c r="F126" s="51">
        <f>+[1]Historicals!F194</f>
        <v>8</v>
      </c>
      <c r="G126" s="51">
        <f>+[1]Historicals!G194</f>
        <v>-0.04</v>
      </c>
      <c r="H126" s="51">
        <f>+[1]Historicals!H194</f>
        <v>-0.09</v>
      </c>
      <c r="I126" s="51">
        <f>+[1]Historicals!I194</f>
        <v>0.28000000000000003</v>
      </c>
      <c r="J126" s="55">
        <v>0</v>
      </c>
      <c r="K126" s="55">
        <f t="shared" ref="K126:N127" si="179">+J126</f>
        <v>0</v>
      </c>
      <c r="L126" s="55">
        <f t="shared" si="179"/>
        <v>0</v>
      </c>
      <c r="M126" s="55">
        <f t="shared" si="179"/>
        <v>0</v>
      </c>
      <c r="N126" s="55">
        <f t="shared" si="179"/>
        <v>0</v>
      </c>
    </row>
    <row r="127" spans="1:14">
      <c r="A127" s="48" t="s">
        <v>138</v>
      </c>
      <c r="B127" s="51" t="str">
        <f t="shared" ref="B127:H127" si="180">+IFERROR(B125-B126,"nm")</f>
        <v>nm</v>
      </c>
      <c r="C127" s="51">
        <f t="shared" si="180"/>
        <v>-0.19621359223300977</v>
      </c>
      <c r="D127" s="51">
        <f t="shared" si="180"/>
        <v>-1.1111111111110714E-3</v>
      </c>
      <c r="E127" s="51">
        <f t="shared" si="180"/>
        <v>-6.1423220973782638E-3</v>
      </c>
      <c r="F127" s="51">
        <f t="shared" si="180"/>
        <v>-8.028688524590164</v>
      </c>
      <c r="G127" s="51">
        <f t="shared" si="180"/>
        <v>-5.704641350210974E-2</v>
      </c>
      <c r="H127" s="51">
        <f t="shared" si="180"/>
        <v>-2.214953271028039E-2</v>
      </c>
      <c r="I127" s="51">
        <f>+IFERROR(I125-I126,"nm")</f>
        <v>-4.842105263157892E-2</v>
      </c>
      <c r="J127" s="55">
        <v>0</v>
      </c>
      <c r="K127" s="55">
        <f t="shared" si="179"/>
        <v>0</v>
      </c>
      <c r="L127" s="55">
        <f t="shared" si="179"/>
        <v>0</v>
      </c>
      <c r="M127" s="55">
        <f t="shared" si="179"/>
        <v>0</v>
      </c>
      <c r="N127" s="55">
        <f t="shared" si="179"/>
        <v>0</v>
      </c>
    </row>
    <row r="128" spans="1:14">
      <c r="A128" s="9" t="s">
        <v>130</v>
      </c>
      <c r="B128" s="52">
        <f t="shared" ref="B128:H128" si="181">+B135+B131</f>
        <v>967</v>
      </c>
      <c r="C128" s="52">
        <f t="shared" si="181"/>
        <v>1044</v>
      </c>
      <c r="D128" s="52">
        <f t="shared" si="181"/>
        <v>1034</v>
      </c>
      <c r="E128" s="52">
        <f t="shared" si="181"/>
        <v>1244</v>
      </c>
      <c r="F128" s="52">
        <f t="shared" si="181"/>
        <v>1376</v>
      </c>
      <c r="G128" s="52">
        <f t="shared" si="181"/>
        <v>1230</v>
      </c>
      <c r="H128" s="52">
        <f t="shared" si="181"/>
        <v>1573</v>
      </c>
      <c r="I128" s="52">
        <f>+I135+I131</f>
        <v>1938</v>
      </c>
      <c r="J128" s="52">
        <f>+J114*J130</f>
        <v>1938</v>
      </c>
      <c r="K128" s="52">
        <f t="shared" ref="K128:N128" si="182">+K114*K130</f>
        <v>1938</v>
      </c>
      <c r="L128" s="52">
        <f t="shared" si="182"/>
        <v>1938</v>
      </c>
      <c r="M128" s="52">
        <f t="shared" si="182"/>
        <v>1938</v>
      </c>
      <c r="N128" s="52">
        <f t="shared" si="182"/>
        <v>1938</v>
      </c>
    </row>
    <row r="129" spans="1:14">
      <c r="A129" s="50" t="s">
        <v>129</v>
      </c>
      <c r="B129" s="51" t="str">
        <f t="shared" ref="B129:H129" si="183">+IFERROR(B128/A128-1,"nm")</f>
        <v>nm</v>
      </c>
      <c r="C129" s="51">
        <f t="shared" si="183"/>
        <v>7.962771458117901E-2</v>
      </c>
      <c r="D129" s="51">
        <f t="shared" si="183"/>
        <v>-9.5785440613026518E-3</v>
      </c>
      <c r="E129" s="51">
        <f t="shared" si="183"/>
        <v>0.20309477756286265</v>
      </c>
      <c r="F129" s="51">
        <f t="shared" si="183"/>
        <v>0.10610932475884249</v>
      </c>
      <c r="G129" s="51">
        <f t="shared" si="183"/>
        <v>-0.10610465116279066</v>
      </c>
      <c r="H129" s="51">
        <f t="shared" si="183"/>
        <v>0.27886178861788613</v>
      </c>
      <c r="I129" s="51">
        <f>+IFERROR(I128/H128-1,"nm")</f>
        <v>0.23204068658614108</v>
      </c>
      <c r="J129" s="51">
        <f t="shared" ref="J129:N129" si="184">+IFERROR(J128/I128-1,"nm")</f>
        <v>0</v>
      </c>
      <c r="K129" s="51">
        <f t="shared" si="184"/>
        <v>0</v>
      </c>
      <c r="L129" s="51">
        <f t="shared" si="184"/>
        <v>0</v>
      </c>
      <c r="M129" s="51">
        <f t="shared" si="184"/>
        <v>0</v>
      </c>
      <c r="N129" s="51">
        <f t="shared" si="184"/>
        <v>0</v>
      </c>
    </row>
    <row r="130" spans="1:14">
      <c r="A130" s="50" t="s">
        <v>131</v>
      </c>
      <c r="B130" s="51">
        <f>+IFERROR(B128/B$114,"nm")</f>
        <v>0.20782290995056951</v>
      </c>
      <c r="C130" s="51">
        <f t="shared" ref="C130:I130" si="185">+IFERROR(C128/C$114,"nm")</f>
        <v>0.24183460736622656</v>
      </c>
      <c r="D130" s="51">
        <f t="shared" si="185"/>
        <v>0.21828161283512773</v>
      </c>
      <c r="E130" s="51">
        <f t="shared" si="185"/>
        <v>0.2408052651955091</v>
      </c>
      <c r="F130" s="51">
        <f t="shared" si="185"/>
        <v>0.26189569851541683</v>
      </c>
      <c r="G130" s="51">
        <f t="shared" si="185"/>
        <v>0.24463007159904535</v>
      </c>
      <c r="H130" s="51">
        <f t="shared" si="185"/>
        <v>0.2944038929440389</v>
      </c>
      <c r="I130" s="51">
        <f t="shared" si="185"/>
        <v>0.32544080604534004</v>
      </c>
      <c r="J130" s="55">
        <f>+I130</f>
        <v>0.32544080604534004</v>
      </c>
      <c r="K130" s="55">
        <f t="shared" ref="K130:N130" si="186">+J130</f>
        <v>0.32544080604534004</v>
      </c>
      <c r="L130" s="55">
        <f t="shared" si="186"/>
        <v>0.32544080604534004</v>
      </c>
      <c r="M130" s="55">
        <f t="shared" si="186"/>
        <v>0.32544080604534004</v>
      </c>
      <c r="N130" s="55">
        <f t="shared" si="186"/>
        <v>0.32544080604534004</v>
      </c>
    </row>
    <row r="131" spans="1:14">
      <c r="A131" s="9" t="s">
        <v>132</v>
      </c>
      <c r="B131" s="9">
        <f>+[1]Historicals!B170</f>
        <v>49</v>
      </c>
      <c r="C131" s="9">
        <f>+[1]Historicals!C170</f>
        <v>42</v>
      </c>
      <c r="D131" s="9">
        <f>+[1]Historicals!D170</f>
        <v>54</v>
      </c>
      <c r="E131" s="9">
        <f>+[1]Historicals!E170</f>
        <v>55</v>
      </c>
      <c r="F131" s="9">
        <f>+[1]Historicals!F170</f>
        <v>53</v>
      </c>
      <c r="G131" s="9">
        <f>+[1]Historicals!G170</f>
        <v>46</v>
      </c>
      <c r="H131" s="9">
        <f>+[1]Historicals!H170</f>
        <v>43</v>
      </c>
      <c r="I131" s="9">
        <f>+[1]Historicals!I170</f>
        <v>42</v>
      </c>
      <c r="J131" s="52">
        <f>+J134*J141</f>
        <v>42</v>
      </c>
      <c r="K131" s="52">
        <f t="shared" ref="K131:N131" si="187">+K134*K141</f>
        <v>42</v>
      </c>
      <c r="L131" s="52">
        <f t="shared" si="187"/>
        <v>42</v>
      </c>
      <c r="M131" s="52">
        <f t="shared" si="187"/>
        <v>42</v>
      </c>
      <c r="N131" s="52">
        <f t="shared" si="187"/>
        <v>42</v>
      </c>
    </row>
    <row r="132" spans="1:14">
      <c r="A132" s="50" t="s">
        <v>129</v>
      </c>
      <c r="B132" s="51" t="str">
        <f t="shared" ref="B132:H132" si="188">+IFERROR(B131/A131-1,"nm")</f>
        <v>nm</v>
      </c>
      <c r="C132" s="51">
        <f t="shared" si="188"/>
        <v>-0.1428571428571429</v>
      </c>
      <c r="D132" s="51">
        <f t="shared" si="188"/>
        <v>0.28571428571428581</v>
      </c>
      <c r="E132" s="51">
        <f t="shared" si="188"/>
        <v>1.8518518518518601E-2</v>
      </c>
      <c r="F132" s="51">
        <f t="shared" si="188"/>
        <v>-3.6363636363636376E-2</v>
      </c>
      <c r="G132" s="51">
        <f t="shared" si="188"/>
        <v>-0.13207547169811318</v>
      </c>
      <c r="H132" s="51">
        <f t="shared" si="188"/>
        <v>-6.5217391304347783E-2</v>
      </c>
      <c r="I132" s="51">
        <f>+IFERROR(I131/H131-1,"nm")</f>
        <v>-2.3255813953488413E-2</v>
      </c>
      <c r="J132" s="51">
        <f t="shared" ref="J132:N132" si="189">+IFERROR(J131/I131-1,"nm")</f>
        <v>0</v>
      </c>
      <c r="K132" s="51">
        <f t="shared" si="189"/>
        <v>0</v>
      </c>
      <c r="L132" s="51">
        <f t="shared" si="189"/>
        <v>0</v>
      </c>
      <c r="M132" s="51">
        <f t="shared" si="189"/>
        <v>0</v>
      </c>
      <c r="N132" s="51">
        <f t="shared" si="189"/>
        <v>0</v>
      </c>
    </row>
    <row r="133" spans="1:14">
      <c r="A133" s="50" t="s">
        <v>133</v>
      </c>
      <c r="B133" s="51">
        <f>+IFERROR(B131/B$114,"nm")</f>
        <v>1.053084031807436E-2</v>
      </c>
      <c r="C133" s="51">
        <f t="shared" ref="C133:I133" si="190">+IFERROR(C131/C$114,"nm")</f>
        <v>9.7289784572619879E-3</v>
      </c>
      <c r="D133" s="51">
        <f t="shared" si="190"/>
        <v>1.1399620012666244E-2</v>
      </c>
      <c r="E133" s="51">
        <f t="shared" si="190"/>
        <v>1.064653503677894E-2</v>
      </c>
      <c r="F133" s="51">
        <f t="shared" si="190"/>
        <v>1.0087552341073468E-2</v>
      </c>
      <c r="G133" s="51">
        <f t="shared" si="190"/>
        <v>9.148766905330152E-3</v>
      </c>
      <c r="H133" s="51">
        <f t="shared" si="190"/>
        <v>8.0479131574022079E-3</v>
      </c>
      <c r="I133" s="51">
        <f t="shared" si="190"/>
        <v>7.0528967254408059E-3</v>
      </c>
      <c r="J133" s="51">
        <f t="shared" ref="J133:N133" si="191">+IFERROR(J131/J$21,"nm")</f>
        <v>2.2884542036724241E-3</v>
      </c>
      <c r="K133" s="51">
        <f t="shared" si="191"/>
        <v>2.2884542036724241E-3</v>
      </c>
      <c r="L133" s="51">
        <f t="shared" si="191"/>
        <v>2.2884542036724241E-3</v>
      </c>
      <c r="M133" s="51">
        <f t="shared" si="191"/>
        <v>2.2884542036724241E-3</v>
      </c>
      <c r="N133" s="51">
        <f t="shared" si="191"/>
        <v>2.2884542036724241E-3</v>
      </c>
    </row>
    <row r="134" spans="1:14">
      <c r="A134" s="50" t="s">
        <v>140</v>
      </c>
      <c r="B134" s="51">
        <f t="shared" ref="B134:H134" si="192">+IFERROR(B131/B141,"nm")</f>
        <v>0.15909090909090909</v>
      </c>
      <c r="C134" s="51">
        <f t="shared" si="192"/>
        <v>0.12650602409638553</v>
      </c>
      <c r="D134" s="51">
        <f t="shared" si="192"/>
        <v>0.1588235294117647</v>
      </c>
      <c r="E134" s="51">
        <f t="shared" si="192"/>
        <v>0.16224188790560473</v>
      </c>
      <c r="F134" s="51">
        <f t="shared" si="192"/>
        <v>0.16257668711656442</v>
      </c>
      <c r="G134" s="51">
        <f t="shared" si="192"/>
        <v>0.1554054054054054</v>
      </c>
      <c r="H134" s="51">
        <f t="shared" si="192"/>
        <v>0.14144736842105263</v>
      </c>
      <c r="I134" s="51">
        <f>+IFERROR(I131/I141,"nm")</f>
        <v>0.15328467153284672</v>
      </c>
      <c r="J134" s="55">
        <f>+I134</f>
        <v>0.15328467153284672</v>
      </c>
      <c r="K134" s="55">
        <f t="shared" ref="K134:N134" si="193">+J134</f>
        <v>0.15328467153284672</v>
      </c>
      <c r="L134" s="55">
        <f t="shared" si="193"/>
        <v>0.15328467153284672</v>
      </c>
      <c r="M134" s="55">
        <f t="shared" si="193"/>
        <v>0.15328467153284672</v>
      </c>
      <c r="N134" s="55">
        <f t="shared" si="193"/>
        <v>0.15328467153284672</v>
      </c>
    </row>
    <row r="135" spans="1:14">
      <c r="A135" s="9" t="s">
        <v>134</v>
      </c>
      <c r="B135" s="9">
        <f>+[1]Historicals!B137</f>
        <v>918</v>
      </c>
      <c r="C135" s="9">
        <f>+[1]Historicals!C137</f>
        <v>1002</v>
      </c>
      <c r="D135" s="9">
        <f>+[1]Historicals!D137</f>
        <v>980</v>
      </c>
      <c r="E135" s="9">
        <f>+[1]Historicals!E137</f>
        <v>1189</v>
      </c>
      <c r="F135" s="9">
        <f>+[1]Historicals!F137</f>
        <v>1323</v>
      </c>
      <c r="G135" s="9">
        <f>+[1]Historicals!G137</f>
        <v>1184</v>
      </c>
      <c r="H135" s="9">
        <f>+[1]Historicals!H137</f>
        <v>1530</v>
      </c>
      <c r="I135" s="9">
        <f>+[1]Historicals!I137</f>
        <v>1896</v>
      </c>
      <c r="J135" s="9">
        <f>+J128-J131</f>
        <v>1896</v>
      </c>
      <c r="K135" s="9">
        <f t="shared" ref="K135:N135" si="194">+K128-K131</f>
        <v>1896</v>
      </c>
      <c r="L135" s="9">
        <f t="shared" si="194"/>
        <v>1896</v>
      </c>
      <c r="M135" s="9">
        <f t="shared" si="194"/>
        <v>1896</v>
      </c>
      <c r="N135" s="9">
        <f t="shared" si="194"/>
        <v>1896</v>
      </c>
    </row>
    <row r="136" spans="1:14">
      <c r="A136" s="50" t="s">
        <v>129</v>
      </c>
      <c r="B136" s="51" t="str">
        <f t="shared" ref="B136:H136" si="195">+IFERROR(B135/A135-1,"nm")</f>
        <v>nm</v>
      </c>
      <c r="C136" s="51">
        <f t="shared" si="195"/>
        <v>9.1503267973856106E-2</v>
      </c>
      <c r="D136" s="51">
        <f t="shared" si="195"/>
        <v>-2.1956087824351322E-2</v>
      </c>
      <c r="E136" s="51">
        <f t="shared" si="195"/>
        <v>0.21326530612244898</v>
      </c>
      <c r="F136" s="51">
        <f t="shared" si="195"/>
        <v>0.11269974768713209</v>
      </c>
      <c r="G136" s="51">
        <f t="shared" si="195"/>
        <v>-0.1050642479213908</v>
      </c>
      <c r="H136" s="51">
        <f t="shared" si="195"/>
        <v>0.29222972972972983</v>
      </c>
      <c r="I136" s="51">
        <f>+IFERROR(I135/H135-1,"nm")</f>
        <v>0.23921568627450984</v>
      </c>
      <c r="J136" s="51">
        <f t="shared" ref="J136:N136" si="196">+IFERROR(J135/I135-1,"nm")</f>
        <v>0</v>
      </c>
      <c r="K136" s="51">
        <f t="shared" si="196"/>
        <v>0</v>
      </c>
      <c r="L136" s="51">
        <f t="shared" si="196"/>
        <v>0</v>
      </c>
      <c r="M136" s="51">
        <f t="shared" si="196"/>
        <v>0</v>
      </c>
      <c r="N136" s="51">
        <f t="shared" si="196"/>
        <v>0</v>
      </c>
    </row>
    <row r="137" spans="1:14">
      <c r="A137" s="50" t="s">
        <v>131</v>
      </c>
      <c r="B137" s="51">
        <f>+IFERROR(B135/B$114,"nm")</f>
        <v>0.19729206963249515</v>
      </c>
      <c r="C137" s="51">
        <f t="shared" ref="C137:I137" si="197">+IFERROR(C135/C$114,"nm")</f>
        <v>0.23210562890896455</v>
      </c>
      <c r="D137" s="51">
        <f t="shared" si="197"/>
        <v>0.20688199282246147</v>
      </c>
      <c r="E137" s="51">
        <f t="shared" si="197"/>
        <v>0.23015873015873015</v>
      </c>
      <c r="F137" s="51">
        <f t="shared" si="197"/>
        <v>0.25180814617434338</v>
      </c>
      <c r="G137" s="51">
        <f t="shared" si="197"/>
        <v>0.2354813046937152</v>
      </c>
      <c r="H137" s="51">
        <f t="shared" si="197"/>
        <v>0.28635597978663674</v>
      </c>
      <c r="I137" s="51">
        <f t="shared" si="197"/>
        <v>0.31838790931989924</v>
      </c>
      <c r="J137" s="51">
        <f t="shared" ref="J137:N137" si="198">+IFERROR(J135/J$21,"nm")</f>
        <v>0.10330736119435514</v>
      </c>
      <c r="K137" s="51">
        <f t="shared" si="198"/>
        <v>0.10330736119435514</v>
      </c>
      <c r="L137" s="51">
        <f t="shared" si="198"/>
        <v>0.10330736119435514</v>
      </c>
      <c r="M137" s="51">
        <f t="shared" si="198"/>
        <v>0.10330736119435514</v>
      </c>
      <c r="N137" s="51">
        <f t="shared" si="198"/>
        <v>0.10330736119435514</v>
      </c>
    </row>
    <row r="138" spans="1:14">
      <c r="A138" s="9" t="s">
        <v>135</v>
      </c>
      <c r="B138" s="9">
        <f>+[1]Historicals!B159</f>
        <v>52</v>
      </c>
      <c r="C138" s="9">
        <f>+[1]Historicals!C159</f>
        <v>62</v>
      </c>
      <c r="D138" s="9">
        <f>+[1]Historicals!D159</f>
        <v>59</v>
      </c>
      <c r="E138" s="9">
        <f>+[1]Historicals!E159</f>
        <v>49</v>
      </c>
      <c r="F138" s="9">
        <f>+[1]Historicals!F159</f>
        <v>47</v>
      </c>
      <c r="G138" s="9">
        <f>+[1]Historicals!G159</f>
        <v>41</v>
      </c>
      <c r="H138" s="9">
        <f>+[1]Historicals!H159</f>
        <v>54</v>
      </c>
      <c r="I138" s="9">
        <f>+[1]Historicals!I159</f>
        <v>56</v>
      </c>
      <c r="J138" s="52">
        <f>+J114*J140</f>
        <v>56</v>
      </c>
      <c r="K138" s="52">
        <f t="shared" ref="K138:N138" si="199">+K114*K140</f>
        <v>56</v>
      </c>
      <c r="L138" s="52">
        <f t="shared" si="199"/>
        <v>56</v>
      </c>
      <c r="M138" s="52">
        <f t="shared" si="199"/>
        <v>56</v>
      </c>
      <c r="N138" s="52">
        <f t="shared" si="199"/>
        <v>56</v>
      </c>
    </row>
    <row r="139" spans="1:14">
      <c r="A139" s="50" t="s">
        <v>129</v>
      </c>
      <c r="B139" s="51" t="str">
        <f t="shared" ref="B139:H139" si="200">+IFERROR(B138/A138-1,"nm")</f>
        <v>nm</v>
      </c>
      <c r="C139" s="51">
        <f t="shared" si="200"/>
        <v>0.19230769230769229</v>
      </c>
      <c r="D139" s="51">
        <f t="shared" si="200"/>
        <v>-4.8387096774193505E-2</v>
      </c>
      <c r="E139" s="51">
        <f t="shared" si="200"/>
        <v>-0.16949152542372881</v>
      </c>
      <c r="F139" s="51">
        <f t="shared" si="200"/>
        <v>-4.081632653061229E-2</v>
      </c>
      <c r="G139" s="51">
        <f t="shared" si="200"/>
        <v>-0.12765957446808507</v>
      </c>
      <c r="H139" s="51">
        <f t="shared" si="200"/>
        <v>0.31707317073170738</v>
      </c>
      <c r="I139" s="51">
        <f>+IFERROR(I138/H138-1,"nm")</f>
        <v>3.7037037037036979E-2</v>
      </c>
      <c r="J139" s="51">
        <f t="shared" ref="J139:N139" si="201">+IFERROR(J138/I138-1,"nm")</f>
        <v>0</v>
      </c>
      <c r="K139" s="51">
        <f t="shared" si="201"/>
        <v>0</v>
      </c>
      <c r="L139" s="51">
        <f t="shared" si="201"/>
        <v>0</v>
      </c>
      <c r="M139" s="51">
        <f t="shared" si="201"/>
        <v>0</v>
      </c>
      <c r="N139" s="51">
        <f t="shared" si="201"/>
        <v>0</v>
      </c>
    </row>
    <row r="140" spans="1:14">
      <c r="A140" s="50" t="s">
        <v>133</v>
      </c>
      <c r="B140" s="51">
        <f>+IFERROR(B138/B$114,"nm")</f>
        <v>1.117558564367075E-2</v>
      </c>
      <c r="C140" s="51">
        <f t="shared" ref="C140:I140" si="202">+IFERROR(C138/C$114,"nm")</f>
        <v>1.4361825341672458E-2</v>
      </c>
      <c r="D140" s="51">
        <f t="shared" si="202"/>
        <v>1.2455140384209416E-2</v>
      </c>
      <c r="E140" s="51">
        <f t="shared" si="202"/>
        <v>9.485094850948509E-3</v>
      </c>
      <c r="F140" s="51">
        <f t="shared" si="202"/>
        <v>8.9455652835934533E-3</v>
      </c>
      <c r="G140" s="51">
        <f t="shared" si="202"/>
        <v>8.1543357199681775E-3</v>
      </c>
      <c r="H140" s="51">
        <f t="shared" si="202"/>
        <v>1.0106681639528355E-2</v>
      </c>
      <c r="I140" s="51">
        <f t="shared" si="202"/>
        <v>9.4038623005877411E-3</v>
      </c>
      <c r="J140" s="55">
        <f>+I140</f>
        <v>9.4038623005877411E-3</v>
      </c>
      <c r="K140" s="55">
        <f t="shared" ref="K140:N140" si="203">+J140</f>
        <v>9.4038623005877411E-3</v>
      </c>
      <c r="L140" s="55">
        <f t="shared" si="203"/>
        <v>9.4038623005877411E-3</v>
      </c>
      <c r="M140" s="55">
        <f t="shared" si="203"/>
        <v>9.4038623005877411E-3</v>
      </c>
      <c r="N140" s="55">
        <f t="shared" si="203"/>
        <v>9.4038623005877411E-3</v>
      </c>
    </row>
    <row r="141" spans="1:14">
      <c r="A141" s="9" t="s">
        <v>141</v>
      </c>
      <c r="B141" s="9">
        <f>+[1]Historicals!B148</f>
        <v>308</v>
      </c>
      <c r="C141" s="9">
        <f>+[1]Historicals!C148</f>
        <v>332</v>
      </c>
      <c r="D141" s="9">
        <f>+[1]Historicals!D148</f>
        <v>340</v>
      </c>
      <c r="E141" s="9">
        <f>+[1]Historicals!E148</f>
        <v>339</v>
      </c>
      <c r="F141" s="9">
        <f>+[1]Historicals!F148</f>
        <v>326</v>
      </c>
      <c r="G141" s="9">
        <f>+[1]Historicals!G148</f>
        <v>296</v>
      </c>
      <c r="H141" s="9">
        <f>+[1]Historicals!H148</f>
        <v>304</v>
      </c>
      <c r="I141" s="9">
        <f>+[1]Historicals!I148</f>
        <v>274</v>
      </c>
      <c r="J141" s="52">
        <f>+J114*J143</f>
        <v>274</v>
      </c>
      <c r="K141" s="52">
        <f t="shared" ref="K141:N141" si="204">+K114*K143</f>
        <v>274</v>
      </c>
      <c r="L141" s="52">
        <f t="shared" si="204"/>
        <v>274</v>
      </c>
      <c r="M141" s="52">
        <f t="shared" si="204"/>
        <v>274</v>
      </c>
      <c r="N141" s="52">
        <f t="shared" si="204"/>
        <v>274</v>
      </c>
    </row>
    <row r="142" spans="1:14">
      <c r="A142" s="50" t="s">
        <v>129</v>
      </c>
      <c r="B142" s="51" t="str">
        <f t="shared" ref="B142:H142" si="205">+IFERROR(B141/A141-1,"nm")</f>
        <v>nm</v>
      </c>
      <c r="C142" s="51">
        <f t="shared" si="205"/>
        <v>7.7922077922077948E-2</v>
      </c>
      <c r="D142" s="51">
        <f t="shared" si="205"/>
        <v>2.4096385542168752E-2</v>
      </c>
      <c r="E142" s="51">
        <f t="shared" si="205"/>
        <v>-2.9411764705882248E-3</v>
      </c>
      <c r="F142" s="51">
        <f t="shared" si="205"/>
        <v>-3.8348082595870192E-2</v>
      </c>
      <c r="G142" s="51">
        <f t="shared" si="205"/>
        <v>-9.2024539877300637E-2</v>
      </c>
      <c r="H142" s="51">
        <f t="shared" si="205"/>
        <v>2.7027027027026973E-2</v>
      </c>
      <c r="I142" s="51">
        <f>+IFERROR(I141/H141-1,"nm")</f>
        <v>-9.8684210526315819E-2</v>
      </c>
      <c r="J142" s="51">
        <f>+J143+J144</f>
        <v>4.6011754827875735E-2</v>
      </c>
      <c r="K142" s="51">
        <f t="shared" ref="K142:N142" si="206">+K143+K144</f>
        <v>4.6011754827875735E-2</v>
      </c>
      <c r="L142" s="51">
        <f t="shared" si="206"/>
        <v>4.6011754827875735E-2</v>
      </c>
      <c r="M142" s="51">
        <f t="shared" si="206"/>
        <v>4.6011754827875735E-2</v>
      </c>
      <c r="N142" s="51">
        <f t="shared" si="206"/>
        <v>4.6011754827875735E-2</v>
      </c>
    </row>
    <row r="143" spans="1:14">
      <c r="A143" s="50" t="s">
        <v>133</v>
      </c>
      <c r="B143" s="51">
        <f>+IFERROR(B141/B$114,"nm")</f>
        <v>6.6193853427895979E-2</v>
      </c>
      <c r="C143" s="51">
        <f t="shared" ref="C143:I143" si="207">+IFERROR(C141/C$114,"nm")</f>
        <v>7.6905258281213806E-2</v>
      </c>
      <c r="D143" s="51">
        <f t="shared" si="207"/>
        <v>7.1775385264935612E-2</v>
      </c>
      <c r="E143" s="51">
        <f t="shared" si="207"/>
        <v>6.5621370499419282E-2</v>
      </c>
      <c r="F143" s="51">
        <f t="shared" si="207"/>
        <v>6.2047963456414161E-2</v>
      </c>
      <c r="G143" s="51">
        <f t="shared" si="207"/>
        <v>5.88703261734288E-2</v>
      </c>
      <c r="H143" s="51">
        <f t="shared" si="207"/>
        <v>5.6896874415122589E-2</v>
      </c>
      <c r="I143" s="51">
        <f t="shared" si="207"/>
        <v>4.6011754827875735E-2</v>
      </c>
      <c r="J143" s="55">
        <f>+I143</f>
        <v>4.6011754827875735E-2</v>
      </c>
      <c r="K143" s="55">
        <f t="shared" ref="K143:N143" si="208">+J143</f>
        <v>4.6011754827875735E-2</v>
      </c>
      <c r="L143" s="55">
        <f t="shared" si="208"/>
        <v>4.6011754827875735E-2</v>
      </c>
      <c r="M143" s="55">
        <f t="shared" si="208"/>
        <v>4.6011754827875735E-2</v>
      </c>
      <c r="N143" s="55">
        <f t="shared" si="208"/>
        <v>4.6011754827875735E-2</v>
      </c>
    </row>
    <row r="144" spans="1:14">
      <c r="A144" s="47" t="str">
        <f>+[1]Historicals!A123</f>
        <v>Global Brand Divisions</v>
      </c>
      <c r="B144" s="47"/>
      <c r="C144" s="47"/>
      <c r="D144" s="47"/>
      <c r="E144" s="47"/>
      <c r="F144" s="47"/>
      <c r="G144" s="47"/>
      <c r="H144" s="47"/>
      <c r="I144" s="47"/>
      <c r="J144" s="43"/>
      <c r="K144" s="43"/>
      <c r="L144" s="43"/>
      <c r="M144" s="43"/>
      <c r="N144" s="43"/>
    </row>
    <row r="145" spans="1:14">
      <c r="A145" s="9" t="s">
        <v>136</v>
      </c>
      <c r="B145" s="9">
        <f>+[1]Historicals!B123</f>
        <v>115</v>
      </c>
      <c r="C145" s="9">
        <f>+[1]Historicals!C123</f>
        <v>73</v>
      </c>
      <c r="D145" s="9">
        <f>+[1]Historicals!D123</f>
        <v>73</v>
      </c>
      <c r="E145" s="9">
        <f>+[1]Historicals!E123</f>
        <v>88</v>
      </c>
      <c r="F145" s="9">
        <f>+[1]Historicals!F123</f>
        <v>42</v>
      </c>
      <c r="G145" s="9">
        <f>+[1]Historicals!G123</f>
        <v>30</v>
      </c>
      <c r="H145" s="9">
        <f>+[1]Historicals!H123</f>
        <v>25</v>
      </c>
      <c r="I145" s="9">
        <f>+[1]Historicals!I123</f>
        <v>102</v>
      </c>
      <c r="J145" s="9">
        <f>+SUM(J147+J151+J155)</f>
        <v>102</v>
      </c>
      <c r="K145" s="9">
        <f>+SUM(K147+K151+K155)</f>
        <v>102</v>
      </c>
      <c r="L145" s="9">
        <f>+SUM(L147+L151+L155)</f>
        <v>102</v>
      </c>
      <c r="M145" s="9">
        <f>+SUM(M147+M151+M155)</f>
        <v>102</v>
      </c>
      <c r="N145" s="9">
        <f>+SUM(N147+N151+N155)</f>
        <v>102</v>
      </c>
    </row>
    <row r="146" spans="1:14">
      <c r="A146" s="48" t="s">
        <v>129</v>
      </c>
      <c r="B146" s="51" t="str">
        <f t="shared" ref="B146:H146" si="209">+IFERROR(B145/A145-1,"nm")</f>
        <v>nm</v>
      </c>
      <c r="C146" s="51">
        <f t="shared" si="209"/>
        <v>-0.36521739130434783</v>
      </c>
      <c r="D146" s="51">
        <f t="shared" si="209"/>
        <v>0</v>
      </c>
      <c r="E146" s="51">
        <f t="shared" si="209"/>
        <v>0.20547945205479445</v>
      </c>
      <c r="F146" s="51">
        <f t="shared" si="209"/>
        <v>-0.52272727272727271</v>
      </c>
      <c r="G146" s="51">
        <f t="shared" si="209"/>
        <v>-0.2857142857142857</v>
      </c>
      <c r="H146" s="51">
        <f t="shared" si="209"/>
        <v>-0.16666666666666663</v>
      </c>
      <c r="I146" s="51">
        <f>+IFERROR(I145/H145-1,"nm")</f>
        <v>3.08</v>
      </c>
      <c r="J146" s="51">
        <f t="shared" ref="J146:N146" si="210">+IFERROR(J145/I145-1,"nm")</f>
        <v>0</v>
      </c>
      <c r="K146" s="51">
        <f t="shared" si="210"/>
        <v>0</v>
      </c>
      <c r="L146" s="51">
        <f t="shared" si="210"/>
        <v>0</v>
      </c>
      <c r="M146" s="51">
        <f t="shared" si="210"/>
        <v>0</v>
      </c>
      <c r="N146" s="51">
        <f t="shared" si="210"/>
        <v>0</v>
      </c>
    </row>
    <row r="147" spans="1:14">
      <c r="A147" s="49" t="s">
        <v>113</v>
      </c>
      <c r="B147" s="3">
        <f>+[1]Historicals!B123</f>
        <v>115</v>
      </c>
      <c r="C147" s="3">
        <f>+[1]Historicals!C123</f>
        <v>73</v>
      </c>
      <c r="D147" s="3">
        <f>+[1]Historicals!D123</f>
        <v>73</v>
      </c>
      <c r="E147" s="3">
        <f>+[1]Historicals!E123</f>
        <v>88</v>
      </c>
      <c r="F147" s="3">
        <f>+[1]Historicals!F123</f>
        <v>42</v>
      </c>
      <c r="G147" s="3">
        <f>+[1]Historicals!G123</f>
        <v>30</v>
      </c>
      <c r="H147" s="3">
        <f>+[1]Historicals!H123</f>
        <v>25</v>
      </c>
      <c r="I147" s="3">
        <f>+[1]Historicals!I123</f>
        <v>102</v>
      </c>
      <c r="J147" s="3">
        <f>+I147*(1+J148)</f>
        <v>102</v>
      </c>
      <c r="K147" s="3">
        <f t="shared" ref="K147:N147" si="211">+J147*(1+K148)</f>
        <v>102</v>
      </c>
      <c r="L147" s="3">
        <f t="shared" si="211"/>
        <v>102</v>
      </c>
      <c r="M147" s="3">
        <f t="shared" si="211"/>
        <v>102</v>
      </c>
      <c r="N147" s="3">
        <f t="shared" si="211"/>
        <v>102</v>
      </c>
    </row>
    <row r="148" spans="1:14">
      <c r="A148" s="48" t="s">
        <v>129</v>
      </c>
      <c r="B148" s="51" t="str">
        <f t="shared" ref="B148:H148" si="212">+IFERROR(B147/A147-1,"nm")</f>
        <v>nm</v>
      </c>
      <c r="C148" s="51">
        <f t="shared" si="212"/>
        <v>-0.36521739130434783</v>
      </c>
      <c r="D148" s="51">
        <f t="shared" si="212"/>
        <v>0</v>
      </c>
      <c r="E148" s="51">
        <f t="shared" si="212"/>
        <v>0.20547945205479445</v>
      </c>
      <c r="F148" s="51">
        <f t="shared" si="212"/>
        <v>-0.52272727272727271</v>
      </c>
      <c r="G148" s="51">
        <f t="shared" si="212"/>
        <v>-0.2857142857142857</v>
      </c>
      <c r="H148" s="51">
        <f t="shared" si="212"/>
        <v>-0.16666666666666663</v>
      </c>
      <c r="I148" s="51">
        <f>+IFERROR(I147/H147-1,"nm")</f>
        <v>3.08</v>
      </c>
      <c r="J148" s="51">
        <f>+J149+J150</f>
        <v>0</v>
      </c>
      <c r="K148" s="51">
        <f t="shared" ref="K148:N148" si="213">+K149+K150</f>
        <v>0</v>
      </c>
      <c r="L148" s="51">
        <f t="shared" si="213"/>
        <v>0</v>
      </c>
      <c r="M148" s="51">
        <f t="shared" si="213"/>
        <v>0</v>
      </c>
      <c r="N148" s="51">
        <f t="shared" si="213"/>
        <v>0</v>
      </c>
    </row>
    <row r="149" spans="1:14">
      <c r="A149" s="48" t="s">
        <v>137</v>
      </c>
      <c r="B149" s="51">
        <f>+[1]Historicals!B195</f>
        <v>-0.02</v>
      </c>
      <c r="C149" s="51">
        <f>+[1]Historicals!C195</f>
        <v>-0.3</v>
      </c>
      <c r="D149" s="51">
        <f>+[1]Historicals!D195</f>
        <v>0.02</v>
      </c>
      <c r="E149" s="51">
        <f>+[1]Historicals!E195</f>
        <v>0.12</v>
      </c>
      <c r="F149" s="51">
        <f>+[1]Historicals!F195</f>
        <v>-0.53</v>
      </c>
      <c r="G149" s="51">
        <f>+[1]Historicals!G195</f>
        <v>-0.26</v>
      </c>
      <c r="H149" s="51">
        <f>+[1]Historicals!H195</f>
        <v>-0.17</v>
      </c>
      <c r="I149" s="51">
        <f>+[1]Historicals!I195</f>
        <v>3.02</v>
      </c>
      <c r="J149" s="55">
        <v>0</v>
      </c>
      <c r="K149" s="55">
        <f t="shared" ref="K149:N150" si="214">+J149</f>
        <v>0</v>
      </c>
      <c r="L149" s="55">
        <f t="shared" si="214"/>
        <v>0</v>
      </c>
      <c r="M149" s="55">
        <f t="shared" si="214"/>
        <v>0</v>
      </c>
      <c r="N149" s="55">
        <f t="shared" si="214"/>
        <v>0</v>
      </c>
    </row>
    <row r="150" spans="1:14">
      <c r="A150" s="48" t="s">
        <v>138</v>
      </c>
      <c r="B150" s="51" t="str">
        <f t="shared" ref="B150:H150" si="215">+IFERROR(B148-B149,"nm")</f>
        <v>nm</v>
      </c>
      <c r="C150" s="51">
        <f t="shared" si="215"/>
        <v>-6.5217391304347838E-2</v>
      </c>
      <c r="D150" s="51">
        <f t="shared" si="215"/>
        <v>-0.02</v>
      </c>
      <c r="E150" s="51">
        <f t="shared" si="215"/>
        <v>8.5479452054794458E-2</v>
      </c>
      <c r="F150" s="51">
        <f t="shared" si="215"/>
        <v>7.2727272727273196E-3</v>
      </c>
      <c r="G150" s="51">
        <f t="shared" si="215"/>
        <v>-2.571428571428569E-2</v>
      </c>
      <c r="H150" s="51">
        <f t="shared" si="215"/>
        <v>3.3333333333333826E-3</v>
      </c>
      <c r="I150" s="51">
        <f>+IFERROR(I148-I149,"nm")</f>
        <v>6.0000000000000053E-2</v>
      </c>
      <c r="J150" s="55">
        <v>0</v>
      </c>
      <c r="K150" s="55">
        <f t="shared" si="214"/>
        <v>0</v>
      </c>
      <c r="L150" s="55">
        <f t="shared" si="214"/>
        <v>0</v>
      </c>
      <c r="M150" s="55">
        <f t="shared" si="214"/>
        <v>0</v>
      </c>
      <c r="N150" s="55">
        <f t="shared" si="214"/>
        <v>0</v>
      </c>
    </row>
    <row r="151" spans="1:14">
      <c r="A151" s="49" t="s">
        <v>114</v>
      </c>
      <c r="B151" s="3">
        <f>+[1]Historicals!B233</f>
        <v>0</v>
      </c>
      <c r="C151" s="3">
        <f>+[1]Historicals!C233</f>
        <v>0</v>
      </c>
      <c r="D151" s="3">
        <f>+[1]Historicals!D233</f>
        <v>0</v>
      </c>
      <c r="E151" s="3">
        <f>+[1]Historicals!E233</f>
        <v>0</v>
      </c>
      <c r="F151" s="3">
        <f>+[1]Historicals!F233</f>
        <v>0</v>
      </c>
      <c r="G151" s="3">
        <f>+[1]Historicals!G233</f>
        <v>0</v>
      </c>
      <c r="H151" s="3">
        <f>+[1]Historicals!H233</f>
        <v>0</v>
      </c>
      <c r="I151" s="3">
        <f>+[1]Historicals!I233</f>
        <v>0</v>
      </c>
      <c r="J151" s="3">
        <f>+I151*(1+J152)</f>
        <v>0</v>
      </c>
      <c r="K151" s="3">
        <f t="shared" ref="K151:N151" si="216">+J151*(1+K152)</f>
        <v>0</v>
      </c>
      <c r="L151" s="3">
        <f t="shared" si="216"/>
        <v>0</v>
      </c>
      <c r="M151" s="3">
        <f t="shared" si="216"/>
        <v>0</v>
      </c>
      <c r="N151" s="3">
        <f t="shared" si="216"/>
        <v>0</v>
      </c>
    </row>
    <row r="152" spans="1:14">
      <c r="A152" s="48" t="s">
        <v>129</v>
      </c>
      <c r="B152" s="51" t="str">
        <f t="shared" ref="B152:H152" si="217">+IFERROR(B151/A151-1,"nm")</f>
        <v>nm</v>
      </c>
      <c r="C152" s="51" t="str">
        <f t="shared" si="217"/>
        <v>nm</v>
      </c>
      <c r="D152" s="51" t="str">
        <f t="shared" si="217"/>
        <v>nm</v>
      </c>
      <c r="E152" s="51" t="str">
        <f t="shared" si="217"/>
        <v>nm</v>
      </c>
      <c r="F152" s="51" t="str">
        <f t="shared" si="217"/>
        <v>nm</v>
      </c>
      <c r="G152" s="51" t="str">
        <f t="shared" si="217"/>
        <v>nm</v>
      </c>
      <c r="H152" s="51" t="str">
        <f t="shared" si="217"/>
        <v>nm</v>
      </c>
      <c r="I152" s="51" t="str">
        <f>+IFERROR(I151/H151-1,"nm")</f>
        <v>nm</v>
      </c>
      <c r="J152" s="51">
        <f>+J153+J154</f>
        <v>0</v>
      </c>
      <c r="K152" s="51">
        <f t="shared" ref="K152:N152" si="218">+K153+K154</f>
        <v>0</v>
      </c>
      <c r="L152" s="51">
        <f t="shared" si="218"/>
        <v>0</v>
      </c>
      <c r="M152" s="51">
        <f t="shared" si="218"/>
        <v>0</v>
      </c>
      <c r="N152" s="51">
        <f t="shared" si="218"/>
        <v>0</v>
      </c>
    </row>
    <row r="153" spans="1:14">
      <c r="A153" s="48" t="s">
        <v>137</v>
      </c>
      <c r="B153" s="51">
        <f>+[1]Historicals!B308</f>
        <v>0</v>
      </c>
      <c r="C153" s="51">
        <f>+[1]Historicals!C308</f>
        <v>0</v>
      </c>
      <c r="D153" s="51">
        <f>+[1]Historicals!D308</f>
        <v>0</v>
      </c>
      <c r="E153" s="51">
        <f>+[1]Historicals!E308</f>
        <v>0</v>
      </c>
      <c r="F153" s="51">
        <f>+[1]Historicals!F308</f>
        <v>0</v>
      </c>
      <c r="G153" s="51">
        <f>+[1]Historicals!G308</f>
        <v>0</v>
      </c>
      <c r="H153" s="51">
        <f>+[1]Historicals!H308</f>
        <v>0</v>
      </c>
      <c r="I153" s="51">
        <f>+[1]Historicals!I308</f>
        <v>0</v>
      </c>
      <c r="J153" s="55">
        <v>0</v>
      </c>
      <c r="K153" s="55">
        <f t="shared" ref="K153:N154" si="219">+J153</f>
        <v>0</v>
      </c>
      <c r="L153" s="55">
        <f t="shared" si="219"/>
        <v>0</v>
      </c>
      <c r="M153" s="55">
        <f t="shared" si="219"/>
        <v>0</v>
      </c>
      <c r="N153" s="55">
        <f t="shared" si="219"/>
        <v>0</v>
      </c>
    </row>
    <row r="154" spans="1:14">
      <c r="A154" s="48" t="s">
        <v>138</v>
      </c>
      <c r="B154" s="51" t="str">
        <f t="shared" ref="B154:H154" si="220">+IFERROR(B152-B153,"nm")</f>
        <v>nm</v>
      </c>
      <c r="C154" s="51" t="str">
        <f t="shared" si="220"/>
        <v>nm</v>
      </c>
      <c r="D154" s="51" t="str">
        <f t="shared" si="220"/>
        <v>nm</v>
      </c>
      <c r="E154" s="51" t="str">
        <f t="shared" si="220"/>
        <v>nm</v>
      </c>
      <c r="F154" s="51" t="str">
        <f t="shared" si="220"/>
        <v>nm</v>
      </c>
      <c r="G154" s="51" t="str">
        <f t="shared" si="220"/>
        <v>nm</v>
      </c>
      <c r="H154" s="51" t="str">
        <f t="shared" si="220"/>
        <v>nm</v>
      </c>
      <c r="I154" s="51" t="str">
        <f>+IFERROR(I152-I153,"nm")</f>
        <v>nm</v>
      </c>
      <c r="J154" s="55">
        <v>0</v>
      </c>
      <c r="K154" s="55">
        <f t="shared" si="219"/>
        <v>0</v>
      </c>
      <c r="L154" s="55">
        <f t="shared" si="219"/>
        <v>0</v>
      </c>
      <c r="M154" s="55">
        <f t="shared" si="219"/>
        <v>0</v>
      </c>
      <c r="N154" s="55">
        <f t="shared" si="219"/>
        <v>0</v>
      </c>
    </row>
    <row r="155" spans="1:14">
      <c r="A155" s="49" t="s">
        <v>115</v>
      </c>
      <c r="B155" s="3">
        <f>+[1]Historicals!B234</f>
        <v>0</v>
      </c>
      <c r="C155" s="3">
        <f>+[1]Historicals!C234</f>
        <v>0</v>
      </c>
      <c r="D155" s="3">
        <f>+[1]Historicals!D234</f>
        <v>0</v>
      </c>
      <c r="E155" s="3">
        <f>+[1]Historicals!E234</f>
        <v>0</v>
      </c>
      <c r="F155" s="3">
        <f>+[1]Historicals!F234</f>
        <v>0</v>
      </c>
      <c r="G155" s="3">
        <f>+[1]Historicals!G234</f>
        <v>0</v>
      </c>
      <c r="H155" s="3">
        <f>+[1]Historicals!H234</f>
        <v>0</v>
      </c>
      <c r="I155" s="3">
        <f>+[1]Historicals!I234</f>
        <v>0</v>
      </c>
      <c r="J155" s="3">
        <f>+I155*(1+J156)</f>
        <v>0</v>
      </c>
      <c r="K155" s="3">
        <f t="shared" ref="K155:N155" si="221">+J155*(1+K156)</f>
        <v>0</v>
      </c>
      <c r="L155" s="3">
        <f t="shared" si="221"/>
        <v>0</v>
      </c>
      <c r="M155" s="3">
        <f t="shared" si="221"/>
        <v>0</v>
      </c>
      <c r="N155" s="3">
        <f t="shared" si="221"/>
        <v>0</v>
      </c>
    </row>
    <row r="156" spans="1:14">
      <c r="A156" s="48" t="s">
        <v>129</v>
      </c>
      <c r="B156" s="51" t="str">
        <f t="shared" ref="B156:H156" si="222">+IFERROR(B155/A155-1,"nm")</f>
        <v>nm</v>
      </c>
      <c r="C156" s="51" t="str">
        <f t="shared" si="222"/>
        <v>nm</v>
      </c>
      <c r="D156" s="51" t="str">
        <f t="shared" si="222"/>
        <v>nm</v>
      </c>
      <c r="E156" s="51" t="str">
        <f t="shared" si="222"/>
        <v>nm</v>
      </c>
      <c r="F156" s="51" t="str">
        <f t="shared" si="222"/>
        <v>nm</v>
      </c>
      <c r="G156" s="51" t="str">
        <f t="shared" si="222"/>
        <v>nm</v>
      </c>
      <c r="H156" s="51" t="str">
        <f t="shared" si="222"/>
        <v>nm</v>
      </c>
      <c r="I156" s="51" t="str">
        <f>+IFERROR(I155/H155-1,"nm")</f>
        <v>nm</v>
      </c>
      <c r="J156" s="51">
        <f>+J157+J158</f>
        <v>0</v>
      </c>
      <c r="K156" s="51">
        <f t="shared" ref="K156:N156" si="223">+K157+K158</f>
        <v>0</v>
      </c>
      <c r="L156" s="51">
        <f t="shared" si="223"/>
        <v>0</v>
      </c>
      <c r="M156" s="51">
        <f t="shared" si="223"/>
        <v>0</v>
      </c>
      <c r="N156" s="51">
        <f t="shared" si="223"/>
        <v>0</v>
      </c>
    </row>
    <row r="157" spans="1:14">
      <c r="A157" s="48" t="s">
        <v>137</v>
      </c>
      <c r="B157" s="51">
        <f>+[1]Historicals!B306</f>
        <v>0</v>
      </c>
      <c r="C157" s="51">
        <f>+[1]Historicals!C306</f>
        <v>0</v>
      </c>
      <c r="D157" s="51">
        <f>+[1]Historicals!D306</f>
        <v>0</v>
      </c>
      <c r="E157" s="51">
        <f>+[1]Historicals!E306</f>
        <v>0</v>
      </c>
      <c r="F157" s="51">
        <f>+[1]Historicals!F306</f>
        <v>0</v>
      </c>
      <c r="G157" s="51">
        <f>+[1]Historicals!G306</f>
        <v>0</v>
      </c>
      <c r="H157" s="51">
        <f>+[1]Historicals!H306</f>
        <v>0</v>
      </c>
      <c r="I157" s="51">
        <f>+[1]Historicals!I306</f>
        <v>0</v>
      </c>
      <c r="J157" s="55">
        <v>0</v>
      </c>
      <c r="K157" s="55">
        <f t="shared" ref="K157:N158" si="224">+J157</f>
        <v>0</v>
      </c>
      <c r="L157" s="55">
        <f t="shared" si="224"/>
        <v>0</v>
      </c>
      <c r="M157" s="55">
        <f t="shared" si="224"/>
        <v>0</v>
      </c>
      <c r="N157" s="55">
        <f t="shared" si="224"/>
        <v>0</v>
      </c>
    </row>
    <row r="158" spans="1:14">
      <c r="A158" s="48" t="s">
        <v>138</v>
      </c>
      <c r="B158" s="51" t="str">
        <f t="shared" ref="B158:H158" si="225">+IFERROR(B156-B157,"nm")</f>
        <v>nm</v>
      </c>
      <c r="C158" s="51" t="str">
        <f t="shared" si="225"/>
        <v>nm</v>
      </c>
      <c r="D158" s="51" t="str">
        <f t="shared" si="225"/>
        <v>nm</v>
      </c>
      <c r="E158" s="51" t="str">
        <f t="shared" si="225"/>
        <v>nm</v>
      </c>
      <c r="F158" s="51" t="str">
        <f t="shared" si="225"/>
        <v>nm</v>
      </c>
      <c r="G158" s="51" t="str">
        <f t="shared" si="225"/>
        <v>nm</v>
      </c>
      <c r="H158" s="51" t="str">
        <f t="shared" si="225"/>
        <v>nm</v>
      </c>
      <c r="I158" s="51" t="str">
        <f>+IFERROR(I156-I157,"nm")</f>
        <v>nm</v>
      </c>
      <c r="J158" s="55">
        <v>0</v>
      </c>
      <c r="K158" s="55">
        <f t="shared" si="224"/>
        <v>0</v>
      </c>
      <c r="L158" s="55">
        <f t="shared" si="224"/>
        <v>0</v>
      </c>
      <c r="M158" s="55">
        <f t="shared" si="224"/>
        <v>0</v>
      </c>
      <c r="N158" s="55">
        <f t="shared" si="224"/>
        <v>0</v>
      </c>
    </row>
    <row r="159" spans="1:14">
      <c r="A159" s="9" t="s">
        <v>130</v>
      </c>
      <c r="B159" s="52">
        <f t="shared" ref="B159:H159" si="226">+B166+B162</f>
        <v>-2057</v>
      </c>
      <c r="C159" s="52">
        <f t="shared" si="226"/>
        <v>-2366</v>
      </c>
      <c r="D159" s="52">
        <f t="shared" si="226"/>
        <v>-2444</v>
      </c>
      <c r="E159" s="52">
        <f t="shared" si="226"/>
        <v>-2441</v>
      </c>
      <c r="F159" s="52">
        <f t="shared" si="226"/>
        <v>-3067</v>
      </c>
      <c r="G159" s="52">
        <f t="shared" si="226"/>
        <v>-3254</v>
      </c>
      <c r="H159" s="52">
        <f t="shared" si="226"/>
        <v>-3434</v>
      </c>
      <c r="I159" s="52">
        <f>+I166+I162</f>
        <v>-4042</v>
      </c>
      <c r="J159" s="52">
        <f>+J145*J161</f>
        <v>-4042</v>
      </c>
      <c r="K159" s="52">
        <f>+K145*K161</f>
        <v>-4042</v>
      </c>
      <c r="L159" s="52">
        <f>+L145*L161</f>
        <v>-4042</v>
      </c>
      <c r="M159" s="52">
        <f>+M145*M161</f>
        <v>-4042</v>
      </c>
      <c r="N159" s="52">
        <f>+N145*N161</f>
        <v>-4042</v>
      </c>
    </row>
    <row r="160" spans="1:14">
      <c r="A160" s="50" t="s">
        <v>129</v>
      </c>
      <c r="B160" s="51" t="str">
        <f t="shared" ref="B160:H160" si="227">+IFERROR(B159/A159-1,"nm")</f>
        <v>nm</v>
      </c>
      <c r="C160" s="51">
        <f t="shared" si="227"/>
        <v>0.15021876519202726</v>
      </c>
      <c r="D160" s="51">
        <f t="shared" si="227"/>
        <v>3.2967032967033072E-2</v>
      </c>
      <c r="E160" s="51">
        <f t="shared" si="227"/>
        <v>-1.2274959083469206E-3</v>
      </c>
      <c r="F160" s="51">
        <f t="shared" si="227"/>
        <v>0.25645227365833678</v>
      </c>
      <c r="G160" s="51">
        <f t="shared" si="227"/>
        <v>6.0971633518095869E-2</v>
      </c>
      <c r="H160" s="51">
        <f t="shared" si="227"/>
        <v>5.5316533497234088E-2</v>
      </c>
      <c r="I160" s="51">
        <f>+IFERROR(I159/H159-1,"nm")</f>
        <v>0.1770529994175889</v>
      </c>
      <c r="J160" s="51">
        <f t="shared" ref="J160:N160" si="228">+IFERROR(J159/I159-1,"nm")</f>
        <v>0</v>
      </c>
      <c r="K160" s="51">
        <f t="shared" si="228"/>
        <v>0</v>
      </c>
      <c r="L160" s="51">
        <f t="shared" si="228"/>
        <v>0</v>
      </c>
      <c r="M160" s="51">
        <f t="shared" si="228"/>
        <v>0</v>
      </c>
      <c r="N160" s="51">
        <f t="shared" si="228"/>
        <v>0</v>
      </c>
    </row>
    <row r="161" spans="1:14">
      <c r="A161" s="50" t="s">
        <v>131</v>
      </c>
      <c r="B161" s="90">
        <f>+IFERROR(B159/B$145,"nm")</f>
        <v>-17.88695652173913</v>
      </c>
      <c r="C161" s="90">
        <f t="shared" ref="C161:I161" si="229">+IFERROR(C159/C$145,"nm")</f>
        <v>-32.410958904109592</v>
      </c>
      <c r="D161" s="90">
        <f t="shared" si="229"/>
        <v>-33.479452054794521</v>
      </c>
      <c r="E161" s="90">
        <f t="shared" si="229"/>
        <v>-27.738636363636363</v>
      </c>
      <c r="F161" s="90">
        <f t="shared" si="229"/>
        <v>-73.023809523809518</v>
      </c>
      <c r="G161" s="90">
        <f t="shared" si="229"/>
        <v>-108.46666666666667</v>
      </c>
      <c r="H161" s="90">
        <f t="shared" si="229"/>
        <v>-137.36000000000001</v>
      </c>
      <c r="I161" s="90">
        <f t="shared" si="229"/>
        <v>-39.627450980392155</v>
      </c>
      <c r="J161" s="55">
        <f>+I161</f>
        <v>-39.627450980392155</v>
      </c>
      <c r="K161" s="55">
        <f t="shared" ref="K161:N161" si="230">+J161</f>
        <v>-39.627450980392155</v>
      </c>
      <c r="L161" s="55">
        <f t="shared" si="230"/>
        <v>-39.627450980392155</v>
      </c>
      <c r="M161" s="55">
        <f t="shared" si="230"/>
        <v>-39.627450980392155</v>
      </c>
      <c r="N161" s="55">
        <f t="shared" si="230"/>
        <v>-39.627450980392155</v>
      </c>
    </row>
    <row r="162" spans="1:14">
      <c r="A162" s="9" t="s">
        <v>132</v>
      </c>
      <c r="B162" s="9">
        <f>+[1]Historicals!B171</f>
        <v>210</v>
      </c>
      <c r="C162" s="9">
        <f>+[1]Historicals!C171</f>
        <v>230</v>
      </c>
      <c r="D162" s="9">
        <f>+[1]Historicals!D171</f>
        <v>233</v>
      </c>
      <c r="E162" s="9">
        <f>+[1]Historicals!E171</f>
        <v>217</v>
      </c>
      <c r="F162" s="9">
        <f>+[1]Historicals!F171</f>
        <v>195</v>
      </c>
      <c r="G162" s="9">
        <f>+[1]Historicals!G171</f>
        <v>214</v>
      </c>
      <c r="H162" s="9">
        <f>+[1]Historicals!H171</f>
        <v>222</v>
      </c>
      <c r="I162" s="9">
        <f>+[1]Historicals!I171</f>
        <v>220</v>
      </c>
      <c r="J162" s="52">
        <f>+J165*J172</f>
        <v>219.99999999999997</v>
      </c>
      <c r="K162" s="52">
        <f t="shared" ref="K162:N162" si="231">+K165*K172</f>
        <v>219.99999999999997</v>
      </c>
      <c r="L162" s="52">
        <f t="shared" si="231"/>
        <v>219.99999999999997</v>
      </c>
      <c r="M162" s="52">
        <f t="shared" si="231"/>
        <v>219.99999999999997</v>
      </c>
      <c r="N162" s="52">
        <f t="shared" si="231"/>
        <v>219.99999999999997</v>
      </c>
    </row>
    <row r="163" spans="1:14">
      <c r="A163" s="50" t="s">
        <v>129</v>
      </c>
      <c r="B163" s="51" t="str">
        <f t="shared" ref="B163:H163" si="232">+IFERROR(B162/A162-1,"nm")</f>
        <v>nm</v>
      </c>
      <c r="C163" s="51">
        <f t="shared" si="232"/>
        <v>9.5238095238095344E-2</v>
      </c>
      <c r="D163" s="51">
        <f t="shared" si="232"/>
        <v>1.304347826086949E-2</v>
      </c>
      <c r="E163" s="51">
        <f t="shared" si="232"/>
        <v>-6.8669527896995763E-2</v>
      </c>
      <c r="F163" s="51">
        <f t="shared" si="232"/>
        <v>-0.10138248847926268</v>
      </c>
      <c r="G163" s="51">
        <f t="shared" si="232"/>
        <v>9.7435897435897534E-2</v>
      </c>
      <c r="H163" s="51">
        <f t="shared" si="232"/>
        <v>3.7383177570093462E-2</v>
      </c>
      <c r="I163" s="51">
        <f>+IFERROR(I162/H162-1,"nm")</f>
        <v>-9.009009009009028E-3</v>
      </c>
      <c r="J163" s="51">
        <f t="shared" ref="J163:N163" si="233">+IFERROR(J162/I162-1,"nm")</f>
        <v>-1.1102230246251565E-16</v>
      </c>
      <c r="K163" s="51">
        <f t="shared" si="233"/>
        <v>0</v>
      </c>
      <c r="L163" s="51">
        <f t="shared" si="233"/>
        <v>0</v>
      </c>
      <c r="M163" s="51">
        <f t="shared" si="233"/>
        <v>0</v>
      </c>
      <c r="N163" s="51">
        <f t="shared" si="233"/>
        <v>0</v>
      </c>
    </row>
    <row r="164" spans="1:14">
      <c r="A164" s="50" t="s">
        <v>133</v>
      </c>
      <c r="B164" s="51">
        <f>+IFERROR(B162/B$145,"nm")</f>
        <v>1.826086956521739</v>
      </c>
      <c r="C164" s="51">
        <f t="shared" ref="C164:I164" si="234">+IFERROR(C162/C$145,"nm")</f>
        <v>3.1506849315068495</v>
      </c>
      <c r="D164" s="51">
        <f t="shared" si="234"/>
        <v>3.1917808219178081</v>
      </c>
      <c r="E164" s="51">
        <f t="shared" si="234"/>
        <v>2.4659090909090908</v>
      </c>
      <c r="F164" s="51">
        <f t="shared" si="234"/>
        <v>4.6428571428571432</v>
      </c>
      <c r="G164" s="51">
        <f t="shared" si="234"/>
        <v>7.1333333333333337</v>
      </c>
      <c r="H164" s="51">
        <f t="shared" si="234"/>
        <v>8.8800000000000008</v>
      </c>
      <c r="I164" s="51">
        <f t="shared" si="234"/>
        <v>2.1568627450980391</v>
      </c>
      <c r="J164" s="51">
        <f t="shared" ref="J164:N164" si="235">+IFERROR(J162/J$21,"nm")</f>
        <v>1.1987141066855554E-2</v>
      </c>
      <c r="K164" s="51">
        <f t="shared" si="235"/>
        <v>1.1987141066855554E-2</v>
      </c>
      <c r="L164" s="51">
        <f t="shared" si="235"/>
        <v>1.1987141066855554E-2</v>
      </c>
      <c r="M164" s="51">
        <f t="shared" si="235"/>
        <v>1.1987141066855554E-2</v>
      </c>
      <c r="N164" s="51">
        <f t="shared" si="235"/>
        <v>1.1987141066855554E-2</v>
      </c>
    </row>
    <row r="165" spans="1:14">
      <c r="A165" s="50" t="s">
        <v>140</v>
      </c>
      <c r="B165" s="51">
        <f t="shared" ref="B165:H165" si="236">+IFERROR(B162/B172,"nm")</f>
        <v>0.43388429752066116</v>
      </c>
      <c r="C165" s="51">
        <f t="shared" si="236"/>
        <v>0.45009784735812131</v>
      </c>
      <c r="D165" s="51">
        <f t="shared" si="236"/>
        <v>0.43714821763602252</v>
      </c>
      <c r="E165" s="51">
        <f t="shared" si="236"/>
        <v>0.36348408710217756</v>
      </c>
      <c r="F165" s="51">
        <f t="shared" si="236"/>
        <v>0.2932330827067669</v>
      </c>
      <c r="G165" s="51">
        <f t="shared" si="236"/>
        <v>0.25783132530120484</v>
      </c>
      <c r="H165" s="51">
        <f t="shared" si="236"/>
        <v>0.2846153846153846</v>
      </c>
      <c r="I165" s="51">
        <f>+IFERROR(I162/I172,"nm")</f>
        <v>0.27883396704689478</v>
      </c>
      <c r="J165" s="55">
        <f>+I165</f>
        <v>0.27883396704689478</v>
      </c>
      <c r="K165" s="55">
        <f t="shared" ref="K165:N165" si="237">+J165</f>
        <v>0.27883396704689478</v>
      </c>
      <c r="L165" s="55">
        <f t="shared" si="237"/>
        <v>0.27883396704689478</v>
      </c>
      <c r="M165" s="55">
        <f t="shared" si="237"/>
        <v>0.27883396704689478</v>
      </c>
      <c r="N165" s="55">
        <f t="shared" si="237"/>
        <v>0.27883396704689478</v>
      </c>
    </row>
    <row r="166" spans="1:14">
      <c r="A166" s="9" t="s">
        <v>134</v>
      </c>
      <c r="B166" s="9">
        <f>+[1]Historicals!B138</f>
        <v>-2267</v>
      </c>
      <c r="C166" s="9">
        <f>+[1]Historicals!C138</f>
        <v>-2596</v>
      </c>
      <c r="D166" s="9">
        <f>+[1]Historicals!D138</f>
        <v>-2677</v>
      </c>
      <c r="E166" s="9">
        <f>+[1]Historicals!E138</f>
        <v>-2658</v>
      </c>
      <c r="F166" s="9">
        <f>+[1]Historicals!F138</f>
        <v>-3262</v>
      </c>
      <c r="G166" s="9">
        <f>+[1]Historicals!G138</f>
        <v>-3468</v>
      </c>
      <c r="H166" s="9">
        <f>+[1]Historicals!H138</f>
        <v>-3656</v>
      </c>
      <c r="I166" s="9">
        <f>+[1]Historicals!I138</f>
        <v>-4262</v>
      </c>
      <c r="J166" s="9">
        <f>+J159-J162</f>
        <v>-4262</v>
      </c>
      <c r="K166" s="9">
        <f t="shared" ref="K166:N166" si="238">+K159-K162</f>
        <v>-4262</v>
      </c>
      <c r="L166" s="9">
        <f t="shared" si="238"/>
        <v>-4262</v>
      </c>
      <c r="M166" s="9">
        <f t="shared" si="238"/>
        <v>-4262</v>
      </c>
      <c r="N166" s="9">
        <f t="shared" si="238"/>
        <v>-4262</v>
      </c>
    </row>
    <row r="167" spans="1:14">
      <c r="A167" s="50" t="s">
        <v>129</v>
      </c>
      <c r="B167" s="51" t="str">
        <f t="shared" ref="B167:H167" si="239">+IFERROR(B166/A166-1,"nm")</f>
        <v>nm</v>
      </c>
      <c r="C167" s="51">
        <f t="shared" si="239"/>
        <v>0.145125716806352</v>
      </c>
      <c r="D167" s="51">
        <f t="shared" si="239"/>
        <v>3.1201848998459125E-2</v>
      </c>
      <c r="E167" s="51">
        <f t="shared" si="239"/>
        <v>-7.097497198356395E-3</v>
      </c>
      <c r="F167" s="51">
        <f t="shared" si="239"/>
        <v>0.22723852520692245</v>
      </c>
      <c r="G167" s="51">
        <f t="shared" si="239"/>
        <v>6.3151440833844275E-2</v>
      </c>
      <c r="H167" s="51">
        <f t="shared" si="239"/>
        <v>5.4209919261822392E-2</v>
      </c>
      <c r="I167" s="51">
        <f>+IFERROR(I166/H166-1,"nm")</f>
        <v>0.16575492341356668</v>
      </c>
      <c r="J167" s="51">
        <f t="shared" ref="J167:N167" si="240">+IFERROR(J166/I166-1,"nm")</f>
        <v>0</v>
      </c>
      <c r="K167" s="51">
        <f t="shared" si="240"/>
        <v>0</v>
      </c>
      <c r="L167" s="51">
        <f t="shared" si="240"/>
        <v>0</v>
      </c>
      <c r="M167" s="51">
        <f t="shared" si="240"/>
        <v>0</v>
      </c>
      <c r="N167" s="51">
        <f t="shared" si="240"/>
        <v>0</v>
      </c>
    </row>
    <row r="168" spans="1:14">
      <c r="A168" s="50" t="s">
        <v>131</v>
      </c>
      <c r="B168" s="51">
        <f>+IFERROR(B166/B$145,"nm")</f>
        <v>-19.713043478260868</v>
      </c>
      <c r="C168" s="51">
        <f t="shared" ref="C168:I168" si="241">+IFERROR(C166/C$145,"nm")</f>
        <v>-35.561643835616437</v>
      </c>
      <c r="D168" s="51">
        <f t="shared" si="241"/>
        <v>-36.671232876712331</v>
      </c>
      <c r="E168" s="51">
        <f t="shared" si="241"/>
        <v>-30.204545454545453</v>
      </c>
      <c r="F168" s="51">
        <f t="shared" si="241"/>
        <v>-77.666666666666671</v>
      </c>
      <c r="G168" s="51">
        <f t="shared" si="241"/>
        <v>-115.6</v>
      </c>
      <c r="H168" s="51">
        <f t="shared" si="241"/>
        <v>-146.24</v>
      </c>
      <c r="I168" s="51">
        <f t="shared" si="241"/>
        <v>-41.784313725490193</v>
      </c>
      <c r="J168" s="51">
        <f t="shared" ref="J168:N168" si="242">+IFERROR(J166/J$21,"nm")</f>
        <v>-0.2322236146679017</v>
      </c>
      <c r="K168" s="51">
        <f t="shared" si="242"/>
        <v>-0.2322236146679017</v>
      </c>
      <c r="L168" s="51">
        <f t="shared" si="242"/>
        <v>-0.2322236146679017</v>
      </c>
      <c r="M168" s="51">
        <f t="shared" si="242"/>
        <v>-0.2322236146679017</v>
      </c>
      <c r="N168" s="51">
        <f t="shared" si="242"/>
        <v>-0.2322236146679017</v>
      </c>
    </row>
    <row r="169" spans="1:14">
      <c r="A169" s="9" t="s">
        <v>135</v>
      </c>
      <c r="B169" s="9">
        <f>+[1]Historicals!B160</f>
        <v>225</v>
      </c>
      <c r="C169" s="9">
        <f>+[1]Historicals!C160</f>
        <v>258</v>
      </c>
      <c r="D169" s="9">
        <f>+[1]Historicals!D160</f>
        <v>278</v>
      </c>
      <c r="E169" s="9">
        <f>+[1]Historicals!E160</f>
        <v>286</v>
      </c>
      <c r="F169" s="9">
        <f>+[1]Historicals!F160</f>
        <v>278</v>
      </c>
      <c r="G169" s="9">
        <f>+[1]Historicals!G160</f>
        <v>438</v>
      </c>
      <c r="H169" s="9">
        <f>+[1]Historicals!H160</f>
        <v>278</v>
      </c>
      <c r="I169" s="9">
        <f>+[1]Historicals!I160</f>
        <v>222</v>
      </c>
      <c r="J169" s="52">
        <f>+J145*J171</f>
        <v>221.99999999999997</v>
      </c>
      <c r="K169" s="52">
        <f>+K145*K171</f>
        <v>221.99999999999997</v>
      </c>
      <c r="L169" s="52">
        <f>+L145*L171</f>
        <v>221.99999999999997</v>
      </c>
      <c r="M169" s="52">
        <f>+M145*M171</f>
        <v>221.99999999999997</v>
      </c>
      <c r="N169" s="52">
        <f>+N145*N171</f>
        <v>221.99999999999997</v>
      </c>
    </row>
    <row r="170" spans="1:14">
      <c r="A170" s="50" t="s">
        <v>129</v>
      </c>
      <c r="B170" s="51" t="str">
        <f t="shared" ref="B170:H170" si="243">+IFERROR(B169/A169-1,"nm")</f>
        <v>nm</v>
      </c>
      <c r="C170" s="51">
        <f t="shared" si="243"/>
        <v>0.14666666666666672</v>
      </c>
      <c r="D170" s="51">
        <f t="shared" si="243"/>
        <v>7.7519379844961156E-2</v>
      </c>
      <c r="E170" s="51">
        <f t="shared" si="243"/>
        <v>2.877697841726623E-2</v>
      </c>
      <c r="F170" s="51">
        <f t="shared" si="243"/>
        <v>-2.7972027972028024E-2</v>
      </c>
      <c r="G170" s="51">
        <f t="shared" si="243"/>
        <v>0.57553956834532372</v>
      </c>
      <c r="H170" s="51">
        <f t="shared" si="243"/>
        <v>-0.36529680365296802</v>
      </c>
      <c r="I170" s="51">
        <f>+IFERROR(I169/H169-1,"nm")</f>
        <v>-0.20143884892086328</v>
      </c>
      <c r="J170" s="51">
        <f t="shared" ref="J170:N170" si="244">+IFERROR(J169/I169-1,"nm")</f>
        <v>-1.1102230246251565E-16</v>
      </c>
      <c r="K170" s="51">
        <f t="shared" si="244"/>
        <v>0</v>
      </c>
      <c r="L170" s="51">
        <f t="shared" si="244"/>
        <v>0</v>
      </c>
      <c r="M170" s="51">
        <f t="shared" si="244"/>
        <v>0</v>
      </c>
      <c r="N170" s="51">
        <f t="shared" si="244"/>
        <v>0</v>
      </c>
    </row>
    <row r="171" spans="1:14">
      <c r="A171" s="50" t="s">
        <v>133</v>
      </c>
      <c r="B171" s="51">
        <f>+IFERROR(B169/B$145,"nm")</f>
        <v>1.9565217391304348</v>
      </c>
      <c r="C171" s="51">
        <f t="shared" ref="C171:I171" si="245">+IFERROR(C169/C$145,"nm")</f>
        <v>3.5342465753424657</v>
      </c>
      <c r="D171" s="51">
        <f t="shared" si="245"/>
        <v>3.8082191780821919</v>
      </c>
      <c r="E171" s="51">
        <f t="shared" si="245"/>
        <v>3.25</v>
      </c>
      <c r="F171" s="51">
        <f t="shared" si="245"/>
        <v>6.6190476190476186</v>
      </c>
      <c r="G171" s="51">
        <f t="shared" si="245"/>
        <v>14.6</v>
      </c>
      <c r="H171" s="51">
        <f t="shared" si="245"/>
        <v>11.12</v>
      </c>
      <c r="I171" s="51">
        <f t="shared" si="245"/>
        <v>2.1764705882352939</v>
      </c>
      <c r="J171" s="55">
        <f>+I171</f>
        <v>2.1764705882352939</v>
      </c>
      <c r="K171" s="55">
        <f t="shared" ref="K171:N171" si="246">+J171</f>
        <v>2.1764705882352939</v>
      </c>
      <c r="L171" s="55">
        <f t="shared" si="246"/>
        <v>2.1764705882352939</v>
      </c>
      <c r="M171" s="55">
        <f t="shared" si="246"/>
        <v>2.1764705882352939</v>
      </c>
      <c r="N171" s="55">
        <f t="shared" si="246"/>
        <v>2.1764705882352939</v>
      </c>
    </row>
    <row r="172" spans="1:14">
      <c r="A172" s="9" t="s">
        <v>141</v>
      </c>
      <c r="B172" s="9">
        <f>+[1]Historicals!B149</f>
        <v>484</v>
      </c>
      <c r="C172" s="9">
        <f>+[1]Historicals!C149</f>
        <v>511</v>
      </c>
      <c r="D172" s="9">
        <f>+[1]Historicals!D149</f>
        <v>533</v>
      </c>
      <c r="E172" s="9">
        <f>+[1]Historicals!E149</f>
        <v>597</v>
      </c>
      <c r="F172" s="9">
        <f>+[1]Historicals!F149</f>
        <v>665</v>
      </c>
      <c r="G172" s="9">
        <f>+[1]Historicals!G149</f>
        <v>830</v>
      </c>
      <c r="H172" s="9">
        <f>+[1]Historicals!H149</f>
        <v>780</v>
      </c>
      <c r="I172" s="9">
        <f>+[1]Historicals!I149</f>
        <v>789</v>
      </c>
      <c r="J172" s="52">
        <f>+J145*J174</f>
        <v>789</v>
      </c>
      <c r="K172" s="52">
        <f>+K145*K174</f>
        <v>789</v>
      </c>
      <c r="L172" s="52">
        <f>+L145*L174</f>
        <v>789</v>
      </c>
      <c r="M172" s="52">
        <f>+M145*M174</f>
        <v>789</v>
      </c>
      <c r="N172" s="52">
        <f>+N145*N174</f>
        <v>789</v>
      </c>
    </row>
    <row r="173" spans="1:14">
      <c r="A173" s="50" t="s">
        <v>129</v>
      </c>
      <c r="B173" s="51" t="str">
        <f t="shared" ref="B173:H173" si="247">+IFERROR(B172/A172-1,"nm")</f>
        <v>nm</v>
      </c>
      <c r="C173" s="51">
        <f t="shared" si="247"/>
        <v>5.5785123966942241E-2</v>
      </c>
      <c r="D173" s="51">
        <f t="shared" si="247"/>
        <v>4.3052837573385627E-2</v>
      </c>
      <c r="E173" s="51">
        <f t="shared" si="247"/>
        <v>0.12007504690431525</v>
      </c>
      <c r="F173" s="51">
        <f t="shared" si="247"/>
        <v>0.11390284757118918</v>
      </c>
      <c r="G173" s="51">
        <f t="shared" si="247"/>
        <v>0.24812030075187974</v>
      </c>
      <c r="H173" s="51">
        <f t="shared" si="247"/>
        <v>-6.0240963855421659E-2</v>
      </c>
      <c r="I173" s="51">
        <f>+IFERROR(I172/H172-1,"nm")</f>
        <v>1.1538461538461497E-2</v>
      </c>
      <c r="J173" s="51">
        <f>+J174+J175</f>
        <v>7.7352941176470589</v>
      </c>
      <c r="K173" s="51">
        <f t="shared" ref="K173:N173" si="248">+K174+K175</f>
        <v>7.7352941176470589</v>
      </c>
      <c r="L173" s="51">
        <f t="shared" si="248"/>
        <v>7.7352941176470589</v>
      </c>
      <c r="M173" s="51">
        <f t="shared" si="248"/>
        <v>7.7352941176470589</v>
      </c>
      <c r="N173" s="51">
        <f t="shared" si="248"/>
        <v>7.7352941176470589</v>
      </c>
    </row>
    <row r="174" spans="1:14">
      <c r="A174" s="50" t="s">
        <v>133</v>
      </c>
      <c r="B174" s="51">
        <f>+IFERROR(B172/B$145,"nm")</f>
        <v>4.2086956521739127</v>
      </c>
      <c r="C174" s="51">
        <f t="shared" ref="C174:I174" si="249">+IFERROR(C172/C$145,"nm")</f>
        <v>7</v>
      </c>
      <c r="D174" s="51">
        <f t="shared" si="249"/>
        <v>7.3013698630136989</v>
      </c>
      <c r="E174" s="51">
        <f t="shared" si="249"/>
        <v>6.7840909090909092</v>
      </c>
      <c r="F174" s="51">
        <f t="shared" si="249"/>
        <v>15.833333333333334</v>
      </c>
      <c r="G174" s="51">
        <f t="shared" si="249"/>
        <v>27.666666666666668</v>
      </c>
      <c r="H174" s="51">
        <f t="shared" si="249"/>
        <v>31.2</v>
      </c>
      <c r="I174" s="51">
        <f t="shared" si="249"/>
        <v>7.7352941176470589</v>
      </c>
      <c r="J174" s="55">
        <f>+I174</f>
        <v>7.7352941176470589</v>
      </c>
      <c r="K174" s="55">
        <f t="shared" ref="K174:N174" si="250">+J174</f>
        <v>7.7352941176470589</v>
      </c>
      <c r="L174" s="55">
        <f t="shared" si="250"/>
        <v>7.7352941176470589</v>
      </c>
      <c r="M174" s="55">
        <f t="shared" si="250"/>
        <v>7.7352941176470589</v>
      </c>
      <c r="N174" s="55">
        <f t="shared" si="250"/>
        <v>7.7352941176470589</v>
      </c>
    </row>
    <row r="175" spans="1:14">
      <c r="A175" s="47" t="str">
        <f>+[1]Historicals!A125</f>
        <v>Converse</v>
      </c>
      <c r="B175" s="47"/>
      <c r="C175" s="47"/>
      <c r="D175" s="47"/>
      <c r="E175" s="47"/>
      <c r="F175" s="47"/>
      <c r="G175" s="47"/>
      <c r="H175" s="47"/>
      <c r="I175" s="47"/>
      <c r="J175" s="43"/>
      <c r="K175" s="43"/>
      <c r="L175" s="43"/>
      <c r="M175" s="43"/>
      <c r="N175" s="43"/>
    </row>
    <row r="176" spans="1:14">
      <c r="A176" s="9" t="s">
        <v>136</v>
      </c>
      <c r="B176" s="9">
        <f>+[1]Historicals!B125</f>
        <v>1982</v>
      </c>
      <c r="C176" s="9">
        <f>+[1]Historicals!C125</f>
        <v>1955</v>
      </c>
      <c r="D176" s="9">
        <f>+[1]Historicals!D125</f>
        <v>2042</v>
      </c>
      <c r="E176" s="9">
        <f>+[1]Historicals!E125</f>
        <v>1886</v>
      </c>
      <c r="F176" s="9">
        <f>+[1]Historicals!F125</f>
        <v>1906</v>
      </c>
      <c r="G176" s="9">
        <f>+[1]Historicals!G125</f>
        <v>1846</v>
      </c>
      <c r="H176" s="9">
        <f>+[1]Historicals!H125</f>
        <v>2205</v>
      </c>
      <c r="I176" s="9">
        <f>+[1]Historicals!I125</f>
        <v>2346</v>
      </c>
      <c r="J176" s="9">
        <f>+SUM(J178+J182+J186+J190)</f>
        <v>2346</v>
      </c>
      <c r="K176" s="9">
        <f t="shared" ref="K176:N176" si="251">+SUM(K178+K182+K186+K190)</f>
        <v>2346</v>
      </c>
      <c r="L176" s="9">
        <f t="shared" si="251"/>
        <v>2346</v>
      </c>
      <c r="M176" s="9">
        <f t="shared" si="251"/>
        <v>2346</v>
      </c>
      <c r="N176" s="9">
        <f t="shared" si="251"/>
        <v>2346</v>
      </c>
    </row>
    <row r="177" spans="1:14">
      <c r="A177" s="48" t="s">
        <v>129</v>
      </c>
      <c r="B177" s="51" t="str">
        <f t="shared" ref="B177:H177" si="252">+IFERROR(B176/A176-1,"nm")</f>
        <v>nm</v>
      </c>
      <c r="C177" s="51">
        <f t="shared" si="252"/>
        <v>-1.3622603430877955E-2</v>
      </c>
      <c r="D177" s="51">
        <f t="shared" si="252"/>
        <v>4.4501278772378416E-2</v>
      </c>
      <c r="E177" s="51">
        <f t="shared" si="252"/>
        <v>-7.6395690499510338E-2</v>
      </c>
      <c r="F177" s="51">
        <f t="shared" si="252"/>
        <v>1.0604453870625585E-2</v>
      </c>
      <c r="G177" s="51">
        <f t="shared" si="252"/>
        <v>-3.147953830010497E-2</v>
      </c>
      <c r="H177" s="51">
        <f t="shared" si="252"/>
        <v>0.19447453954496208</v>
      </c>
      <c r="I177" s="51">
        <f>+IFERROR(I176/H176-1,"nm")</f>
        <v>6.3945578231292544E-2</v>
      </c>
      <c r="J177" s="51">
        <f t="shared" ref="J177:N177" si="253">+IFERROR(J176/I176-1,"nm")</f>
        <v>0</v>
      </c>
      <c r="K177" s="51">
        <f t="shared" si="253"/>
        <v>0</v>
      </c>
      <c r="L177" s="51">
        <f t="shared" si="253"/>
        <v>0</v>
      </c>
      <c r="M177" s="51">
        <f t="shared" si="253"/>
        <v>0</v>
      </c>
      <c r="N177" s="51">
        <f t="shared" si="253"/>
        <v>0</v>
      </c>
    </row>
    <row r="178" spans="1:14">
      <c r="A178" s="49" t="s">
        <v>113</v>
      </c>
      <c r="B178" s="3">
        <f>+[1]Historicals!B126</f>
        <v>1982</v>
      </c>
      <c r="C178" s="3">
        <f>+[1]Historicals!C126</f>
        <v>1955</v>
      </c>
      <c r="D178" s="3">
        <f>+[1]Historicals!D126</f>
        <v>2042</v>
      </c>
      <c r="E178" s="3">
        <f>+[1]Historicals!E126</f>
        <v>1611</v>
      </c>
      <c r="F178" s="3">
        <f>+[1]Historicals!F126</f>
        <v>1658</v>
      </c>
      <c r="G178" s="3">
        <f>+[1]Historicals!G126</f>
        <v>1642</v>
      </c>
      <c r="H178" s="3">
        <f>+[1]Historicals!H126</f>
        <v>1986</v>
      </c>
      <c r="I178" s="3">
        <f>+[1]Historicals!I126</f>
        <v>2094</v>
      </c>
      <c r="J178" s="3">
        <f>+I178*(1+J179)</f>
        <v>2094</v>
      </c>
      <c r="K178" s="3">
        <f t="shared" ref="K178:N178" si="254">+J178*(1+K179)</f>
        <v>2094</v>
      </c>
      <c r="L178" s="3">
        <f t="shared" si="254"/>
        <v>2094</v>
      </c>
      <c r="M178" s="3">
        <f t="shared" si="254"/>
        <v>2094</v>
      </c>
      <c r="N178" s="3">
        <f t="shared" si="254"/>
        <v>2094</v>
      </c>
    </row>
    <row r="179" spans="1:14">
      <c r="A179" s="48" t="s">
        <v>129</v>
      </c>
      <c r="B179" s="51" t="str">
        <f t="shared" ref="B179:H179" si="255">+IFERROR(B178/A178-1,"nm")</f>
        <v>nm</v>
      </c>
      <c r="C179" s="51">
        <f t="shared" si="255"/>
        <v>-1.3622603430877955E-2</v>
      </c>
      <c r="D179" s="51">
        <f t="shared" si="255"/>
        <v>4.4501278772378416E-2</v>
      </c>
      <c r="E179" s="51">
        <f t="shared" si="255"/>
        <v>-0.21106758080313415</v>
      </c>
      <c r="F179" s="51">
        <f t="shared" si="255"/>
        <v>2.9174425822470429E-2</v>
      </c>
      <c r="G179" s="51">
        <f t="shared" si="255"/>
        <v>-9.6501809408926498E-3</v>
      </c>
      <c r="H179" s="51">
        <f t="shared" si="255"/>
        <v>0.2095006090133984</v>
      </c>
      <c r="I179" s="51">
        <f>+IFERROR(I178/H178-1,"nm")</f>
        <v>5.4380664652567967E-2</v>
      </c>
      <c r="J179" s="51">
        <f>+J180+J181</f>
        <v>0</v>
      </c>
      <c r="K179" s="51">
        <f t="shared" ref="K179:N179" si="256">+K180+K181</f>
        <v>0</v>
      </c>
      <c r="L179" s="51">
        <f t="shared" si="256"/>
        <v>0</v>
      </c>
      <c r="M179" s="51">
        <f t="shared" si="256"/>
        <v>0</v>
      </c>
      <c r="N179" s="51">
        <f t="shared" si="256"/>
        <v>0</v>
      </c>
    </row>
    <row r="180" spans="1:14">
      <c r="A180" s="48" t="s">
        <v>137</v>
      </c>
      <c r="B180" s="51">
        <f>+[1]Historicals!B198</f>
        <v>0</v>
      </c>
      <c r="C180" s="51">
        <f>+[1]Historicals!C198</f>
        <v>0</v>
      </c>
      <c r="D180" s="51">
        <f>+[1]Historicals!D198</f>
        <v>0</v>
      </c>
      <c r="E180" s="51">
        <f>+[1]Historicals!E198</f>
        <v>0</v>
      </c>
      <c r="F180" s="51">
        <f>+[1]Historicals!F198</f>
        <v>0.05</v>
      </c>
      <c r="G180" s="51">
        <f>+[1]Historicals!G198</f>
        <v>0.01</v>
      </c>
      <c r="H180" s="51">
        <f>+[1]Historicals!H198</f>
        <v>0.17</v>
      </c>
      <c r="I180" s="51">
        <f>+[1]Historicals!I198</f>
        <v>0.06</v>
      </c>
      <c r="J180" s="55">
        <v>0</v>
      </c>
      <c r="K180" s="55">
        <f t="shared" ref="K180:N181" si="257">+J180</f>
        <v>0</v>
      </c>
      <c r="L180" s="55">
        <f t="shared" si="257"/>
        <v>0</v>
      </c>
      <c r="M180" s="55">
        <f t="shared" si="257"/>
        <v>0</v>
      </c>
      <c r="N180" s="55">
        <f t="shared" si="257"/>
        <v>0</v>
      </c>
    </row>
    <row r="181" spans="1:14">
      <c r="A181" s="48" t="s">
        <v>138</v>
      </c>
      <c r="B181" s="51" t="str">
        <f t="shared" ref="B181:H181" si="258">+IFERROR(B179-B180,"nm")</f>
        <v>nm</v>
      </c>
      <c r="C181" s="51">
        <f t="shared" si="258"/>
        <v>-1.3622603430877955E-2</v>
      </c>
      <c r="D181" s="51">
        <f t="shared" si="258"/>
        <v>4.4501278772378416E-2</v>
      </c>
      <c r="E181" s="51">
        <f t="shared" si="258"/>
        <v>-0.21106758080313415</v>
      </c>
      <c r="F181" s="51">
        <f t="shared" si="258"/>
        <v>-2.0825574177529574E-2</v>
      </c>
      <c r="G181" s="51">
        <f t="shared" si="258"/>
        <v>-1.9650180940892652E-2</v>
      </c>
      <c r="H181" s="51">
        <f t="shared" si="258"/>
        <v>3.9500609013398386E-2</v>
      </c>
      <c r="I181" s="51">
        <f>+IFERROR(I179-I180,"nm")</f>
        <v>-5.6193353474320307E-3</v>
      </c>
      <c r="J181" s="55">
        <v>0</v>
      </c>
      <c r="K181" s="55">
        <f t="shared" si="257"/>
        <v>0</v>
      </c>
      <c r="L181" s="55">
        <f t="shared" si="257"/>
        <v>0</v>
      </c>
      <c r="M181" s="55">
        <f t="shared" si="257"/>
        <v>0</v>
      </c>
      <c r="N181" s="55">
        <f t="shared" si="257"/>
        <v>0</v>
      </c>
    </row>
    <row r="182" spans="1:14">
      <c r="A182" s="49" t="s">
        <v>114</v>
      </c>
      <c r="B182" s="3">
        <f>+[1]Historicals!B127</f>
        <v>0</v>
      </c>
      <c r="C182" s="3">
        <f>+[1]Historicals!C127</f>
        <v>0</v>
      </c>
      <c r="D182" s="3">
        <f>+[1]Historicals!D127</f>
        <v>0</v>
      </c>
      <c r="E182" s="3">
        <f>+[1]Historicals!E127</f>
        <v>144</v>
      </c>
      <c r="F182" s="3">
        <f>+[1]Historicals!F127</f>
        <v>118</v>
      </c>
      <c r="G182" s="3">
        <f>+[1]Historicals!G127</f>
        <v>89</v>
      </c>
      <c r="H182" s="3">
        <f>+[1]Historicals!H127</f>
        <v>104</v>
      </c>
      <c r="I182" s="3">
        <f>+[1]Historicals!I127</f>
        <v>103</v>
      </c>
      <c r="J182" s="3">
        <f>+I182*(1+J183)</f>
        <v>103</v>
      </c>
      <c r="K182" s="3">
        <f t="shared" ref="K182:N182" si="259">+J182*(1+K183)</f>
        <v>103</v>
      </c>
      <c r="L182" s="3">
        <f t="shared" si="259"/>
        <v>103</v>
      </c>
      <c r="M182" s="3">
        <f t="shared" si="259"/>
        <v>103</v>
      </c>
      <c r="N182" s="3">
        <f t="shared" si="259"/>
        <v>103</v>
      </c>
    </row>
    <row r="183" spans="1:14">
      <c r="A183" s="48" t="s">
        <v>129</v>
      </c>
      <c r="B183" s="51" t="str">
        <f t="shared" ref="B183:H183" si="260">+IFERROR(B182/A182-1,"nm")</f>
        <v>nm</v>
      </c>
      <c r="C183" s="51" t="str">
        <f t="shared" si="260"/>
        <v>nm</v>
      </c>
      <c r="D183" s="51" t="str">
        <f t="shared" si="260"/>
        <v>nm</v>
      </c>
      <c r="E183" s="51" t="str">
        <f t="shared" si="260"/>
        <v>nm</v>
      </c>
      <c r="F183" s="51">
        <f t="shared" si="260"/>
        <v>-0.18055555555555558</v>
      </c>
      <c r="G183" s="51">
        <f t="shared" si="260"/>
        <v>-0.24576271186440679</v>
      </c>
      <c r="H183" s="51">
        <f t="shared" si="260"/>
        <v>0.1685393258426966</v>
      </c>
      <c r="I183" s="51">
        <f>+IFERROR(I182/H182-1,"nm")</f>
        <v>-9.6153846153845812E-3</v>
      </c>
      <c r="J183" s="51">
        <f>+J184+J185</f>
        <v>0</v>
      </c>
      <c r="K183" s="51">
        <f t="shared" ref="K183:N183" si="261">+K184+K185</f>
        <v>0</v>
      </c>
      <c r="L183" s="51">
        <f t="shared" si="261"/>
        <v>0</v>
      </c>
      <c r="M183" s="51">
        <f t="shared" si="261"/>
        <v>0</v>
      </c>
      <c r="N183" s="51">
        <f t="shared" si="261"/>
        <v>0</v>
      </c>
    </row>
    <row r="184" spans="1:14">
      <c r="A184" s="48" t="s">
        <v>137</v>
      </c>
      <c r="B184" s="51">
        <f>+[1]Historicals!B199</f>
        <v>0</v>
      </c>
      <c r="C184" s="51">
        <f>+[1]Historicals!C199</f>
        <v>0</v>
      </c>
      <c r="D184" s="51">
        <f>+[1]Historicals!D199</f>
        <v>0</v>
      </c>
      <c r="E184" s="51">
        <f>+[1]Historicals!E199</f>
        <v>0</v>
      </c>
      <c r="F184" s="51">
        <f>+[1]Historicals!F199</f>
        <v>-0.17</v>
      </c>
      <c r="G184" s="51">
        <f>+[1]Historicals!G199</f>
        <v>-0.22</v>
      </c>
      <c r="H184" s="51">
        <f>+[1]Historicals!H199</f>
        <v>0.13</v>
      </c>
      <c r="I184" s="51">
        <f>+[1]Historicals!I199</f>
        <v>-0.03</v>
      </c>
      <c r="J184" s="55">
        <v>0</v>
      </c>
      <c r="K184" s="55">
        <f t="shared" ref="K184:N185" si="262">+J184</f>
        <v>0</v>
      </c>
      <c r="L184" s="55">
        <f t="shared" si="262"/>
        <v>0</v>
      </c>
      <c r="M184" s="55">
        <f t="shared" si="262"/>
        <v>0</v>
      </c>
      <c r="N184" s="55">
        <f t="shared" si="262"/>
        <v>0</v>
      </c>
    </row>
    <row r="185" spans="1:14">
      <c r="A185" s="48" t="s">
        <v>138</v>
      </c>
      <c r="B185" s="51" t="str">
        <f t="shared" ref="B185:H185" si="263">+IFERROR(B183-B184,"nm")</f>
        <v>nm</v>
      </c>
      <c r="C185" s="51" t="str">
        <f t="shared" si="263"/>
        <v>nm</v>
      </c>
      <c r="D185" s="51" t="str">
        <f t="shared" si="263"/>
        <v>nm</v>
      </c>
      <c r="E185" s="51" t="str">
        <f t="shared" si="263"/>
        <v>nm</v>
      </c>
      <c r="F185" s="51">
        <f t="shared" si="263"/>
        <v>-1.0555555555555568E-2</v>
      </c>
      <c r="G185" s="51">
        <f t="shared" si="263"/>
        <v>-2.576271186440679E-2</v>
      </c>
      <c r="H185" s="51">
        <f t="shared" si="263"/>
        <v>3.8539325842696592E-2</v>
      </c>
      <c r="I185" s="51">
        <f>+IFERROR(I183-I184,"nm")</f>
        <v>2.0384615384615418E-2</v>
      </c>
      <c r="J185" s="55">
        <v>0</v>
      </c>
      <c r="K185" s="55">
        <f t="shared" si="262"/>
        <v>0</v>
      </c>
      <c r="L185" s="55">
        <f t="shared" si="262"/>
        <v>0</v>
      </c>
      <c r="M185" s="55">
        <f t="shared" si="262"/>
        <v>0</v>
      </c>
      <c r="N185" s="55">
        <f t="shared" si="262"/>
        <v>0</v>
      </c>
    </row>
    <row r="186" spans="1:14">
      <c r="A186" s="49" t="s">
        <v>115</v>
      </c>
      <c r="B186" s="3">
        <f>+[1]Historicals!B128</f>
        <v>0</v>
      </c>
      <c r="C186" s="3">
        <f>+[1]Historicals!C128</f>
        <v>0</v>
      </c>
      <c r="D186" s="3">
        <f>+[1]Historicals!D128</f>
        <v>0</v>
      </c>
      <c r="E186" s="3">
        <f>+[1]Historicals!E128</f>
        <v>28</v>
      </c>
      <c r="F186" s="3">
        <f>+[1]Historicals!F128</f>
        <v>24</v>
      </c>
      <c r="G186" s="3">
        <f>+[1]Historicals!G128</f>
        <v>25</v>
      </c>
      <c r="H186" s="3">
        <f>+[1]Historicals!H128</f>
        <v>29</v>
      </c>
      <c r="I186" s="3">
        <f>+[1]Historicals!I128</f>
        <v>26</v>
      </c>
      <c r="J186" s="3">
        <f>+I186*(1+J187)</f>
        <v>26</v>
      </c>
      <c r="K186" s="3">
        <f t="shared" ref="K186:N186" si="264">+J186*(1+K187)</f>
        <v>26</v>
      </c>
      <c r="L186" s="3">
        <f t="shared" si="264"/>
        <v>26</v>
      </c>
      <c r="M186" s="3">
        <f t="shared" si="264"/>
        <v>26</v>
      </c>
      <c r="N186" s="3">
        <f t="shared" si="264"/>
        <v>26</v>
      </c>
    </row>
    <row r="187" spans="1:14">
      <c r="A187" s="48" t="s">
        <v>129</v>
      </c>
      <c r="B187" s="51" t="str">
        <f t="shared" ref="B187:H187" si="265">+IFERROR(B186/A186-1,"nm")</f>
        <v>nm</v>
      </c>
      <c r="C187" s="51" t="str">
        <f t="shared" si="265"/>
        <v>nm</v>
      </c>
      <c r="D187" s="51" t="str">
        <f t="shared" si="265"/>
        <v>nm</v>
      </c>
      <c r="E187" s="51" t="str">
        <f t="shared" si="265"/>
        <v>nm</v>
      </c>
      <c r="F187" s="51">
        <f t="shared" si="265"/>
        <v>-0.1428571428571429</v>
      </c>
      <c r="G187" s="51">
        <f t="shared" si="265"/>
        <v>4.1666666666666741E-2</v>
      </c>
      <c r="H187" s="51">
        <f t="shared" si="265"/>
        <v>0.15999999999999992</v>
      </c>
      <c r="I187" s="51">
        <f>+IFERROR(I186/H186-1,"nm")</f>
        <v>-0.10344827586206895</v>
      </c>
      <c r="J187" s="51">
        <f>+J188+J189</f>
        <v>0</v>
      </c>
      <c r="K187" s="51">
        <f>+K188+K189</f>
        <v>0</v>
      </c>
      <c r="L187" s="51">
        <f>+L188+L189</f>
        <v>0</v>
      </c>
      <c r="M187" s="51">
        <f>+M188+M189</f>
        <v>0</v>
      </c>
      <c r="N187" s="51">
        <f>+N188+N189</f>
        <v>0</v>
      </c>
    </row>
    <row r="188" spans="1:14">
      <c r="A188" s="48" t="s">
        <v>137</v>
      </c>
      <c r="B188" s="51">
        <f>+[1]Historicals!B200</f>
        <v>0</v>
      </c>
      <c r="C188" s="51">
        <f>+[1]Historicals!C200</f>
        <v>0</v>
      </c>
      <c r="D188" s="51">
        <f>+[1]Historicals!D200</f>
        <v>0</v>
      </c>
      <c r="E188" s="51">
        <f>+[1]Historicals!E200</f>
        <v>0</v>
      </c>
      <c r="F188" s="51">
        <f>+[1]Historicals!F200</f>
        <v>-0.13</v>
      </c>
      <c r="G188" s="51">
        <f>+[1]Historicals!G200</f>
        <v>0.08</v>
      </c>
      <c r="H188" s="51">
        <f>+[1]Historicals!H200</f>
        <v>0.14000000000000001</v>
      </c>
      <c r="I188" s="51">
        <f>+[1]Historicals!I200</f>
        <v>-0.16</v>
      </c>
      <c r="J188" s="55">
        <v>0</v>
      </c>
      <c r="K188" s="55">
        <f t="shared" ref="K188:N189" si="266">+J188</f>
        <v>0</v>
      </c>
      <c r="L188" s="55">
        <f t="shared" si="266"/>
        <v>0</v>
      </c>
      <c r="M188" s="55">
        <f t="shared" si="266"/>
        <v>0</v>
      </c>
      <c r="N188" s="55">
        <f t="shared" si="266"/>
        <v>0</v>
      </c>
    </row>
    <row r="189" spans="1:14">
      <c r="A189" s="48" t="s">
        <v>138</v>
      </c>
      <c r="B189" s="51" t="str">
        <f t="shared" ref="B189:H189" si="267">+IFERROR(B187-B188,"nm")</f>
        <v>nm</v>
      </c>
      <c r="C189" s="51" t="str">
        <f t="shared" si="267"/>
        <v>nm</v>
      </c>
      <c r="D189" s="51" t="str">
        <f t="shared" si="267"/>
        <v>nm</v>
      </c>
      <c r="E189" s="51" t="str">
        <f t="shared" si="267"/>
        <v>nm</v>
      </c>
      <c r="F189" s="51">
        <f t="shared" si="267"/>
        <v>-1.28571428571429E-2</v>
      </c>
      <c r="G189" s="51">
        <f t="shared" si="267"/>
        <v>-3.8333333333333261E-2</v>
      </c>
      <c r="H189" s="51">
        <f t="shared" si="267"/>
        <v>1.9999999999999907E-2</v>
      </c>
      <c r="I189" s="51">
        <f>+IFERROR(I187-I188,"nm")</f>
        <v>5.6551724137931053E-2</v>
      </c>
      <c r="J189" s="55">
        <v>0</v>
      </c>
      <c r="K189" s="55">
        <f t="shared" si="266"/>
        <v>0</v>
      </c>
      <c r="L189" s="55">
        <f t="shared" si="266"/>
        <v>0</v>
      </c>
      <c r="M189" s="55">
        <f t="shared" si="266"/>
        <v>0</v>
      </c>
      <c r="N189" s="55">
        <f t="shared" si="266"/>
        <v>0</v>
      </c>
    </row>
    <row r="190" spans="1:14">
      <c r="A190" s="49" t="s">
        <v>121</v>
      </c>
      <c r="B190" s="3">
        <f>+[1]Historicals!B129</f>
        <v>0</v>
      </c>
      <c r="C190" s="3">
        <f>+[1]Historicals!C129</f>
        <v>0</v>
      </c>
      <c r="D190" s="3">
        <f>+[1]Historicals!D129</f>
        <v>0</v>
      </c>
      <c r="E190" s="3">
        <f>+[1]Historicals!E129</f>
        <v>103</v>
      </c>
      <c r="F190" s="3">
        <f>+[1]Historicals!F129</f>
        <v>106</v>
      </c>
      <c r="G190" s="3">
        <f>+[1]Historicals!G129</f>
        <v>90</v>
      </c>
      <c r="H190" s="3">
        <f>+[1]Historicals!H129</f>
        <v>86</v>
      </c>
      <c r="I190" s="3">
        <f>+[1]Historicals!I129</f>
        <v>123</v>
      </c>
      <c r="J190" s="3">
        <f>+I190*(1+J191)</f>
        <v>123</v>
      </c>
      <c r="K190" s="3">
        <f t="shared" ref="K190:N190" si="268">+J190*(1+K191)</f>
        <v>123</v>
      </c>
      <c r="L190" s="3">
        <f t="shared" si="268"/>
        <v>123</v>
      </c>
      <c r="M190" s="3">
        <f t="shared" si="268"/>
        <v>123</v>
      </c>
      <c r="N190" s="3">
        <f t="shared" si="268"/>
        <v>123</v>
      </c>
    </row>
    <row r="191" spans="1:14">
      <c r="A191" s="48" t="s">
        <v>129</v>
      </c>
      <c r="B191" s="51" t="str">
        <f t="shared" ref="B191:H191" si="269">+IFERROR(B190/A190-1,"nm")</f>
        <v>nm</v>
      </c>
      <c r="C191" s="51" t="str">
        <f t="shared" si="269"/>
        <v>nm</v>
      </c>
      <c r="D191" s="51" t="str">
        <f t="shared" si="269"/>
        <v>nm</v>
      </c>
      <c r="E191" s="51" t="str">
        <f t="shared" si="269"/>
        <v>nm</v>
      </c>
      <c r="F191" s="51">
        <f t="shared" si="269"/>
        <v>2.9126213592232997E-2</v>
      </c>
      <c r="G191" s="51">
        <f t="shared" si="269"/>
        <v>-0.15094339622641506</v>
      </c>
      <c r="H191" s="51">
        <f t="shared" si="269"/>
        <v>-4.4444444444444398E-2</v>
      </c>
      <c r="I191" s="51">
        <f>+IFERROR(I190/H190-1,"nm")</f>
        <v>0.43023255813953498</v>
      </c>
      <c r="J191" s="51">
        <f>+J192+J193</f>
        <v>0</v>
      </c>
      <c r="K191" s="51">
        <f>+K192+K193</f>
        <v>0</v>
      </c>
      <c r="L191" s="51">
        <f>+L192+L193</f>
        <v>0</v>
      </c>
      <c r="M191" s="51">
        <f>+M192+M193</f>
        <v>0</v>
      </c>
      <c r="N191" s="51">
        <f>+N192+N193</f>
        <v>0</v>
      </c>
    </row>
    <row r="192" spans="1:14">
      <c r="A192" s="48" t="s">
        <v>137</v>
      </c>
      <c r="B192" s="51">
        <f>+[1]Historicals!B201</f>
        <v>0</v>
      </c>
      <c r="C192" s="51">
        <f>+[1]Historicals!C201</f>
        <v>0</v>
      </c>
      <c r="D192" s="51">
        <f>+[1]Historicals!D201</f>
        <v>0</v>
      </c>
      <c r="E192" s="51">
        <f>+[1]Historicals!E201</f>
        <v>0</v>
      </c>
      <c r="F192" s="51">
        <f>+[1]Historicals!F201</f>
        <v>0.04</v>
      </c>
      <c r="G192" s="51">
        <f>+[1]Historicals!G201</f>
        <v>-0.14000000000000001</v>
      </c>
      <c r="H192" s="51">
        <f>+[1]Historicals!H201</f>
        <v>-0.01</v>
      </c>
      <c r="I192" s="51">
        <f>+[1]Historicals!I201</f>
        <v>0.42</v>
      </c>
      <c r="J192" s="55">
        <v>0</v>
      </c>
      <c r="K192" s="55">
        <f t="shared" ref="K192:N193" si="270">+J192</f>
        <v>0</v>
      </c>
      <c r="L192" s="55">
        <f t="shared" si="270"/>
        <v>0</v>
      </c>
      <c r="M192" s="55">
        <f t="shared" si="270"/>
        <v>0</v>
      </c>
      <c r="N192" s="55">
        <f t="shared" si="270"/>
        <v>0</v>
      </c>
    </row>
    <row r="193" spans="1:14">
      <c r="A193" s="48" t="s">
        <v>138</v>
      </c>
      <c r="B193" s="51" t="str">
        <f t="shared" ref="B193:H193" si="271">+IFERROR(B191-B192,"nm")</f>
        <v>nm</v>
      </c>
      <c r="C193" s="51" t="str">
        <f t="shared" si="271"/>
        <v>nm</v>
      </c>
      <c r="D193" s="51" t="str">
        <f t="shared" si="271"/>
        <v>nm</v>
      </c>
      <c r="E193" s="51" t="str">
        <f t="shared" si="271"/>
        <v>nm</v>
      </c>
      <c r="F193" s="51">
        <f t="shared" si="271"/>
        <v>-1.0873786407767004E-2</v>
      </c>
      <c r="G193" s="51">
        <f t="shared" si="271"/>
        <v>-1.0943396226415048E-2</v>
      </c>
      <c r="H193" s="51">
        <f t="shared" si="271"/>
        <v>-3.4444444444444396E-2</v>
      </c>
      <c r="I193" s="51">
        <f>+IFERROR(I191-I192,"nm")</f>
        <v>1.0232558139534997E-2</v>
      </c>
      <c r="J193" s="55">
        <v>0</v>
      </c>
      <c r="K193" s="55">
        <f t="shared" si="270"/>
        <v>0</v>
      </c>
      <c r="L193" s="55">
        <f t="shared" si="270"/>
        <v>0</v>
      </c>
      <c r="M193" s="55">
        <f t="shared" si="270"/>
        <v>0</v>
      </c>
      <c r="N193" s="55">
        <f t="shared" si="270"/>
        <v>0</v>
      </c>
    </row>
    <row r="194" spans="1:14">
      <c r="A194" s="9" t="s">
        <v>130</v>
      </c>
      <c r="B194" s="52">
        <f t="shared" ref="B194:H194" si="272">+B201+B197</f>
        <v>535</v>
      </c>
      <c r="C194" s="52">
        <f t="shared" si="272"/>
        <v>514</v>
      </c>
      <c r="D194" s="52">
        <f t="shared" si="272"/>
        <v>505</v>
      </c>
      <c r="E194" s="52">
        <f t="shared" si="272"/>
        <v>343</v>
      </c>
      <c r="F194" s="52">
        <f t="shared" si="272"/>
        <v>334</v>
      </c>
      <c r="G194" s="52">
        <f t="shared" si="272"/>
        <v>322</v>
      </c>
      <c r="H194" s="52">
        <f t="shared" si="272"/>
        <v>569</v>
      </c>
      <c r="I194" s="52">
        <f>+I201+I197</f>
        <v>691</v>
      </c>
      <c r="J194" s="52">
        <f>+J176*J196</f>
        <v>691</v>
      </c>
      <c r="K194" s="52">
        <f>+K176*K196</f>
        <v>691</v>
      </c>
      <c r="L194" s="52">
        <f>+L176*L196</f>
        <v>691</v>
      </c>
      <c r="M194" s="52">
        <f>+M176*M196</f>
        <v>691</v>
      </c>
      <c r="N194" s="52">
        <f>+N176*N196</f>
        <v>691</v>
      </c>
    </row>
    <row r="195" spans="1:14">
      <c r="A195" s="50" t="s">
        <v>129</v>
      </c>
      <c r="B195" s="51" t="str">
        <f t="shared" ref="B195:H195" si="273">+IFERROR(B194/A194-1,"nm")</f>
        <v>nm</v>
      </c>
      <c r="C195" s="51">
        <f t="shared" si="273"/>
        <v>-3.9252336448598157E-2</v>
      </c>
      <c r="D195" s="51">
        <f t="shared" si="273"/>
        <v>-1.7509727626459193E-2</v>
      </c>
      <c r="E195" s="51">
        <f t="shared" si="273"/>
        <v>-0.32079207920792074</v>
      </c>
      <c r="F195" s="51">
        <f t="shared" si="273"/>
        <v>-2.6239067055393583E-2</v>
      </c>
      <c r="G195" s="51">
        <f t="shared" si="273"/>
        <v>-3.59281437125748E-2</v>
      </c>
      <c r="H195" s="51">
        <f t="shared" si="273"/>
        <v>0.76708074534161486</v>
      </c>
      <c r="I195" s="51">
        <f>+IFERROR(I194/H194-1,"nm")</f>
        <v>0.21441124780316345</v>
      </c>
      <c r="J195" s="51">
        <f t="shared" ref="J195:N195" si="274">+IFERROR(J194/I194-1,"nm")</f>
        <v>0</v>
      </c>
      <c r="K195" s="51">
        <f t="shared" si="274"/>
        <v>0</v>
      </c>
      <c r="L195" s="51">
        <f t="shared" si="274"/>
        <v>0</v>
      </c>
      <c r="M195" s="51">
        <f t="shared" si="274"/>
        <v>0</v>
      </c>
      <c r="N195" s="51">
        <f t="shared" si="274"/>
        <v>0</v>
      </c>
    </row>
    <row r="196" spans="1:14">
      <c r="A196" s="50" t="s">
        <v>131</v>
      </c>
      <c r="B196" s="51">
        <f>+IFERROR(B194/B$176,"nm")</f>
        <v>0.26992936427850656</v>
      </c>
      <c r="C196" s="51">
        <f t="shared" ref="C196:I196" si="275">+IFERROR(C194/C$176,"nm")</f>
        <v>0.26291560102301792</v>
      </c>
      <c r="D196" s="51">
        <f t="shared" si="275"/>
        <v>0.24730656219392752</v>
      </c>
      <c r="E196" s="51">
        <f t="shared" si="275"/>
        <v>0.18186638388123011</v>
      </c>
      <c r="F196" s="51">
        <f t="shared" si="275"/>
        <v>0.17523609653725078</v>
      </c>
      <c r="G196" s="51">
        <f t="shared" si="275"/>
        <v>0.17443120260021669</v>
      </c>
      <c r="H196" s="51">
        <f t="shared" si="275"/>
        <v>0.25804988662131517</v>
      </c>
      <c r="I196" s="51">
        <f t="shared" si="275"/>
        <v>0.29454390451832907</v>
      </c>
      <c r="J196" s="55">
        <f>+I196</f>
        <v>0.29454390451832907</v>
      </c>
      <c r="K196" s="55">
        <f t="shared" ref="K196:N196" si="276">+J196</f>
        <v>0.29454390451832907</v>
      </c>
      <c r="L196" s="55">
        <f t="shared" si="276"/>
        <v>0.29454390451832907</v>
      </c>
      <c r="M196" s="55">
        <f t="shared" si="276"/>
        <v>0.29454390451832907</v>
      </c>
      <c r="N196" s="55">
        <f t="shared" si="276"/>
        <v>0.29454390451832907</v>
      </c>
    </row>
    <row r="197" spans="1:14">
      <c r="A197" s="9" t="s">
        <v>132</v>
      </c>
      <c r="B197" s="9">
        <f>+[1]Historicals!B173</f>
        <v>18</v>
      </c>
      <c r="C197" s="9">
        <f>+[1]Historicals!C173</f>
        <v>27</v>
      </c>
      <c r="D197" s="9">
        <f>+[1]Historicals!D173</f>
        <v>28</v>
      </c>
      <c r="E197" s="9">
        <f>+[1]Historicals!E173</f>
        <v>33</v>
      </c>
      <c r="F197" s="9">
        <f>+[1]Historicals!F173</f>
        <v>31</v>
      </c>
      <c r="G197" s="9">
        <f>+[1]Historicals!G173</f>
        <v>25</v>
      </c>
      <c r="H197" s="9">
        <f>+[1]Historicals!H173</f>
        <v>26</v>
      </c>
      <c r="I197" s="9">
        <f>+[1]Historicals!I173</f>
        <v>22</v>
      </c>
      <c r="J197" s="52">
        <f>+J200*J207</f>
        <v>22</v>
      </c>
      <c r="K197" s="52">
        <f t="shared" ref="K197:N197" si="277">+K200*K207</f>
        <v>22</v>
      </c>
      <c r="L197" s="52">
        <f t="shared" si="277"/>
        <v>22</v>
      </c>
      <c r="M197" s="52">
        <f t="shared" si="277"/>
        <v>22</v>
      </c>
      <c r="N197" s="52">
        <f t="shared" si="277"/>
        <v>22</v>
      </c>
    </row>
    <row r="198" spans="1:14">
      <c r="A198" s="50" t="s">
        <v>129</v>
      </c>
      <c r="B198" s="51" t="str">
        <f t="shared" ref="B198:H198" si="278">+IFERROR(B197/A197-1,"nm")</f>
        <v>nm</v>
      </c>
      <c r="C198" s="51">
        <f t="shared" si="278"/>
        <v>0.5</v>
      </c>
      <c r="D198" s="51">
        <f t="shared" si="278"/>
        <v>3.7037037037036979E-2</v>
      </c>
      <c r="E198" s="51">
        <f t="shared" si="278"/>
        <v>0.1785714285714286</v>
      </c>
      <c r="F198" s="51">
        <f t="shared" si="278"/>
        <v>-6.0606060606060552E-2</v>
      </c>
      <c r="G198" s="51">
        <f t="shared" si="278"/>
        <v>-0.19354838709677424</v>
      </c>
      <c r="H198" s="51">
        <f t="shared" si="278"/>
        <v>4.0000000000000036E-2</v>
      </c>
      <c r="I198" s="51">
        <f>+IFERROR(I197/H197-1,"nm")</f>
        <v>-0.15384615384615385</v>
      </c>
      <c r="J198" s="51">
        <f t="shared" ref="J198:N198" si="279">+IFERROR(J197/I197-1,"nm")</f>
        <v>0</v>
      </c>
      <c r="K198" s="51">
        <f t="shared" si="279"/>
        <v>0</v>
      </c>
      <c r="L198" s="51">
        <f t="shared" si="279"/>
        <v>0</v>
      </c>
      <c r="M198" s="51">
        <f t="shared" si="279"/>
        <v>0</v>
      </c>
      <c r="N198" s="51">
        <f t="shared" si="279"/>
        <v>0</v>
      </c>
    </row>
    <row r="199" spans="1:14">
      <c r="A199" s="50" t="s">
        <v>133</v>
      </c>
      <c r="B199" s="51">
        <f>+IFERROR(B197/B$176,"nm")</f>
        <v>9.0817356205852677E-3</v>
      </c>
      <c r="C199" s="51">
        <f t="shared" ref="C199:I199" si="280">+IFERROR(C197/C$176,"nm")</f>
        <v>1.3810741687979539E-2</v>
      </c>
      <c r="D199" s="51">
        <f t="shared" si="280"/>
        <v>1.3712047012732615E-2</v>
      </c>
      <c r="E199" s="51">
        <f t="shared" si="280"/>
        <v>1.7497348886532343E-2</v>
      </c>
      <c r="F199" s="51">
        <f t="shared" si="280"/>
        <v>1.6264428121720881E-2</v>
      </c>
      <c r="G199" s="51">
        <f t="shared" si="280"/>
        <v>1.3542795232936078E-2</v>
      </c>
      <c r="H199" s="51">
        <f t="shared" si="280"/>
        <v>1.1791383219954649E-2</v>
      </c>
      <c r="I199" s="51">
        <f t="shared" si="280"/>
        <v>9.3776641091219103E-3</v>
      </c>
      <c r="J199" s="51">
        <f t="shared" ref="J199:N199" si="281">+IFERROR(J197/J$21,"nm")</f>
        <v>1.1987141066855556E-3</v>
      </c>
      <c r="K199" s="51">
        <f t="shared" si="281"/>
        <v>1.1987141066855556E-3</v>
      </c>
      <c r="L199" s="51">
        <f t="shared" si="281"/>
        <v>1.1987141066855556E-3</v>
      </c>
      <c r="M199" s="51">
        <f t="shared" si="281"/>
        <v>1.1987141066855556E-3</v>
      </c>
      <c r="N199" s="51">
        <f t="shared" si="281"/>
        <v>1.1987141066855556E-3</v>
      </c>
    </row>
    <row r="200" spans="1:14">
      <c r="A200" s="50" t="s">
        <v>140</v>
      </c>
      <c r="B200" s="51">
        <f t="shared" ref="B200:H200" si="282">+IFERROR(B197/B207,"nm")</f>
        <v>0.14754098360655737</v>
      </c>
      <c r="C200" s="51">
        <f t="shared" si="282"/>
        <v>0.216</v>
      </c>
      <c r="D200" s="51">
        <f t="shared" si="282"/>
        <v>0.224</v>
      </c>
      <c r="E200" s="51">
        <f t="shared" si="282"/>
        <v>0.28695652173913044</v>
      </c>
      <c r="F200" s="51">
        <f t="shared" si="282"/>
        <v>0.31</v>
      </c>
      <c r="G200" s="51">
        <f t="shared" si="282"/>
        <v>0.3125</v>
      </c>
      <c r="H200" s="51">
        <f t="shared" si="282"/>
        <v>0.41269841269841268</v>
      </c>
      <c r="I200" s="51">
        <f>+IFERROR(I197/I207,"nm")</f>
        <v>0.44897959183673469</v>
      </c>
      <c r="J200" s="55">
        <f>+I200</f>
        <v>0.44897959183673469</v>
      </c>
      <c r="K200" s="55">
        <f t="shared" ref="K200:N200" si="283">+J200</f>
        <v>0.44897959183673469</v>
      </c>
      <c r="L200" s="55">
        <f t="shared" si="283"/>
        <v>0.44897959183673469</v>
      </c>
      <c r="M200" s="55">
        <f t="shared" si="283"/>
        <v>0.44897959183673469</v>
      </c>
      <c r="N200" s="55">
        <f t="shared" si="283"/>
        <v>0.44897959183673469</v>
      </c>
    </row>
    <row r="201" spans="1:14">
      <c r="A201" s="9" t="s">
        <v>134</v>
      </c>
      <c r="B201" s="9">
        <f>+[1]Historicals!B140</f>
        <v>517</v>
      </c>
      <c r="C201" s="9">
        <f>+[1]Historicals!C140</f>
        <v>487</v>
      </c>
      <c r="D201" s="9">
        <f>+[1]Historicals!D140</f>
        <v>477</v>
      </c>
      <c r="E201" s="9">
        <f>+[1]Historicals!E140</f>
        <v>310</v>
      </c>
      <c r="F201" s="9">
        <f>+[1]Historicals!F140</f>
        <v>303</v>
      </c>
      <c r="G201" s="9">
        <f>+[1]Historicals!G140</f>
        <v>297</v>
      </c>
      <c r="H201" s="9">
        <f>+[1]Historicals!H140</f>
        <v>543</v>
      </c>
      <c r="I201" s="9">
        <f>+[1]Historicals!I140</f>
        <v>669</v>
      </c>
      <c r="J201" s="9">
        <f>+J194-J197</f>
        <v>669</v>
      </c>
      <c r="K201" s="9">
        <f t="shared" ref="K201:N201" si="284">+K194-K197</f>
        <v>669</v>
      </c>
      <c r="L201" s="9">
        <f t="shared" si="284"/>
        <v>669</v>
      </c>
      <c r="M201" s="9">
        <f t="shared" si="284"/>
        <v>669</v>
      </c>
      <c r="N201" s="9">
        <f t="shared" si="284"/>
        <v>669</v>
      </c>
    </row>
    <row r="202" spans="1:14">
      <c r="A202" s="50" t="s">
        <v>129</v>
      </c>
      <c r="B202" s="51" t="str">
        <f t="shared" ref="B202:H202" si="285">+IFERROR(B201/A201-1,"nm")</f>
        <v>nm</v>
      </c>
      <c r="C202" s="51">
        <f t="shared" si="285"/>
        <v>-5.8027079303675011E-2</v>
      </c>
      <c r="D202" s="51">
        <f t="shared" si="285"/>
        <v>-2.0533880903490731E-2</v>
      </c>
      <c r="E202" s="51">
        <f t="shared" si="285"/>
        <v>-0.35010482180293501</v>
      </c>
      <c r="F202" s="51">
        <f t="shared" si="285"/>
        <v>-2.2580645161290325E-2</v>
      </c>
      <c r="G202" s="51">
        <f t="shared" si="285"/>
        <v>-1.980198019801982E-2</v>
      </c>
      <c r="H202" s="51">
        <f t="shared" si="285"/>
        <v>0.82828282828282829</v>
      </c>
      <c r="I202" s="51">
        <f>+IFERROR(I201/H201-1,"nm")</f>
        <v>0.2320441988950277</v>
      </c>
      <c r="J202" s="51">
        <f t="shared" ref="J202:N202" si="286">+IFERROR(J201/I201-1,"nm")</f>
        <v>0</v>
      </c>
      <c r="K202" s="51">
        <f t="shared" si="286"/>
        <v>0</v>
      </c>
      <c r="L202" s="51">
        <f t="shared" si="286"/>
        <v>0</v>
      </c>
      <c r="M202" s="51">
        <f t="shared" si="286"/>
        <v>0</v>
      </c>
      <c r="N202" s="51">
        <f t="shared" si="286"/>
        <v>0</v>
      </c>
    </row>
    <row r="203" spans="1:14">
      <c r="A203" s="50" t="s">
        <v>131</v>
      </c>
      <c r="B203" s="51">
        <f>+IFERROR(B201/B$176,"nm")</f>
        <v>0.26084762865792127</v>
      </c>
      <c r="C203" s="51">
        <f t="shared" ref="C203:I203" si="287">+IFERROR(C201/C$176,"nm")</f>
        <v>0.24910485933503837</v>
      </c>
      <c r="D203" s="51">
        <f t="shared" si="287"/>
        <v>0.23359451518119489</v>
      </c>
      <c r="E203" s="51">
        <f t="shared" si="287"/>
        <v>0.16436903499469777</v>
      </c>
      <c r="F203" s="51">
        <f t="shared" si="287"/>
        <v>0.1589716684155299</v>
      </c>
      <c r="G203" s="51">
        <f t="shared" si="287"/>
        <v>0.16088840736728061</v>
      </c>
      <c r="H203" s="51">
        <f t="shared" si="287"/>
        <v>0.24625850340136055</v>
      </c>
      <c r="I203" s="51">
        <f t="shared" si="287"/>
        <v>0.28516624040920718</v>
      </c>
      <c r="J203" s="51">
        <f t="shared" ref="J203:N203" si="288">+IFERROR(J201/J$21,"nm")</f>
        <v>3.6451806244210759E-2</v>
      </c>
      <c r="K203" s="51">
        <f t="shared" si="288"/>
        <v>3.6451806244210759E-2</v>
      </c>
      <c r="L203" s="51">
        <f t="shared" si="288"/>
        <v>3.6451806244210759E-2</v>
      </c>
      <c r="M203" s="51">
        <f t="shared" si="288"/>
        <v>3.6451806244210759E-2</v>
      </c>
      <c r="N203" s="51">
        <f t="shared" si="288"/>
        <v>3.6451806244210759E-2</v>
      </c>
    </row>
    <row r="204" spans="1:14">
      <c r="A204" s="9" t="s">
        <v>135</v>
      </c>
      <c r="B204" s="9">
        <f>+[1]Historicals!B162</f>
        <v>69</v>
      </c>
      <c r="C204" s="9">
        <f>+[1]Historicals!C162</f>
        <v>39</v>
      </c>
      <c r="D204" s="9">
        <f>+[1]Historicals!D162</f>
        <v>30</v>
      </c>
      <c r="E204" s="9">
        <f>+[1]Historicals!E162</f>
        <v>22</v>
      </c>
      <c r="F204" s="9">
        <f>+[1]Historicals!F162</f>
        <v>18</v>
      </c>
      <c r="G204" s="9">
        <f>+[1]Historicals!G162</f>
        <v>12</v>
      </c>
      <c r="H204" s="9">
        <f>+[1]Historicals!H162</f>
        <v>7</v>
      </c>
      <c r="I204" s="9">
        <f>+[1]Historicals!I162</f>
        <v>9</v>
      </c>
      <c r="J204" s="52">
        <f>+J176*J206</f>
        <v>9</v>
      </c>
      <c r="K204" s="52">
        <f>+K176*K206</f>
        <v>9</v>
      </c>
      <c r="L204" s="52">
        <f>+L176*L206</f>
        <v>9</v>
      </c>
      <c r="M204" s="52">
        <f>+M176*M206</f>
        <v>9</v>
      </c>
      <c r="N204" s="52">
        <f>+N176*N206</f>
        <v>9</v>
      </c>
    </row>
    <row r="205" spans="1:14">
      <c r="A205" s="50" t="s">
        <v>129</v>
      </c>
      <c r="B205" s="51" t="str">
        <f t="shared" ref="B205:H205" si="289">+IFERROR(B204/A204-1,"nm")</f>
        <v>nm</v>
      </c>
      <c r="C205" s="51">
        <f t="shared" si="289"/>
        <v>-0.43478260869565222</v>
      </c>
      <c r="D205" s="51">
        <f t="shared" si="289"/>
        <v>-0.23076923076923073</v>
      </c>
      <c r="E205" s="51">
        <f t="shared" si="289"/>
        <v>-0.26666666666666672</v>
      </c>
      <c r="F205" s="51">
        <f t="shared" si="289"/>
        <v>-0.18181818181818177</v>
      </c>
      <c r="G205" s="51">
        <f t="shared" si="289"/>
        <v>-0.33333333333333337</v>
      </c>
      <c r="H205" s="51">
        <f t="shared" si="289"/>
        <v>-0.41666666666666663</v>
      </c>
      <c r="I205" s="51">
        <f>+IFERROR(I204/H204-1,"nm")</f>
        <v>0.28571428571428581</v>
      </c>
      <c r="J205" s="51">
        <f t="shared" ref="J205:N205" si="290">+IFERROR(J204/I204-1,"nm")</f>
        <v>0</v>
      </c>
      <c r="K205" s="51">
        <f t="shared" si="290"/>
        <v>0</v>
      </c>
      <c r="L205" s="51">
        <f t="shared" si="290"/>
        <v>0</v>
      </c>
      <c r="M205" s="51">
        <f t="shared" si="290"/>
        <v>0</v>
      </c>
      <c r="N205" s="51">
        <f t="shared" si="290"/>
        <v>0</v>
      </c>
    </row>
    <row r="206" spans="1:14">
      <c r="A206" s="50" t="s">
        <v>133</v>
      </c>
      <c r="B206" s="51">
        <f>+IFERROR(B204/B$176,"nm")</f>
        <v>3.481331987891019E-2</v>
      </c>
      <c r="C206" s="51">
        <f t="shared" ref="C206:I206" si="291">+IFERROR(C204/C$176,"nm")</f>
        <v>1.9948849104859334E-2</v>
      </c>
      <c r="D206" s="51">
        <f t="shared" si="291"/>
        <v>1.4691478942213516E-2</v>
      </c>
      <c r="E206" s="51">
        <f t="shared" si="291"/>
        <v>1.166489925768823E-2</v>
      </c>
      <c r="F206" s="51">
        <f t="shared" si="291"/>
        <v>9.4438614900314802E-3</v>
      </c>
      <c r="G206" s="51">
        <f t="shared" si="291"/>
        <v>6.5005417118093175E-3</v>
      </c>
      <c r="H206" s="51">
        <f t="shared" si="291"/>
        <v>3.1746031746031746E-3</v>
      </c>
      <c r="I206" s="51">
        <f t="shared" si="291"/>
        <v>3.8363171355498722E-3</v>
      </c>
      <c r="J206" s="55">
        <f>+I206</f>
        <v>3.8363171355498722E-3</v>
      </c>
      <c r="K206" s="55">
        <f t="shared" ref="K206:N206" si="292">+J206</f>
        <v>3.8363171355498722E-3</v>
      </c>
      <c r="L206" s="55">
        <f t="shared" si="292"/>
        <v>3.8363171355498722E-3</v>
      </c>
      <c r="M206" s="55">
        <f t="shared" si="292"/>
        <v>3.8363171355498722E-3</v>
      </c>
      <c r="N206" s="55">
        <f t="shared" si="292"/>
        <v>3.8363171355498722E-3</v>
      </c>
    </row>
    <row r="207" spans="1:14">
      <c r="A207" s="9" t="s">
        <v>141</v>
      </c>
      <c r="B207" s="9">
        <f>+[1]Historicals!B151</f>
        <v>122</v>
      </c>
      <c r="C207" s="9">
        <f>+[1]Historicals!C151</f>
        <v>125</v>
      </c>
      <c r="D207" s="9">
        <f>+[1]Historicals!D151</f>
        <v>125</v>
      </c>
      <c r="E207" s="9">
        <f>+[1]Historicals!E151</f>
        <v>115</v>
      </c>
      <c r="F207" s="9">
        <f>+[1]Historicals!F151</f>
        <v>100</v>
      </c>
      <c r="G207" s="9">
        <f>+[1]Historicals!G151</f>
        <v>80</v>
      </c>
      <c r="H207" s="9">
        <f>+[1]Historicals!H151</f>
        <v>63</v>
      </c>
      <c r="I207" s="9">
        <f>+[1]Historicals!I151</f>
        <v>49</v>
      </c>
      <c r="J207" s="52">
        <f>+J176*J209</f>
        <v>49</v>
      </c>
      <c r="K207" s="52">
        <f>+K176*K209</f>
        <v>49</v>
      </c>
      <c r="L207" s="52">
        <f>+L176*L209</f>
        <v>49</v>
      </c>
      <c r="M207" s="52">
        <f>+M176*M209</f>
        <v>49</v>
      </c>
      <c r="N207" s="52">
        <f>+N176*N209</f>
        <v>49</v>
      </c>
    </row>
    <row r="208" spans="1:14">
      <c r="A208" s="50" t="s">
        <v>129</v>
      </c>
      <c r="B208" s="51" t="str">
        <f t="shared" ref="B208:H208" si="293">+IFERROR(B207/A207-1,"nm")</f>
        <v>nm</v>
      </c>
      <c r="C208" s="51">
        <f t="shared" si="293"/>
        <v>2.4590163934426146E-2</v>
      </c>
      <c r="D208" s="51">
        <f t="shared" si="293"/>
        <v>0</v>
      </c>
      <c r="E208" s="51">
        <f t="shared" si="293"/>
        <v>-7.999999999999996E-2</v>
      </c>
      <c r="F208" s="51">
        <f t="shared" si="293"/>
        <v>-0.13043478260869568</v>
      </c>
      <c r="G208" s="51">
        <f t="shared" si="293"/>
        <v>-0.19999999999999996</v>
      </c>
      <c r="H208" s="51">
        <f t="shared" si="293"/>
        <v>-0.21250000000000002</v>
      </c>
      <c r="I208" s="51">
        <f>+IFERROR(I207/H207-1,"nm")</f>
        <v>-0.22222222222222221</v>
      </c>
      <c r="J208" s="51">
        <f>+J209+J210</f>
        <v>2.0886615515771527E-2</v>
      </c>
      <c r="K208" s="51">
        <f t="shared" ref="K208:N208" si="294">+K209+K210</f>
        <v>2.0886615515771527E-2</v>
      </c>
      <c r="L208" s="51">
        <f t="shared" si="294"/>
        <v>2.0886615515771527E-2</v>
      </c>
      <c r="M208" s="51">
        <f t="shared" si="294"/>
        <v>2.0886615515771527E-2</v>
      </c>
      <c r="N208" s="51">
        <f t="shared" si="294"/>
        <v>2.0886615515771527E-2</v>
      </c>
    </row>
    <row r="209" spans="1:14">
      <c r="A209" s="50" t="s">
        <v>133</v>
      </c>
      <c r="B209" s="51">
        <f>+IFERROR(B207/B$176,"nm")</f>
        <v>6.1553985872855703E-2</v>
      </c>
      <c r="C209" s="51">
        <f t="shared" ref="C209:I209" si="295">+IFERROR(C207/C$176,"nm")</f>
        <v>6.3938618925831206E-2</v>
      </c>
      <c r="D209" s="51">
        <f t="shared" si="295"/>
        <v>6.1214495592556317E-2</v>
      </c>
      <c r="E209" s="51">
        <f t="shared" si="295"/>
        <v>6.097560975609756E-2</v>
      </c>
      <c r="F209" s="51">
        <f t="shared" si="295"/>
        <v>5.2465897166841552E-2</v>
      </c>
      <c r="G209" s="51">
        <f t="shared" si="295"/>
        <v>4.3336944745395449E-2</v>
      </c>
      <c r="H209" s="51">
        <f t="shared" si="295"/>
        <v>2.8571428571428571E-2</v>
      </c>
      <c r="I209" s="51">
        <f t="shared" si="295"/>
        <v>2.0886615515771527E-2</v>
      </c>
      <c r="J209" s="55">
        <f>+I209</f>
        <v>2.0886615515771527E-2</v>
      </c>
      <c r="K209" s="55">
        <f t="shared" ref="K209:N209" si="296">+J209</f>
        <v>2.0886615515771527E-2</v>
      </c>
      <c r="L209" s="55">
        <f t="shared" si="296"/>
        <v>2.0886615515771527E-2</v>
      </c>
      <c r="M209" s="55">
        <f t="shared" si="296"/>
        <v>2.0886615515771527E-2</v>
      </c>
      <c r="N209" s="55">
        <f t="shared" si="296"/>
        <v>2.0886615515771527E-2</v>
      </c>
    </row>
    <row r="210" spans="1:14">
      <c r="A210" s="47" t="str">
        <f>+[1]Historicals!A130</f>
        <v>Corporate</v>
      </c>
      <c r="B210" s="47"/>
      <c r="C210" s="47"/>
      <c r="D210" s="47"/>
      <c r="E210" s="47"/>
      <c r="F210" s="47"/>
      <c r="G210" s="47"/>
      <c r="H210" s="47"/>
      <c r="I210" s="47"/>
      <c r="J210" s="43"/>
      <c r="K210" s="43"/>
      <c r="L210" s="43"/>
      <c r="M210" s="43"/>
      <c r="N210" s="43"/>
    </row>
    <row r="211" spans="1:14">
      <c r="A211" s="9" t="s">
        <v>136</v>
      </c>
      <c r="B211" s="9">
        <f>+[1]Historicals!B130</f>
        <v>-82</v>
      </c>
      <c r="C211" s="9">
        <f>+[1]Historicals!C130</f>
        <v>-86</v>
      </c>
      <c r="D211" s="9">
        <f>+[1]Historicals!D130</f>
        <v>75</v>
      </c>
      <c r="E211" s="9">
        <f>+[1]Historicals!E130</f>
        <v>26</v>
      </c>
      <c r="F211" s="9">
        <f>+[1]Historicals!F130</f>
        <v>-7</v>
      </c>
      <c r="G211" s="9">
        <f>+[1]Historicals!G130</f>
        <v>-11</v>
      </c>
      <c r="H211" s="9">
        <f>+[1]Historicals!H130</f>
        <v>40</v>
      </c>
      <c r="I211" s="9">
        <f>+[1]Historicals!I130</f>
        <v>-72</v>
      </c>
      <c r="J211" s="9">
        <f>+SUM(J213+J217+J221)</f>
        <v>-72</v>
      </c>
      <c r="K211" s="9">
        <f>+SUM(K213+K217+K221)</f>
        <v>-72</v>
      </c>
      <c r="L211" s="9">
        <f>+SUM(L213+L217+L221)</f>
        <v>-72</v>
      </c>
      <c r="M211" s="9">
        <f>+SUM(M213+M217+M221)</f>
        <v>-72</v>
      </c>
      <c r="N211" s="9">
        <f>+SUM(N213+N217+N221)</f>
        <v>-72</v>
      </c>
    </row>
    <row r="212" spans="1:14">
      <c r="A212" s="48" t="s">
        <v>129</v>
      </c>
      <c r="B212" s="51" t="str">
        <f t="shared" ref="B212:H212" si="297">+IFERROR(B211/A211-1,"nm")</f>
        <v>nm</v>
      </c>
      <c r="C212" s="51">
        <f t="shared" si="297"/>
        <v>4.8780487804878092E-2</v>
      </c>
      <c r="D212" s="51">
        <f t="shared" si="297"/>
        <v>-1.8720930232558139</v>
      </c>
      <c r="E212" s="51">
        <f t="shared" si="297"/>
        <v>-0.65333333333333332</v>
      </c>
      <c r="F212" s="51">
        <f t="shared" si="297"/>
        <v>-1.2692307692307692</v>
      </c>
      <c r="G212" s="51">
        <f t="shared" si="297"/>
        <v>0.5714285714285714</v>
      </c>
      <c r="H212" s="51">
        <f t="shared" si="297"/>
        <v>-4.6363636363636367</v>
      </c>
      <c r="I212" s="51">
        <f>+IFERROR(I211/H211-1,"nm")</f>
        <v>-2.8</v>
      </c>
      <c r="J212" s="51">
        <f t="shared" ref="J212:N212" si="298">+IFERROR(J211/I211-1,"nm")</f>
        <v>0</v>
      </c>
      <c r="K212" s="51">
        <f t="shared" si="298"/>
        <v>0</v>
      </c>
      <c r="L212" s="51">
        <f t="shared" si="298"/>
        <v>0</v>
      </c>
      <c r="M212" s="51">
        <f t="shared" si="298"/>
        <v>0</v>
      </c>
      <c r="N212" s="51">
        <f t="shared" si="298"/>
        <v>0</v>
      </c>
    </row>
    <row r="213" spans="1:14">
      <c r="A213" s="49" t="s">
        <v>113</v>
      </c>
      <c r="B213" s="3">
        <f>+[1]Historicals!B130</f>
        <v>-82</v>
      </c>
      <c r="C213" s="3">
        <f>+[1]Historicals!C130</f>
        <v>-86</v>
      </c>
      <c r="D213" s="3">
        <f>+[1]Historicals!D130</f>
        <v>75</v>
      </c>
      <c r="E213" s="3">
        <f>+[1]Historicals!E130</f>
        <v>26</v>
      </c>
      <c r="F213" s="3">
        <f>+[1]Historicals!F130</f>
        <v>-7</v>
      </c>
      <c r="G213" s="3">
        <f>+[1]Historicals!G130</f>
        <v>-11</v>
      </c>
      <c r="H213" s="3">
        <f>+[1]Historicals!H130</f>
        <v>40</v>
      </c>
      <c r="I213" s="3">
        <f>+[1]Historicals!I130</f>
        <v>-72</v>
      </c>
      <c r="J213" s="3">
        <f>+I213*(1+J214)</f>
        <v>-72</v>
      </c>
      <c r="K213" s="3">
        <f t="shared" ref="K213:N213" si="299">+J213*(1+K214)</f>
        <v>-72</v>
      </c>
      <c r="L213" s="3">
        <f t="shared" si="299"/>
        <v>-72</v>
      </c>
      <c r="M213" s="3">
        <f t="shared" si="299"/>
        <v>-72</v>
      </c>
      <c r="N213" s="3">
        <f t="shared" si="299"/>
        <v>-72</v>
      </c>
    </row>
    <row r="214" spans="1:14">
      <c r="A214" s="48" t="s">
        <v>129</v>
      </c>
      <c r="B214" s="51" t="str">
        <f t="shared" ref="B214:H214" si="300">+IFERROR(B213/A213-1,"nm")</f>
        <v>nm</v>
      </c>
      <c r="C214" s="51">
        <f t="shared" si="300"/>
        <v>4.8780487804878092E-2</v>
      </c>
      <c r="D214" s="51">
        <f t="shared" si="300"/>
        <v>-1.8720930232558139</v>
      </c>
      <c r="E214" s="51">
        <f t="shared" si="300"/>
        <v>-0.65333333333333332</v>
      </c>
      <c r="F214" s="51">
        <f t="shared" si="300"/>
        <v>-1.2692307692307692</v>
      </c>
      <c r="G214" s="51">
        <f t="shared" si="300"/>
        <v>0.5714285714285714</v>
      </c>
      <c r="H214" s="51">
        <f t="shared" si="300"/>
        <v>-4.6363636363636367</v>
      </c>
      <c r="I214" s="51">
        <f>+IFERROR(I213/H213-1,"nm")</f>
        <v>-2.8</v>
      </c>
      <c r="J214" s="51">
        <f>+J215+J216</f>
        <v>0</v>
      </c>
      <c r="K214" s="51">
        <f t="shared" ref="K214:N214" si="301">+K215+K216</f>
        <v>0</v>
      </c>
      <c r="L214" s="51">
        <f t="shared" si="301"/>
        <v>0</v>
      </c>
      <c r="M214" s="51">
        <f t="shared" si="301"/>
        <v>0</v>
      </c>
      <c r="N214" s="51">
        <f t="shared" si="301"/>
        <v>0</v>
      </c>
    </row>
    <row r="215" spans="1:14">
      <c r="A215" s="48" t="s">
        <v>137</v>
      </c>
      <c r="B215" s="51">
        <f>+[1]Historicals!B202</f>
        <v>0</v>
      </c>
      <c r="C215" s="51">
        <f>+[1]Historicals!C202</f>
        <v>0</v>
      </c>
      <c r="D215" s="51">
        <f>+[1]Historicals!D202</f>
        <v>0</v>
      </c>
      <c r="E215" s="51">
        <f>+[1]Historicals!E202</f>
        <v>0</v>
      </c>
      <c r="F215" s="51">
        <f>+[1]Historicals!F202</f>
        <v>0</v>
      </c>
      <c r="G215" s="51">
        <f>+[1]Historicals!G202</f>
        <v>0</v>
      </c>
      <c r="H215" s="51">
        <f>+[1]Historicals!H202</f>
        <v>0</v>
      </c>
      <c r="I215" s="51">
        <f>+[1]Historicals!I202</f>
        <v>0</v>
      </c>
      <c r="J215" s="55">
        <v>0</v>
      </c>
      <c r="K215" s="55">
        <f t="shared" ref="K215:N216" si="302">+J215</f>
        <v>0</v>
      </c>
      <c r="L215" s="55">
        <f t="shared" si="302"/>
        <v>0</v>
      </c>
      <c r="M215" s="55">
        <f t="shared" si="302"/>
        <v>0</v>
      </c>
      <c r="N215" s="55">
        <f t="shared" si="302"/>
        <v>0</v>
      </c>
    </row>
    <row r="216" spans="1:14">
      <c r="A216" s="48" t="s">
        <v>138</v>
      </c>
      <c r="B216" s="51" t="str">
        <f t="shared" ref="B216:H216" si="303">+IFERROR(B214-B215,"nm")</f>
        <v>nm</v>
      </c>
      <c r="C216" s="51">
        <f t="shared" si="303"/>
        <v>4.8780487804878092E-2</v>
      </c>
      <c r="D216" s="51">
        <f t="shared" si="303"/>
        <v>-1.8720930232558139</v>
      </c>
      <c r="E216" s="51">
        <f t="shared" si="303"/>
        <v>-0.65333333333333332</v>
      </c>
      <c r="F216" s="51">
        <f t="shared" si="303"/>
        <v>-1.2692307692307692</v>
      </c>
      <c r="G216" s="51">
        <f t="shared" si="303"/>
        <v>0.5714285714285714</v>
      </c>
      <c r="H216" s="51">
        <f t="shared" si="303"/>
        <v>-4.6363636363636367</v>
      </c>
      <c r="I216" s="51">
        <f>+IFERROR(I214-I215,"nm")</f>
        <v>-2.8</v>
      </c>
      <c r="J216" s="55">
        <v>0</v>
      </c>
      <c r="K216" s="55">
        <f t="shared" si="302"/>
        <v>0</v>
      </c>
      <c r="L216" s="55">
        <f t="shared" si="302"/>
        <v>0</v>
      </c>
      <c r="M216" s="55">
        <f t="shared" si="302"/>
        <v>0</v>
      </c>
      <c r="N216" s="55">
        <f t="shared" si="302"/>
        <v>0</v>
      </c>
    </row>
    <row r="217" spans="1:14">
      <c r="A217" s="49" t="s">
        <v>114</v>
      </c>
      <c r="B217" s="3">
        <f>+[1]Historicals!B295</f>
        <v>0</v>
      </c>
      <c r="C217" s="3">
        <f>+[1]Historicals!C295</f>
        <v>0</v>
      </c>
      <c r="D217" s="3">
        <f>+[1]Historicals!D295</f>
        <v>0</v>
      </c>
      <c r="E217" s="3">
        <f>+[1]Historicals!E295</f>
        <v>0</v>
      </c>
      <c r="F217" s="3">
        <f>+[1]Historicals!F295</f>
        <v>0</v>
      </c>
      <c r="G217" s="3">
        <f>+[1]Historicals!G295</f>
        <v>0</v>
      </c>
      <c r="H217" s="3">
        <f>+[1]Historicals!H295</f>
        <v>0</v>
      </c>
      <c r="I217" s="3">
        <f>+[1]Historicals!I295</f>
        <v>0</v>
      </c>
      <c r="J217" s="3">
        <f>+I217*(1+J218)</f>
        <v>0</v>
      </c>
      <c r="K217" s="3">
        <f t="shared" ref="K217:N217" si="304">+J217*(1+K218)</f>
        <v>0</v>
      </c>
      <c r="L217" s="3">
        <f t="shared" si="304"/>
        <v>0</v>
      </c>
      <c r="M217" s="3">
        <f t="shared" si="304"/>
        <v>0</v>
      </c>
      <c r="N217" s="3">
        <f t="shared" si="304"/>
        <v>0</v>
      </c>
    </row>
    <row r="218" spans="1:14">
      <c r="A218" s="48" t="s">
        <v>129</v>
      </c>
      <c r="B218" s="51" t="str">
        <f t="shared" ref="B218:H218" si="305">+IFERROR(B217/A217-1,"nm")</f>
        <v>nm</v>
      </c>
      <c r="C218" s="51" t="str">
        <f t="shared" si="305"/>
        <v>nm</v>
      </c>
      <c r="D218" s="51" t="str">
        <f t="shared" si="305"/>
        <v>nm</v>
      </c>
      <c r="E218" s="51" t="str">
        <f t="shared" si="305"/>
        <v>nm</v>
      </c>
      <c r="F218" s="51" t="str">
        <f t="shared" si="305"/>
        <v>nm</v>
      </c>
      <c r="G218" s="51" t="str">
        <f t="shared" si="305"/>
        <v>nm</v>
      </c>
      <c r="H218" s="51" t="str">
        <f t="shared" si="305"/>
        <v>nm</v>
      </c>
      <c r="I218" s="51" t="str">
        <f>+IFERROR(I217/H217-1,"nm")</f>
        <v>nm</v>
      </c>
      <c r="J218" s="51">
        <f>+J219+J220</f>
        <v>0</v>
      </c>
      <c r="K218" s="51">
        <f t="shared" ref="K218:N218" si="306">+K219+K220</f>
        <v>0</v>
      </c>
      <c r="L218" s="51">
        <f t="shared" si="306"/>
        <v>0</v>
      </c>
      <c r="M218" s="51">
        <f t="shared" si="306"/>
        <v>0</v>
      </c>
      <c r="N218" s="51">
        <f t="shared" si="306"/>
        <v>0</v>
      </c>
    </row>
    <row r="219" spans="1:14">
      <c r="A219" s="48" t="s">
        <v>137</v>
      </c>
      <c r="B219" s="51">
        <f>+[1]Historicals!B370</f>
        <v>0</v>
      </c>
      <c r="C219" s="51">
        <f>+[1]Historicals!C370</f>
        <v>0</v>
      </c>
      <c r="D219" s="51">
        <f>+[1]Historicals!D370</f>
        <v>0</v>
      </c>
      <c r="E219" s="51">
        <f>+[1]Historicals!E370</f>
        <v>0</v>
      </c>
      <c r="F219" s="51">
        <f>+[1]Historicals!F370</f>
        <v>0</v>
      </c>
      <c r="G219" s="51">
        <f>+[1]Historicals!G370</f>
        <v>0</v>
      </c>
      <c r="H219" s="51">
        <f>+[1]Historicals!H370</f>
        <v>0</v>
      </c>
      <c r="I219" s="51">
        <f>+[1]Historicals!I370</f>
        <v>0</v>
      </c>
      <c r="J219" s="55">
        <v>0</v>
      </c>
      <c r="K219" s="55">
        <f t="shared" ref="K219:N220" si="307">+J219</f>
        <v>0</v>
      </c>
      <c r="L219" s="55">
        <f t="shared" si="307"/>
        <v>0</v>
      </c>
      <c r="M219" s="55">
        <f t="shared" si="307"/>
        <v>0</v>
      </c>
      <c r="N219" s="55">
        <f t="shared" si="307"/>
        <v>0</v>
      </c>
    </row>
    <row r="220" spans="1:14">
      <c r="A220" s="48" t="s">
        <v>138</v>
      </c>
      <c r="B220" s="51" t="str">
        <f t="shared" ref="B220:H220" si="308">+IFERROR(B218-B219,"nm")</f>
        <v>nm</v>
      </c>
      <c r="C220" s="51" t="str">
        <f t="shared" si="308"/>
        <v>nm</v>
      </c>
      <c r="D220" s="51" t="str">
        <f t="shared" si="308"/>
        <v>nm</v>
      </c>
      <c r="E220" s="51" t="str">
        <f t="shared" si="308"/>
        <v>nm</v>
      </c>
      <c r="F220" s="51" t="str">
        <f t="shared" si="308"/>
        <v>nm</v>
      </c>
      <c r="G220" s="51" t="str">
        <f t="shared" si="308"/>
        <v>nm</v>
      </c>
      <c r="H220" s="51" t="str">
        <f t="shared" si="308"/>
        <v>nm</v>
      </c>
      <c r="I220" s="51" t="str">
        <f>+IFERROR(I218-I219,"nm")</f>
        <v>nm</v>
      </c>
      <c r="J220" s="55">
        <v>0</v>
      </c>
      <c r="K220" s="55">
        <f t="shared" si="307"/>
        <v>0</v>
      </c>
      <c r="L220" s="55">
        <f t="shared" si="307"/>
        <v>0</v>
      </c>
      <c r="M220" s="55">
        <f t="shared" si="307"/>
        <v>0</v>
      </c>
      <c r="N220" s="55">
        <f t="shared" si="307"/>
        <v>0</v>
      </c>
    </row>
    <row r="221" spans="1:14">
      <c r="A221" s="49" t="s">
        <v>115</v>
      </c>
      <c r="B221" s="3">
        <f>+[1]Historicals!B296</f>
        <v>0</v>
      </c>
      <c r="C221" s="3">
        <f>+[1]Historicals!C296</f>
        <v>0</v>
      </c>
      <c r="D221" s="3">
        <f>+[1]Historicals!D296</f>
        <v>0</v>
      </c>
      <c r="E221" s="3">
        <f>+[1]Historicals!E296</f>
        <v>0</v>
      </c>
      <c r="F221" s="3">
        <f>+[1]Historicals!F296</f>
        <v>0</v>
      </c>
      <c r="G221" s="3">
        <f>+[1]Historicals!G296</f>
        <v>0</v>
      </c>
      <c r="H221" s="3">
        <f>+[1]Historicals!H296</f>
        <v>0</v>
      </c>
      <c r="I221" s="3">
        <f>+[1]Historicals!I296</f>
        <v>0</v>
      </c>
      <c r="J221" s="3">
        <f>+I221*(1+J222)</f>
        <v>0</v>
      </c>
      <c r="K221" s="3">
        <f t="shared" ref="K221:N221" si="309">+J221*(1+K222)</f>
        <v>0</v>
      </c>
      <c r="L221" s="3">
        <f t="shared" si="309"/>
        <v>0</v>
      </c>
      <c r="M221" s="3">
        <f t="shared" si="309"/>
        <v>0</v>
      </c>
      <c r="N221" s="3">
        <f t="shared" si="309"/>
        <v>0</v>
      </c>
    </row>
    <row r="222" spans="1:14">
      <c r="A222" s="48" t="s">
        <v>129</v>
      </c>
      <c r="B222" s="51" t="str">
        <f t="shared" ref="B222:H222" si="310">+IFERROR(B221/A221-1,"nm")</f>
        <v>nm</v>
      </c>
      <c r="C222" s="51" t="str">
        <f t="shared" si="310"/>
        <v>nm</v>
      </c>
      <c r="D222" s="51" t="str">
        <f t="shared" si="310"/>
        <v>nm</v>
      </c>
      <c r="E222" s="51" t="str">
        <f t="shared" si="310"/>
        <v>nm</v>
      </c>
      <c r="F222" s="51" t="str">
        <f t="shared" si="310"/>
        <v>nm</v>
      </c>
      <c r="G222" s="51" t="str">
        <f t="shared" si="310"/>
        <v>nm</v>
      </c>
      <c r="H222" s="51" t="str">
        <f t="shared" si="310"/>
        <v>nm</v>
      </c>
      <c r="I222" s="51" t="str">
        <f>+IFERROR(I221/H221-1,"nm")</f>
        <v>nm</v>
      </c>
      <c r="J222" s="51">
        <f>+J223+J224</f>
        <v>0</v>
      </c>
      <c r="K222" s="51">
        <f t="shared" ref="K222:N222" si="311">+K223+K224</f>
        <v>0</v>
      </c>
      <c r="L222" s="51">
        <f t="shared" si="311"/>
        <v>0</v>
      </c>
      <c r="M222" s="51">
        <f t="shared" si="311"/>
        <v>0</v>
      </c>
      <c r="N222" s="51">
        <f t="shared" si="311"/>
        <v>0</v>
      </c>
    </row>
    <row r="223" spans="1:14">
      <c r="A223" s="48" t="s">
        <v>137</v>
      </c>
      <c r="B223" s="51">
        <f>+[1]Historicals!B368</f>
        <v>0</v>
      </c>
      <c r="C223" s="51">
        <f>+[1]Historicals!C368</f>
        <v>0</v>
      </c>
      <c r="D223" s="51">
        <f>+[1]Historicals!D368</f>
        <v>0</v>
      </c>
      <c r="E223" s="51">
        <f>+[1]Historicals!E368</f>
        <v>0</v>
      </c>
      <c r="F223" s="51">
        <f>+[1]Historicals!F368</f>
        <v>0</v>
      </c>
      <c r="G223" s="51">
        <f>+[1]Historicals!G368</f>
        <v>0</v>
      </c>
      <c r="H223" s="51">
        <f>+[1]Historicals!H368</f>
        <v>0</v>
      </c>
      <c r="I223" s="51">
        <f>+[1]Historicals!I368</f>
        <v>0</v>
      </c>
      <c r="J223" s="55">
        <v>0</v>
      </c>
      <c r="K223" s="55">
        <f t="shared" ref="K223:N224" si="312">+J223</f>
        <v>0</v>
      </c>
      <c r="L223" s="55">
        <f t="shared" si="312"/>
        <v>0</v>
      </c>
      <c r="M223" s="55">
        <f t="shared" si="312"/>
        <v>0</v>
      </c>
      <c r="N223" s="55">
        <f t="shared" si="312"/>
        <v>0</v>
      </c>
    </row>
    <row r="224" spans="1:14">
      <c r="A224" s="48" t="s">
        <v>138</v>
      </c>
      <c r="B224" s="51" t="str">
        <f t="shared" ref="B224:H224" si="313">+IFERROR(B222-B223,"nm")</f>
        <v>nm</v>
      </c>
      <c r="C224" s="51" t="str">
        <f t="shared" si="313"/>
        <v>nm</v>
      </c>
      <c r="D224" s="51" t="str">
        <f t="shared" si="313"/>
        <v>nm</v>
      </c>
      <c r="E224" s="51" t="str">
        <f t="shared" si="313"/>
        <v>nm</v>
      </c>
      <c r="F224" s="51" t="str">
        <f t="shared" si="313"/>
        <v>nm</v>
      </c>
      <c r="G224" s="51" t="str">
        <f t="shared" si="313"/>
        <v>nm</v>
      </c>
      <c r="H224" s="51" t="str">
        <f t="shared" si="313"/>
        <v>nm</v>
      </c>
      <c r="I224" s="51" t="str">
        <f>+IFERROR(I222-I223,"nm")</f>
        <v>nm</v>
      </c>
      <c r="J224" s="55">
        <v>0</v>
      </c>
      <c r="K224" s="55">
        <f t="shared" si="312"/>
        <v>0</v>
      </c>
      <c r="L224" s="55">
        <f t="shared" si="312"/>
        <v>0</v>
      </c>
      <c r="M224" s="55">
        <f t="shared" si="312"/>
        <v>0</v>
      </c>
      <c r="N224" s="55">
        <f t="shared" si="312"/>
        <v>0</v>
      </c>
    </row>
    <row r="225" spans="1:14">
      <c r="A225" s="9" t="s">
        <v>130</v>
      </c>
      <c r="B225" s="52">
        <f t="shared" ref="B225:H225" si="314">+B232+B228</f>
        <v>-1022</v>
      </c>
      <c r="C225" s="52">
        <f t="shared" si="314"/>
        <v>-1089</v>
      </c>
      <c r="D225" s="52">
        <f t="shared" si="314"/>
        <v>-633</v>
      </c>
      <c r="E225" s="52">
        <f t="shared" si="314"/>
        <v>-1346</v>
      </c>
      <c r="F225" s="52">
        <f t="shared" si="314"/>
        <v>-1694</v>
      </c>
      <c r="G225" s="52">
        <f t="shared" si="314"/>
        <v>-1855</v>
      </c>
      <c r="H225" s="52">
        <f t="shared" si="314"/>
        <v>-2120</v>
      </c>
      <c r="I225" s="52">
        <f>+I232+I228</f>
        <v>-2085</v>
      </c>
      <c r="J225" s="52">
        <f>+J211*J227</f>
        <v>-2085</v>
      </c>
      <c r="K225" s="52">
        <f>+K211*K227</f>
        <v>-2085</v>
      </c>
      <c r="L225" s="52">
        <f>+L211*L227</f>
        <v>-2085</v>
      </c>
      <c r="M225" s="52">
        <f>+M211*M227</f>
        <v>-2085</v>
      </c>
      <c r="N225" s="52">
        <f>+N211*N227</f>
        <v>-2085</v>
      </c>
    </row>
    <row r="226" spans="1:14">
      <c r="A226" s="50" t="s">
        <v>129</v>
      </c>
      <c r="B226" s="51" t="str">
        <f t="shared" ref="B226:H226" si="315">+IFERROR(B225/A225-1,"nm")</f>
        <v>nm</v>
      </c>
      <c r="C226" s="51">
        <f t="shared" si="315"/>
        <v>6.5557729941291498E-2</v>
      </c>
      <c r="D226" s="51">
        <f t="shared" si="315"/>
        <v>-0.41873278236914602</v>
      </c>
      <c r="E226" s="51">
        <f t="shared" si="315"/>
        <v>1.126382306477093</v>
      </c>
      <c r="F226" s="51">
        <f t="shared" si="315"/>
        <v>0.25854383358098065</v>
      </c>
      <c r="G226" s="51">
        <f t="shared" si="315"/>
        <v>9.5041322314049603E-2</v>
      </c>
      <c r="H226" s="51">
        <f t="shared" si="315"/>
        <v>0.14285714285714279</v>
      </c>
      <c r="I226" s="51">
        <f>+IFERROR(I225/H225-1,"nm")</f>
        <v>-1.650943396226412E-2</v>
      </c>
      <c r="J226" s="51">
        <f t="shared" ref="J226:N226" si="316">+IFERROR(J225/I225-1,"nm")</f>
        <v>0</v>
      </c>
      <c r="K226" s="51">
        <f t="shared" si="316"/>
        <v>0</v>
      </c>
      <c r="L226" s="51">
        <f t="shared" si="316"/>
        <v>0</v>
      </c>
      <c r="M226" s="51">
        <f t="shared" si="316"/>
        <v>0</v>
      </c>
      <c r="N226" s="51">
        <f t="shared" si="316"/>
        <v>0</v>
      </c>
    </row>
    <row r="227" spans="1:14">
      <c r="A227" s="50" t="s">
        <v>131</v>
      </c>
      <c r="B227" s="51">
        <f>+IFERROR(B225/B$211,"nm")</f>
        <v>12.463414634146341</v>
      </c>
      <c r="C227" s="51">
        <f t="shared" ref="C227:I227" si="317">+IFERROR(C225/C$211,"nm")</f>
        <v>12.662790697674419</v>
      </c>
      <c r="D227" s="51">
        <f t="shared" si="317"/>
        <v>-8.44</v>
      </c>
      <c r="E227" s="51">
        <f t="shared" si="317"/>
        <v>-51.769230769230766</v>
      </c>
      <c r="F227" s="51">
        <f t="shared" si="317"/>
        <v>242</v>
      </c>
      <c r="G227" s="51">
        <f t="shared" si="317"/>
        <v>168.63636363636363</v>
      </c>
      <c r="H227" s="51">
        <f t="shared" si="317"/>
        <v>-53</v>
      </c>
      <c r="I227" s="51">
        <f t="shared" si="317"/>
        <v>28.958333333333332</v>
      </c>
      <c r="J227" s="55">
        <f>+I227</f>
        <v>28.958333333333332</v>
      </c>
      <c r="K227" s="55">
        <f t="shared" ref="K227:N227" si="318">+J227</f>
        <v>28.958333333333332</v>
      </c>
      <c r="L227" s="55">
        <f t="shared" si="318"/>
        <v>28.958333333333332</v>
      </c>
      <c r="M227" s="55">
        <f t="shared" si="318"/>
        <v>28.958333333333332</v>
      </c>
      <c r="N227" s="55">
        <f t="shared" si="318"/>
        <v>28.958333333333332</v>
      </c>
    </row>
    <row r="228" spans="1:14">
      <c r="A228" s="9" t="s">
        <v>132</v>
      </c>
      <c r="B228" s="9">
        <f>+[1]Historicals!B174</f>
        <v>75</v>
      </c>
      <c r="C228" s="9">
        <f>+[1]Historicals!C174</f>
        <v>84</v>
      </c>
      <c r="D228" s="9">
        <f>+[1]Historicals!D174</f>
        <v>91</v>
      </c>
      <c r="E228" s="9">
        <f>+[1]Historicals!E174</f>
        <v>110</v>
      </c>
      <c r="F228" s="9">
        <f>+[1]Historicals!F174</f>
        <v>116</v>
      </c>
      <c r="G228" s="9">
        <f>+[1]Historicals!G174</f>
        <v>112</v>
      </c>
      <c r="H228" s="9">
        <f>+[1]Historicals!H174</f>
        <v>141</v>
      </c>
      <c r="I228" s="9">
        <f>+[1]Historicals!I174</f>
        <v>134</v>
      </c>
      <c r="J228" s="52">
        <f>+J231*J238</f>
        <v>134</v>
      </c>
      <c r="K228" s="52">
        <f t="shared" ref="K228:N228" si="319">+K231*K238</f>
        <v>134</v>
      </c>
      <c r="L228" s="52">
        <f t="shared" si="319"/>
        <v>134</v>
      </c>
      <c r="M228" s="52">
        <f t="shared" si="319"/>
        <v>134</v>
      </c>
      <c r="N228" s="52">
        <f t="shared" si="319"/>
        <v>134</v>
      </c>
    </row>
    <row r="229" spans="1:14">
      <c r="A229" s="50" t="s">
        <v>129</v>
      </c>
      <c r="B229" s="51" t="str">
        <f t="shared" ref="B229:H229" si="320">+IFERROR(B228/A228-1,"nm")</f>
        <v>nm</v>
      </c>
      <c r="C229" s="51">
        <f t="shared" si="320"/>
        <v>0.12000000000000011</v>
      </c>
      <c r="D229" s="51">
        <f t="shared" si="320"/>
        <v>8.3333333333333259E-2</v>
      </c>
      <c r="E229" s="51">
        <f t="shared" si="320"/>
        <v>0.20879120879120872</v>
      </c>
      <c r="F229" s="51">
        <f t="shared" si="320"/>
        <v>5.4545454545454453E-2</v>
      </c>
      <c r="G229" s="51">
        <f t="shared" si="320"/>
        <v>-3.4482758620689613E-2</v>
      </c>
      <c r="H229" s="51">
        <f t="shared" si="320"/>
        <v>0.2589285714285714</v>
      </c>
      <c r="I229" s="51">
        <f>+IFERROR(I228/H228-1,"nm")</f>
        <v>-4.9645390070921946E-2</v>
      </c>
      <c r="J229" s="51">
        <f t="shared" ref="J229:N229" si="321">+IFERROR(J228/I228-1,"nm")</f>
        <v>0</v>
      </c>
      <c r="K229" s="51">
        <f t="shared" si="321"/>
        <v>0</v>
      </c>
      <c r="L229" s="51">
        <f t="shared" si="321"/>
        <v>0</v>
      </c>
      <c r="M229" s="51">
        <f t="shared" si="321"/>
        <v>0</v>
      </c>
      <c r="N229" s="51">
        <f t="shared" si="321"/>
        <v>0</v>
      </c>
    </row>
    <row r="230" spans="1:14">
      <c r="A230" s="50" t="s">
        <v>133</v>
      </c>
      <c r="B230" s="51">
        <f>+IFERROR(B228/B$211,"nm")</f>
        <v>-0.91463414634146345</v>
      </c>
      <c r="C230" s="51">
        <f t="shared" ref="C230:I230" si="322">+IFERROR(C228/C$211,"nm")</f>
        <v>-0.97674418604651159</v>
      </c>
      <c r="D230" s="51">
        <f t="shared" si="322"/>
        <v>1.2133333333333334</v>
      </c>
      <c r="E230" s="51">
        <f t="shared" si="322"/>
        <v>4.2307692307692308</v>
      </c>
      <c r="F230" s="51">
        <f t="shared" si="322"/>
        <v>-16.571428571428573</v>
      </c>
      <c r="G230" s="51">
        <f t="shared" si="322"/>
        <v>-10.181818181818182</v>
      </c>
      <c r="H230" s="51">
        <f t="shared" si="322"/>
        <v>3.5249999999999999</v>
      </c>
      <c r="I230" s="51">
        <f t="shared" si="322"/>
        <v>-1.8611111111111112</v>
      </c>
      <c r="J230" s="51">
        <f t="shared" ref="J230:N230" si="323">+IFERROR(J228/J$21,"nm")</f>
        <v>7.3012586498120199E-3</v>
      </c>
      <c r="K230" s="51">
        <f t="shared" si="323"/>
        <v>7.3012586498120199E-3</v>
      </c>
      <c r="L230" s="51">
        <f t="shared" si="323"/>
        <v>7.3012586498120199E-3</v>
      </c>
      <c r="M230" s="51">
        <f t="shared" si="323"/>
        <v>7.3012586498120199E-3</v>
      </c>
      <c r="N230" s="51">
        <f t="shared" si="323"/>
        <v>7.3012586498120199E-3</v>
      </c>
    </row>
    <row r="231" spans="1:14">
      <c r="A231" s="50" t="s">
        <v>140</v>
      </c>
      <c r="B231" s="51">
        <f t="shared" ref="B231:H231" si="324">+IFERROR(B228/B238,"nm")</f>
        <v>0.10518934081346423</v>
      </c>
      <c r="C231" s="51">
        <f t="shared" si="324"/>
        <v>8.9647812166488788E-2</v>
      </c>
      <c r="D231" s="51">
        <f t="shared" si="324"/>
        <v>7.3505654281098551E-2</v>
      </c>
      <c r="E231" s="51">
        <f t="shared" si="324"/>
        <v>7.586206896551724E-2</v>
      </c>
      <c r="F231" s="51">
        <f t="shared" si="324"/>
        <v>6.9336521219366412E-2</v>
      </c>
      <c r="G231" s="51">
        <f t="shared" si="324"/>
        <v>5.845511482254697E-2</v>
      </c>
      <c r="H231" s="51">
        <f t="shared" si="324"/>
        <v>7.5401069518716571E-2</v>
      </c>
      <c r="I231" s="51">
        <f>+IFERROR(I228/I238,"nm")</f>
        <v>7.374793615850303E-2</v>
      </c>
      <c r="J231" s="55">
        <f>+I231</f>
        <v>7.374793615850303E-2</v>
      </c>
      <c r="K231" s="55">
        <f t="shared" ref="K231:N231" si="325">+J231</f>
        <v>7.374793615850303E-2</v>
      </c>
      <c r="L231" s="55">
        <f t="shared" si="325"/>
        <v>7.374793615850303E-2</v>
      </c>
      <c r="M231" s="55">
        <f t="shared" si="325"/>
        <v>7.374793615850303E-2</v>
      </c>
      <c r="N231" s="55">
        <f t="shared" si="325"/>
        <v>7.374793615850303E-2</v>
      </c>
    </row>
    <row r="232" spans="1:14">
      <c r="A232" s="9" t="s">
        <v>134</v>
      </c>
      <c r="B232" s="9">
        <f>+[1]Historicals!B141</f>
        <v>-1097</v>
      </c>
      <c r="C232" s="9">
        <f>+[1]Historicals!C141</f>
        <v>-1173</v>
      </c>
      <c r="D232" s="9">
        <f>+[1]Historicals!D141</f>
        <v>-724</v>
      </c>
      <c r="E232" s="9">
        <f>+[1]Historicals!E141</f>
        <v>-1456</v>
      </c>
      <c r="F232" s="9">
        <f>+[1]Historicals!F141</f>
        <v>-1810</v>
      </c>
      <c r="G232" s="9">
        <f>+[1]Historicals!G141</f>
        <v>-1967</v>
      </c>
      <c r="H232" s="9">
        <f>+[1]Historicals!H141</f>
        <v>-2261</v>
      </c>
      <c r="I232" s="9">
        <f>+[1]Historicals!I141</f>
        <v>-2219</v>
      </c>
      <c r="J232" s="9">
        <f>+J225-J228</f>
        <v>-2219</v>
      </c>
      <c r="K232" s="9">
        <f t="shared" ref="K232:N232" si="326">+K225-K228</f>
        <v>-2219</v>
      </c>
      <c r="L232" s="9">
        <f t="shared" si="326"/>
        <v>-2219</v>
      </c>
      <c r="M232" s="9">
        <f t="shared" si="326"/>
        <v>-2219</v>
      </c>
      <c r="N232" s="9">
        <f t="shared" si="326"/>
        <v>-2219</v>
      </c>
    </row>
    <row r="233" spans="1:14">
      <c r="A233" s="50" t="s">
        <v>129</v>
      </c>
      <c r="B233" s="51" t="str">
        <f t="shared" ref="B233:H233" si="327">+IFERROR(B232/A232-1,"nm")</f>
        <v>nm</v>
      </c>
      <c r="C233" s="51">
        <f t="shared" si="327"/>
        <v>6.9279854147675568E-2</v>
      </c>
      <c r="D233" s="51">
        <f t="shared" si="327"/>
        <v>-0.38277919863597609</v>
      </c>
      <c r="E233" s="51">
        <f t="shared" si="327"/>
        <v>1.0110497237569063</v>
      </c>
      <c r="F233" s="51">
        <f t="shared" si="327"/>
        <v>0.24313186813186816</v>
      </c>
      <c r="G233" s="51">
        <f t="shared" si="327"/>
        <v>8.6740331491712785E-2</v>
      </c>
      <c r="H233" s="51">
        <f t="shared" si="327"/>
        <v>0.14946619217081847</v>
      </c>
      <c r="I233" s="51">
        <f>+IFERROR(I232/H232-1,"nm")</f>
        <v>-1.8575851393188847E-2</v>
      </c>
      <c r="J233" s="51">
        <f t="shared" ref="J233:N233" si="328">+IFERROR(J232/I232-1,"nm")</f>
        <v>0</v>
      </c>
      <c r="K233" s="51">
        <f t="shared" si="328"/>
        <v>0</v>
      </c>
      <c r="L233" s="51">
        <f t="shared" si="328"/>
        <v>0</v>
      </c>
      <c r="M233" s="51">
        <f t="shared" si="328"/>
        <v>0</v>
      </c>
      <c r="N233" s="51">
        <f t="shared" si="328"/>
        <v>0</v>
      </c>
    </row>
    <row r="234" spans="1:14">
      <c r="A234" s="50" t="s">
        <v>131</v>
      </c>
      <c r="B234" s="51">
        <f>+IFERROR(B232/B$211,"nm")</f>
        <v>13.378048780487806</v>
      </c>
      <c r="C234" s="51">
        <f t="shared" ref="C234:I234" si="329">+IFERROR(C232/C$211,"nm")</f>
        <v>13.63953488372093</v>
      </c>
      <c r="D234" s="51">
        <f t="shared" si="329"/>
        <v>-9.6533333333333342</v>
      </c>
      <c r="E234" s="51">
        <f t="shared" si="329"/>
        <v>-56</v>
      </c>
      <c r="F234" s="51">
        <f t="shared" si="329"/>
        <v>258.57142857142856</v>
      </c>
      <c r="G234" s="51">
        <f t="shared" si="329"/>
        <v>178.81818181818181</v>
      </c>
      <c r="H234" s="51">
        <f t="shared" si="329"/>
        <v>-56.524999999999999</v>
      </c>
      <c r="I234" s="51">
        <f t="shared" si="329"/>
        <v>30.819444444444443</v>
      </c>
      <c r="J234" s="51">
        <f t="shared" ref="J234:N234" si="330">+IFERROR(J232/J$21,"nm")</f>
        <v>-0.12090666376069308</v>
      </c>
      <c r="K234" s="51">
        <f t="shared" si="330"/>
        <v>-0.12090666376069308</v>
      </c>
      <c r="L234" s="51">
        <f t="shared" si="330"/>
        <v>-0.12090666376069308</v>
      </c>
      <c r="M234" s="51">
        <f t="shared" si="330"/>
        <v>-0.12090666376069308</v>
      </c>
      <c r="N234" s="51">
        <f t="shared" si="330"/>
        <v>-0.12090666376069308</v>
      </c>
    </row>
    <row r="235" spans="1:14">
      <c r="A235" s="9" t="s">
        <v>135</v>
      </c>
      <c r="B235" s="9">
        <f>+[1]Historicals!B163</f>
        <v>254</v>
      </c>
      <c r="C235" s="9">
        <f>+[1]Historicals!C163</f>
        <v>264</v>
      </c>
      <c r="D235" s="9">
        <f>+[1]Historicals!D163</f>
        <v>291</v>
      </c>
      <c r="E235" s="9">
        <f>+[1]Historicals!E163</f>
        <v>159</v>
      </c>
      <c r="F235" s="9">
        <f>+[1]Historicals!F163</f>
        <v>377</v>
      </c>
      <c r="G235" s="9">
        <f>+[1]Historicals!G163</f>
        <v>318</v>
      </c>
      <c r="H235" s="9">
        <f>+[1]Historicals!H163</f>
        <v>11</v>
      </c>
      <c r="I235" s="9">
        <f>+[1]Historicals!I163</f>
        <v>50</v>
      </c>
      <c r="J235" s="52">
        <f>+J211*J237</f>
        <v>50</v>
      </c>
      <c r="K235" s="52">
        <f>+K211*K237</f>
        <v>50</v>
      </c>
      <c r="L235" s="52">
        <f>+L211*L237</f>
        <v>50</v>
      </c>
      <c r="M235" s="52">
        <f>+M211*M237</f>
        <v>50</v>
      </c>
      <c r="N235" s="52">
        <f>+N211*N237</f>
        <v>50</v>
      </c>
    </row>
    <row r="236" spans="1:14">
      <c r="A236" s="50" t="s">
        <v>129</v>
      </c>
      <c r="B236" s="51" t="str">
        <f t="shared" ref="B236:H236" si="331">+IFERROR(B235/A235-1,"nm")</f>
        <v>nm</v>
      </c>
      <c r="C236" s="51">
        <f t="shared" si="331"/>
        <v>3.937007874015741E-2</v>
      </c>
      <c r="D236" s="51">
        <f t="shared" si="331"/>
        <v>0.10227272727272729</v>
      </c>
      <c r="E236" s="51">
        <f t="shared" si="331"/>
        <v>-0.45360824742268047</v>
      </c>
      <c r="F236" s="51">
        <f t="shared" si="331"/>
        <v>1.3710691823899372</v>
      </c>
      <c r="G236" s="51">
        <f t="shared" si="331"/>
        <v>-0.156498673740053</v>
      </c>
      <c r="H236" s="51">
        <f t="shared" si="331"/>
        <v>-0.96540880503144655</v>
      </c>
      <c r="I236" s="51">
        <f>+IFERROR(I235/H235-1,"nm")</f>
        <v>3.5454545454545459</v>
      </c>
      <c r="J236" s="51">
        <f t="shared" ref="J236:N236" si="332">+IFERROR(J235/I235-1,"nm")</f>
        <v>0</v>
      </c>
      <c r="K236" s="51">
        <f t="shared" si="332"/>
        <v>0</v>
      </c>
      <c r="L236" s="51">
        <f t="shared" si="332"/>
        <v>0</v>
      </c>
      <c r="M236" s="51">
        <f t="shared" si="332"/>
        <v>0</v>
      </c>
      <c r="N236" s="51">
        <f t="shared" si="332"/>
        <v>0</v>
      </c>
    </row>
    <row r="237" spans="1:14">
      <c r="A237" s="50" t="s">
        <v>133</v>
      </c>
      <c r="B237" s="51">
        <f>+IFERROR(B235/B$211,"nm")</f>
        <v>-3.0975609756097562</v>
      </c>
      <c r="C237" s="51">
        <f t="shared" ref="C237:I237" si="333">+IFERROR(C235/C$211,"nm")</f>
        <v>-3.0697674418604652</v>
      </c>
      <c r="D237" s="51">
        <f t="shared" si="333"/>
        <v>3.88</v>
      </c>
      <c r="E237" s="51">
        <f t="shared" si="333"/>
        <v>6.115384615384615</v>
      </c>
      <c r="F237" s="51">
        <f t="shared" si="333"/>
        <v>-53.857142857142854</v>
      </c>
      <c r="G237" s="51">
        <f t="shared" si="333"/>
        <v>-28.90909090909091</v>
      </c>
      <c r="H237" s="51">
        <f t="shared" si="333"/>
        <v>0.27500000000000002</v>
      </c>
      <c r="I237" s="51">
        <f t="shared" si="333"/>
        <v>-0.69444444444444442</v>
      </c>
      <c r="J237" s="55">
        <f>+I237</f>
        <v>-0.69444444444444442</v>
      </c>
      <c r="K237" s="55">
        <f t="shared" ref="K237:N237" si="334">+J237</f>
        <v>-0.69444444444444442</v>
      </c>
      <c r="L237" s="55">
        <f t="shared" si="334"/>
        <v>-0.69444444444444442</v>
      </c>
      <c r="M237" s="55">
        <f t="shared" si="334"/>
        <v>-0.69444444444444442</v>
      </c>
      <c r="N237" s="55">
        <f t="shared" si="334"/>
        <v>-0.69444444444444442</v>
      </c>
    </row>
    <row r="238" spans="1:14">
      <c r="A238" s="9" t="s">
        <v>141</v>
      </c>
      <c r="B238" s="9">
        <f>+[1]Historicals!B152</f>
        <v>713</v>
      </c>
      <c r="C238" s="9">
        <f>+[1]Historicals!C152</f>
        <v>937</v>
      </c>
      <c r="D238" s="9">
        <f>+[1]Historicals!D152</f>
        <v>1238</v>
      </c>
      <c r="E238" s="9">
        <f>+[1]Historicals!E152</f>
        <v>1450</v>
      </c>
      <c r="F238" s="9">
        <f>+[1]Historicals!F152</f>
        <v>1673</v>
      </c>
      <c r="G238" s="9">
        <f>+[1]Historicals!G152</f>
        <v>1916</v>
      </c>
      <c r="H238" s="9">
        <f>+[1]Historicals!H152</f>
        <v>1870</v>
      </c>
      <c r="I238" s="9">
        <f>+[1]Historicals!I152</f>
        <v>1817</v>
      </c>
      <c r="J238" s="52">
        <f>+J211*J240</f>
        <v>1817</v>
      </c>
      <c r="K238" s="52">
        <f>+K211*K240</f>
        <v>1817</v>
      </c>
      <c r="L238" s="52">
        <f>+L211*L240</f>
        <v>1817</v>
      </c>
      <c r="M238" s="52">
        <f>+M211*M240</f>
        <v>1817</v>
      </c>
      <c r="N238" s="52">
        <f>+N211*N240</f>
        <v>1817</v>
      </c>
    </row>
    <row r="239" spans="1:14">
      <c r="A239" s="50" t="s">
        <v>129</v>
      </c>
      <c r="B239" s="51" t="str">
        <f t="shared" ref="B239:H239" si="335">+IFERROR(B238/A238-1,"nm")</f>
        <v>nm</v>
      </c>
      <c r="C239" s="51">
        <f t="shared" si="335"/>
        <v>0.31416549789621318</v>
      </c>
      <c r="D239" s="51">
        <f t="shared" si="335"/>
        <v>0.32123799359658478</v>
      </c>
      <c r="E239" s="51">
        <f t="shared" si="335"/>
        <v>0.17124394184168024</v>
      </c>
      <c r="F239" s="51">
        <f t="shared" si="335"/>
        <v>0.15379310344827579</v>
      </c>
      <c r="G239" s="51">
        <f t="shared" si="335"/>
        <v>0.14524805738194857</v>
      </c>
      <c r="H239" s="51">
        <f t="shared" si="335"/>
        <v>-2.4008350730688965E-2</v>
      </c>
      <c r="I239" s="51">
        <f>+IFERROR(I238/H238-1,"nm")</f>
        <v>-2.8342245989304793E-2</v>
      </c>
      <c r="J239" s="51">
        <f>+J240+J241</f>
        <v>-25.236111111111111</v>
      </c>
      <c r="K239" s="51">
        <f t="shared" ref="K239:N239" si="336">+K240+K241</f>
        <v>-25.236111111111111</v>
      </c>
      <c r="L239" s="51">
        <f t="shared" si="336"/>
        <v>-25.236111111111111</v>
      </c>
      <c r="M239" s="51">
        <f t="shared" si="336"/>
        <v>-25.236111111111111</v>
      </c>
      <c r="N239" s="51">
        <f t="shared" si="336"/>
        <v>-25.236111111111111</v>
      </c>
    </row>
    <row r="240" spans="1:14">
      <c r="A240" s="50" t="s">
        <v>133</v>
      </c>
      <c r="B240" s="51">
        <f>+IFERROR(B238/B$211,"nm")</f>
        <v>-8.6951219512195124</v>
      </c>
      <c r="C240" s="51">
        <f t="shared" ref="C240:I240" si="337">+IFERROR(C238/C$211,"nm")</f>
        <v>-10.895348837209303</v>
      </c>
      <c r="D240" s="51">
        <f t="shared" si="337"/>
        <v>16.506666666666668</v>
      </c>
      <c r="E240" s="51">
        <f t="shared" si="337"/>
        <v>55.769230769230766</v>
      </c>
      <c r="F240" s="51">
        <f t="shared" si="337"/>
        <v>-239</v>
      </c>
      <c r="G240" s="51">
        <f t="shared" si="337"/>
        <v>-174.18181818181819</v>
      </c>
      <c r="H240" s="51">
        <f t="shared" si="337"/>
        <v>46.75</v>
      </c>
      <c r="I240" s="51">
        <f t="shared" si="337"/>
        <v>-25.236111111111111</v>
      </c>
      <c r="J240" s="55">
        <f>+I240</f>
        <v>-25.236111111111111</v>
      </c>
      <c r="K240" s="55">
        <f t="shared" ref="K240:N240" si="338">+J240</f>
        <v>-25.236111111111111</v>
      </c>
      <c r="L240" s="55">
        <f t="shared" si="338"/>
        <v>-25.236111111111111</v>
      </c>
      <c r="M240" s="55">
        <f t="shared" si="338"/>
        <v>-25.236111111111111</v>
      </c>
      <c r="N240" s="55">
        <f t="shared" si="338"/>
        <v>-25.236111111111111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O69"/>
  <sheetViews>
    <sheetView tabSelected="1" workbookViewId="0">
      <selection activeCell="O66" sqref="O66"/>
    </sheetView>
  </sheetViews>
  <sheetFormatPr defaultRowHeight="15"/>
  <cols>
    <col min="1" max="1" width="48.7109375" customWidth="1"/>
    <col min="2" max="14" width="11.7109375" customWidth="1"/>
    <col min="15" max="15" width="39.85546875" customWidth="1"/>
  </cols>
  <sheetData>
    <row r="1" spans="1:15" ht="60" customHeight="1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43">
        <f>+I1+1</f>
        <v>2023</v>
      </c>
      <c r="K1" s="43">
        <f t="shared" ref="K1:N1" si="1">+J1+1</f>
        <v>2024</v>
      </c>
      <c r="L1" s="43">
        <f t="shared" si="1"/>
        <v>2025</v>
      </c>
      <c r="M1" s="43">
        <f t="shared" si="1"/>
        <v>2026</v>
      </c>
      <c r="N1" s="43">
        <f t="shared" si="1"/>
        <v>2027</v>
      </c>
    </row>
    <row r="2" spans="1:15">
      <c r="A2" s="44" t="s">
        <v>148</v>
      </c>
      <c r="B2" s="44"/>
      <c r="C2" s="44"/>
      <c r="D2" s="44"/>
      <c r="E2" s="44"/>
      <c r="F2" s="44"/>
      <c r="G2" s="44"/>
      <c r="H2" s="44"/>
      <c r="I2" s="44"/>
      <c r="J2" s="43"/>
      <c r="K2" s="43"/>
      <c r="L2" s="43"/>
      <c r="M2" s="43"/>
      <c r="N2" s="43"/>
    </row>
    <row r="3" spans="1:15">
      <c r="A3" s="1" t="s">
        <v>136</v>
      </c>
      <c r="B3" s="9">
        <f>'Segmental forecast'!B$3</f>
        <v>30601</v>
      </c>
      <c r="C3" s="9">
        <f>'Segmental forecast'!C$3</f>
        <v>32376</v>
      </c>
      <c r="D3" s="9">
        <f>'Segmental forecast'!D$3</f>
        <v>34350</v>
      </c>
      <c r="E3" s="9">
        <f>'Segmental forecast'!E$3</f>
        <v>36397</v>
      </c>
      <c r="F3" s="9">
        <f>'Segmental forecast'!F$3</f>
        <v>39117</v>
      </c>
      <c r="G3" s="9">
        <f>'Segmental forecast'!G$3</f>
        <v>37403</v>
      </c>
      <c r="H3" s="9">
        <f>'Segmental forecast'!H$3</f>
        <v>44538</v>
      </c>
      <c r="I3" s="9">
        <f>'Segmental forecast'!I$3</f>
        <v>46710</v>
      </c>
      <c r="J3" s="9">
        <f>'Segmental forecast'!J$3</f>
        <v>46710</v>
      </c>
      <c r="K3" s="9">
        <f>'Segmental forecast'!K$3</f>
        <v>46710</v>
      </c>
      <c r="L3" s="9">
        <f>'Segmental forecast'!L$3</f>
        <v>46710</v>
      </c>
      <c r="M3" s="9">
        <f>'Segmental forecast'!M$3</f>
        <v>46710</v>
      </c>
      <c r="N3" s="9">
        <f>'Segmental forecast'!N$3</f>
        <v>46710</v>
      </c>
      <c r="O3" t="s">
        <v>196</v>
      </c>
    </row>
    <row r="4" spans="1:15">
      <c r="A4" s="46" t="s">
        <v>129</v>
      </c>
      <c r="B4" s="61" t="str">
        <f>'Segmental forecast'!B$4</f>
        <v>nm</v>
      </c>
      <c r="C4" s="61">
        <f>'Segmental forecast'!C$4</f>
        <v>5.8004640371229765E-2</v>
      </c>
      <c r="D4" s="61">
        <f>'Segmental forecast'!D$4</f>
        <v>6.0971089696071123E-2</v>
      </c>
      <c r="E4" s="61">
        <f>'Segmental forecast'!E$4</f>
        <v>5.95924308588065E-2</v>
      </c>
      <c r="F4" s="61">
        <f>'Segmental forecast'!F$4</f>
        <v>7.4731433909388079E-2</v>
      </c>
      <c r="G4" s="61">
        <f>'Segmental forecast'!G$4</f>
        <v>-4.3817266150267153E-2</v>
      </c>
      <c r="H4" s="61">
        <f>'Segmental forecast'!H$4</f>
        <v>0.19076009945726269</v>
      </c>
      <c r="I4" s="61">
        <f>'Segmental forecast'!I$4</f>
        <v>4.8767344739323759E-2</v>
      </c>
      <c r="J4" s="61">
        <f>'Segmental forecast'!J$4</f>
        <v>0</v>
      </c>
      <c r="K4" s="61">
        <f>'Segmental forecast'!K$4</f>
        <v>0</v>
      </c>
      <c r="L4" s="61">
        <f>'Segmental forecast'!L$4</f>
        <v>0</v>
      </c>
      <c r="M4" s="61">
        <f>'Segmental forecast'!M$4</f>
        <v>0</v>
      </c>
      <c r="N4" s="61">
        <f>'Segmental forecast'!N$4</f>
        <v>0</v>
      </c>
    </row>
    <row r="5" spans="1:15">
      <c r="A5" s="1" t="s">
        <v>149</v>
      </c>
      <c r="B5" s="9">
        <f>'Segmental forecast'!B$5</f>
        <v>4839</v>
      </c>
      <c r="C5" s="9">
        <f>'Segmental forecast'!C$5</f>
        <v>5291</v>
      </c>
      <c r="D5" s="9">
        <f>'Segmental forecast'!D$5</f>
        <v>5651</v>
      </c>
      <c r="E5" s="9">
        <f>'Segmental forecast'!E$5</f>
        <v>5126</v>
      </c>
      <c r="F5" s="9">
        <f>'Segmental forecast'!F$5</f>
        <v>5555</v>
      </c>
      <c r="G5" s="9">
        <f>'Segmental forecast'!G$5</f>
        <v>3697</v>
      </c>
      <c r="H5" s="9">
        <f>'Segmental forecast'!H$5</f>
        <v>7667</v>
      </c>
      <c r="I5" s="9">
        <f>'Segmental forecast'!I$5</f>
        <v>7573</v>
      </c>
      <c r="J5" s="9">
        <f>'Segmental forecast'!J$5</f>
        <v>7573</v>
      </c>
      <c r="K5" s="9">
        <f>'Segmental forecast'!K$5</f>
        <v>7573</v>
      </c>
      <c r="L5" s="9">
        <f>'Segmental forecast'!L$5</f>
        <v>7573</v>
      </c>
      <c r="M5" s="9">
        <f>'Segmental forecast'!M$5</f>
        <v>7573</v>
      </c>
      <c r="N5" s="9">
        <f>'Segmental forecast'!N$5</f>
        <v>7573</v>
      </c>
    </row>
    <row r="6" spans="1:15">
      <c r="A6" s="56" t="s">
        <v>132</v>
      </c>
      <c r="B6" s="62">
        <f>'Segmental forecast'!B$8</f>
        <v>606</v>
      </c>
      <c r="C6" s="62">
        <f>'Segmental forecast'!C$8</f>
        <v>649</v>
      </c>
      <c r="D6" s="62">
        <f>'Segmental forecast'!D$8</f>
        <v>706</v>
      </c>
      <c r="E6" s="62">
        <f>'Segmental forecast'!E$8</f>
        <v>747</v>
      </c>
      <c r="F6" s="62">
        <f>'Segmental forecast'!F$8</f>
        <v>705</v>
      </c>
      <c r="G6" s="62">
        <f>'Segmental forecast'!G$8</f>
        <v>721</v>
      </c>
      <c r="H6" s="62">
        <f>'Segmental forecast'!H$8</f>
        <v>744</v>
      </c>
      <c r="I6" s="62">
        <f>'Segmental forecast'!I$8</f>
        <v>717</v>
      </c>
      <c r="J6" s="62">
        <f>'Segmental forecast'!J$8</f>
        <v>717</v>
      </c>
      <c r="K6" s="62">
        <f>'Segmental forecast'!K$8</f>
        <v>717</v>
      </c>
      <c r="L6" s="62">
        <f>'Segmental forecast'!L$8</f>
        <v>717</v>
      </c>
      <c r="M6" s="62">
        <f>'Segmental forecast'!M$8</f>
        <v>717</v>
      </c>
      <c r="N6" s="62">
        <f>'Segmental forecast'!N$8</f>
        <v>717</v>
      </c>
    </row>
    <row r="7" spans="1:15">
      <c r="A7" s="4" t="s">
        <v>134</v>
      </c>
      <c r="B7" s="5">
        <f>B5-B6</f>
        <v>4233</v>
      </c>
      <c r="C7" s="5">
        <f t="shared" ref="C7:N7" si="2">C5-C6</f>
        <v>4642</v>
      </c>
      <c r="D7" s="5">
        <f t="shared" si="2"/>
        <v>4945</v>
      </c>
      <c r="E7" s="5">
        <f t="shared" si="2"/>
        <v>4379</v>
      </c>
      <c r="F7" s="5">
        <f t="shared" si="2"/>
        <v>4850</v>
      </c>
      <c r="G7" s="5">
        <f t="shared" si="2"/>
        <v>2976</v>
      </c>
      <c r="H7" s="5">
        <f t="shared" si="2"/>
        <v>6923</v>
      </c>
      <c r="I7" s="5">
        <f t="shared" si="2"/>
        <v>6856</v>
      </c>
      <c r="J7" s="5">
        <f t="shared" si="2"/>
        <v>6856</v>
      </c>
      <c r="K7" s="5">
        <f t="shared" si="2"/>
        <v>6856</v>
      </c>
      <c r="L7" s="5">
        <f t="shared" si="2"/>
        <v>6856</v>
      </c>
      <c r="M7" s="5">
        <f t="shared" si="2"/>
        <v>6856</v>
      </c>
      <c r="N7" s="5">
        <f t="shared" si="2"/>
        <v>6856</v>
      </c>
    </row>
    <row r="8" spans="1:15">
      <c r="A8" s="46" t="s">
        <v>129</v>
      </c>
      <c r="B8" s="61" t="str">
        <f>'Segmental forecast'!B$12</f>
        <v>nm</v>
      </c>
      <c r="C8" s="61">
        <f>'Segmental forecast'!C$12</f>
        <v>9.6621781242617555E-2</v>
      </c>
      <c r="D8" s="61">
        <f>'Segmental forecast'!D$12</f>
        <v>6.5273588970271357E-2</v>
      </c>
      <c r="E8" s="61">
        <f>'Segmental forecast'!E$12</f>
        <v>-0.11445904954499497</v>
      </c>
      <c r="F8" s="61">
        <f>'Segmental forecast'!F$12</f>
        <v>0.10755880337976698</v>
      </c>
      <c r="G8" s="61">
        <f>'Segmental forecast'!G$12</f>
        <v>-0.38639175257731961</v>
      </c>
      <c r="H8" s="61">
        <f>'Segmental forecast'!H$12</f>
        <v>1.32627688172043</v>
      </c>
      <c r="I8" s="61">
        <f>'Segmental forecast'!I$12</f>
        <v>-9.67788530983682E-3</v>
      </c>
      <c r="J8" s="61">
        <f>'Segmental forecast'!J$12</f>
        <v>0</v>
      </c>
      <c r="K8" s="61">
        <f>'Segmental forecast'!K$12</f>
        <v>0</v>
      </c>
      <c r="L8" s="61">
        <f>'Segmental forecast'!L$12</f>
        <v>0</v>
      </c>
      <c r="M8" s="61">
        <f>'Segmental forecast'!M$12</f>
        <v>0</v>
      </c>
      <c r="N8" s="61">
        <f>'Segmental forecast'!N$12</f>
        <v>0</v>
      </c>
    </row>
    <row r="9" spans="1:15">
      <c r="A9" s="46" t="s">
        <v>131</v>
      </c>
      <c r="B9" s="61">
        <f>'Segmental forecast'!B$13</f>
        <v>0.13832881278389594</v>
      </c>
      <c r="C9" s="61">
        <f>'Segmental forecast'!C$13</f>
        <v>0.14337781072399308</v>
      </c>
      <c r="D9" s="61">
        <f>'Segmental forecast'!D$13</f>
        <v>0.14395924308588065</v>
      </c>
      <c r="E9" s="61">
        <f>'Segmental forecast'!E$13</f>
        <v>0.12031211363573921</v>
      </c>
      <c r="F9" s="61">
        <f>'Segmental forecast'!F$13</f>
        <v>0.12398701331901731</v>
      </c>
      <c r="G9" s="61">
        <f>'Segmental forecast'!G$13</f>
        <v>7.9565810229126011E-2</v>
      </c>
      <c r="H9" s="61">
        <f>'Segmental forecast'!H$13</f>
        <v>0.1554402981723472</v>
      </c>
      <c r="I9" s="61">
        <f>'Segmental forecast'!I$13</f>
        <v>0.14677799186469706</v>
      </c>
      <c r="J9" s="61">
        <f>'Segmental forecast'!J$13</f>
        <v>0.14677799186469706</v>
      </c>
      <c r="K9" s="61">
        <f>'Segmental forecast'!K$13</f>
        <v>0.14677799186469706</v>
      </c>
      <c r="L9" s="61">
        <f>'Segmental forecast'!L$13</f>
        <v>0.14677799186469706</v>
      </c>
      <c r="M9" s="61">
        <f>'Segmental forecast'!M$13</f>
        <v>0.14677799186469706</v>
      </c>
      <c r="N9" s="61">
        <f>'Segmental forecast'!N$13</f>
        <v>0.14677799186469706</v>
      </c>
    </row>
    <row r="10" spans="1:15">
      <c r="A10" s="2" t="s">
        <v>24</v>
      </c>
      <c r="B10" s="3">
        <f>Historicals!B$8</f>
        <v>28</v>
      </c>
      <c r="C10" s="3">
        <f>Historicals!C$8</f>
        <v>19</v>
      </c>
      <c r="D10" s="3">
        <f>Historicals!D$8</f>
        <v>59</v>
      </c>
      <c r="E10" s="3">
        <f>Historicals!E$8</f>
        <v>54</v>
      </c>
      <c r="F10" s="3">
        <f>Historicals!F$8</f>
        <v>49</v>
      </c>
      <c r="G10" s="3">
        <f>Historicals!G$8</f>
        <v>89</v>
      </c>
      <c r="H10" s="3">
        <f>Historicals!H$8</f>
        <v>262</v>
      </c>
      <c r="I10" s="3">
        <f>Historicals!I$8</f>
        <v>205</v>
      </c>
      <c r="J10" s="3">
        <f ca="1">+I10*(1+J10)</f>
        <v>0</v>
      </c>
      <c r="K10" s="3">
        <f>Historicals!K$8</f>
        <v>0</v>
      </c>
      <c r="L10" s="3">
        <f>Historicals!L$8</f>
        <v>0</v>
      </c>
      <c r="M10" s="3">
        <f>Historicals!M$8</f>
        <v>0</v>
      </c>
      <c r="N10" s="3">
        <f>Historicals!N$8</f>
        <v>0</v>
      </c>
    </row>
    <row r="11" spans="1:15">
      <c r="A11" s="4" t="s">
        <v>150</v>
      </c>
      <c r="B11" s="5">
        <f>B7-B10</f>
        <v>4205</v>
      </c>
      <c r="C11" s="5">
        <f t="shared" ref="C11:N11" si="3">C7-C10</f>
        <v>4623</v>
      </c>
      <c r="D11" s="5">
        <f t="shared" si="3"/>
        <v>4886</v>
      </c>
      <c r="E11" s="5">
        <f t="shared" si="3"/>
        <v>4325</v>
      </c>
      <c r="F11" s="5">
        <f t="shared" si="3"/>
        <v>4801</v>
      </c>
      <c r="G11" s="5">
        <f t="shared" si="3"/>
        <v>2887</v>
      </c>
      <c r="H11" s="5">
        <f t="shared" si="3"/>
        <v>6661</v>
      </c>
      <c r="I11" s="5">
        <f t="shared" si="3"/>
        <v>6651</v>
      </c>
      <c r="J11" s="5">
        <f t="shared" ca="1" si="3"/>
        <v>6856.0096778853094</v>
      </c>
      <c r="K11" s="5">
        <f t="shared" si="3"/>
        <v>6856</v>
      </c>
      <c r="L11" s="5">
        <f t="shared" si="3"/>
        <v>6856</v>
      </c>
      <c r="M11" s="5">
        <f t="shared" si="3"/>
        <v>6856</v>
      </c>
      <c r="N11" s="5">
        <f t="shared" si="3"/>
        <v>6856</v>
      </c>
    </row>
    <row r="12" spans="1:15">
      <c r="A12" t="s">
        <v>26</v>
      </c>
      <c r="B12" s="3">
        <f>Historicals!B$11</f>
        <v>932</v>
      </c>
      <c r="C12" s="3">
        <f>Historicals!C$11</f>
        <v>863</v>
      </c>
      <c r="D12" s="3">
        <f>Historicals!D$11</f>
        <v>646</v>
      </c>
      <c r="E12" s="3">
        <f>Historicals!E$11</f>
        <v>2392</v>
      </c>
      <c r="F12" s="3">
        <f>Historicals!F$11</f>
        <v>772</v>
      </c>
      <c r="G12" s="3">
        <f>Historicals!G$11</f>
        <v>348</v>
      </c>
      <c r="H12" s="3">
        <f>Historicals!H$11</f>
        <v>934</v>
      </c>
      <c r="I12" s="3">
        <f>Historicals!I$11</f>
        <v>605</v>
      </c>
      <c r="J12" s="3">
        <f>Historicals!J$11</f>
        <v>0</v>
      </c>
      <c r="K12" s="3">
        <f>Historicals!K$11</f>
        <v>0</v>
      </c>
      <c r="L12" s="3">
        <f>Historicals!L$11</f>
        <v>0</v>
      </c>
      <c r="M12" s="3">
        <f>Historicals!M$11</f>
        <v>0</v>
      </c>
      <c r="N12" s="3">
        <f>Historicals!N$11</f>
        <v>0</v>
      </c>
    </row>
    <row r="13" spans="1:15">
      <c r="A13" s="57" t="s">
        <v>151</v>
      </c>
      <c r="B13" s="63">
        <f>B12/B11</f>
        <v>0.22164090368608799</v>
      </c>
      <c r="C13" s="63">
        <f t="shared" ref="C13:N13" si="4">C12/C11</f>
        <v>0.18667531905688947</v>
      </c>
      <c r="D13" s="63">
        <f t="shared" si="4"/>
        <v>0.13221449038067951</v>
      </c>
      <c r="E13" s="63">
        <f t="shared" si="4"/>
        <v>0.55306358381502885</v>
      </c>
      <c r="F13" s="63">
        <f t="shared" si="4"/>
        <v>0.16079983336804832</v>
      </c>
      <c r="G13" s="63">
        <f t="shared" si="4"/>
        <v>0.12054035330793211</v>
      </c>
      <c r="H13" s="63">
        <f t="shared" si="4"/>
        <v>0.14021918630836211</v>
      </c>
      <c r="I13" s="63">
        <f t="shared" si="4"/>
        <v>9.0963764847391368E-2</v>
      </c>
      <c r="J13" s="63">
        <f t="shared" ca="1" si="4"/>
        <v>0</v>
      </c>
      <c r="K13" s="63">
        <f t="shared" si="4"/>
        <v>0</v>
      </c>
      <c r="L13" s="63">
        <f t="shared" si="4"/>
        <v>0</v>
      </c>
      <c r="M13" s="63">
        <f t="shared" si="4"/>
        <v>0</v>
      </c>
      <c r="N13" s="63">
        <f t="shared" si="4"/>
        <v>0</v>
      </c>
    </row>
    <row r="14" spans="1:15" ht="15.75" thickBot="1">
      <c r="A14" s="6" t="s">
        <v>152</v>
      </c>
      <c r="B14" s="7">
        <f>B11-B12</f>
        <v>3273</v>
      </c>
      <c r="C14" s="7">
        <f t="shared" ref="C14:N14" si="5">C11-C12</f>
        <v>3760</v>
      </c>
      <c r="D14" s="7">
        <f t="shared" si="5"/>
        <v>4240</v>
      </c>
      <c r="E14" s="7">
        <f t="shared" si="5"/>
        <v>1933</v>
      </c>
      <c r="F14" s="7">
        <f t="shared" si="5"/>
        <v>4029</v>
      </c>
      <c r="G14" s="7">
        <f t="shared" si="5"/>
        <v>2539</v>
      </c>
      <c r="H14" s="7">
        <f t="shared" si="5"/>
        <v>5727</v>
      </c>
      <c r="I14" s="7">
        <f t="shared" si="5"/>
        <v>6046</v>
      </c>
      <c r="J14" s="7">
        <f t="shared" ca="1" si="5"/>
        <v>6856.0096778853094</v>
      </c>
      <c r="K14" s="7">
        <f t="shared" si="5"/>
        <v>6856</v>
      </c>
      <c r="L14" s="7">
        <f t="shared" si="5"/>
        <v>6856</v>
      </c>
      <c r="M14" s="7">
        <f t="shared" si="5"/>
        <v>6856</v>
      </c>
      <c r="N14" s="7">
        <f t="shared" si="5"/>
        <v>6856</v>
      </c>
    </row>
    <row r="15" spans="1:15" ht="15.75" thickTop="1">
      <c r="A15" t="s">
        <v>153</v>
      </c>
      <c r="B15" s="3">
        <f>Historicals!B$18</f>
        <v>1768.8</v>
      </c>
      <c r="C15" s="3">
        <f>Historicals!C$18</f>
        <v>1742.5</v>
      </c>
      <c r="D15" s="3">
        <f>Historicals!D$18</f>
        <v>1692</v>
      </c>
      <c r="E15" s="3">
        <f>Historicals!E$18</f>
        <v>1659.1</v>
      </c>
      <c r="F15" s="3">
        <f>Historicals!F$18</f>
        <v>1618.4</v>
      </c>
      <c r="G15" s="3">
        <f>Historicals!G$18</f>
        <v>1591.6</v>
      </c>
      <c r="H15" s="3">
        <f>Historicals!H$18</f>
        <v>1609.4</v>
      </c>
      <c r="I15" s="3">
        <f>Historicals!I$18</f>
        <v>1610.8</v>
      </c>
      <c r="J15" s="3">
        <f>Historicals!J$18</f>
        <v>0</v>
      </c>
      <c r="K15" s="3">
        <f>Historicals!K$18</f>
        <v>0</v>
      </c>
      <c r="L15" s="3">
        <f>Historicals!L$18</f>
        <v>0</v>
      </c>
      <c r="M15" s="3">
        <f>Historicals!M$18</f>
        <v>0</v>
      </c>
      <c r="N15" s="3">
        <f>Historicals!N$18</f>
        <v>0</v>
      </c>
      <c r="O15" t="s">
        <v>197</v>
      </c>
    </row>
    <row r="16" spans="1:15">
      <c r="A16" t="s">
        <v>154</v>
      </c>
      <c r="B16" s="64">
        <f>Historicals!B$15</f>
        <v>1.85</v>
      </c>
      <c r="C16" s="64">
        <f>Historicals!C$15</f>
        <v>2.16</v>
      </c>
      <c r="D16" s="64">
        <f>Historicals!D$15</f>
        <v>2.5099999999999998</v>
      </c>
      <c r="E16" s="64">
        <f>Historicals!E$15</f>
        <v>1.17</v>
      </c>
      <c r="F16" s="64">
        <f>Historicals!F$15</f>
        <v>2.4900000000000002</v>
      </c>
      <c r="G16" s="64">
        <f>Historicals!G$15</f>
        <v>1.6</v>
      </c>
      <c r="H16" s="64">
        <f>Historicals!H$15</f>
        <v>3.56</v>
      </c>
      <c r="I16" s="64">
        <f>Historicals!I$15</f>
        <v>3.75</v>
      </c>
      <c r="J16" s="64">
        <f>Historicals!J$15</f>
        <v>0</v>
      </c>
      <c r="K16" s="64">
        <f>Historicals!K$15</f>
        <v>0</v>
      </c>
      <c r="L16" s="64">
        <f>Historicals!L$15</f>
        <v>0</v>
      </c>
      <c r="M16" s="64">
        <f>Historicals!M$15</f>
        <v>0</v>
      </c>
      <c r="N16" s="64">
        <f>Historicals!N$15</f>
        <v>0</v>
      </c>
    </row>
    <row r="17" spans="1:15">
      <c r="A17" t="s">
        <v>202</v>
      </c>
      <c r="B17" s="64">
        <f>Historicals!B$90/B15</f>
        <v>-0.508254183627318</v>
      </c>
      <c r="C17" s="64">
        <f>Historicals!C$90/C15</f>
        <v>-0.58651362984218081</v>
      </c>
      <c r="D17" s="64">
        <f>Historicals!D$90/D15</f>
        <v>-0.66962174940898345</v>
      </c>
      <c r="E17" s="64">
        <f>Historicals!E$90/E15</f>
        <v>-0.74920137423904531</v>
      </c>
      <c r="F17" s="64">
        <f>Historicals!F$90/F15</f>
        <v>-0.82303509639149774</v>
      </c>
      <c r="G17" s="64">
        <f>Historicals!G$90/G15</f>
        <v>-0.91228951997989449</v>
      </c>
      <c r="H17" s="64">
        <f>Historicals!H$90/H15</f>
        <v>-1.0177705977382876</v>
      </c>
      <c r="I17" s="64">
        <f>Historicals!I$90/I15</f>
        <v>-1.1404271169605165</v>
      </c>
      <c r="J17" s="64" t="e">
        <f>Historicals!J$90/J15</f>
        <v>#DIV/0!</v>
      </c>
      <c r="K17" s="64" t="e">
        <f>Historicals!K$90/K15</f>
        <v>#DIV/0!</v>
      </c>
      <c r="L17" s="64" t="e">
        <f>Historicals!L$90/L15</f>
        <v>#DIV/0!</v>
      </c>
      <c r="M17" s="64" t="e">
        <f>Historicals!M$90/M15</f>
        <v>#DIV/0!</v>
      </c>
      <c r="N17" s="64" t="e">
        <f>Historicals!N$90/N15</f>
        <v>#DIV/0!</v>
      </c>
    </row>
    <row r="18" spans="1:15">
      <c r="A18" s="57" t="s">
        <v>129</v>
      </c>
      <c r="B18" s="63" t="str">
        <f>IFERROR(B17/A17-1,"nm")</f>
        <v>nm</v>
      </c>
      <c r="C18" s="63">
        <f t="shared" ref="C18:N18" si="6">IFERROR(C17/B17-1,"nm")</f>
        <v>0.15397698383186809</v>
      </c>
      <c r="D18" s="63">
        <f t="shared" si="6"/>
        <v>0.14169853067040461</v>
      </c>
      <c r="E18" s="63">
        <f t="shared" si="6"/>
        <v>0.11884265243818604</v>
      </c>
      <c r="F18" s="63">
        <f t="shared" si="6"/>
        <v>9.8549902190775418E-2</v>
      </c>
      <c r="G18" s="63">
        <f t="shared" si="6"/>
        <v>0.10844546481641237</v>
      </c>
      <c r="H18" s="63">
        <f t="shared" si="6"/>
        <v>0.11562237146023313</v>
      </c>
      <c r="I18" s="63">
        <f t="shared" si="6"/>
        <v>0.12051489745803123</v>
      </c>
      <c r="J18" s="63" t="str">
        <f t="shared" si="6"/>
        <v>nm</v>
      </c>
      <c r="K18" s="63" t="str">
        <f t="shared" si="6"/>
        <v>nm</v>
      </c>
      <c r="L18" s="63" t="str">
        <f t="shared" si="6"/>
        <v>nm</v>
      </c>
      <c r="M18" s="63" t="str">
        <f t="shared" si="6"/>
        <v>nm</v>
      </c>
      <c r="N18" s="63" t="str">
        <f t="shared" si="6"/>
        <v>nm</v>
      </c>
      <c r="O18" t="s">
        <v>198</v>
      </c>
    </row>
    <row r="19" spans="1:15">
      <c r="A19" s="57" t="s">
        <v>155</v>
      </c>
      <c r="B19" s="63">
        <f>B17/B16</f>
        <v>-0.2747319911499016</v>
      </c>
      <c r="C19" s="63">
        <f t="shared" ref="C19:N19" si="7">C17/C16</f>
        <v>-0.27153408788989852</v>
      </c>
      <c r="D19" s="63">
        <f t="shared" si="7"/>
        <v>-0.26678157346971454</v>
      </c>
      <c r="E19" s="63">
        <f t="shared" si="7"/>
        <v>-0.64034305490516696</v>
      </c>
      <c r="F19" s="63">
        <f t="shared" si="7"/>
        <v>-0.33053618328975809</v>
      </c>
      <c r="G19" s="63">
        <f t="shared" si="7"/>
        <v>-0.57018094998743407</v>
      </c>
      <c r="H19" s="63">
        <f t="shared" si="7"/>
        <v>-0.2858906173422156</v>
      </c>
      <c r="I19" s="63">
        <f t="shared" si="7"/>
        <v>-0.30411389785613774</v>
      </c>
      <c r="J19" s="63" t="e">
        <f t="shared" si="7"/>
        <v>#DIV/0!</v>
      </c>
      <c r="K19" s="63" t="e">
        <f t="shared" si="7"/>
        <v>#DIV/0!</v>
      </c>
      <c r="L19" s="63" t="e">
        <f t="shared" si="7"/>
        <v>#DIV/0!</v>
      </c>
      <c r="M19" s="63" t="e">
        <f t="shared" si="7"/>
        <v>#DIV/0!</v>
      </c>
      <c r="N19" s="63" t="e">
        <f t="shared" si="7"/>
        <v>#DIV/0!</v>
      </c>
      <c r="O19" t="s">
        <v>198</v>
      </c>
    </row>
    <row r="20" spans="1:15">
      <c r="A20" s="58" t="s">
        <v>156</v>
      </c>
      <c r="B20" s="44"/>
      <c r="C20" s="44"/>
      <c r="D20" s="44"/>
      <c r="E20" s="44"/>
      <c r="F20" s="44"/>
      <c r="G20" s="44"/>
      <c r="H20" s="44"/>
      <c r="I20" s="44"/>
      <c r="J20" s="43"/>
      <c r="K20" s="43"/>
      <c r="L20" s="43"/>
      <c r="M20" s="43"/>
      <c r="N20" s="43"/>
    </row>
    <row r="21" spans="1:15">
      <c r="A21" t="s">
        <v>157</v>
      </c>
      <c r="B21" s="3">
        <f>+Historicals!B$25</f>
        <v>3852</v>
      </c>
      <c r="C21" s="3">
        <f>+Historicals!C$25</f>
        <v>3138</v>
      </c>
      <c r="D21" s="3">
        <f>+Historicals!D$25</f>
        <v>3808</v>
      </c>
      <c r="E21" s="3">
        <f>+Historicals!E$25</f>
        <v>4249</v>
      </c>
      <c r="F21" s="3">
        <f>+Historicals!F$25</f>
        <v>4466</v>
      </c>
      <c r="G21" s="3">
        <f>+Historicals!G$25</f>
        <v>8348</v>
      </c>
      <c r="H21" s="3">
        <f>+Historicals!H$25</f>
        <v>9889</v>
      </c>
      <c r="I21" s="3">
        <f>+Historicals!I$25</f>
        <v>8574</v>
      </c>
      <c r="J21" s="3">
        <f>+Historicals!J$25</f>
        <v>0</v>
      </c>
      <c r="K21" s="3">
        <f>+Historicals!K$25</f>
        <v>0</v>
      </c>
      <c r="L21" s="3">
        <f>+Historicals!L$25</f>
        <v>0</v>
      </c>
      <c r="M21" s="3">
        <f>+Historicals!M$25</f>
        <v>0</v>
      </c>
      <c r="N21" s="3">
        <f>+Historicals!N$25</f>
        <v>0</v>
      </c>
    </row>
    <row r="22" spans="1:15">
      <c r="A22" t="s">
        <v>158</v>
      </c>
      <c r="B22" s="3">
        <f>Historicals!B$26</f>
        <v>2072</v>
      </c>
      <c r="C22" s="3">
        <f>Historicals!C$26</f>
        <v>2319</v>
      </c>
      <c r="D22" s="3">
        <f>Historicals!D$26</f>
        <v>2371</v>
      </c>
      <c r="E22" s="3">
        <f>Historicals!E$26</f>
        <v>996</v>
      </c>
      <c r="F22" s="3">
        <f>Historicals!F$26</f>
        <v>197</v>
      </c>
      <c r="G22" s="3">
        <f>Historicals!G$26</f>
        <v>439</v>
      </c>
      <c r="H22" s="3">
        <f>Historicals!H$26</f>
        <v>3587</v>
      </c>
      <c r="I22" s="3">
        <f>Historicals!I$26</f>
        <v>4423</v>
      </c>
      <c r="J22" s="3">
        <f>Historicals!J$26</f>
        <v>0</v>
      </c>
      <c r="K22" s="3">
        <f>Historicals!K$26</f>
        <v>0</v>
      </c>
      <c r="L22" s="3">
        <f>Historicals!L$26</f>
        <v>0</v>
      </c>
      <c r="M22" s="3">
        <f>Historicals!M$26</f>
        <v>0</v>
      </c>
      <c r="N22" s="3">
        <f>Historicals!N$26</f>
        <v>0</v>
      </c>
    </row>
    <row r="23" spans="1:15">
      <c r="A23" t="s">
        <v>159</v>
      </c>
      <c r="B23" s="3">
        <f>Historicals!B$27+Historicals!B$28-Historicals!B$41</f>
        <v>5564</v>
      </c>
      <c r="C23" s="3">
        <f>Historicals!C$27+Historicals!C$28-Historicals!C$41</f>
        <v>5888</v>
      </c>
      <c r="D23" s="3">
        <f>Historicals!D$27+Historicals!D$28-Historicals!D$41</f>
        <v>6684</v>
      </c>
      <c r="E23" s="3">
        <f>Historicals!E$27+Historicals!E$28-Historicals!E$41</f>
        <v>6480</v>
      </c>
      <c r="F23" s="3">
        <f>Historicals!F$27+Historicals!F$28-Historicals!F$41</f>
        <v>7282</v>
      </c>
      <c r="G23" s="3">
        <f>Historicals!G$27+Historicals!G$28-Historicals!G$41</f>
        <v>7868</v>
      </c>
      <c r="H23" s="3">
        <f>Historicals!H$27+Historicals!H$28-Historicals!H$41</f>
        <v>8481</v>
      </c>
      <c r="I23" s="3">
        <f>Historicals!I$27+Historicals!I$28-Historicals!I$41</f>
        <v>9729</v>
      </c>
      <c r="J23" s="3">
        <f>Historicals!J$27+Historicals!J$28-Historicals!J$41</f>
        <v>0</v>
      </c>
      <c r="K23" s="3">
        <f>Historicals!K$27+Historicals!K$28-Historicals!K$41</f>
        <v>0</v>
      </c>
      <c r="L23" s="3">
        <f>Historicals!L$27+Historicals!L$28-Historicals!L$41</f>
        <v>0</v>
      </c>
      <c r="M23" s="3">
        <f>Historicals!M$27+Historicals!M$28-Historicals!M$41</f>
        <v>0</v>
      </c>
      <c r="N23" s="3">
        <f>Historicals!N$27+Historicals!N$28-Historicals!N$41</f>
        <v>0</v>
      </c>
    </row>
    <row r="24" spans="1:15">
      <c r="A24" s="57" t="s">
        <v>160</v>
      </c>
      <c r="B24" s="63">
        <f>B23/B3</f>
        <v>0.18182412339466031</v>
      </c>
      <c r="C24" s="63">
        <f t="shared" ref="C24:N24" si="8">C23/C3</f>
        <v>0.1818631084754139</v>
      </c>
      <c r="D24" s="63">
        <f t="shared" si="8"/>
        <v>0.19458515283842795</v>
      </c>
      <c r="E24" s="63">
        <f t="shared" si="8"/>
        <v>0.17803665137236585</v>
      </c>
      <c r="F24" s="63">
        <f t="shared" si="8"/>
        <v>0.18615947030702765</v>
      </c>
      <c r="G24" s="63">
        <f t="shared" si="8"/>
        <v>0.21035745795791783</v>
      </c>
      <c r="H24" s="63">
        <f t="shared" si="8"/>
        <v>0.19042166240064665</v>
      </c>
      <c r="I24" s="63">
        <f t="shared" si="8"/>
        <v>0.20828516377649325</v>
      </c>
      <c r="J24" s="63">
        <f t="shared" si="8"/>
        <v>0</v>
      </c>
      <c r="K24" s="63">
        <f t="shared" si="8"/>
        <v>0</v>
      </c>
      <c r="L24" s="63">
        <f t="shared" si="8"/>
        <v>0</v>
      </c>
      <c r="M24" s="63">
        <f t="shared" si="8"/>
        <v>0</v>
      </c>
      <c r="N24" s="63">
        <f t="shared" si="8"/>
        <v>0</v>
      </c>
    </row>
    <row r="25" spans="1:15">
      <c r="A25" t="s">
        <v>161</v>
      </c>
      <c r="B25" s="3">
        <f>Historicals!B$29</f>
        <v>1968</v>
      </c>
      <c r="C25" s="3">
        <f>Historicals!C$29</f>
        <v>1489</v>
      </c>
      <c r="D25" s="3">
        <f>Historicals!D$29</f>
        <v>1150</v>
      </c>
      <c r="E25" s="3">
        <f>Historicals!E$29</f>
        <v>1130</v>
      </c>
      <c r="F25" s="3">
        <f>Historicals!F$29</f>
        <v>1968</v>
      </c>
      <c r="G25" s="3">
        <f>Historicals!G$29</f>
        <v>1653</v>
      </c>
      <c r="H25" s="3">
        <f>Historicals!H$29</f>
        <v>1498</v>
      </c>
      <c r="I25" s="3">
        <f>Historicals!I$29</f>
        <v>2129</v>
      </c>
      <c r="J25" s="3">
        <f>Historicals!J$29</f>
        <v>0</v>
      </c>
      <c r="K25" s="3">
        <f>Historicals!K$29</f>
        <v>0</v>
      </c>
      <c r="L25" s="3">
        <f>Historicals!L$29</f>
        <v>0</v>
      </c>
      <c r="M25" s="3">
        <f>Historicals!M$29</f>
        <v>0</v>
      </c>
      <c r="N25" s="3">
        <f>Historicals!N$29</f>
        <v>0</v>
      </c>
    </row>
    <row r="26" spans="1:15">
      <c r="A26" t="s">
        <v>162</v>
      </c>
      <c r="B26" s="3">
        <f>Historicals!B$31</f>
        <v>3011</v>
      </c>
      <c r="C26" s="3">
        <f>Historicals!C$31</f>
        <v>3520</v>
      </c>
      <c r="D26" s="3">
        <f>Historicals!D$31</f>
        <v>3989</v>
      </c>
      <c r="E26" s="3">
        <f>Historicals!E$31</f>
        <v>4454</v>
      </c>
      <c r="F26" s="3">
        <f>Historicals!F$31</f>
        <v>4744</v>
      </c>
      <c r="G26" s="3">
        <f>Historicals!G$31</f>
        <v>4866</v>
      </c>
      <c r="H26" s="3">
        <f>Historicals!H$31</f>
        <v>4904</v>
      </c>
      <c r="I26" s="3">
        <f>Historicals!I$31</f>
        <v>4791</v>
      </c>
      <c r="J26" s="3">
        <f>Historicals!J$31</f>
        <v>0</v>
      </c>
      <c r="K26" s="3">
        <f>Historicals!K$31</f>
        <v>0</v>
      </c>
      <c r="L26" s="3">
        <f>Historicals!L$31</f>
        <v>0</v>
      </c>
      <c r="M26" s="3">
        <f>Historicals!M$31</f>
        <v>0</v>
      </c>
      <c r="N26" s="3">
        <f>Historicals!N$31</f>
        <v>0</v>
      </c>
    </row>
    <row r="27" spans="1:15">
      <c r="A27" t="s">
        <v>163</v>
      </c>
      <c r="B27" s="3">
        <f>Historicals!B$33</f>
        <v>281</v>
      </c>
      <c r="C27" s="3">
        <f>Historicals!C$33</f>
        <v>281</v>
      </c>
      <c r="D27" s="3">
        <f>Historicals!D$33</f>
        <v>283</v>
      </c>
      <c r="E27" s="3">
        <f>Historicals!E$33</f>
        <v>285</v>
      </c>
      <c r="F27" s="3">
        <f>Historicals!F$33</f>
        <v>283</v>
      </c>
      <c r="G27" s="3">
        <f>Historicals!G$33</f>
        <v>274</v>
      </c>
      <c r="H27" s="3">
        <f>Historicals!H$33</f>
        <v>269</v>
      </c>
      <c r="I27" s="3">
        <f>Historicals!I$33</f>
        <v>286</v>
      </c>
      <c r="J27" s="3">
        <f>Historicals!J$33</f>
        <v>0</v>
      </c>
      <c r="K27" s="3">
        <f>Historicals!K$33</f>
        <v>0</v>
      </c>
      <c r="L27" s="3">
        <f>Historicals!L$33</f>
        <v>0</v>
      </c>
      <c r="M27" s="3">
        <f>Historicals!M$33</f>
        <v>0</v>
      </c>
      <c r="N27" s="3">
        <f>Historicals!N$33</f>
        <v>0</v>
      </c>
    </row>
    <row r="28" spans="1:15">
      <c r="A28" t="s">
        <v>40</v>
      </c>
      <c r="B28" s="3">
        <f>Historicals!B$34</f>
        <v>131</v>
      </c>
      <c r="C28" s="3">
        <f>Historicals!C$34</f>
        <v>131</v>
      </c>
      <c r="D28" s="3">
        <f>Historicals!D$34</f>
        <v>139</v>
      </c>
      <c r="E28" s="3">
        <f>Historicals!E$34</f>
        <v>154</v>
      </c>
      <c r="F28" s="3">
        <f>Historicals!F$34</f>
        <v>154</v>
      </c>
      <c r="G28" s="3">
        <f>Historicals!G$34</f>
        <v>223</v>
      </c>
      <c r="H28" s="3">
        <f>Historicals!H$34</f>
        <v>242</v>
      </c>
      <c r="I28" s="3">
        <f>Historicals!I$34</f>
        <v>284</v>
      </c>
      <c r="J28" s="3">
        <f>Historicals!J$34</f>
        <v>0</v>
      </c>
      <c r="K28" s="3">
        <f>Historicals!K$34</f>
        <v>0</v>
      </c>
      <c r="L28" s="3">
        <f>Historicals!L$34</f>
        <v>0</v>
      </c>
      <c r="M28" s="3">
        <f>Historicals!M$34</f>
        <v>0</v>
      </c>
      <c r="N28" s="3">
        <f>Historicals!N$34</f>
        <v>0</v>
      </c>
    </row>
    <row r="29" spans="1:15">
      <c r="A29" s="59" t="s">
        <v>38</v>
      </c>
      <c r="B29" s="3">
        <f>Historicals!B$32</f>
        <v>0</v>
      </c>
      <c r="C29" s="3">
        <f>Historicals!C$32</f>
        <v>0</v>
      </c>
      <c r="D29" s="3">
        <f>Historicals!D$32</f>
        <v>0</v>
      </c>
      <c r="E29" s="3">
        <f>Historicals!E$32</f>
        <v>0</v>
      </c>
      <c r="F29" s="3">
        <f>Historicals!F$32</f>
        <v>0</v>
      </c>
      <c r="G29" s="3">
        <f>Historicals!G$32</f>
        <v>3097</v>
      </c>
      <c r="H29" s="3">
        <f>Historicals!H$32</f>
        <v>3113</v>
      </c>
      <c r="I29" s="3">
        <f>Historicals!I$32</f>
        <v>2926</v>
      </c>
      <c r="J29" s="3">
        <f>Historicals!J$32</f>
        <v>0</v>
      </c>
      <c r="K29" s="3">
        <f>Historicals!K$32</f>
        <v>0</v>
      </c>
      <c r="L29" s="3">
        <f>Historicals!L$32</f>
        <v>0</v>
      </c>
      <c r="M29" s="3">
        <f>Historicals!M$32</f>
        <v>0</v>
      </c>
      <c r="N29" s="3">
        <f>Historicals!N$32</f>
        <v>0</v>
      </c>
    </row>
    <row r="30" spans="1:15">
      <c r="A30" t="s">
        <v>164</v>
      </c>
      <c r="B30" s="3">
        <f>Historicals!B$35</f>
        <v>2587</v>
      </c>
      <c r="C30" s="3">
        <f>Historicals!C$35</f>
        <v>2439</v>
      </c>
      <c r="D30" s="3">
        <f>Historicals!D$35</f>
        <v>2787</v>
      </c>
      <c r="E30" s="3">
        <f>Historicals!E$35</f>
        <v>2509</v>
      </c>
      <c r="F30" s="3">
        <f>Historicals!F$35</f>
        <v>2011</v>
      </c>
      <c r="G30" s="3">
        <f>Historicals!G$35</f>
        <v>2326</v>
      </c>
      <c r="H30" s="3">
        <f>Historicals!H$35</f>
        <v>2921</v>
      </c>
      <c r="I30" s="3">
        <f>Historicals!I$35</f>
        <v>3821</v>
      </c>
      <c r="J30" s="3">
        <f>Historicals!J$35</f>
        <v>0</v>
      </c>
      <c r="K30" s="3">
        <f>Historicals!K$35</f>
        <v>0</v>
      </c>
      <c r="L30" s="3">
        <f>Historicals!L$35</f>
        <v>0</v>
      </c>
      <c r="M30" s="3">
        <f>Historicals!M$35</f>
        <v>0</v>
      </c>
      <c r="N30" s="3">
        <f>Historicals!N$35</f>
        <v>0</v>
      </c>
    </row>
    <row r="31" spans="1:15" ht="15.75" thickBot="1">
      <c r="A31" s="6" t="s">
        <v>165</v>
      </c>
      <c r="B31" s="7">
        <f>B21+B22+B23+B25+B26+B27+B28+B29+B30</f>
        <v>19466</v>
      </c>
      <c r="C31" s="7">
        <f t="shared" ref="C31:N31" si="9">C21+C22+C23+C25+C26+C27+C28+C29+C30</f>
        <v>19205</v>
      </c>
      <c r="D31" s="7">
        <f t="shared" si="9"/>
        <v>21211</v>
      </c>
      <c r="E31" s="7">
        <f t="shared" si="9"/>
        <v>20257</v>
      </c>
      <c r="F31" s="7">
        <f t="shared" si="9"/>
        <v>21105</v>
      </c>
      <c r="G31" s="7">
        <f t="shared" si="9"/>
        <v>29094</v>
      </c>
      <c r="H31" s="7">
        <f t="shared" si="9"/>
        <v>34904</v>
      </c>
      <c r="I31" s="7">
        <f t="shared" si="9"/>
        <v>36963</v>
      </c>
      <c r="J31" s="7">
        <f t="shared" si="9"/>
        <v>0</v>
      </c>
      <c r="K31" s="7">
        <f t="shared" si="9"/>
        <v>0</v>
      </c>
      <c r="L31" s="7">
        <f t="shared" si="9"/>
        <v>0</v>
      </c>
      <c r="M31" s="7">
        <f t="shared" si="9"/>
        <v>0</v>
      </c>
      <c r="N31" s="7">
        <f t="shared" si="9"/>
        <v>0</v>
      </c>
    </row>
    <row r="32" spans="1:15" ht="15.75" thickTop="1">
      <c r="A32" t="s">
        <v>166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</row>
    <row r="33" spans="1:14">
      <c r="A33" s="2" t="s">
        <v>45</v>
      </c>
      <c r="B33" s="3">
        <f>Historicals!B$39</f>
        <v>107</v>
      </c>
      <c r="C33" s="3">
        <f>Historicals!C$39</f>
        <v>44</v>
      </c>
      <c r="D33" s="3">
        <f>Historicals!D$39</f>
        <v>6</v>
      </c>
      <c r="E33" s="3">
        <f>Historicals!E$39</f>
        <v>6</v>
      </c>
      <c r="F33" s="3">
        <f>Historicals!F$39</f>
        <v>6</v>
      </c>
      <c r="G33" s="3">
        <f>Historicals!G$39</f>
        <v>3</v>
      </c>
      <c r="H33" s="3">
        <f>Historicals!H$39</f>
        <v>0</v>
      </c>
      <c r="I33" s="3">
        <f>Historicals!I$39</f>
        <v>500</v>
      </c>
      <c r="J33" s="3">
        <f>Historicals!J$39</f>
        <v>0</v>
      </c>
      <c r="K33" s="3">
        <f>Historicals!K$39</f>
        <v>0</v>
      </c>
      <c r="L33" s="3">
        <f>Historicals!L$39</f>
        <v>0</v>
      </c>
      <c r="M33" s="3">
        <f>Historicals!M$39</f>
        <v>0</v>
      </c>
      <c r="N33" s="3">
        <f>Historicals!N$39</f>
        <v>0</v>
      </c>
    </row>
    <row r="34" spans="1:14">
      <c r="A34" s="2" t="s">
        <v>46</v>
      </c>
      <c r="B34" s="3">
        <f>Historicals!B$40</f>
        <v>74</v>
      </c>
      <c r="C34" s="3">
        <f>Historicals!C$40</f>
        <v>1</v>
      </c>
      <c r="D34" s="3">
        <f>Historicals!D$40</f>
        <v>325</v>
      </c>
      <c r="E34" s="3">
        <f>Historicals!E$40</f>
        <v>336</v>
      </c>
      <c r="F34" s="3">
        <f>Historicals!F$40</f>
        <v>9</v>
      </c>
      <c r="G34" s="3">
        <f>Historicals!G$40</f>
        <v>248</v>
      </c>
      <c r="H34" s="3">
        <f>Historicals!H$40</f>
        <v>2</v>
      </c>
      <c r="I34" s="3">
        <f>Historicals!I$40</f>
        <v>10</v>
      </c>
      <c r="J34" s="3">
        <f>Historicals!J$40</f>
        <v>0</v>
      </c>
      <c r="K34" s="3">
        <f>Historicals!K$40</f>
        <v>0</v>
      </c>
      <c r="L34" s="3">
        <f>Historicals!L$40</f>
        <v>0</v>
      </c>
      <c r="M34" s="3">
        <f>Historicals!M$40</f>
        <v>0</v>
      </c>
      <c r="N34" s="3">
        <f>Historicals!N$40</f>
        <v>0</v>
      </c>
    </row>
    <row r="35" spans="1:14">
      <c r="A35" t="s">
        <v>167</v>
      </c>
      <c r="B35" s="3">
        <f>Historicals!B$42+Historicals!B$43+Historicals!B$44</f>
        <v>4020</v>
      </c>
      <c r="C35" s="3">
        <f>Historicals!C$42+Historicals!C$43+Historicals!C$44</f>
        <v>3122</v>
      </c>
      <c r="D35" s="3">
        <f>Historicals!D$42+Historicals!D$43+Historicals!D$44</f>
        <v>3095</v>
      </c>
      <c r="E35" s="3">
        <f>Historicals!E$42+Historicals!E$43+Historicals!E$44</f>
        <v>3419</v>
      </c>
      <c r="F35" s="3">
        <f>Historicals!F$42+Historicals!F$43+Historicals!F$44</f>
        <v>5239</v>
      </c>
      <c r="G35" s="3">
        <f>Historicals!G$42+Historicals!G$43+Historicals!G$44</f>
        <v>5785</v>
      </c>
      <c r="H35" s="3">
        <f>Historicals!H$42+Historicals!H$43+Historicals!H$44</f>
        <v>6836</v>
      </c>
      <c r="I35" s="3">
        <f>Historicals!I$42+Historicals!I$43+Historicals!I$44</f>
        <v>6862</v>
      </c>
      <c r="J35" s="3">
        <f>Historicals!J$42+Historicals!J$43+Historicals!J$44</f>
        <v>0</v>
      </c>
      <c r="K35" s="3">
        <f>Historicals!K$42+Historicals!K$43+Historicals!K$44</f>
        <v>0</v>
      </c>
      <c r="L35" s="3">
        <f>Historicals!L$42+Historicals!L$43+Historicals!L$44</f>
        <v>0</v>
      </c>
      <c r="M35" s="3">
        <f>Historicals!M$42+Historicals!M$43+Historicals!M$44</f>
        <v>0</v>
      </c>
      <c r="N35" s="3">
        <f>Historicals!N$42+Historicals!N$43+Historicals!N$44</f>
        <v>0</v>
      </c>
    </row>
    <row r="36" spans="1:14">
      <c r="A36" t="s">
        <v>49</v>
      </c>
      <c r="B36" s="3">
        <f>Historicals!B$46</f>
        <v>1079</v>
      </c>
      <c r="C36" s="3">
        <f>Historicals!C$46</f>
        <v>2010</v>
      </c>
      <c r="D36" s="3">
        <f>Historicals!D$46</f>
        <v>3471</v>
      </c>
      <c r="E36" s="3">
        <f>Historicals!E$46</f>
        <v>3468</v>
      </c>
      <c r="F36" s="3">
        <f>Historicals!F$46</f>
        <v>3464</v>
      </c>
      <c r="G36" s="3">
        <f>Historicals!G$46</f>
        <v>9406</v>
      </c>
      <c r="H36" s="3">
        <f>Historicals!H$46</f>
        <v>9413</v>
      </c>
      <c r="I36" s="3">
        <f>Historicals!I$46</f>
        <v>8920</v>
      </c>
      <c r="J36" s="3">
        <f>Historicals!J$46</f>
        <v>0</v>
      </c>
      <c r="K36" s="3">
        <f>Historicals!K$46</f>
        <v>0</v>
      </c>
      <c r="L36" s="3">
        <f>Historicals!L$46</f>
        <v>0</v>
      </c>
      <c r="M36" s="3">
        <f>Historicals!M$46</f>
        <v>0</v>
      </c>
      <c r="N36" s="3">
        <f>Historicals!N$46</f>
        <v>0</v>
      </c>
    </row>
    <row r="37" spans="1:14">
      <c r="A37" s="59" t="s">
        <v>50</v>
      </c>
      <c r="B37" s="3">
        <f>Historicals!B$47</f>
        <v>0</v>
      </c>
      <c r="C37" s="3">
        <f>Historicals!C$47</f>
        <v>0</v>
      </c>
      <c r="D37" s="3">
        <f>Historicals!D$47</f>
        <v>0</v>
      </c>
      <c r="E37" s="3">
        <f>Historicals!E$47</f>
        <v>0</v>
      </c>
      <c r="F37" s="3">
        <f>Historicals!F$47</f>
        <v>0</v>
      </c>
      <c r="G37" s="3">
        <f>Historicals!G$47</f>
        <v>2913</v>
      </c>
      <c r="H37" s="3">
        <f>Historicals!H$47</f>
        <v>2931</v>
      </c>
      <c r="I37" s="3">
        <f>Historicals!I$47</f>
        <v>2777</v>
      </c>
      <c r="J37" s="3">
        <f>Historicals!J$47</f>
        <v>0</v>
      </c>
      <c r="K37" s="3">
        <f>Historicals!K$47</f>
        <v>0</v>
      </c>
      <c r="L37" s="3">
        <f>Historicals!L$47</f>
        <v>0</v>
      </c>
      <c r="M37" s="3">
        <f>Historicals!M$47</f>
        <v>0</v>
      </c>
      <c r="N37" s="3">
        <f>Historicals!N$47</f>
        <v>0</v>
      </c>
    </row>
    <row r="38" spans="1:14">
      <c r="A38" t="s">
        <v>168</v>
      </c>
      <c r="B38" s="3">
        <f>Historicals!B$48</f>
        <v>1479</v>
      </c>
      <c r="C38" s="3">
        <f>Historicals!C$48</f>
        <v>1770</v>
      </c>
      <c r="D38" s="3">
        <f>Historicals!D$48</f>
        <v>1907</v>
      </c>
      <c r="E38" s="3">
        <f>Historicals!E$48</f>
        <v>3216</v>
      </c>
      <c r="F38" s="3">
        <f>Historicals!F$48</f>
        <v>3347</v>
      </c>
      <c r="G38" s="3">
        <f>Historicals!G$48</f>
        <v>2684</v>
      </c>
      <c r="H38" s="3">
        <f>Historicals!H$48</f>
        <v>2955</v>
      </c>
      <c r="I38" s="3">
        <f>Historicals!I$48</f>
        <v>2613</v>
      </c>
      <c r="J38" s="3">
        <f>Historicals!J$48</f>
        <v>0</v>
      </c>
      <c r="K38" s="3">
        <f>Historicals!K$48</f>
        <v>0</v>
      </c>
      <c r="L38" s="3">
        <f>Historicals!L$48</f>
        <v>0</v>
      </c>
      <c r="M38" s="3">
        <f>Historicals!M$48</f>
        <v>0</v>
      </c>
      <c r="N38" s="3">
        <f>Historicals!N$48</f>
        <v>0</v>
      </c>
    </row>
    <row r="39" spans="1:14">
      <c r="A39" t="s">
        <v>169</v>
      </c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</row>
    <row r="40" spans="1:14">
      <c r="A40" s="2" t="s">
        <v>170</v>
      </c>
      <c r="B40" s="3">
        <f>Historicals!B$54+Historicals!B$55</f>
        <v>6776</v>
      </c>
      <c r="C40" s="3">
        <f>Historicals!C$54+Historicals!C$55</f>
        <v>7789</v>
      </c>
      <c r="D40" s="3">
        <f>Historicals!D$54+Historicals!D$55</f>
        <v>5713</v>
      </c>
      <c r="E40" s="3">
        <f>Historicals!E$54+Historicals!E$55</f>
        <v>6387</v>
      </c>
      <c r="F40" s="3">
        <f>Historicals!F$54+Historicals!F$55</f>
        <v>7166</v>
      </c>
      <c r="G40" s="3">
        <f>Historicals!G$54+Historicals!G$55</f>
        <v>8302</v>
      </c>
      <c r="H40" s="3">
        <f>Historicals!H$54+Historicals!H$55</f>
        <v>9968</v>
      </c>
      <c r="I40" s="3">
        <f>Historicals!I$54+Historicals!I$55</f>
        <v>11487</v>
      </c>
      <c r="J40" s="3">
        <f>Historicals!J$54+Historicals!J$55</f>
        <v>0</v>
      </c>
      <c r="K40" s="3">
        <f>Historicals!K$54+Historicals!K$55</f>
        <v>0</v>
      </c>
      <c r="L40" s="3">
        <f>Historicals!L$54+Historicals!L$55</f>
        <v>0</v>
      </c>
      <c r="M40" s="3">
        <f>Historicals!M$54+Historicals!M$55</f>
        <v>0</v>
      </c>
      <c r="N40" s="3">
        <f>Historicals!N$54+Historicals!N$55</f>
        <v>0</v>
      </c>
    </row>
    <row r="41" spans="1:14">
      <c r="A41" s="2" t="s">
        <v>171</v>
      </c>
      <c r="B41" s="3">
        <f>Historicals!B$57</f>
        <v>4685</v>
      </c>
      <c r="C41" s="3">
        <f>Historicals!C$57</f>
        <v>4151</v>
      </c>
      <c r="D41" s="3">
        <f>Historicals!D$57</f>
        <v>6907</v>
      </c>
      <c r="E41" s="3">
        <f>Historicals!E$57</f>
        <v>3517</v>
      </c>
      <c r="F41" s="3">
        <f>Historicals!F$57</f>
        <v>1643</v>
      </c>
      <c r="G41" s="3">
        <f>Historicals!G$57</f>
        <v>-191</v>
      </c>
      <c r="H41" s="3">
        <f>Historicals!H$57</f>
        <v>3179</v>
      </c>
      <c r="I41" s="3">
        <f>Historicals!I$57</f>
        <v>3476</v>
      </c>
      <c r="J41" s="3">
        <f>Historicals!J$57</f>
        <v>0</v>
      </c>
      <c r="K41" s="3">
        <f>Historicals!K$57</f>
        <v>0</v>
      </c>
      <c r="L41" s="3">
        <f>Historicals!L$57</f>
        <v>0</v>
      </c>
      <c r="M41" s="3">
        <f>Historicals!M$57</f>
        <v>0</v>
      </c>
      <c r="N41" s="3">
        <f>Historicals!N$57</f>
        <v>0</v>
      </c>
    </row>
    <row r="42" spans="1:14">
      <c r="A42" s="2" t="s">
        <v>172</v>
      </c>
      <c r="B42" s="3">
        <f>Historicals!B$56</f>
        <v>1246</v>
      </c>
      <c r="C42" s="3">
        <f>Historicals!C$56</f>
        <v>318</v>
      </c>
      <c r="D42" s="3">
        <f>Historicals!D$56</f>
        <v>-213</v>
      </c>
      <c r="E42" s="3">
        <f>Historicals!E$56</f>
        <v>-92</v>
      </c>
      <c r="F42" s="3">
        <f>Historicals!F$56</f>
        <v>231</v>
      </c>
      <c r="G42" s="3">
        <f>Historicals!G$56</f>
        <v>-56</v>
      </c>
      <c r="H42" s="3">
        <f>Historicals!H$56</f>
        <v>-380</v>
      </c>
      <c r="I42" s="3">
        <f>Historicals!I$56</f>
        <v>318</v>
      </c>
      <c r="J42" s="3">
        <f>Historicals!J$56</f>
        <v>0</v>
      </c>
      <c r="K42" s="3">
        <f>Historicals!K$56</f>
        <v>0</v>
      </c>
      <c r="L42" s="3">
        <f>Historicals!L$56</f>
        <v>0</v>
      </c>
      <c r="M42" s="3">
        <f>Historicals!M$56</f>
        <v>0</v>
      </c>
      <c r="N42" s="3">
        <f>Historicals!N$56</f>
        <v>0</v>
      </c>
    </row>
    <row r="43" spans="1:14" ht="15.75" thickBot="1">
      <c r="A43" s="6" t="s">
        <v>173</v>
      </c>
      <c r="B43" s="7">
        <f>B33+B34+B35+B36+B37+B38+B40+B41+B42</f>
        <v>19466</v>
      </c>
      <c r="C43" s="7">
        <f t="shared" ref="C43:N43" si="10">C33+C34+C35+C36+C37+C38+C40+C41+C42</f>
        <v>19205</v>
      </c>
      <c r="D43" s="7">
        <f t="shared" si="10"/>
        <v>21211</v>
      </c>
      <c r="E43" s="7">
        <f t="shared" si="10"/>
        <v>20257</v>
      </c>
      <c r="F43" s="7">
        <f t="shared" si="10"/>
        <v>21105</v>
      </c>
      <c r="G43" s="7">
        <f t="shared" si="10"/>
        <v>29094</v>
      </c>
      <c r="H43" s="7">
        <f t="shared" si="10"/>
        <v>34904</v>
      </c>
      <c r="I43" s="7">
        <f t="shared" si="10"/>
        <v>36963</v>
      </c>
      <c r="J43" s="7">
        <f t="shared" si="10"/>
        <v>0</v>
      </c>
      <c r="K43" s="7">
        <f t="shared" si="10"/>
        <v>0</v>
      </c>
      <c r="L43" s="7">
        <f t="shared" si="10"/>
        <v>0</v>
      </c>
      <c r="M43" s="7">
        <f t="shared" si="10"/>
        <v>0</v>
      </c>
      <c r="N43" s="7">
        <f t="shared" si="10"/>
        <v>0</v>
      </c>
    </row>
    <row r="44" spans="1:14" ht="15.75" thickTop="1">
      <c r="A44" s="60" t="s">
        <v>174</v>
      </c>
      <c r="B44" s="60">
        <f>B31-B43</f>
        <v>0</v>
      </c>
      <c r="C44" s="60">
        <f t="shared" ref="C44:N44" si="11">C31-C43</f>
        <v>0</v>
      </c>
      <c r="D44" s="60">
        <f t="shared" si="11"/>
        <v>0</v>
      </c>
      <c r="E44" s="60">
        <f t="shared" si="11"/>
        <v>0</v>
      </c>
      <c r="F44" s="60">
        <f t="shared" si="11"/>
        <v>0</v>
      </c>
      <c r="G44" s="60">
        <f t="shared" si="11"/>
        <v>0</v>
      </c>
      <c r="H44" s="60">
        <f t="shared" si="11"/>
        <v>0</v>
      </c>
      <c r="I44" s="60">
        <f t="shared" si="11"/>
        <v>0</v>
      </c>
      <c r="J44" s="60">
        <f t="shared" si="11"/>
        <v>0</v>
      </c>
      <c r="K44" s="60">
        <f t="shared" si="11"/>
        <v>0</v>
      </c>
      <c r="L44" s="60">
        <f t="shared" si="11"/>
        <v>0</v>
      </c>
      <c r="M44" s="60">
        <f t="shared" si="11"/>
        <v>0</v>
      </c>
      <c r="N44" s="60">
        <f t="shared" si="11"/>
        <v>0</v>
      </c>
    </row>
    <row r="45" spans="1:14">
      <c r="A45" s="58" t="s">
        <v>175</v>
      </c>
      <c r="B45" s="44"/>
      <c r="C45" s="44"/>
      <c r="D45" s="44"/>
      <c r="E45" s="44"/>
      <c r="F45" s="44"/>
      <c r="G45" s="44"/>
      <c r="H45" s="44"/>
      <c r="I45" s="44"/>
      <c r="J45" s="43"/>
      <c r="K45" s="43"/>
      <c r="L45" s="43"/>
      <c r="M45" s="43"/>
      <c r="N45" s="43"/>
    </row>
    <row r="46" spans="1:14">
      <c r="A46" s="1" t="s">
        <v>134</v>
      </c>
      <c r="B46" s="9">
        <f>'Segmental forecast'!B$11</f>
        <v>4233</v>
      </c>
      <c r="C46" s="9">
        <f>'Segmental forecast'!C$11</f>
        <v>4642</v>
      </c>
      <c r="D46" s="9">
        <f>'Segmental forecast'!D$11</f>
        <v>4945</v>
      </c>
      <c r="E46" s="9">
        <f>'Segmental forecast'!E$11</f>
        <v>4379</v>
      </c>
      <c r="F46" s="9">
        <f>'Segmental forecast'!F$11</f>
        <v>4850</v>
      </c>
      <c r="G46" s="9">
        <f>'Segmental forecast'!G$11</f>
        <v>2976</v>
      </c>
      <c r="H46" s="9">
        <f>'Segmental forecast'!H$11</f>
        <v>6923</v>
      </c>
      <c r="I46" s="9">
        <f>'Segmental forecast'!I$11</f>
        <v>6856</v>
      </c>
      <c r="J46" s="9">
        <f>'Segmental forecast'!J$11</f>
        <v>6856</v>
      </c>
      <c r="K46" s="9">
        <f>'Segmental forecast'!K$11</f>
        <v>6856</v>
      </c>
      <c r="L46" s="9">
        <f>'Segmental forecast'!L$11</f>
        <v>6856</v>
      </c>
      <c r="M46" s="9">
        <f>'Segmental forecast'!M$11</f>
        <v>6856</v>
      </c>
      <c r="N46" s="9">
        <f>'Segmental forecast'!N$11</f>
        <v>6856</v>
      </c>
    </row>
    <row r="47" spans="1:14">
      <c r="A47" t="s">
        <v>132</v>
      </c>
      <c r="B47" s="65">
        <f>'Segmental forecast'!B$8</f>
        <v>606</v>
      </c>
      <c r="C47" s="65">
        <f>'Segmental forecast'!C$8</f>
        <v>649</v>
      </c>
      <c r="D47" s="65">
        <f>'Segmental forecast'!D$8</f>
        <v>706</v>
      </c>
      <c r="E47" s="65">
        <f>'Segmental forecast'!E$8</f>
        <v>747</v>
      </c>
      <c r="F47" s="65">
        <f>'Segmental forecast'!F$8</f>
        <v>705</v>
      </c>
      <c r="G47" s="65">
        <f>'Segmental forecast'!G$8</f>
        <v>721</v>
      </c>
      <c r="H47" s="65">
        <f>'Segmental forecast'!H$8</f>
        <v>744</v>
      </c>
      <c r="I47" s="65">
        <f>'Segmental forecast'!I$8</f>
        <v>717</v>
      </c>
      <c r="J47" s="65">
        <f>'Segmental forecast'!J$8</f>
        <v>717</v>
      </c>
      <c r="K47" s="65">
        <f>'Segmental forecast'!K$8</f>
        <v>717</v>
      </c>
      <c r="L47" s="65">
        <f>'Segmental forecast'!L$8</f>
        <v>717</v>
      </c>
      <c r="M47" s="65">
        <f>'Segmental forecast'!M$8</f>
        <v>717</v>
      </c>
      <c r="N47" s="65">
        <f>'Segmental forecast'!N$8</f>
        <v>717</v>
      </c>
    </row>
    <row r="48" spans="1:14">
      <c r="A48" t="s">
        <v>176</v>
      </c>
      <c r="B48" s="3">
        <f>Historicals!B$67</f>
        <v>-113</v>
      </c>
      <c r="C48" s="3">
        <f>Historicals!C$67</f>
        <v>-80</v>
      </c>
      <c r="D48" s="3">
        <f>Historicals!D$67</f>
        <v>-273</v>
      </c>
      <c r="E48" s="3">
        <f>Historicals!E$67</f>
        <v>647</v>
      </c>
      <c r="F48" s="3">
        <f>Historicals!F$67</f>
        <v>34</v>
      </c>
      <c r="G48" s="3">
        <f>Historicals!G$67</f>
        <v>-380</v>
      </c>
      <c r="H48" s="3">
        <f>Historicals!H$67</f>
        <v>-385</v>
      </c>
      <c r="I48" s="3">
        <f>Historicals!I$67</f>
        <v>-650</v>
      </c>
      <c r="J48" s="3">
        <f>Historicals!J$67</f>
        <v>0</v>
      </c>
      <c r="K48" s="3">
        <f>Historicals!K$67</f>
        <v>0</v>
      </c>
      <c r="L48" s="3">
        <f>Historicals!L$67</f>
        <v>0</v>
      </c>
      <c r="M48" s="3">
        <f>Historicals!M$67</f>
        <v>0</v>
      </c>
      <c r="N48" s="3">
        <f>Historicals!N$67</f>
        <v>0</v>
      </c>
    </row>
    <row r="49" spans="1:14">
      <c r="A49" s="1" t="s">
        <v>177</v>
      </c>
      <c r="B49" s="9">
        <f>B46-B48</f>
        <v>4346</v>
      </c>
      <c r="C49" s="9">
        <f t="shared" ref="C49:N49" si="12">C46-C48</f>
        <v>4722</v>
      </c>
      <c r="D49" s="9">
        <f t="shared" si="12"/>
        <v>5218</v>
      </c>
      <c r="E49" s="9">
        <f t="shared" si="12"/>
        <v>3732</v>
      </c>
      <c r="F49" s="9">
        <f t="shared" si="12"/>
        <v>4816</v>
      </c>
      <c r="G49" s="9">
        <f t="shared" si="12"/>
        <v>3356</v>
      </c>
      <c r="H49" s="9">
        <f t="shared" si="12"/>
        <v>7308</v>
      </c>
      <c r="I49" s="9">
        <f t="shared" si="12"/>
        <v>7506</v>
      </c>
      <c r="J49" s="9">
        <f t="shared" si="12"/>
        <v>6856</v>
      </c>
      <c r="K49" s="9">
        <f t="shared" si="12"/>
        <v>6856</v>
      </c>
      <c r="L49" s="9">
        <f t="shared" si="12"/>
        <v>6856</v>
      </c>
      <c r="M49" s="9">
        <f t="shared" si="12"/>
        <v>6856</v>
      </c>
      <c r="N49" s="9">
        <f t="shared" si="12"/>
        <v>6856</v>
      </c>
    </row>
    <row r="50" spans="1:14">
      <c r="A50" t="s">
        <v>178</v>
      </c>
      <c r="B50" s="3">
        <f>Historicals!B$100</f>
        <v>53</v>
      </c>
      <c r="C50" s="3">
        <f>Historicals!C$100</f>
        <v>70</v>
      </c>
      <c r="D50" s="3">
        <f>Historicals!D$100</f>
        <v>98</v>
      </c>
      <c r="E50" s="3">
        <f>Historicals!E$100</f>
        <v>125</v>
      </c>
      <c r="F50" s="3">
        <f>Historicals!F$100</f>
        <v>153</v>
      </c>
      <c r="G50" s="3">
        <f>Historicals!G$100</f>
        <v>140</v>
      </c>
      <c r="H50" s="3">
        <f>Historicals!H$100</f>
        <v>293</v>
      </c>
      <c r="I50" s="3">
        <f>Historicals!I$100</f>
        <v>290</v>
      </c>
      <c r="J50" s="3">
        <f>Historicals!J$100</f>
        <v>0</v>
      </c>
      <c r="K50" s="3">
        <f>Historicals!K$100</f>
        <v>0</v>
      </c>
      <c r="L50" s="3">
        <f>Historicals!L$100</f>
        <v>0</v>
      </c>
      <c r="M50" s="3">
        <f>Historicals!M$100</f>
        <v>0</v>
      </c>
      <c r="N50" s="3">
        <f>Historicals!N$100</f>
        <v>0</v>
      </c>
    </row>
    <row r="51" spans="1:14">
      <c r="A51" t="s">
        <v>179</v>
      </c>
      <c r="B51" s="3">
        <f>Historicals!B$72+Historicals!B$73+Historicals!B$74+Historicals!B$75</f>
        <v>256</v>
      </c>
      <c r="C51" s="3">
        <f>Historicals!C$72+Historicals!C$73+Historicals!C$74+Historicals!C$75</f>
        <v>-1580</v>
      </c>
      <c r="D51" s="3">
        <f>Historicals!D$72+Historicals!D$73+Historicals!D$74+Historicals!D$75</f>
        <v>-935</v>
      </c>
      <c r="E51" s="3">
        <f>Historicals!E$72+Historicals!E$73+Historicals!E$74+Historicals!E$75</f>
        <v>1482</v>
      </c>
      <c r="F51" s="3">
        <f>Historicals!F$72+Historicals!F$73+Historicals!F$74+Historicals!F$75</f>
        <v>562</v>
      </c>
      <c r="G51" s="3">
        <f>Historicals!G$72+Historicals!G$73+Historicals!G$74+Historicals!G$75</f>
        <v>-1245</v>
      </c>
      <c r="H51" s="3">
        <f>Historicals!H$72+Historicals!H$73+Historicals!H$74+Historicals!H$75</f>
        <v>45</v>
      </c>
      <c r="I51" s="3">
        <f>Historicals!I$72+Historicals!I$73+Historicals!I$74+Historicals!I$75</f>
        <v>-1660</v>
      </c>
      <c r="J51" s="3">
        <f>Historicals!J$72+Historicals!J$73+Historicals!J$74+Historicals!J$75</f>
        <v>0</v>
      </c>
      <c r="K51" s="3">
        <f>Historicals!K$72+Historicals!K$73+Historicals!K$74+Historicals!K$75</f>
        <v>0</v>
      </c>
      <c r="L51" s="3">
        <f>Historicals!L$72+Historicals!L$73+Historicals!L$74+Historicals!L$75</f>
        <v>0</v>
      </c>
      <c r="M51" s="3">
        <f>Historicals!M$72+Historicals!M$73+Historicals!M$74+Historicals!M$75</f>
        <v>0</v>
      </c>
      <c r="N51" s="3">
        <f>Historicals!N$72+Historicals!N$73+Historicals!N$74+Historicals!N$75</f>
        <v>0</v>
      </c>
    </row>
    <row r="52" spans="1:14">
      <c r="A52" t="s">
        <v>135</v>
      </c>
      <c r="B52" s="3">
        <f>'Segmental forecast'!B$14</f>
        <v>1113</v>
      </c>
      <c r="C52" s="3">
        <f>'Segmental forecast'!C$14</f>
        <v>1143</v>
      </c>
      <c r="D52" s="3">
        <f>'Segmental forecast'!D$14</f>
        <v>1105</v>
      </c>
      <c r="E52" s="3">
        <f>'Segmental forecast'!E$14</f>
        <v>1028</v>
      </c>
      <c r="F52" s="3">
        <f>'Segmental forecast'!F$14</f>
        <v>1119</v>
      </c>
      <c r="G52" s="3">
        <f>'Segmental forecast'!G$14</f>
        <v>1086</v>
      </c>
      <c r="H52" s="3">
        <f>'Segmental forecast'!H$14</f>
        <v>695</v>
      </c>
      <c r="I52" s="3">
        <f>'Segmental forecast'!I$14</f>
        <v>758</v>
      </c>
      <c r="J52" s="3">
        <f>'Segmental forecast'!J$14</f>
        <v>758</v>
      </c>
      <c r="K52" s="3">
        <f>'Segmental forecast'!K$14</f>
        <v>758</v>
      </c>
      <c r="L52" s="3">
        <f>'Segmental forecast'!L$14</f>
        <v>758</v>
      </c>
      <c r="M52" s="3">
        <f>'Segmental forecast'!M$14</f>
        <v>758</v>
      </c>
      <c r="N52" s="3">
        <f>'Segmental forecast'!N$14</f>
        <v>758</v>
      </c>
    </row>
    <row r="53" spans="1:14">
      <c r="A53" s="1" t="s">
        <v>180</v>
      </c>
      <c r="B53" s="9">
        <f>B47+B49-B51-B52</f>
        <v>3583</v>
      </c>
      <c r="C53" s="9">
        <f t="shared" ref="C53:N53" si="13">C47+C49-C51-C52</f>
        <v>5808</v>
      </c>
      <c r="D53" s="9">
        <f t="shared" si="13"/>
        <v>5754</v>
      </c>
      <c r="E53" s="9">
        <f t="shared" si="13"/>
        <v>1969</v>
      </c>
      <c r="F53" s="9">
        <f t="shared" si="13"/>
        <v>3840</v>
      </c>
      <c r="G53" s="9">
        <f t="shared" si="13"/>
        <v>4236</v>
      </c>
      <c r="H53" s="9">
        <f t="shared" si="13"/>
        <v>7312</v>
      </c>
      <c r="I53" s="9">
        <f t="shared" si="13"/>
        <v>9125</v>
      </c>
      <c r="J53" s="9">
        <f t="shared" si="13"/>
        <v>6815</v>
      </c>
      <c r="K53" s="9">
        <f t="shared" si="13"/>
        <v>6815</v>
      </c>
      <c r="L53" s="9">
        <f t="shared" si="13"/>
        <v>6815</v>
      </c>
      <c r="M53" s="9">
        <f t="shared" si="13"/>
        <v>6815</v>
      </c>
      <c r="N53" s="9">
        <f t="shared" si="13"/>
        <v>6815</v>
      </c>
    </row>
    <row r="54" spans="1:14">
      <c r="A54" t="s">
        <v>181</v>
      </c>
      <c r="B54" s="3">
        <f>Historicals!B$68+Historicals!B$69+Historicals!B$70</f>
        <v>658</v>
      </c>
      <c r="C54" s="3">
        <f>Historicals!C$68+Historicals!C$69+Historicals!C$70</f>
        <v>347</v>
      </c>
      <c r="D54" s="3">
        <f>Historicals!D$68+Historicals!D$69+Historicals!D$70</f>
        <v>108</v>
      </c>
      <c r="E54" s="3">
        <f>Historicals!E$68+Historicals!E$69+Historicals!E$70</f>
        <v>146</v>
      </c>
      <c r="F54" s="3">
        <f>Historicals!F$68+Historicals!F$69+Historicals!F$70</f>
        <v>573</v>
      </c>
      <c r="G54" s="3">
        <f>Historicals!G$68+Historicals!G$69+Historicals!G$70</f>
        <v>850</v>
      </c>
      <c r="H54" s="3">
        <f>Historicals!H$68+Historicals!H$69+Historicals!H$70</f>
        <v>526</v>
      </c>
      <c r="I54" s="3">
        <f>Historicals!I$68+Historicals!I$69+Historicals!I$70</f>
        <v>735</v>
      </c>
      <c r="J54" s="3">
        <f>Historicals!J$68+Historicals!J$69+Historicals!J$70</f>
        <v>0</v>
      </c>
      <c r="K54" s="3">
        <f>Historicals!K$68+Historicals!K$69+Historicals!K$70</f>
        <v>0</v>
      </c>
      <c r="L54" s="3">
        <f>Historicals!L$68+Historicals!L$69+Historicals!L$70</f>
        <v>0</v>
      </c>
      <c r="M54" s="3">
        <f>Historicals!M$68+Historicals!M$69+Historicals!M$70</f>
        <v>0</v>
      </c>
      <c r="N54" s="3">
        <f>Historicals!N$68+Historicals!N$69+Historicals!N$70</f>
        <v>0</v>
      </c>
    </row>
    <row r="55" spans="1:14">
      <c r="A55" s="30" t="s">
        <v>182</v>
      </c>
      <c r="B55" s="29">
        <f>B53+B54</f>
        <v>4241</v>
      </c>
      <c r="C55" s="29">
        <f t="shared" ref="C55:N55" si="14">C53+C54</f>
        <v>6155</v>
      </c>
      <c r="D55" s="29">
        <f t="shared" si="14"/>
        <v>5862</v>
      </c>
      <c r="E55" s="29">
        <f t="shared" si="14"/>
        <v>2115</v>
      </c>
      <c r="F55" s="29">
        <f t="shared" si="14"/>
        <v>4413</v>
      </c>
      <c r="G55" s="29">
        <f t="shared" si="14"/>
        <v>5086</v>
      </c>
      <c r="H55" s="29">
        <f t="shared" si="14"/>
        <v>7838</v>
      </c>
      <c r="I55" s="29">
        <f t="shared" si="14"/>
        <v>9860</v>
      </c>
      <c r="J55" s="29">
        <f t="shared" si="14"/>
        <v>6815</v>
      </c>
      <c r="K55" s="29">
        <f t="shared" si="14"/>
        <v>6815</v>
      </c>
      <c r="L55" s="29">
        <f t="shared" si="14"/>
        <v>6815</v>
      </c>
      <c r="M55" s="29">
        <f t="shared" si="14"/>
        <v>6815</v>
      </c>
      <c r="N55" s="29">
        <f t="shared" si="14"/>
        <v>6815</v>
      </c>
    </row>
    <row r="56" spans="1:14">
      <c r="A56" t="s">
        <v>183</v>
      </c>
      <c r="B56" s="3">
        <f>Historicals!B$78+Historicals!B$81</f>
        <v>-6049</v>
      </c>
      <c r="C56" s="3">
        <f>Historicals!C$78+Historicals!C$81</f>
        <v>-6510</v>
      </c>
      <c r="D56" s="3">
        <f>Historicals!D$78+Historicals!D$81</f>
        <v>-7033</v>
      </c>
      <c r="E56" s="3">
        <f>Historicals!E$78+Historicals!E$81</f>
        <v>-5811</v>
      </c>
      <c r="F56" s="3">
        <f>Historicals!F$78+Historicals!F$81</f>
        <v>-4056</v>
      </c>
      <c r="G56" s="3">
        <f>Historicals!G$78+Historicals!G$81</f>
        <v>-3512</v>
      </c>
      <c r="H56" s="3">
        <f>Historicals!H$78+Historicals!H$81</f>
        <v>-10656</v>
      </c>
      <c r="I56" s="3">
        <f>Historicals!I$78+Historicals!I$81</f>
        <v>-13671</v>
      </c>
      <c r="J56" s="3">
        <f>Historicals!J$78+Historicals!J$81</f>
        <v>0</v>
      </c>
      <c r="K56" s="3">
        <f>Historicals!K$78+Historicals!K$81</f>
        <v>0</v>
      </c>
      <c r="L56" s="3">
        <f>Historicals!L$78+Historicals!L$81</f>
        <v>0</v>
      </c>
      <c r="M56" s="3">
        <f>Historicals!M$78+Historicals!M$81</f>
        <v>0</v>
      </c>
      <c r="N56" s="3">
        <f>Historicals!N$78+Historicals!N$81</f>
        <v>0</v>
      </c>
    </row>
    <row r="57" spans="1:14">
      <c r="A57" t="s">
        <v>184</v>
      </c>
      <c r="B57" s="91">
        <f>Historicals!B$79+Historicals!B$80+Historicals!B$82</f>
        <v>5874</v>
      </c>
      <c r="C57" s="91">
        <f>Historicals!C$79+Historicals!C$80+Historicals!C$82</f>
        <v>5476</v>
      </c>
      <c r="D57" s="91">
        <f>Historicals!D$79+Historicals!D$80+Historicals!D$82</f>
        <v>6025</v>
      </c>
      <c r="E57" s="91">
        <f>Historicals!E$79+Historicals!E$80+Historicals!E$82</f>
        <v>6087</v>
      </c>
      <c r="F57" s="91">
        <f>Historicals!F$79+Historicals!F$80+Historicals!F$82</f>
        <v>3792</v>
      </c>
      <c r="G57" s="91">
        <f>Historicals!G$79+Historicals!G$80+Historicals!G$82</f>
        <v>2484</v>
      </c>
      <c r="H57" s="91">
        <f>Historicals!H$79+Historicals!H$80+Historicals!H$82</f>
        <v>6856</v>
      </c>
      <c r="I57" s="91">
        <f>Historicals!I$79+Historicals!I$80+Historicals!I$82</f>
        <v>12147</v>
      </c>
      <c r="J57" s="91">
        <f>Historicals!J$79+Historicals!J$80+Historicals!J$82</f>
        <v>0</v>
      </c>
      <c r="K57" s="91">
        <f>Historicals!K$79+Historicals!K$80+Historicals!K$82</f>
        <v>0</v>
      </c>
      <c r="L57" s="91">
        <f>Historicals!L$79+Historicals!L$80+Historicals!L$82</f>
        <v>0</v>
      </c>
      <c r="M57" s="91">
        <f>Historicals!M$79+Historicals!M$80+Historicals!M$82</f>
        <v>0</v>
      </c>
      <c r="N57" s="91">
        <f>Historicals!N$79+Historicals!N$80+Historicals!N$82</f>
        <v>0</v>
      </c>
    </row>
    <row r="58" spans="1:14">
      <c r="A58" s="30" t="s">
        <v>185</v>
      </c>
      <c r="B58" s="29">
        <f>B56+B57</f>
        <v>-175</v>
      </c>
      <c r="C58" s="29">
        <f t="shared" ref="C58:N58" si="15">C56+C57</f>
        <v>-1034</v>
      </c>
      <c r="D58" s="29">
        <f t="shared" si="15"/>
        <v>-1008</v>
      </c>
      <c r="E58" s="29">
        <f t="shared" si="15"/>
        <v>276</v>
      </c>
      <c r="F58" s="29">
        <f t="shared" si="15"/>
        <v>-264</v>
      </c>
      <c r="G58" s="29">
        <f t="shared" si="15"/>
        <v>-1028</v>
      </c>
      <c r="H58" s="29">
        <f t="shared" si="15"/>
        <v>-3800</v>
      </c>
      <c r="I58" s="29">
        <f t="shared" si="15"/>
        <v>-1524</v>
      </c>
      <c r="J58" s="29">
        <f t="shared" si="15"/>
        <v>0</v>
      </c>
      <c r="K58" s="29">
        <f t="shared" si="15"/>
        <v>0</v>
      </c>
      <c r="L58" s="29">
        <f t="shared" si="15"/>
        <v>0</v>
      </c>
      <c r="M58" s="29">
        <f t="shared" si="15"/>
        <v>0</v>
      </c>
      <c r="N58" s="29">
        <f t="shared" si="15"/>
        <v>0</v>
      </c>
    </row>
    <row r="59" spans="1:14">
      <c r="A59" t="s">
        <v>186</v>
      </c>
      <c r="B59" s="3">
        <f>Historicals!B$88+Historicals!B$89</f>
        <v>-1802</v>
      </c>
      <c r="C59" s="3">
        <f>Historicals!C$88+Historicals!C$89</f>
        <v>-2450</v>
      </c>
      <c r="D59" s="3">
        <f>Historicals!D$88+Historicals!D$89</f>
        <v>-2734</v>
      </c>
      <c r="E59" s="3">
        <f>Historicals!E$88+Historicals!E$89</f>
        <v>-3521</v>
      </c>
      <c r="F59" s="3">
        <f>Historicals!F$88+Historicals!F$89</f>
        <v>-3586</v>
      </c>
      <c r="G59" s="3">
        <f>Historicals!G$88+Historicals!G$89</f>
        <v>-2182</v>
      </c>
      <c r="H59" s="3">
        <f>Historicals!H$88+Historicals!H$89</f>
        <v>564</v>
      </c>
      <c r="I59" s="3">
        <f>Historicals!I$88+Historicals!I$89</f>
        <v>-2863</v>
      </c>
      <c r="J59" s="3">
        <f>Historicals!J$88+Historicals!J$89</f>
        <v>0</v>
      </c>
      <c r="K59" s="3">
        <f>Historicals!K$88+Historicals!K$89</f>
        <v>0</v>
      </c>
      <c r="L59" s="3">
        <f>Historicals!L$88+Historicals!L$89</f>
        <v>0</v>
      </c>
      <c r="M59" s="3">
        <f>Historicals!M$88+Historicals!M$89</f>
        <v>0</v>
      </c>
      <c r="N59" s="3">
        <f>Historicals!N$88+Historicals!N$89</f>
        <v>0</v>
      </c>
    </row>
    <row r="60" spans="1:14">
      <c r="A60" s="57" t="s">
        <v>129</v>
      </c>
      <c r="B60" s="63" t="str">
        <f>IFERROR(B59/A59-1,"nm")</f>
        <v>nm</v>
      </c>
      <c r="C60" s="63">
        <f t="shared" ref="C60:N60" si="16">IFERROR(C59/B59-1,"nm")</f>
        <v>0.35960044395116531</v>
      </c>
      <c r="D60" s="63">
        <f t="shared" si="16"/>
        <v>0.11591836734693883</v>
      </c>
      <c r="E60" s="63">
        <f t="shared" si="16"/>
        <v>0.28785662033650339</v>
      </c>
      <c r="F60" s="63">
        <f t="shared" si="16"/>
        <v>1.8460664583924924E-2</v>
      </c>
      <c r="G60" s="63">
        <f t="shared" si="16"/>
        <v>-0.39152258784160621</v>
      </c>
      <c r="H60" s="63">
        <f t="shared" si="16"/>
        <v>-1.2584784601283228</v>
      </c>
      <c r="I60" s="63">
        <f t="shared" si="16"/>
        <v>-6.0762411347517729</v>
      </c>
      <c r="J60" s="63">
        <f t="shared" si="16"/>
        <v>-1</v>
      </c>
      <c r="K60" s="63" t="str">
        <f t="shared" si="16"/>
        <v>nm</v>
      </c>
      <c r="L60" s="63" t="str">
        <f t="shared" si="16"/>
        <v>nm</v>
      </c>
      <c r="M60" s="63" t="str">
        <f t="shared" si="16"/>
        <v>nm</v>
      </c>
      <c r="N60" s="63" t="str">
        <f t="shared" si="16"/>
        <v>nm</v>
      </c>
    </row>
    <row r="61" spans="1:14">
      <c r="A61" t="s">
        <v>187</v>
      </c>
      <c r="B61" s="3">
        <f>Historicals!B$90</f>
        <v>-899</v>
      </c>
      <c r="C61" s="3">
        <f>Historicals!C$90</f>
        <v>-1022</v>
      </c>
      <c r="D61" s="3">
        <f>Historicals!D$90</f>
        <v>-1133</v>
      </c>
      <c r="E61" s="3">
        <f>Historicals!E$90</f>
        <v>-1243</v>
      </c>
      <c r="F61" s="3">
        <f>Historicals!F$90</f>
        <v>-1332</v>
      </c>
      <c r="G61" s="3">
        <f>Historicals!G$90</f>
        <v>-1452</v>
      </c>
      <c r="H61" s="3">
        <f>Historicals!H$90</f>
        <v>-1638</v>
      </c>
      <c r="I61" s="3">
        <f>Historicals!I$90</f>
        <v>-1837</v>
      </c>
      <c r="J61" s="3">
        <f>Historicals!J$90</f>
        <v>0</v>
      </c>
      <c r="K61" s="3">
        <f>Historicals!K$90</f>
        <v>0</v>
      </c>
      <c r="L61" s="3">
        <f>Historicals!L$90</f>
        <v>0</v>
      </c>
      <c r="M61" s="3">
        <f>Historicals!M$90</f>
        <v>0</v>
      </c>
      <c r="N61" s="3">
        <f>Historicals!N$90</f>
        <v>0</v>
      </c>
    </row>
    <row r="62" spans="1:14">
      <c r="A62" t="s">
        <v>188</v>
      </c>
      <c r="B62" s="3">
        <f>Historicals!B$85+Historicals!B$86+Historicals!B$87</f>
        <v>-89</v>
      </c>
      <c r="C62" s="3">
        <f>Historicals!C$85+Historicals!C$86+Historicals!C$87</f>
        <v>801</v>
      </c>
      <c r="D62" s="3">
        <f>Historicals!D$85+Historicals!D$86+Historicals!D$87</f>
        <v>1809</v>
      </c>
      <c r="E62" s="3">
        <f>Historicals!E$85+Historicals!E$86+Historicals!E$87</f>
        <v>13</v>
      </c>
      <c r="F62" s="3">
        <f>Historicals!F$85+Historicals!F$86+Historicals!F$87</f>
        <v>-325</v>
      </c>
      <c r="G62" s="3">
        <f>Historicals!G$85+Historicals!G$86+Historicals!G$87</f>
        <v>6183</v>
      </c>
      <c r="H62" s="3">
        <f>Historicals!H$85+Historicals!H$86+Historicals!H$87</f>
        <v>-249</v>
      </c>
      <c r="I62" s="3">
        <f>Historicals!I$85+Historicals!I$86+Historicals!I$87</f>
        <v>15</v>
      </c>
      <c r="J62" s="3">
        <f>Historicals!J$85+Historicals!J$86+Historicals!J$87</f>
        <v>0</v>
      </c>
      <c r="K62" s="3">
        <f>Historicals!K$85+Historicals!K$86+Historicals!K$87</f>
        <v>0</v>
      </c>
      <c r="L62" s="3">
        <f>Historicals!L$85+Historicals!L$86+Historicals!L$87</f>
        <v>0</v>
      </c>
      <c r="M62" s="3">
        <f>Historicals!M$85+Historicals!M$86+Historicals!M$87</f>
        <v>0</v>
      </c>
      <c r="N62" s="3">
        <f>Historicals!N$85+Historicals!N$86+Historicals!N$87</f>
        <v>0</v>
      </c>
    </row>
    <row r="63" spans="1:14">
      <c r="A63" t="s">
        <v>189</v>
      </c>
      <c r="B63" s="3">
        <f>Historicals!B$91</f>
        <v>0</v>
      </c>
      <c r="C63" s="3">
        <f>Historicals!C$91</f>
        <v>0</v>
      </c>
      <c r="D63" s="3">
        <f>Historicals!D$91</f>
        <v>-90</v>
      </c>
      <c r="E63" s="3">
        <f>Historicals!E$91</f>
        <v>-84</v>
      </c>
      <c r="F63" s="3">
        <f>Historicals!F$91</f>
        <v>-50</v>
      </c>
      <c r="G63" s="3">
        <f>Historicals!G$91</f>
        <v>-58</v>
      </c>
      <c r="H63" s="3">
        <f>Historicals!H$91</f>
        <v>-136</v>
      </c>
      <c r="I63" s="3">
        <f>Historicals!I$91</f>
        <v>-151</v>
      </c>
      <c r="J63" s="3">
        <f>Historicals!J$91</f>
        <v>0</v>
      </c>
      <c r="K63" s="3">
        <f>Historicals!K$91</f>
        <v>0</v>
      </c>
      <c r="L63" s="3">
        <f>Historicals!L$91</f>
        <v>0</v>
      </c>
      <c r="M63" s="3">
        <f>Historicals!M$91</f>
        <v>0</v>
      </c>
      <c r="N63" s="3">
        <f>Historicals!N$91</f>
        <v>0</v>
      </c>
    </row>
    <row r="64" spans="1:14">
      <c r="A64" s="30" t="s">
        <v>190</v>
      </c>
      <c r="B64" s="29">
        <f>B59+B61+B62+B63</f>
        <v>-2790</v>
      </c>
      <c r="C64" s="29">
        <f t="shared" ref="C64:N64" si="17">C59+C61+C62+C63</f>
        <v>-2671</v>
      </c>
      <c r="D64" s="29">
        <f t="shared" si="17"/>
        <v>-2148</v>
      </c>
      <c r="E64" s="29">
        <f t="shared" si="17"/>
        <v>-4835</v>
      </c>
      <c r="F64" s="29">
        <f t="shared" si="17"/>
        <v>-5293</v>
      </c>
      <c r="G64" s="29">
        <f t="shared" si="17"/>
        <v>2491</v>
      </c>
      <c r="H64" s="29">
        <f t="shared" si="17"/>
        <v>-1459</v>
      </c>
      <c r="I64" s="29">
        <f t="shared" si="17"/>
        <v>-4836</v>
      </c>
      <c r="J64" s="29">
        <f t="shared" si="17"/>
        <v>0</v>
      </c>
      <c r="K64" s="29">
        <f t="shared" si="17"/>
        <v>0</v>
      </c>
      <c r="L64" s="29">
        <f t="shared" si="17"/>
        <v>0</v>
      </c>
      <c r="M64" s="29">
        <f t="shared" si="17"/>
        <v>0</v>
      </c>
      <c r="N64" s="29">
        <f t="shared" si="17"/>
        <v>0</v>
      </c>
    </row>
    <row r="65" spans="1:14">
      <c r="A65" t="s">
        <v>191</v>
      </c>
      <c r="B65" s="3">
        <f>Historicals!B$93</f>
        <v>-83</v>
      </c>
      <c r="C65" s="3">
        <f>Historicals!C$93</f>
        <v>-105</v>
      </c>
      <c r="D65" s="3">
        <f>Historicals!D$93</f>
        <v>-20</v>
      </c>
      <c r="E65" s="3">
        <f>Historicals!E$93</f>
        <v>45</v>
      </c>
      <c r="F65" s="3">
        <f>Historicals!F$93</f>
        <v>-129</v>
      </c>
      <c r="G65" s="3">
        <f>Historicals!G$93</f>
        <v>-66</v>
      </c>
      <c r="H65" s="3">
        <f>Historicals!H$93</f>
        <v>143</v>
      </c>
      <c r="I65" s="3">
        <f>Historicals!I$93</f>
        <v>-143</v>
      </c>
      <c r="J65" s="3">
        <f>Historicals!J$93</f>
        <v>0</v>
      </c>
      <c r="K65" s="3">
        <f>Historicals!K$93</f>
        <v>0</v>
      </c>
      <c r="L65" s="3">
        <f>Historicals!L$93</f>
        <v>0</v>
      </c>
      <c r="M65" s="3">
        <f>Historicals!M$93</f>
        <v>0</v>
      </c>
      <c r="N65" s="3">
        <f>Historicals!N$93</f>
        <v>0</v>
      </c>
    </row>
    <row r="66" spans="1:14">
      <c r="A66" s="30" t="s">
        <v>192</v>
      </c>
      <c r="B66" s="29">
        <f>B55+B58+B64+B65</f>
        <v>1193</v>
      </c>
      <c r="C66" s="29">
        <f t="shared" ref="C66:N66" si="18">C55+C58+C64+C65</f>
        <v>2345</v>
      </c>
      <c r="D66" s="29">
        <f t="shared" si="18"/>
        <v>2686</v>
      </c>
      <c r="E66" s="29">
        <f t="shared" si="18"/>
        <v>-2399</v>
      </c>
      <c r="F66" s="29">
        <f t="shared" si="18"/>
        <v>-1273</v>
      </c>
      <c r="G66" s="29">
        <f t="shared" si="18"/>
        <v>6483</v>
      </c>
      <c r="H66" s="29">
        <f t="shared" si="18"/>
        <v>2722</v>
      </c>
      <c r="I66" s="29">
        <f t="shared" si="18"/>
        <v>3357</v>
      </c>
      <c r="J66" s="29">
        <f t="shared" si="18"/>
        <v>6815</v>
      </c>
      <c r="K66" s="29">
        <f t="shared" si="18"/>
        <v>6815</v>
      </c>
      <c r="L66" s="29">
        <f t="shared" si="18"/>
        <v>6815</v>
      </c>
      <c r="M66" s="29">
        <f t="shared" si="18"/>
        <v>6815</v>
      </c>
      <c r="N66" s="29">
        <f t="shared" si="18"/>
        <v>6815</v>
      </c>
    </row>
    <row r="67" spans="1:14">
      <c r="A67" t="s">
        <v>193</v>
      </c>
      <c r="B67" s="3">
        <f>Historicals!B$95</f>
        <v>2220</v>
      </c>
      <c r="C67" s="3">
        <f>Historicals!C$95</f>
        <v>3852</v>
      </c>
      <c r="D67" s="3">
        <f>Historicals!D$95</f>
        <v>3138</v>
      </c>
      <c r="E67" s="3">
        <f>Historicals!E$95</f>
        <v>3808</v>
      </c>
      <c r="F67" s="3">
        <f>Historicals!F$95</f>
        <v>4249</v>
      </c>
      <c r="G67" s="3">
        <f>Historicals!G$95</f>
        <v>4466</v>
      </c>
      <c r="H67" s="3">
        <f>Historicals!H$95</f>
        <v>8348</v>
      </c>
      <c r="I67" s="3">
        <f>Historicals!I$95</f>
        <v>9889</v>
      </c>
      <c r="J67" s="3">
        <f>Historicals!J$95</f>
        <v>0</v>
      </c>
      <c r="K67" s="3">
        <f>Historicals!K$95</f>
        <v>0</v>
      </c>
      <c r="L67" s="3">
        <f>Historicals!L$95</f>
        <v>0</v>
      </c>
      <c r="M67" s="3">
        <f>Historicals!M$95</f>
        <v>0</v>
      </c>
      <c r="N67" s="3">
        <f>Historicals!N$95</f>
        <v>0</v>
      </c>
    </row>
    <row r="68" spans="1:14" ht="15.75" thickBot="1">
      <c r="A68" s="6" t="s">
        <v>194</v>
      </c>
      <c r="B68" s="7">
        <f>B66+B67</f>
        <v>3413</v>
      </c>
      <c r="C68" s="7">
        <f t="shared" ref="C68:N68" si="19">C66+C67</f>
        <v>6197</v>
      </c>
      <c r="D68" s="7">
        <f t="shared" si="19"/>
        <v>5824</v>
      </c>
      <c r="E68" s="7">
        <f t="shared" si="19"/>
        <v>1409</v>
      </c>
      <c r="F68" s="7">
        <f t="shared" si="19"/>
        <v>2976</v>
      </c>
      <c r="G68" s="7">
        <f t="shared" si="19"/>
        <v>10949</v>
      </c>
      <c r="H68" s="7">
        <f t="shared" si="19"/>
        <v>11070</v>
      </c>
      <c r="I68" s="7">
        <f t="shared" si="19"/>
        <v>13246</v>
      </c>
      <c r="J68" s="7">
        <f t="shared" si="19"/>
        <v>6815</v>
      </c>
      <c r="K68" s="7">
        <f t="shared" si="19"/>
        <v>6815</v>
      </c>
      <c r="L68" s="7">
        <f t="shared" si="19"/>
        <v>6815</v>
      </c>
      <c r="M68" s="7">
        <f t="shared" si="19"/>
        <v>6815</v>
      </c>
      <c r="N68" s="7">
        <f t="shared" si="19"/>
        <v>6815</v>
      </c>
    </row>
    <row r="69" spans="1:14" ht="15.75" thickTop="1">
      <c r="A69" s="1" t="s">
        <v>195</v>
      </c>
      <c r="B69" s="52">
        <f>B36-B68</f>
        <v>-2334</v>
      </c>
      <c r="C69" s="52">
        <f t="shared" ref="C69:N69" si="20">C36-C68</f>
        <v>-4187</v>
      </c>
      <c r="D69" s="52">
        <f t="shared" si="20"/>
        <v>-2353</v>
      </c>
      <c r="E69" s="52">
        <f t="shared" si="20"/>
        <v>2059</v>
      </c>
      <c r="F69" s="52">
        <f t="shared" si="20"/>
        <v>488</v>
      </c>
      <c r="G69" s="52">
        <f t="shared" si="20"/>
        <v>-1543</v>
      </c>
      <c r="H69" s="52">
        <f t="shared" si="20"/>
        <v>-1657</v>
      </c>
      <c r="I69" s="52">
        <f t="shared" si="20"/>
        <v>-4326</v>
      </c>
      <c r="J69" s="52">
        <f t="shared" si="20"/>
        <v>-6815</v>
      </c>
      <c r="K69" s="52">
        <f t="shared" si="20"/>
        <v>-6815</v>
      </c>
      <c r="L69" s="52">
        <f t="shared" si="20"/>
        <v>-6815</v>
      </c>
      <c r="M69" s="52">
        <f t="shared" si="20"/>
        <v>-6815</v>
      </c>
      <c r="N69" s="52">
        <f t="shared" si="20"/>
        <v>-6815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Historicals</vt:lpstr>
      <vt:lpstr>Segmental forecast</vt:lpstr>
      <vt:lpstr>Three Statements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HP</cp:lastModifiedBy>
  <dcterms:created xsi:type="dcterms:W3CDTF">2020-05-20T17:26:08Z</dcterms:created>
  <dcterms:modified xsi:type="dcterms:W3CDTF">2023-10-05T23:52:25Z</dcterms:modified>
</cp:coreProperties>
</file>