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B137162C-65E4-4AFA-A384-571F88F5E544}"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Segmental forecast" sheetId="3" r:id="rId2"/>
    <sheet name="Sheet1" sheetId="2"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4" l="1"/>
  <c r="L41" i="4"/>
  <c r="M41" i="4"/>
  <c r="N41" i="4"/>
  <c r="J41" i="4"/>
  <c r="K15" i="4"/>
  <c r="L15" i="4" s="1"/>
  <c r="M15" i="4" s="1"/>
  <c r="N15" i="4" s="1"/>
  <c r="J15" i="4"/>
  <c r="I71" i="4" l="1"/>
  <c r="H71" i="4"/>
  <c r="G71" i="4"/>
  <c r="F71" i="4"/>
  <c r="E71" i="4"/>
  <c r="Q71" i="4" s="1"/>
  <c r="J67" i="4"/>
  <c r="Q59" i="4"/>
  <c r="J59" i="4" s="1"/>
  <c r="J57" i="4"/>
  <c r="J58" i="4" s="1"/>
  <c r="J54" i="4"/>
  <c r="K54" i="4" s="1"/>
  <c r="L54" i="4" s="1"/>
  <c r="M54" i="4" s="1"/>
  <c r="N54" i="4" s="1"/>
  <c r="V52" i="4"/>
  <c r="U52" i="4"/>
  <c r="T52" i="4"/>
  <c r="S52" i="4"/>
  <c r="R52" i="4"/>
  <c r="N52" i="4"/>
  <c r="M52" i="4"/>
  <c r="L52" i="4"/>
  <c r="K52" i="4"/>
  <c r="J52" i="4"/>
  <c r="R50" i="4"/>
  <c r="N47" i="4"/>
  <c r="M47" i="4"/>
  <c r="L47" i="4"/>
  <c r="K47" i="4"/>
  <c r="J47" i="4"/>
  <c r="J42" i="4"/>
  <c r="K42" i="4" s="1"/>
  <c r="L42" i="4" s="1"/>
  <c r="M42" i="4" s="1"/>
  <c r="N42" i="4" s="1"/>
  <c r="J40" i="4"/>
  <c r="K40" i="4" s="1"/>
  <c r="L40" i="4" s="1"/>
  <c r="M40" i="4" s="1"/>
  <c r="N40" i="4" s="1"/>
  <c r="J38" i="4"/>
  <c r="K38" i="4" s="1"/>
  <c r="L38" i="4" s="1"/>
  <c r="M38" i="4" s="1"/>
  <c r="N38" i="4" s="1"/>
  <c r="J37" i="4"/>
  <c r="K37" i="4" s="1"/>
  <c r="L37" i="4" s="1"/>
  <c r="M37" i="4" s="1"/>
  <c r="N37" i="4" s="1"/>
  <c r="R36" i="4"/>
  <c r="J36" i="4"/>
  <c r="K36" i="4" s="1"/>
  <c r="N35" i="4"/>
  <c r="J35" i="4"/>
  <c r="K35" i="4" s="1"/>
  <c r="L35" i="4" s="1"/>
  <c r="M35" i="4" s="1"/>
  <c r="J33" i="4"/>
  <c r="K33" i="4" s="1"/>
  <c r="L33" i="4" s="1"/>
  <c r="M33" i="4" s="1"/>
  <c r="N33" i="4" s="1"/>
  <c r="J30" i="4"/>
  <c r="K30" i="4" s="1"/>
  <c r="L30" i="4" s="1"/>
  <c r="M30" i="4" s="1"/>
  <c r="N30" i="4" s="1"/>
  <c r="J29" i="4"/>
  <c r="K29" i="4" s="1"/>
  <c r="L29" i="4" s="1"/>
  <c r="M29" i="4" s="1"/>
  <c r="N29" i="4" s="1"/>
  <c r="J28" i="4"/>
  <c r="K28" i="4" s="1"/>
  <c r="L28" i="4" s="1"/>
  <c r="M28" i="4" s="1"/>
  <c r="N28" i="4" s="1"/>
  <c r="L27" i="4"/>
  <c r="M27" i="4" s="1"/>
  <c r="N27" i="4" s="1"/>
  <c r="K27" i="4"/>
  <c r="J27" i="4"/>
  <c r="J26" i="4"/>
  <c r="K26" i="4" s="1"/>
  <c r="L26" i="4" s="1"/>
  <c r="M26" i="4" s="1"/>
  <c r="N26" i="4" s="1"/>
  <c r="J25" i="4"/>
  <c r="K25" i="4" s="1"/>
  <c r="L25" i="4" s="1"/>
  <c r="M25" i="4" s="1"/>
  <c r="N25" i="4" s="1"/>
  <c r="Q24" i="4"/>
  <c r="L23" i="4"/>
  <c r="J22" i="4"/>
  <c r="K22" i="4" s="1"/>
  <c r="L22" i="4" s="1"/>
  <c r="M22" i="4" s="1"/>
  <c r="N22" i="4" s="1"/>
  <c r="R19" i="4"/>
  <c r="R13" i="4"/>
  <c r="M8" i="4"/>
  <c r="N7" i="4"/>
  <c r="N46" i="4" s="1"/>
  <c r="M7" i="4"/>
  <c r="M46" i="4" s="1"/>
  <c r="L7" i="4"/>
  <c r="L8" i="4" s="1"/>
  <c r="K7" i="4"/>
  <c r="K9" i="4" s="1"/>
  <c r="J7" i="4"/>
  <c r="J46" i="4" s="1"/>
  <c r="N6" i="4"/>
  <c r="M6" i="4"/>
  <c r="L6" i="4"/>
  <c r="K6" i="4"/>
  <c r="J6" i="4"/>
  <c r="N5" i="4"/>
  <c r="M5" i="4"/>
  <c r="L5" i="4"/>
  <c r="K5" i="4"/>
  <c r="J5" i="4"/>
  <c r="N3" i="4"/>
  <c r="M3" i="4"/>
  <c r="M9" i="4" s="1"/>
  <c r="L3" i="4"/>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I227" i="3"/>
  <c r="H227" i="3"/>
  <c r="B227" i="3"/>
  <c r="I226" i="3"/>
  <c r="B226" i="3"/>
  <c r="I225" i="3"/>
  <c r="J225" i="3" s="1"/>
  <c r="K225" i="3" s="1"/>
  <c r="L225" i="3" s="1"/>
  <c r="M225" i="3" s="1"/>
  <c r="N225" i="3" s="1"/>
  <c r="H225" i="3"/>
  <c r="G225" i="3"/>
  <c r="F225" i="3"/>
  <c r="E225" i="3"/>
  <c r="D225" i="3"/>
  <c r="C225" i="3"/>
  <c r="B225" i="3"/>
  <c r="L224" i="3"/>
  <c r="M224" i="3" s="1"/>
  <c r="N224" i="3" s="1"/>
  <c r="K224" i="3"/>
  <c r="I224" i="3"/>
  <c r="C224" i="3"/>
  <c r="B224" i="3"/>
  <c r="K223" i="3"/>
  <c r="L223" i="3" s="1"/>
  <c r="K222" i="3"/>
  <c r="J222" i="3"/>
  <c r="I222" i="3"/>
  <c r="H222" i="3"/>
  <c r="H224" i="3" s="1"/>
  <c r="G222" i="3"/>
  <c r="G224" i="3" s="1"/>
  <c r="F222" i="3"/>
  <c r="F224" i="3" s="1"/>
  <c r="E222" i="3"/>
  <c r="E224" i="3" s="1"/>
  <c r="D222" i="3"/>
  <c r="D224" i="3" s="1"/>
  <c r="C222" i="3"/>
  <c r="B222" i="3"/>
  <c r="J221" i="3"/>
  <c r="K221" i="3" s="1"/>
  <c r="M220" i="3"/>
  <c r="N220" i="3" s="1"/>
  <c r="L220" i="3"/>
  <c r="K220" i="3"/>
  <c r="K219" i="3"/>
  <c r="K218" i="3" s="1"/>
  <c r="J218" i="3"/>
  <c r="I218" i="3"/>
  <c r="I220" i="3" s="1"/>
  <c r="H218" i="3"/>
  <c r="H220" i="3" s="1"/>
  <c r="G218" i="3"/>
  <c r="G220" i="3" s="1"/>
  <c r="F218" i="3"/>
  <c r="F220" i="3" s="1"/>
  <c r="E218" i="3"/>
  <c r="E220" i="3" s="1"/>
  <c r="D218" i="3"/>
  <c r="D220" i="3" s="1"/>
  <c r="C218" i="3"/>
  <c r="C220" i="3" s="1"/>
  <c r="B218" i="3"/>
  <c r="B220" i="3" s="1"/>
  <c r="J217" i="3"/>
  <c r="K217" i="3" s="1"/>
  <c r="N216" i="3"/>
  <c r="K216" i="3"/>
  <c r="L216" i="3" s="1"/>
  <c r="M216" i="3" s="1"/>
  <c r="B216" i="3"/>
  <c r="K215" i="3"/>
  <c r="J214" i="3"/>
  <c r="J213" i="3" s="1"/>
  <c r="I214" i="3"/>
  <c r="I216" i="3" s="1"/>
  <c r="H214" i="3"/>
  <c r="H216" i="3" s="1"/>
  <c r="G214" i="3"/>
  <c r="G216" i="3" s="1"/>
  <c r="F214" i="3"/>
  <c r="F216" i="3" s="1"/>
  <c r="E214" i="3"/>
  <c r="E216" i="3" s="1"/>
  <c r="D214" i="3"/>
  <c r="D216" i="3" s="1"/>
  <c r="C214" i="3"/>
  <c r="C216" i="3" s="1"/>
  <c r="B214" i="3"/>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K196" i="3"/>
  <c r="L196" i="3" s="1"/>
  <c r="M196" i="3" s="1"/>
  <c r="N196" i="3" s="1"/>
  <c r="E196" i="3"/>
  <c r="D196" i="3"/>
  <c r="C196" i="3"/>
  <c r="B196" i="3"/>
  <c r="I195" i="3"/>
  <c r="H195" i="3"/>
  <c r="D195" i="3"/>
  <c r="C195" i="3"/>
  <c r="B195" i="3"/>
  <c r="I194" i="3"/>
  <c r="I196" i="3" s="1"/>
  <c r="J196" i="3" s="1"/>
  <c r="H194" i="3"/>
  <c r="H196" i="3" s="1"/>
  <c r="G194" i="3"/>
  <c r="F194" i="3"/>
  <c r="E194" i="3"/>
  <c r="E195" i="3" s="1"/>
  <c r="D194" i="3"/>
  <c r="C194" i="3"/>
  <c r="B194" i="3"/>
  <c r="K193" i="3"/>
  <c r="L193" i="3" s="1"/>
  <c r="E193" i="3"/>
  <c r="N192" i="3"/>
  <c r="K192" i="3"/>
  <c r="L192" i="3" s="1"/>
  <c r="M192" i="3" s="1"/>
  <c r="K191" i="3"/>
  <c r="J191" i="3"/>
  <c r="J190" i="3" s="1"/>
  <c r="K190" i="3" s="1"/>
  <c r="I191" i="3"/>
  <c r="I193" i="3" s="1"/>
  <c r="H191" i="3"/>
  <c r="H193" i="3" s="1"/>
  <c r="G191" i="3"/>
  <c r="G193" i="3" s="1"/>
  <c r="F191" i="3"/>
  <c r="F193" i="3" s="1"/>
  <c r="E191" i="3"/>
  <c r="D191" i="3"/>
  <c r="D193" i="3" s="1"/>
  <c r="C191" i="3"/>
  <c r="C193" i="3" s="1"/>
  <c r="B191" i="3"/>
  <c r="B193" i="3" s="1"/>
  <c r="K189" i="3"/>
  <c r="L189" i="3" s="1"/>
  <c r="M189" i="3" s="1"/>
  <c r="N189" i="3" s="1"/>
  <c r="I189" i="3"/>
  <c r="H189" i="3"/>
  <c r="G189" i="3"/>
  <c r="F189" i="3"/>
  <c r="E189" i="3"/>
  <c r="D189" i="3"/>
  <c r="C189" i="3"/>
  <c r="K188" i="3"/>
  <c r="L188" i="3" s="1"/>
  <c r="M188" i="3" s="1"/>
  <c r="N188" i="3" s="1"/>
  <c r="N187" i="3" s="1"/>
  <c r="K187" i="3"/>
  <c r="J187" i="3"/>
  <c r="I187" i="3"/>
  <c r="H187" i="3"/>
  <c r="G187" i="3"/>
  <c r="F187" i="3"/>
  <c r="E187" i="3"/>
  <c r="D187" i="3"/>
  <c r="C187" i="3"/>
  <c r="B187" i="3"/>
  <c r="B189" i="3" s="1"/>
  <c r="J186" i="3"/>
  <c r="K186" i="3" s="1"/>
  <c r="K185" i="3"/>
  <c r="K183" i="3" s="1"/>
  <c r="E185" i="3"/>
  <c r="K184" i="3"/>
  <c r="L184" i="3" s="1"/>
  <c r="M184" i="3" s="1"/>
  <c r="N184" i="3" s="1"/>
  <c r="J183" i="3"/>
  <c r="J182" i="3" s="1"/>
  <c r="K182" i="3" s="1"/>
  <c r="I183" i="3"/>
  <c r="I185" i="3" s="1"/>
  <c r="H183" i="3"/>
  <c r="H185" i="3" s="1"/>
  <c r="G183" i="3"/>
  <c r="G185" i="3" s="1"/>
  <c r="F183" i="3"/>
  <c r="F185" i="3" s="1"/>
  <c r="E183" i="3"/>
  <c r="D183" i="3"/>
  <c r="D185" i="3" s="1"/>
  <c r="C183" i="3"/>
  <c r="C185" i="3" s="1"/>
  <c r="B183" i="3"/>
  <c r="B185" i="3" s="1"/>
  <c r="K181" i="3"/>
  <c r="K179" i="3" s="1"/>
  <c r="G181" i="3"/>
  <c r="M180" i="3"/>
  <c r="L180" i="3"/>
  <c r="K180" i="3"/>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I161" i="3"/>
  <c r="H161" i="3"/>
  <c r="G161" i="3"/>
  <c r="F161" i="3"/>
  <c r="E161" i="3"/>
  <c r="H160" i="3"/>
  <c r="G160" i="3"/>
  <c r="F160" i="3"/>
  <c r="D160" i="3"/>
  <c r="C160" i="3"/>
  <c r="B160" i="3"/>
  <c r="J159" i="3"/>
  <c r="I159" i="3"/>
  <c r="I160" i="3" s="1"/>
  <c r="H159" i="3"/>
  <c r="G159" i="3"/>
  <c r="F159" i="3"/>
  <c r="E159" i="3"/>
  <c r="D159" i="3"/>
  <c r="D161" i="3" s="1"/>
  <c r="C159" i="3"/>
  <c r="C161" i="3" s="1"/>
  <c r="B159" i="3"/>
  <c r="B161" i="3" s="1"/>
  <c r="K158" i="3"/>
  <c r="L158" i="3" s="1"/>
  <c r="M158" i="3" s="1"/>
  <c r="N158" i="3" s="1"/>
  <c r="F158" i="3"/>
  <c r="K157" i="3"/>
  <c r="K156" i="3" s="1"/>
  <c r="J156" i="3"/>
  <c r="J155" i="3" s="1"/>
  <c r="K155" i="3" s="1"/>
  <c r="I156" i="3"/>
  <c r="I158" i="3" s="1"/>
  <c r="H156" i="3"/>
  <c r="H158" i="3" s="1"/>
  <c r="G156" i="3"/>
  <c r="G158" i="3" s="1"/>
  <c r="F156" i="3"/>
  <c r="E156" i="3"/>
  <c r="E158" i="3" s="1"/>
  <c r="D156" i="3"/>
  <c r="D158" i="3" s="1"/>
  <c r="C156" i="3"/>
  <c r="C158" i="3" s="1"/>
  <c r="B156" i="3"/>
  <c r="B158" i="3" s="1"/>
  <c r="K154" i="3"/>
  <c r="L154" i="3" s="1"/>
  <c r="M154" i="3" s="1"/>
  <c r="N154" i="3" s="1"/>
  <c r="I154" i="3"/>
  <c r="H154" i="3"/>
  <c r="B154" i="3"/>
  <c r="K153" i="3"/>
  <c r="J152" i="3"/>
  <c r="I152" i="3"/>
  <c r="H152" i="3"/>
  <c r="G152" i="3"/>
  <c r="G154" i="3" s="1"/>
  <c r="F152" i="3"/>
  <c r="F154" i="3" s="1"/>
  <c r="E152" i="3"/>
  <c r="E154" i="3" s="1"/>
  <c r="D152" i="3"/>
  <c r="D154" i="3" s="1"/>
  <c r="C152" i="3"/>
  <c r="C154" i="3" s="1"/>
  <c r="B152" i="3"/>
  <c r="J151" i="3"/>
  <c r="N150" i="3"/>
  <c r="K150" i="3"/>
  <c r="L150" i="3" s="1"/>
  <c r="M150" i="3" s="1"/>
  <c r="D150" i="3"/>
  <c r="K149" i="3"/>
  <c r="L149" i="3" s="1"/>
  <c r="M149" i="3" s="1"/>
  <c r="N149" i="3" s="1"/>
  <c r="N148" i="3"/>
  <c r="M148" i="3"/>
  <c r="L148" i="3"/>
  <c r="K148" i="3"/>
  <c r="J148" i="3"/>
  <c r="I148" i="3"/>
  <c r="I150" i="3" s="1"/>
  <c r="H148" i="3"/>
  <c r="H150" i="3" s="1"/>
  <c r="G148" i="3"/>
  <c r="G150" i="3" s="1"/>
  <c r="F148" i="3"/>
  <c r="F150" i="3" s="1"/>
  <c r="E148" i="3"/>
  <c r="E150" i="3" s="1"/>
  <c r="D148" i="3"/>
  <c r="C148" i="3"/>
  <c r="C150" i="3" s="1"/>
  <c r="B148" i="3"/>
  <c r="B150" i="3" s="1"/>
  <c r="J147" i="3"/>
  <c r="J145"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N140" i="3"/>
  <c r="I140" i="3"/>
  <c r="J140" i="3" s="1"/>
  <c r="K140" i="3" s="1"/>
  <c r="L140" i="3" s="1"/>
  <c r="M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30" i="3"/>
  <c r="J130" i="3" s="1"/>
  <c r="K130" i="3" s="1"/>
  <c r="L130" i="3" s="1"/>
  <c r="M130" i="3" s="1"/>
  <c r="N130" i="3" s="1"/>
  <c r="H130" i="3"/>
  <c r="I129" i="3"/>
  <c r="I128" i="3"/>
  <c r="H128" i="3"/>
  <c r="G128" i="3"/>
  <c r="F128" i="3"/>
  <c r="E128" i="3"/>
  <c r="D128" i="3"/>
  <c r="C128" i="3"/>
  <c r="B128" i="3"/>
  <c r="B129" i="3" s="1"/>
  <c r="K127" i="3"/>
  <c r="L127" i="3" s="1"/>
  <c r="M127" i="3" s="1"/>
  <c r="N127" i="3" s="1"/>
  <c r="E127" i="3"/>
  <c r="D127" i="3"/>
  <c r="C127" i="3"/>
  <c r="B127" i="3"/>
  <c r="L126" i="3"/>
  <c r="K126" i="3"/>
  <c r="K125" i="3" s="1"/>
  <c r="J125" i="3"/>
  <c r="J124" i="3" s="1"/>
  <c r="I125" i="3"/>
  <c r="I127" i="3" s="1"/>
  <c r="H125" i="3"/>
  <c r="H127" i="3" s="1"/>
  <c r="G125" i="3"/>
  <c r="G127" i="3" s="1"/>
  <c r="F125" i="3"/>
  <c r="F127" i="3" s="1"/>
  <c r="E125" i="3"/>
  <c r="D125" i="3"/>
  <c r="C125" i="3"/>
  <c r="B125" i="3"/>
  <c r="K123" i="3"/>
  <c r="K122" i="3"/>
  <c r="L122" i="3" s="1"/>
  <c r="J121" i="3"/>
  <c r="J120" i="3" s="1"/>
  <c r="I121" i="3"/>
  <c r="I123" i="3" s="1"/>
  <c r="H121" i="3"/>
  <c r="H123" i="3" s="1"/>
  <c r="G121" i="3"/>
  <c r="G123" i="3" s="1"/>
  <c r="F121" i="3"/>
  <c r="F123" i="3" s="1"/>
  <c r="E121" i="3"/>
  <c r="E123" i="3" s="1"/>
  <c r="D121" i="3"/>
  <c r="D123" i="3" s="1"/>
  <c r="C121" i="3"/>
  <c r="C123" i="3" s="1"/>
  <c r="B121" i="3"/>
  <c r="B123" i="3" s="1"/>
  <c r="M119" i="3"/>
  <c r="N119" i="3" s="1"/>
  <c r="L119" i="3"/>
  <c r="K119" i="3"/>
  <c r="G119" i="3"/>
  <c r="F119" i="3"/>
  <c r="E119" i="3"/>
  <c r="D119" i="3"/>
  <c r="C119" i="3"/>
  <c r="B119" i="3"/>
  <c r="K118" i="3"/>
  <c r="L118" i="3" s="1"/>
  <c r="M118" i="3" s="1"/>
  <c r="N118" i="3" s="1"/>
  <c r="N117" i="3" s="1"/>
  <c r="M117" i="3"/>
  <c r="L117" i="3"/>
  <c r="K117" i="3"/>
  <c r="J117" i="3"/>
  <c r="J116" i="3" s="1"/>
  <c r="I117" i="3"/>
  <c r="I119" i="3" s="1"/>
  <c r="H117" i="3"/>
  <c r="H119" i="3" s="1"/>
  <c r="G117" i="3"/>
  <c r="F117" i="3"/>
  <c r="E117" i="3"/>
  <c r="D117" i="3"/>
  <c r="C117" i="3"/>
  <c r="B117" i="3"/>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J99" i="3"/>
  <c r="K99" i="3" s="1"/>
  <c r="L99" i="3" s="1"/>
  <c r="M99" i="3" s="1"/>
  <c r="N99" i="3" s="1"/>
  <c r="I99" i="3"/>
  <c r="H99" i="3"/>
  <c r="G99" i="3"/>
  <c r="F99" i="3"/>
  <c r="E99" i="3"/>
  <c r="G98" i="3"/>
  <c r="F98" i="3"/>
  <c r="E98" i="3"/>
  <c r="D98" i="3"/>
  <c r="C98" i="3"/>
  <c r="B98" i="3"/>
  <c r="I97" i="3"/>
  <c r="I98" i="3" s="1"/>
  <c r="H97" i="3"/>
  <c r="H98" i="3" s="1"/>
  <c r="G97" i="3"/>
  <c r="F97" i="3"/>
  <c r="E97" i="3"/>
  <c r="D97" i="3"/>
  <c r="D99" i="3" s="1"/>
  <c r="C97" i="3"/>
  <c r="C99" i="3" s="1"/>
  <c r="B97" i="3"/>
  <c r="B99" i="3" s="1"/>
  <c r="K96" i="3"/>
  <c r="L96" i="3" s="1"/>
  <c r="M96" i="3" s="1"/>
  <c r="N96" i="3" s="1"/>
  <c r="I96" i="3"/>
  <c r="E96" i="3"/>
  <c r="K95" i="3"/>
  <c r="K94" i="3" s="1"/>
  <c r="J94" i="3"/>
  <c r="I94" i="3"/>
  <c r="H94" i="3"/>
  <c r="H96" i="3" s="1"/>
  <c r="G94" i="3"/>
  <c r="G96" i="3" s="1"/>
  <c r="F94" i="3"/>
  <c r="F96" i="3" s="1"/>
  <c r="E94" i="3"/>
  <c r="D94" i="3"/>
  <c r="D96" i="3" s="1"/>
  <c r="C94" i="3"/>
  <c r="C96" i="3" s="1"/>
  <c r="B94" i="3"/>
  <c r="B96" i="3" s="1"/>
  <c r="J93" i="3"/>
  <c r="K93" i="3" s="1"/>
  <c r="K92" i="3"/>
  <c r="L92" i="3" s="1"/>
  <c r="M92" i="3" s="1"/>
  <c r="N92" i="3" s="1"/>
  <c r="G92" i="3"/>
  <c r="L91" i="3"/>
  <c r="M91" i="3" s="1"/>
  <c r="N91" i="3" s="1"/>
  <c r="N90" i="3" s="1"/>
  <c r="K91" i="3"/>
  <c r="K90" i="3"/>
  <c r="J90" i="3"/>
  <c r="I90" i="3"/>
  <c r="I92" i="3" s="1"/>
  <c r="H90" i="3"/>
  <c r="H92" i="3" s="1"/>
  <c r="G90" i="3"/>
  <c r="F90" i="3"/>
  <c r="F92" i="3" s="1"/>
  <c r="E90" i="3"/>
  <c r="E92" i="3" s="1"/>
  <c r="D90" i="3"/>
  <c r="D92" i="3" s="1"/>
  <c r="C90" i="3"/>
  <c r="C92" i="3" s="1"/>
  <c r="B90" i="3"/>
  <c r="B92" i="3" s="1"/>
  <c r="J89" i="3"/>
  <c r="K89" i="3" s="1"/>
  <c r="M88" i="3"/>
  <c r="N88" i="3" s="1"/>
  <c r="L88" i="3"/>
  <c r="L86" i="3" s="1"/>
  <c r="K88" i="3"/>
  <c r="K86" i="3" s="1"/>
  <c r="I88" i="3"/>
  <c r="B88" i="3"/>
  <c r="N87" i="3"/>
  <c r="K87" i="3"/>
  <c r="L87" i="3" s="1"/>
  <c r="M87" i="3" s="1"/>
  <c r="J86" i="3"/>
  <c r="J85" i="3" s="1"/>
  <c r="I86" i="3"/>
  <c r="H86" i="3"/>
  <c r="H88" i="3" s="1"/>
  <c r="G86" i="3"/>
  <c r="G88" i="3" s="1"/>
  <c r="F86" i="3"/>
  <c r="F88" i="3" s="1"/>
  <c r="E86" i="3"/>
  <c r="E88" i="3" s="1"/>
  <c r="D86" i="3"/>
  <c r="D88" i="3" s="1"/>
  <c r="C86" i="3"/>
  <c r="C88" i="3" s="1"/>
  <c r="B86" i="3"/>
  <c r="I84" i="3"/>
  <c r="H84" i="3"/>
  <c r="G84" i="3"/>
  <c r="F84" i="3"/>
  <c r="E84" i="3"/>
  <c r="D84" i="3"/>
  <c r="C84" i="3"/>
  <c r="B84" i="3"/>
  <c r="I81" i="3"/>
  <c r="J81" i="3" s="1"/>
  <c r="H81" i="3"/>
  <c r="G81" i="3"/>
  <c r="F81" i="3"/>
  <c r="E81" i="3"/>
  <c r="D81" i="3"/>
  <c r="C81" i="3"/>
  <c r="B81" i="3"/>
  <c r="I80" i="3"/>
  <c r="H80" i="3"/>
  <c r="G80" i="3"/>
  <c r="F80" i="3"/>
  <c r="E80" i="3"/>
  <c r="D80" i="3"/>
  <c r="C80" i="3"/>
  <c r="B80" i="3"/>
  <c r="N78" i="3"/>
  <c r="I78" i="3"/>
  <c r="J78" i="3" s="1"/>
  <c r="K78" i="3" s="1"/>
  <c r="L78" i="3" s="1"/>
  <c r="M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B68" i="3"/>
  <c r="I66" i="3"/>
  <c r="H66" i="3"/>
  <c r="G66" i="3"/>
  <c r="F66" i="3"/>
  <c r="E66" i="3"/>
  <c r="D66" i="3"/>
  <c r="C66" i="3"/>
  <c r="B66" i="3"/>
  <c r="B67" i="3" s="1"/>
  <c r="K65" i="3"/>
  <c r="L65" i="3" s="1"/>
  <c r="M65" i="3" s="1"/>
  <c r="N65" i="3" s="1"/>
  <c r="H65" i="3"/>
  <c r="G65" i="3"/>
  <c r="F65" i="3"/>
  <c r="E65" i="3"/>
  <c r="D65" i="3"/>
  <c r="C65" i="3"/>
  <c r="B65" i="3"/>
  <c r="K64" i="3"/>
  <c r="K63" i="3" s="1"/>
  <c r="K62" i="3" s="1"/>
  <c r="J63" i="3"/>
  <c r="I63" i="3"/>
  <c r="I65" i="3" s="1"/>
  <c r="H63" i="3"/>
  <c r="G63" i="3"/>
  <c r="F63" i="3"/>
  <c r="E63" i="3"/>
  <c r="D63" i="3"/>
  <c r="C63" i="3"/>
  <c r="B63" i="3"/>
  <c r="J62" i="3"/>
  <c r="K61" i="3"/>
  <c r="I61" i="3"/>
  <c r="H61" i="3"/>
  <c r="D61" i="3"/>
  <c r="C61" i="3"/>
  <c r="L60" i="3"/>
  <c r="K60" i="3"/>
  <c r="J59" i="3"/>
  <c r="J58" i="3" s="1"/>
  <c r="I59" i="3"/>
  <c r="H59" i="3"/>
  <c r="G59" i="3"/>
  <c r="G61" i="3" s="1"/>
  <c r="F59" i="3"/>
  <c r="F61" i="3" s="1"/>
  <c r="E59" i="3"/>
  <c r="E61" i="3" s="1"/>
  <c r="D59" i="3"/>
  <c r="C59" i="3"/>
  <c r="B59" i="3"/>
  <c r="B61" i="3" s="1"/>
  <c r="K57" i="3"/>
  <c r="L57" i="3" s="1"/>
  <c r="G57" i="3"/>
  <c r="F57" i="3"/>
  <c r="E57" i="3"/>
  <c r="D57" i="3"/>
  <c r="C57" i="3"/>
  <c r="K56" i="3"/>
  <c r="L56" i="3" s="1"/>
  <c r="M56" i="3" s="1"/>
  <c r="N56" i="3" s="1"/>
  <c r="K55" i="3"/>
  <c r="J55" i="3"/>
  <c r="I55" i="3"/>
  <c r="I57" i="3" s="1"/>
  <c r="H55" i="3"/>
  <c r="H57" i="3" s="1"/>
  <c r="G55" i="3"/>
  <c r="F55" i="3"/>
  <c r="E55" i="3"/>
  <c r="D55" i="3"/>
  <c r="C55" i="3"/>
  <c r="B55" i="3"/>
  <c r="B57" i="3" s="1"/>
  <c r="J54" i="3"/>
  <c r="I53" i="3"/>
  <c r="H53" i="3"/>
  <c r="G53" i="3"/>
  <c r="F53" i="3"/>
  <c r="E53" i="3"/>
  <c r="D53" i="3"/>
  <c r="C53" i="3"/>
  <c r="B53" i="3"/>
  <c r="I50" i="3"/>
  <c r="J50" i="3" s="1"/>
  <c r="J49" i="3" s="1"/>
  <c r="H50" i="3"/>
  <c r="G50" i="3"/>
  <c r="F50" i="3"/>
  <c r="E50" i="3"/>
  <c r="D50" i="3"/>
  <c r="C50" i="3"/>
  <c r="B50" i="3"/>
  <c r="I49" i="3"/>
  <c r="H49" i="3"/>
  <c r="G49" i="3"/>
  <c r="F49" i="3"/>
  <c r="E49" i="3"/>
  <c r="D49" i="3"/>
  <c r="C49" i="3"/>
  <c r="B49" i="3"/>
  <c r="L47" i="3"/>
  <c r="M47" i="3" s="1"/>
  <c r="N47" i="3" s="1"/>
  <c r="K47" i="3"/>
  <c r="I47" i="3"/>
  <c r="J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J41" i="3"/>
  <c r="I41" i="3"/>
  <c r="H41" i="3"/>
  <c r="G41" i="3"/>
  <c r="F41" i="3"/>
  <c r="E41" i="3"/>
  <c r="D41" i="3"/>
  <c r="C41" i="3"/>
  <c r="B41" i="3"/>
  <c r="I40" i="3"/>
  <c r="H40" i="3"/>
  <c r="G40" i="3"/>
  <c r="F40" i="3"/>
  <c r="E40" i="3"/>
  <c r="D40" i="3"/>
  <c r="C40" i="3"/>
  <c r="B40" i="3"/>
  <c r="I39" i="3"/>
  <c r="H39" i="3"/>
  <c r="G39" i="3"/>
  <c r="F39" i="3"/>
  <c r="E39" i="3"/>
  <c r="D39" i="3"/>
  <c r="C39" i="3"/>
  <c r="B39" i="3"/>
  <c r="H37" i="3"/>
  <c r="G37" i="3"/>
  <c r="F37" i="3"/>
  <c r="E37" i="3"/>
  <c r="D37" i="3"/>
  <c r="C37" i="3"/>
  <c r="G36" i="3"/>
  <c r="F36" i="3"/>
  <c r="E36" i="3"/>
  <c r="D36" i="3"/>
  <c r="I35" i="3"/>
  <c r="H35" i="3"/>
  <c r="H36" i="3" s="1"/>
  <c r="G35" i="3"/>
  <c r="F35" i="3"/>
  <c r="E35" i="3"/>
  <c r="D35" i="3"/>
  <c r="C35" i="3"/>
  <c r="B35" i="3"/>
  <c r="B37" i="3" s="1"/>
  <c r="M34" i="3"/>
  <c r="N34" i="3" s="1"/>
  <c r="L34" i="3"/>
  <c r="L32" i="3" s="1"/>
  <c r="K34" i="3"/>
  <c r="K32" i="3" s="1"/>
  <c r="I34" i="3"/>
  <c r="E34" i="3"/>
  <c r="D34" i="3"/>
  <c r="M33" i="3"/>
  <c r="L33" i="3"/>
  <c r="K33" i="3"/>
  <c r="J32" i="3"/>
  <c r="J31" i="3" s="1"/>
  <c r="I32" i="3"/>
  <c r="H32" i="3"/>
  <c r="H34" i="3" s="1"/>
  <c r="G32" i="3"/>
  <c r="G34" i="3" s="1"/>
  <c r="F32" i="3"/>
  <c r="F34" i="3" s="1"/>
  <c r="E32" i="3"/>
  <c r="D32" i="3"/>
  <c r="C32" i="3"/>
  <c r="C34" i="3" s="1"/>
  <c r="B32" i="3"/>
  <c r="B34" i="3" s="1"/>
  <c r="N30" i="3"/>
  <c r="L30" i="3"/>
  <c r="M30" i="3" s="1"/>
  <c r="K30" i="3"/>
  <c r="G30" i="3"/>
  <c r="F30" i="3"/>
  <c r="B30" i="3"/>
  <c r="K29" i="3"/>
  <c r="K28" i="3" s="1"/>
  <c r="J28" i="3"/>
  <c r="J27" i="3" s="1"/>
  <c r="I28" i="3"/>
  <c r="I30" i="3" s="1"/>
  <c r="H28" i="3"/>
  <c r="H30" i="3" s="1"/>
  <c r="G28" i="3"/>
  <c r="F28" i="3"/>
  <c r="E28" i="3"/>
  <c r="E30" i="3" s="1"/>
  <c r="D28" i="3"/>
  <c r="D30" i="3" s="1"/>
  <c r="C28" i="3"/>
  <c r="C30" i="3" s="1"/>
  <c r="B28" i="3"/>
  <c r="K26" i="3"/>
  <c r="L26" i="3" s="1"/>
  <c r="M26" i="3" s="1"/>
  <c r="N26" i="3" s="1"/>
  <c r="I26" i="3"/>
  <c r="H26" i="3"/>
  <c r="K25" i="3"/>
  <c r="J24" i="3"/>
  <c r="J23" i="3" s="1"/>
  <c r="I24" i="3"/>
  <c r="H24" i="3"/>
  <c r="G24" i="3"/>
  <c r="G26" i="3" s="1"/>
  <c r="F24" i="3"/>
  <c r="F26" i="3" s="1"/>
  <c r="E24" i="3"/>
  <c r="E26" i="3" s="1"/>
  <c r="D24" i="3"/>
  <c r="D26" i="3" s="1"/>
  <c r="C24" i="3"/>
  <c r="C26" i="3" s="1"/>
  <c r="B24" i="3"/>
  <c r="B26" i="3" s="1"/>
  <c r="I22" i="3"/>
  <c r="H22" i="3"/>
  <c r="G22" i="3"/>
  <c r="F22" i="3"/>
  <c r="E22" i="3"/>
  <c r="D22" i="3"/>
  <c r="C22" i="3"/>
  <c r="B22" i="3"/>
  <c r="H19" i="3"/>
  <c r="G19" i="3"/>
  <c r="D19" i="3"/>
  <c r="C19" i="3"/>
  <c r="B19" i="3"/>
  <c r="F18" i="3"/>
  <c r="E18" i="3"/>
  <c r="D18" i="3"/>
  <c r="C18" i="3"/>
  <c r="B18" i="3"/>
  <c r="I17" i="3"/>
  <c r="H17" i="3"/>
  <c r="G17" i="3"/>
  <c r="G18" i="3" s="1"/>
  <c r="F17" i="3"/>
  <c r="E17" i="3"/>
  <c r="D17" i="3"/>
  <c r="C17" i="3"/>
  <c r="B17" i="3"/>
  <c r="I16" i="3"/>
  <c r="D16" i="3"/>
  <c r="H15" i="3"/>
  <c r="F15" i="3"/>
  <c r="E15" i="3"/>
  <c r="D15" i="3"/>
  <c r="C15" i="3"/>
  <c r="I14" i="3"/>
  <c r="I15" i="3" s="1"/>
  <c r="H14" i="3"/>
  <c r="G14" i="3"/>
  <c r="F14" i="3"/>
  <c r="E14" i="3"/>
  <c r="D14" i="3"/>
  <c r="C14" i="3"/>
  <c r="B14" i="3"/>
  <c r="B16" i="3" s="1"/>
  <c r="D10" i="3"/>
  <c r="C10" i="3"/>
  <c r="B10" i="3"/>
  <c r="H9" i="3"/>
  <c r="F9" i="3"/>
  <c r="E9" i="3"/>
  <c r="B9" i="3"/>
  <c r="I8" i="3"/>
  <c r="I10" i="3" s="1"/>
  <c r="H8" i="3"/>
  <c r="G8" i="3"/>
  <c r="G9" i="3" s="1"/>
  <c r="F8" i="3"/>
  <c r="E8" i="3"/>
  <c r="D8" i="3"/>
  <c r="C8" i="3"/>
  <c r="D9" i="3" s="1"/>
  <c r="B8" i="3"/>
  <c r="B5" i="3"/>
  <c r="D4" i="3"/>
  <c r="B4" i="3"/>
  <c r="I3" i="3"/>
  <c r="H3" i="3"/>
  <c r="I4" i="3" s="1"/>
  <c r="G3" i="3"/>
  <c r="F3" i="3"/>
  <c r="E3" i="3"/>
  <c r="D3" i="3"/>
  <c r="C3" i="3"/>
  <c r="C4" i="3" s="1"/>
  <c r="B3" i="3"/>
  <c r="I175" i="1"/>
  <c r="I176" i="1" s="1"/>
  <c r="H175" i="1"/>
  <c r="H176" i="1" s="1"/>
  <c r="G175" i="1"/>
  <c r="G176" i="1" s="1"/>
  <c r="F175" i="1"/>
  <c r="F176" i="1" s="1"/>
  <c r="E175" i="1"/>
  <c r="E176" i="1" s="1"/>
  <c r="D175" i="1"/>
  <c r="D176" i="1" s="1"/>
  <c r="C175" i="1"/>
  <c r="C176" i="1" s="1"/>
  <c r="B175" i="1"/>
  <c r="B176" i="1" s="1"/>
  <c r="I172" i="1"/>
  <c r="H172" i="1"/>
  <c r="G172" i="1"/>
  <c r="F172" i="1"/>
  <c r="E172" i="1"/>
  <c r="D172" i="1"/>
  <c r="C172" i="1"/>
  <c r="B172" i="1"/>
  <c r="I163" i="1"/>
  <c r="H163" i="1"/>
  <c r="G163" i="1"/>
  <c r="F163" i="1"/>
  <c r="E163" i="1"/>
  <c r="D163" i="1"/>
  <c r="C163" i="1"/>
  <c r="B163" i="1"/>
  <c r="I161" i="1"/>
  <c r="I164" i="1" s="1"/>
  <c r="I165" i="1" s="1"/>
  <c r="H161" i="1"/>
  <c r="H164" i="1" s="1"/>
  <c r="H165" i="1" s="1"/>
  <c r="G161" i="1"/>
  <c r="G164" i="1" s="1"/>
  <c r="G165" i="1" s="1"/>
  <c r="F161" i="1"/>
  <c r="F164" i="1" s="1"/>
  <c r="F165" i="1" s="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42" i="1"/>
  <c r="H142" i="1"/>
  <c r="G142" i="1"/>
  <c r="F142" i="1"/>
  <c r="E142" i="1"/>
  <c r="D142" i="1"/>
  <c r="C142" i="1"/>
  <c r="B142" i="1"/>
  <c r="I139" i="1"/>
  <c r="H139" i="1"/>
  <c r="G139" i="1"/>
  <c r="F139" i="1"/>
  <c r="E139" i="1"/>
  <c r="D139" i="1"/>
  <c r="C139" i="1"/>
  <c r="B139" i="1"/>
  <c r="I125" i="1"/>
  <c r="H125" i="1"/>
  <c r="G125" i="1"/>
  <c r="F125" i="1"/>
  <c r="E125" i="1"/>
  <c r="D125" i="1"/>
  <c r="C125" i="1"/>
  <c r="B125" i="1"/>
  <c r="I124" i="1"/>
  <c r="I131" i="1" s="1"/>
  <c r="B132" i="1" s="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H124" i="1" s="1"/>
  <c r="H131" i="1" s="1"/>
  <c r="H132" i="1" s="1"/>
  <c r="G107" i="1"/>
  <c r="G124" i="1" s="1"/>
  <c r="G131" i="1" s="1"/>
  <c r="G132" i="1" s="1"/>
  <c r="F107" i="1"/>
  <c r="F124" i="1" s="1"/>
  <c r="F131" i="1" s="1"/>
  <c r="F132" i="1" s="1"/>
  <c r="E107" i="1"/>
  <c r="E124" i="1" s="1"/>
  <c r="E131" i="1" s="1"/>
  <c r="E132" i="1" s="1"/>
  <c r="D107" i="1"/>
  <c r="D124" i="1" s="1"/>
  <c r="D131" i="1" s="1"/>
  <c r="D132" i="1" s="1"/>
  <c r="C107" i="1"/>
  <c r="C124" i="1" s="1"/>
  <c r="C131" i="1" s="1"/>
  <c r="C132" i="1" s="1"/>
  <c r="B107" i="1"/>
  <c r="B124" i="1" s="1"/>
  <c r="B131" i="1" s="1"/>
  <c r="I92" i="1"/>
  <c r="H92" i="1"/>
  <c r="G92" i="1"/>
  <c r="F92" i="1"/>
  <c r="E92" i="1"/>
  <c r="D92" i="1"/>
  <c r="C92" i="1"/>
  <c r="B92" i="1"/>
  <c r="I83" i="1"/>
  <c r="H83" i="1"/>
  <c r="G83" i="1"/>
  <c r="F83" i="1"/>
  <c r="E83" i="1"/>
  <c r="D83" i="1"/>
  <c r="C83" i="1"/>
  <c r="B83" i="1"/>
  <c r="I58" i="1"/>
  <c r="H58" i="1"/>
  <c r="G58" i="1"/>
  <c r="F58" i="1"/>
  <c r="E58" i="1"/>
  <c r="D58" i="1"/>
  <c r="C58" i="1"/>
  <c r="B58" i="1"/>
  <c r="I45" i="1"/>
  <c r="I59" i="1" s="1"/>
  <c r="I60" i="1" s="1"/>
  <c r="H45" i="1"/>
  <c r="H59" i="1" s="1"/>
  <c r="H60" i="1" s="1"/>
  <c r="G45" i="1"/>
  <c r="G59" i="1" s="1"/>
  <c r="G60" i="1" s="1"/>
  <c r="F45" i="1"/>
  <c r="F59" i="1" s="1"/>
  <c r="F60" i="1" s="1"/>
  <c r="E45" i="1"/>
  <c r="E59" i="1" s="1"/>
  <c r="E60" i="1" s="1"/>
  <c r="D45" i="1"/>
  <c r="D59" i="1" s="1"/>
  <c r="D60" i="1" s="1"/>
  <c r="C45" i="1"/>
  <c r="C59" i="1" s="1"/>
  <c r="C60" i="1" s="1"/>
  <c r="B45" i="1"/>
  <c r="B59" i="1" s="1"/>
  <c r="B60" i="1" s="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N4" i="4" l="1"/>
  <c r="N8" i="4"/>
  <c r="J9" i="4"/>
  <c r="L9" i="4"/>
  <c r="N9" i="4"/>
  <c r="K51" i="4"/>
  <c r="K8" i="4"/>
  <c r="L51" i="4"/>
  <c r="K46" i="4"/>
  <c r="L46" i="4"/>
  <c r="M4" i="4"/>
  <c r="M23" i="4"/>
  <c r="N23" i="4"/>
  <c r="L4" i="4"/>
  <c r="J8" i="4"/>
  <c r="M51" i="4"/>
  <c r="K62" i="4"/>
  <c r="L36" i="4"/>
  <c r="K59" i="4"/>
  <c r="K50" i="4"/>
  <c r="K10" i="4" s="1"/>
  <c r="K11" i="4" s="1"/>
  <c r="J50" i="4"/>
  <c r="J10" i="4" s="1"/>
  <c r="J11" i="4" s="1"/>
  <c r="J51" i="4"/>
  <c r="K57" i="4"/>
  <c r="J60" i="4"/>
  <c r="J62" i="4"/>
  <c r="J4" i="4"/>
  <c r="K4" i="4"/>
  <c r="J111" i="3"/>
  <c r="K112" i="3"/>
  <c r="J146" i="3"/>
  <c r="J169" i="3"/>
  <c r="J170" i="3" s="1"/>
  <c r="J172" i="3"/>
  <c r="J161" i="3"/>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K116" i="3"/>
  <c r="J114" i="3"/>
  <c r="K54" i="3"/>
  <c r="J52" i="3"/>
  <c r="F68" i="3"/>
  <c r="F67" i="3"/>
  <c r="F5" i="3"/>
  <c r="G4" i="3"/>
  <c r="L64" i="3"/>
  <c r="J208" i="3"/>
  <c r="K209" i="3"/>
  <c r="M193" i="3"/>
  <c r="N193" i="3" s="1"/>
  <c r="L191" i="3"/>
  <c r="L190" i="3" s="1"/>
  <c r="M190" i="3" s="1"/>
  <c r="N190" i="3" s="1"/>
  <c r="C227" i="3"/>
  <c r="C226" i="3"/>
  <c r="J211" i="3"/>
  <c r="K213" i="3"/>
  <c r="F16" i="3"/>
  <c r="J142" i="3"/>
  <c r="K143" i="3"/>
  <c r="K152" i="3"/>
  <c r="K151" i="3" s="1"/>
  <c r="G68" i="3"/>
  <c r="K72" i="3"/>
  <c r="L153" i="3"/>
  <c r="H16" i="3"/>
  <c r="L157" i="3"/>
  <c r="L123" i="3"/>
  <c r="M123" i="3" s="1"/>
  <c r="N123" i="3" s="1"/>
  <c r="K121" i="3"/>
  <c r="K58" i="3"/>
  <c r="L58" i="3" s="1"/>
  <c r="L90" i="3"/>
  <c r="L187" i="3"/>
  <c r="L186" i="3" s="1"/>
  <c r="M186" i="3" s="1"/>
  <c r="N186" i="3" s="1"/>
  <c r="B130" i="3"/>
  <c r="E4" i="3"/>
  <c r="E19" i="3"/>
  <c r="E16" i="3"/>
  <c r="E10" i="3"/>
  <c r="L89" i="3"/>
  <c r="M89" i="3" s="1"/>
  <c r="N89" i="3" s="1"/>
  <c r="B6" i="3"/>
  <c r="L61" i="3"/>
  <c r="M61" i="3" s="1"/>
  <c r="N61" i="3" s="1"/>
  <c r="K59" i="3"/>
  <c r="K41" i="3"/>
  <c r="D227" i="3"/>
  <c r="D226" i="3"/>
  <c r="I36" i="3"/>
  <c r="I5" i="3"/>
  <c r="E227" i="3"/>
  <c r="E226" i="3"/>
  <c r="K178" i="3"/>
  <c r="J176" i="3"/>
  <c r="K27" i="3"/>
  <c r="B36" i="3"/>
  <c r="M90" i="3"/>
  <c r="L185" i="3"/>
  <c r="M187" i="3"/>
  <c r="L219" i="3"/>
  <c r="E68" i="3"/>
  <c r="E67" i="3"/>
  <c r="E5" i="3"/>
  <c r="J80" i="3"/>
  <c r="K81" i="3"/>
  <c r="H10" i="3"/>
  <c r="K159" i="3"/>
  <c r="C9" i="3"/>
  <c r="I37" i="3"/>
  <c r="J37" i="3" s="1"/>
  <c r="K37" i="3" s="1"/>
  <c r="L37" i="3" s="1"/>
  <c r="M37" i="3" s="1"/>
  <c r="N37" i="3" s="1"/>
  <c r="M126" i="3"/>
  <c r="H68" i="3"/>
  <c r="B15" i="3"/>
  <c r="C36" i="3"/>
  <c r="N180" i="3"/>
  <c r="M223" i="3"/>
  <c r="L222" i="3"/>
  <c r="L221" i="3" s="1"/>
  <c r="F227" i="3"/>
  <c r="F226" i="3"/>
  <c r="H18" i="3"/>
  <c r="K31" i="3"/>
  <c r="L31" i="3" s="1"/>
  <c r="M31" i="3" s="1"/>
  <c r="N31" i="3" s="1"/>
  <c r="E130" i="3"/>
  <c r="E129" i="3"/>
  <c r="G10" i="3"/>
  <c r="D129" i="3"/>
  <c r="D130" i="3"/>
  <c r="K174" i="3"/>
  <c r="J173" i="3"/>
  <c r="K50" i="3"/>
  <c r="L59" i="3"/>
  <c r="F130" i="3"/>
  <c r="F129" i="3"/>
  <c r="L165" i="3"/>
  <c r="K24" i="3"/>
  <c r="K23" i="3" s="1"/>
  <c r="M60" i="3"/>
  <c r="G130" i="3"/>
  <c r="G129" i="3"/>
  <c r="J162" i="3"/>
  <c r="J166" i="3" s="1"/>
  <c r="C129" i="3"/>
  <c r="C130" i="3"/>
  <c r="K214" i="3"/>
  <c r="L215" i="3"/>
  <c r="J21" i="3"/>
  <c r="K85" i="3"/>
  <c r="J83" i="3"/>
  <c r="K134" i="3"/>
  <c r="I18" i="3"/>
  <c r="I19" i="3"/>
  <c r="L181" i="3"/>
  <c r="G15" i="3"/>
  <c r="G16" i="3"/>
  <c r="L25" i="3"/>
  <c r="M86" i="3"/>
  <c r="K124" i="3"/>
  <c r="L124" i="3" s="1"/>
  <c r="H129" i="3"/>
  <c r="G227" i="3"/>
  <c r="H226" i="3"/>
  <c r="G226" i="3"/>
  <c r="I9" i="3"/>
  <c r="N33" i="3"/>
  <c r="N32" i="3" s="1"/>
  <c r="M32" i="3"/>
  <c r="N86" i="3"/>
  <c r="K120" i="3"/>
  <c r="L120" i="3" s="1"/>
  <c r="E160" i="3"/>
  <c r="M191" i="3"/>
  <c r="F195" i="3"/>
  <c r="F196" i="3"/>
  <c r="G195" i="3"/>
  <c r="G196" i="3"/>
  <c r="C16" i="3"/>
  <c r="L121" i="3"/>
  <c r="M122" i="3"/>
  <c r="N191"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G20" i="1"/>
  <c r="G64" i="1"/>
  <c r="G76" i="1" s="1"/>
  <c r="G94" i="1" s="1"/>
  <c r="G96" i="1" s="1"/>
  <c r="G97" i="1" s="1"/>
  <c r="I20" i="1"/>
  <c r="I64" i="1"/>
  <c r="I76" i="1" s="1"/>
  <c r="I94" i="1" s="1"/>
  <c r="B143" i="1"/>
  <c r="F143" i="1"/>
  <c r="G143" i="1"/>
  <c r="H20" i="1"/>
  <c r="H64" i="1"/>
  <c r="H76" i="1" s="1"/>
  <c r="H94" i="1" s="1"/>
  <c r="H96" i="1" s="1"/>
  <c r="C143" i="1"/>
  <c r="D143" i="1"/>
  <c r="E143" i="1"/>
  <c r="B164" i="1"/>
  <c r="B165" i="1" s="1"/>
  <c r="C164" i="1"/>
  <c r="C165" i="1" s="1"/>
  <c r="H143" i="1"/>
  <c r="D164" i="1"/>
  <c r="D165" i="1" s="1"/>
  <c r="I143" i="1"/>
  <c r="E164" i="1"/>
  <c r="E165" i="1" s="1"/>
  <c r="N51" i="4" l="1"/>
  <c r="J12" i="4"/>
  <c r="J48" i="4" s="1"/>
  <c r="J49" i="4" s="1"/>
  <c r="K58" i="4"/>
  <c r="L57" i="4"/>
  <c r="K12" i="4"/>
  <c r="K48" i="4" s="1"/>
  <c r="K49" i="4" s="1"/>
  <c r="L59" i="4"/>
  <c r="K60" i="4"/>
  <c r="L62" i="4"/>
  <c r="L50" i="4"/>
  <c r="L10" i="4" s="1"/>
  <c r="L11" i="4" s="1"/>
  <c r="M36" i="4"/>
  <c r="K21" i="3"/>
  <c r="J167" i="3"/>
  <c r="J168" i="3"/>
  <c r="M221" i="3"/>
  <c r="F11" i="3"/>
  <c r="F7" i="3"/>
  <c r="F6" i="3"/>
  <c r="M95" i="3"/>
  <c r="L94" i="3"/>
  <c r="L93" i="3" s="1"/>
  <c r="M120" i="3"/>
  <c r="N120"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N122" i="3"/>
  <c r="N121" i="3" s="1"/>
  <c r="K83" i="3"/>
  <c r="L85" i="3"/>
  <c r="K49" i="3"/>
  <c r="L50" i="3"/>
  <c r="L41" i="3"/>
  <c r="B12" i="3"/>
  <c r="B13" i="3"/>
  <c r="L72" i="3"/>
  <c r="M124" i="3"/>
  <c r="N124" i="3" s="1"/>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M58" i="3"/>
  <c r="N58" i="3" s="1"/>
  <c r="N223" i="3"/>
  <c r="N222" i="3" s="1"/>
  <c r="M222" i="3"/>
  <c r="J22" i="3"/>
  <c r="J45" i="3"/>
  <c r="J3" i="3"/>
  <c r="J4" i="3" s="1"/>
  <c r="J35" i="3"/>
  <c r="J48" i="3"/>
  <c r="K173" i="3"/>
  <c r="L174" i="3"/>
  <c r="M125" i="3"/>
  <c r="N126" i="3"/>
  <c r="N125" i="3" s="1"/>
  <c r="L152" i="3"/>
  <c r="L151" i="3" s="1"/>
  <c r="M153" i="3"/>
  <c r="L63" i="3"/>
  <c r="L62" i="3" s="1"/>
  <c r="M64" i="3"/>
  <c r="K145" i="3"/>
  <c r="L147" i="3"/>
  <c r="D11" i="3"/>
  <c r="D6" i="3"/>
  <c r="D7" i="3"/>
  <c r="I95" i="1"/>
  <c r="I96" i="1" s="1"/>
  <c r="I97" i="1" s="1"/>
  <c r="H97" i="1"/>
  <c r="L12" i="4" l="1"/>
  <c r="L48" i="4" s="1"/>
  <c r="L49" i="4" s="1"/>
  <c r="K53" i="4"/>
  <c r="K55" i="4"/>
  <c r="J53" i="4"/>
  <c r="J55" i="4"/>
  <c r="M62" i="4"/>
  <c r="N36" i="4"/>
  <c r="M50" i="4"/>
  <c r="M10" i="4" s="1"/>
  <c r="M11" i="4" s="1"/>
  <c r="M59" i="4"/>
  <c r="L60" i="4"/>
  <c r="K14" i="4"/>
  <c r="L58" i="4"/>
  <c r="M57" i="4"/>
  <c r="J14" i="4"/>
  <c r="L21" i="3"/>
  <c r="K207" i="3"/>
  <c r="K197" i="3" s="1"/>
  <c r="K194" i="3"/>
  <c r="K177" i="3"/>
  <c r="K204" i="3"/>
  <c r="K205" i="3" s="1"/>
  <c r="K146" i="3"/>
  <c r="K172" i="3"/>
  <c r="K162" i="3" s="1"/>
  <c r="K169" i="3"/>
  <c r="K170" i="3" s="1"/>
  <c r="M178" i="3"/>
  <c r="L176" i="3"/>
  <c r="M63" i="3"/>
  <c r="M62" i="3" s="1"/>
  <c r="N62" i="3" s="1"/>
  <c r="N64" i="3"/>
  <c r="N63" i="3" s="1"/>
  <c r="L208" i="3"/>
  <c r="M209" i="3"/>
  <c r="M72" i="3"/>
  <c r="M28" i="3"/>
  <c r="N29" i="3"/>
  <c r="N28" i="3" s="1"/>
  <c r="M214" i="3"/>
  <c r="M213" i="3" s="1"/>
  <c r="N215" i="3"/>
  <c r="N214" i="3" s="1"/>
  <c r="L173" i="3"/>
  <c r="M174" i="3"/>
  <c r="N219" i="3"/>
  <c r="N218" i="3" s="1"/>
  <c r="M218" i="3"/>
  <c r="M41" i="3"/>
  <c r="F12" i="3"/>
  <c r="F13" i="3"/>
  <c r="N181" i="3"/>
  <c r="N179" i="3" s="1"/>
  <c r="M179" i="3"/>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1" i="3" s="1"/>
  <c r="N153" i="3"/>
  <c r="N152" i="3" s="1"/>
  <c r="N157" i="3"/>
  <c r="N156" i="3" s="1"/>
  <c r="M156" i="3"/>
  <c r="M155" i="3" s="1"/>
  <c r="N155" i="3" s="1"/>
  <c r="M27" i="3"/>
  <c r="N27" i="3" s="1"/>
  <c r="M183" i="3"/>
  <c r="M182" i="3" s="1"/>
  <c r="N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217" i="3"/>
  <c r="N217" i="3" s="1"/>
  <c r="M50" i="3"/>
  <c r="L49" i="3"/>
  <c r="N221" i="3"/>
  <c r="M85" i="3"/>
  <c r="L83" i="3"/>
  <c r="M134" i="3"/>
  <c r="J14" i="3"/>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L14" i="4" l="1"/>
  <c r="M12" i="4"/>
  <c r="M48" i="4" s="1"/>
  <c r="M49" i="4" s="1"/>
  <c r="N50" i="4"/>
  <c r="N10" i="4" s="1"/>
  <c r="N11" i="4" s="1"/>
  <c r="N62" i="4"/>
  <c r="J16" i="4"/>
  <c r="J17" i="4" s="1"/>
  <c r="J61" i="4" s="1"/>
  <c r="L16" i="4"/>
  <c r="L17" i="4" s="1"/>
  <c r="L61" i="4" s="1"/>
  <c r="M60" i="4"/>
  <c r="N59" i="4"/>
  <c r="N57" i="4"/>
  <c r="N58" i="4" s="1"/>
  <c r="M58" i="4"/>
  <c r="K16" i="4"/>
  <c r="K17" i="4" s="1"/>
  <c r="K61" i="4" s="1"/>
  <c r="L53" i="4"/>
  <c r="L55" i="4"/>
  <c r="M21" i="3"/>
  <c r="N23" i="3"/>
  <c r="N21" i="3" s="1"/>
  <c r="N213" i="3"/>
  <c r="N211" i="3" s="1"/>
  <c r="M211" i="3"/>
  <c r="N103" i="3"/>
  <c r="L146" i="3"/>
  <c r="L172" i="3"/>
  <c r="L162" i="3" s="1"/>
  <c r="L169" i="3"/>
  <c r="L170" i="3" s="1"/>
  <c r="M145" i="3"/>
  <c r="N147" i="3"/>
  <c r="N145" i="3" s="1"/>
  <c r="M208" i="3"/>
  <c r="N209" i="3"/>
  <c r="N208" i="3" s="1"/>
  <c r="N50" i="3"/>
  <c r="N49" i="3" s="1"/>
  <c r="M49" i="3"/>
  <c r="M80" i="3"/>
  <c r="N81" i="3"/>
  <c r="N80" i="3" s="1"/>
  <c r="J234" i="3"/>
  <c r="J233" i="3"/>
  <c r="K98" i="3"/>
  <c r="K104" i="3"/>
  <c r="N41" i="3"/>
  <c r="K17" i="3"/>
  <c r="K38" i="3"/>
  <c r="K36" i="3"/>
  <c r="K42" i="3"/>
  <c r="K5" i="3"/>
  <c r="K67" i="3"/>
  <c r="K73" i="3"/>
  <c r="K14" i="3"/>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J11"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L18" i="4" l="1"/>
  <c r="L64" i="4"/>
  <c r="L66" i="4" s="1"/>
  <c r="M14" i="4"/>
  <c r="N60" i="4"/>
  <c r="J18" i="4"/>
  <c r="M55" i="4"/>
  <c r="M53" i="4"/>
  <c r="N12" i="4"/>
  <c r="N48" i="4" s="1"/>
  <c r="N49" i="4" s="1"/>
  <c r="K18" i="4"/>
  <c r="L17" i="3"/>
  <c r="L38" i="3"/>
  <c r="K15" i="3"/>
  <c r="K16" i="3"/>
  <c r="M207" i="3"/>
  <c r="M197" i="3" s="1"/>
  <c r="M177" i="3"/>
  <c r="M194" i="3"/>
  <c r="M204" i="3"/>
  <c r="M205" i="3" s="1"/>
  <c r="K7" i="3"/>
  <c r="K6" i="3"/>
  <c r="K11" i="3"/>
  <c r="N172" i="3"/>
  <c r="N162" i="3" s="1"/>
  <c r="N169" i="3"/>
  <c r="N146" i="3"/>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0" i="3"/>
  <c r="L229" i="3"/>
  <c r="L230" i="3"/>
  <c r="L232" i="3"/>
  <c r="N161" i="3"/>
  <c r="N166" i="3"/>
  <c r="L104" i="3"/>
  <c r="L98" i="3"/>
  <c r="M107" i="3"/>
  <c r="M108" i="3" s="1"/>
  <c r="M110" i="3"/>
  <c r="M100" i="3" s="1"/>
  <c r="M97" i="3"/>
  <c r="M84" i="3"/>
  <c r="L73" i="3"/>
  <c r="L67" i="3"/>
  <c r="L14" i="3"/>
  <c r="L46" i="3"/>
  <c r="M66" i="3"/>
  <c r="M53" i="3"/>
  <c r="M76" i="3"/>
  <c r="M77" i="3" s="1"/>
  <c r="M79" i="3"/>
  <c r="M69" i="3" s="1"/>
  <c r="N131" i="3"/>
  <c r="L201" i="3"/>
  <c r="L195" i="3"/>
  <c r="L163" i="3"/>
  <c r="L164" i="3"/>
  <c r="L166" i="3"/>
  <c r="N212" i="3"/>
  <c r="N238" i="3"/>
  <c r="N228" i="3" s="1"/>
  <c r="N235" i="3"/>
  <c r="N227" i="3"/>
  <c r="N107" i="3"/>
  <c r="N108" i="3" s="1"/>
  <c r="N110" i="3"/>
  <c r="N100" i="3" s="1"/>
  <c r="N84" i="3"/>
  <c r="N97" i="3"/>
  <c r="L42" i="3"/>
  <c r="L36" i="3"/>
  <c r="L5" i="3"/>
  <c r="M128" i="3"/>
  <c r="M138" i="3"/>
  <c r="M139" i="3" s="1"/>
  <c r="M115" i="3"/>
  <c r="M141" i="3"/>
  <c r="M131" i="3" s="1"/>
  <c r="N45" i="3"/>
  <c r="N48" i="3"/>
  <c r="N38" i="3" s="1"/>
  <c r="N22" i="3"/>
  <c r="N3" i="3"/>
  <c r="N35" i="3"/>
  <c r="N207" i="3"/>
  <c r="N197" i="3" s="1"/>
  <c r="N177" i="3"/>
  <c r="N194" i="3"/>
  <c r="N204" i="3"/>
  <c r="N205" i="3" s="1"/>
  <c r="K75" i="3"/>
  <c r="K74" i="3"/>
  <c r="N69" i="3"/>
  <c r="N66" i="3"/>
  <c r="N53" i="3"/>
  <c r="N76" i="3"/>
  <c r="N79" i="3"/>
  <c r="K19" i="3"/>
  <c r="K18" i="3"/>
  <c r="K234" i="3"/>
  <c r="K233" i="3"/>
  <c r="K106" i="3"/>
  <c r="K105" i="3"/>
  <c r="J13" i="3"/>
  <c r="J12" i="3"/>
  <c r="J9" i="3"/>
  <c r="J10" i="3"/>
  <c r="K202" i="3"/>
  <c r="K203" i="3"/>
  <c r="L70" i="3"/>
  <c r="L71" i="3"/>
  <c r="N128" i="3"/>
  <c r="N138" i="3"/>
  <c r="N139" i="3" s="1"/>
  <c r="N141" i="3"/>
  <c r="N115" i="3"/>
  <c r="M45" i="3"/>
  <c r="M48" i="3"/>
  <c r="M22" i="3"/>
  <c r="M3" i="3"/>
  <c r="M4" i="3" s="1"/>
  <c r="M35" i="3"/>
  <c r="L43" i="4" l="1"/>
  <c r="J64" i="4"/>
  <c r="J66" i="4" s="1"/>
  <c r="J68" i="4" s="1"/>
  <c r="J70" i="4" s="1"/>
  <c r="J43" i="4"/>
  <c r="N55" i="4"/>
  <c r="N53" i="4"/>
  <c r="K64" i="4"/>
  <c r="K66" i="4" s="1"/>
  <c r="K43" i="4"/>
  <c r="N14" i="4"/>
  <c r="M16" i="4"/>
  <c r="M17" i="4" s="1"/>
  <c r="M61" i="4" s="1"/>
  <c r="N102" i="3"/>
  <c r="N101" i="3"/>
  <c r="N40" i="3"/>
  <c r="N8" i="3"/>
  <c r="L106" i="3"/>
  <c r="L105" i="3"/>
  <c r="N170" i="3"/>
  <c r="N98" i="3"/>
  <c r="N104" i="3"/>
  <c r="M73" i="3"/>
  <c r="M67" i="3"/>
  <c r="M17" i="3"/>
  <c r="M38" i="3"/>
  <c r="L6" i="3"/>
  <c r="L7" i="3"/>
  <c r="L137" i="3"/>
  <c r="L136" i="3"/>
  <c r="N132" i="3"/>
  <c r="N133" i="3"/>
  <c r="K12" i="3"/>
  <c r="K13" i="3"/>
  <c r="N36" i="3"/>
  <c r="N42" i="3"/>
  <c r="N5" i="3"/>
  <c r="N4" i="3"/>
  <c r="M201" i="3"/>
  <c r="M195" i="3"/>
  <c r="N46" i="3"/>
  <c r="N14" i="3"/>
  <c r="M163" i="3"/>
  <c r="M164" i="3"/>
  <c r="M166" i="3"/>
  <c r="L202" i="3"/>
  <c r="L203" i="3"/>
  <c r="M70" i="3"/>
  <c r="M71" i="3"/>
  <c r="N236" i="3"/>
  <c r="L74" i="3"/>
  <c r="L75" i="3"/>
  <c r="M104" i="3"/>
  <c r="M98" i="3"/>
  <c r="N168" i="3"/>
  <c r="N167" i="3"/>
  <c r="N163" i="3"/>
  <c r="N164" i="3"/>
  <c r="M42" i="3"/>
  <c r="M36" i="3"/>
  <c r="M5" i="3"/>
  <c r="N198" i="3"/>
  <c r="N199" i="3"/>
  <c r="M230" i="3"/>
  <c r="M232" i="3"/>
  <c r="M229" i="3"/>
  <c r="L16" i="3"/>
  <c r="L15" i="3"/>
  <c r="M14" i="3"/>
  <c r="M46" i="3"/>
  <c r="M198" i="3"/>
  <c r="M199" i="3"/>
  <c r="N77" i="3"/>
  <c r="L167" i="3"/>
  <c r="L168" i="3"/>
  <c r="M102" i="3"/>
  <c r="M101" i="3"/>
  <c r="L39" i="3"/>
  <c r="L40" i="3"/>
  <c r="L8" i="3"/>
  <c r="N73" i="3"/>
  <c r="N67" i="3"/>
  <c r="M129" i="3"/>
  <c r="M135" i="3"/>
  <c r="N70" i="3"/>
  <c r="N71" i="3"/>
  <c r="L44" i="3"/>
  <c r="L43" i="3"/>
  <c r="L234" i="3"/>
  <c r="L233" i="3"/>
  <c r="N201" i="3"/>
  <c r="N195" i="3"/>
  <c r="K9" i="3"/>
  <c r="K10" i="3"/>
  <c r="N230" i="3"/>
  <c r="N232" i="3"/>
  <c r="N229" i="3"/>
  <c r="N17" i="3"/>
  <c r="M132" i="3"/>
  <c r="M133" i="3"/>
  <c r="N135" i="3"/>
  <c r="N129" i="3"/>
  <c r="L19" i="3"/>
  <c r="L18" i="3"/>
  <c r="M18" i="4" l="1"/>
  <c r="K67" i="4"/>
  <c r="K68" i="4" s="1"/>
  <c r="K70" i="4" s="1"/>
  <c r="J21" i="4"/>
  <c r="J31" i="4" s="1"/>
  <c r="J44" i="4" s="1"/>
  <c r="J69" i="4"/>
  <c r="N16" i="4"/>
  <c r="N17" i="4" s="1"/>
  <c r="N61" i="4" s="1"/>
  <c r="N15" i="3"/>
  <c r="N16" i="3"/>
  <c r="M40" i="3"/>
  <c r="M8" i="3"/>
  <c r="M39" i="3"/>
  <c r="M16" i="3"/>
  <c r="M15" i="3"/>
  <c r="N6" i="3"/>
  <c r="N7" i="3"/>
  <c r="N11" i="3"/>
  <c r="L10" i="3"/>
  <c r="L9" i="3"/>
  <c r="N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M64" i="4" l="1"/>
  <c r="M66" i="4" s="1"/>
  <c r="M43" i="4"/>
  <c r="N18" i="4"/>
  <c r="L67" i="4"/>
  <c r="L68" i="4" s="1"/>
  <c r="L70" i="4" s="1"/>
  <c r="K21" i="4"/>
  <c r="K31" i="4" s="1"/>
  <c r="K44" i="4" s="1"/>
  <c r="K69" i="4"/>
  <c r="M9" i="3"/>
  <c r="M10" i="3"/>
  <c r="N13" i="3"/>
  <c r="M11" i="3"/>
  <c r="L12" i="3"/>
  <c r="L13" i="3"/>
  <c r="M67" i="4" l="1"/>
  <c r="M68" i="4" s="1"/>
  <c r="M70" i="4" s="1"/>
  <c r="L21" i="4"/>
  <c r="L31" i="4" s="1"/>
  <c r="L44" i="4" s="1"/>
  <c r="L69" i="4"/>
  <c r="N64" i="4"/>
  <c r="N66" i="4" s="1"/>
  <c r="N43" i="4"/>
  <c r="M12" i="3"/>
  <c r="M13" i="3"/>
  <c r="N12" i="3"/>
  <c r="N67" i="4" l="1"/>
  <c r="N68" i="4" s="1"/>
  <c r="N70" i="4" s="1"/>
  <c r="M21" i="4"/>
  <c r="M31" i="4" s="1"/>
  <c r="M44" i="4" s="1"/>
  <c r="M69" i="4"/>
  <c r="N21" i="4" l="1"/>
  <c r="N31" i="4" s="1"/>
  <c r="N44" i="4" s="1"/>
  <c r="N69" i="4"/>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<sst xmlns="http://schemas.openxmlformats.org/spreadsheetml/2006/main" count="360" uniqueCount="227">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</sst>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43" fontId="0" fillId="0" borderId="0" xfId="0" applyNumberFormat="1"/>
    <xf numFmtId="0" fontId="0" fillId="9" borderId="0" xfId="0"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row r="14">
          <cell r="J14">
            <v>835.52716152059941</v>
          </cell>
          <cell r="K14">
            <v>922.43949920876969</v>
          </cell>
          <cell r="L14">
            <v>1020.0455310952527</v>
          </cell>
          <cell r="M14">
            <v>1129.8581255644065</v>
          </cell>
          <cell r="N14">
            <v>1253.6293322736576</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1">
        <v>4466</v>
      </c>
      <c r="G25" s="62">
        <v>8348</v>
      </c>
      <c r="H25" s="3">
        <v>9889</v>
      </c>
      <c r="I25" s="3">
        <v>8574</v>
      </c>
    </row>
    <row r="26" spans="1:9" x14ac:dyDescent="0.35">
      <c r="A26" s="11" t="s">
        <v>33</v>
      </c>
      <c r="B26" s="3">
        <v>2072</v>
      </c>
      <c r="C26" s="3">
        <v>2319</v>
      </c>
      <c r="D26" s="3">
        <v>2371</v>
      </c>
      <c r="E26" s="3">
        <v>996</v>
      </c>
      <c r="F26" s="63">
        <v>197</v>
      </c>
      <c r="G26" s="64">
        <v>439</v>
      </c>
      <c r="H26" s="3">
        <v>3587</v>
      </c>
      <c r="I26" s="3">
        <v>4423</v>
      </c>
    </row>
    <row r="27" spans="1:9" x14ac:dyDescent="0.35">
      <c r="A27" s="11" t="s">
        <v>34</v>
      </c>
      <c r="B27" s="3">
        <v>3358</v>
      </c>
      <c r="C27" s="3">
        <v>3241</v>
      </c>
      <c r="D27" s="3">
        <v>3677</v>
      </c>
      <c r="E27" s="3">
        <v>3498</v>
      </c>
      <c r="F27" s="65">
        <v>4272</v>
      </c>
      <c r="G27" s="66">
        <v>2749</v>
      </c>
      <c r="H27" s="3">
        <v>4463</v>
      </c>
      <c r="I27" s="3">
        <v>4667</v>
      </c>
    </row>
    <row r="28" spans="1:9" x14ac:dyDescent="0.35">
      <c r="A28" s="11" t="s">
        <v>35</v>
      </c>
      <c r="B28" s="3">
        <v>4337</v>
      </c>
      <c r="C28" s="3">
        <v>4838</v>
      </c>
      <c r="D28" s="3">
        <v>5055</v>
      </c>
      <c r="E28" s="3">
        <v>5261</v>
      </c>
      <c r="F28" s="65">
        <v>5622</v>
      </c>
      <c r="G28" s="66">
        <v>7367</v>
      </c>
      <c r="H28" s="3">
        <v>6854</v>
      </c>
      <c r="I28" s="3">
        <v>8420</v>
      </c>
    </row>
    <row r="29" spans="1:9" x14ac:dyDescent="0.35">
      <c r="A29" s="11" t="s">
        <v>36</v>
      </c>
      <c r="B29" s="3">
        <v>1968</v>
      </c>
      <c r="C29" s="3">
        <v>1489</v>
      </c>
      <c r="D29" s="3">
        <v>1150</v>
      </c>
      <c r="E29" s="3">
        <v>1130</v>
      </c>
      <c r="F29" s="67">
        <v>1968</v>
      </c>
      <c r="G29" s="6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5">
        <v>4744</v>
      </c>
      <c r="G31" s="66">
        <v>4866</v>
      </c>
      <c r="H31" s="3">
        <v>4904</v>
      </c>
      <c r="I31" s="3">
        <v>4791</v>
      </c>
    </row>
    <row r="32" spans="1:9" x14ac:dyDescent="0.35">
      <c r="A32" s="2" t="s">
        <v>38</v>
      </c>
      <c r="B32" s="3"/>
      <c r="C32" s="3"/>
      <c r="D32" s="3">
        <v>0</v>
      </c>
      <c r="E32" s="3">
        <v>0</v>
      </c>
      <c r="F32" s="3">
        <v>0</v>
      </c>
      <c r="G32" s="66">
        <v>3097</v>
      </c>
      <c r="H32" s="3">
        <v>3113</v>
      </c>
      <c r="I32" s="3">
        <v>2926</v>
      </c>
    </row>
    <row r="33" spans="1:9" x14ac:dyDescent="0.35">
      <c r="A33" s="2" t="s">
        <v>39</v>
      </c>
      <c r="B33" s="3">
        <v>281</v>
      </c>
      <c r="C33" s="3">
        <v>281</v>
      </c>
      <c r="D33" s="3">
        <v>283</v>
      </c>
      <c r="E33" s="3">
        <v>285</v>
      </c>
      <c r="F33" s="63">
        <v>283</v>
      </c>
      <c r="G33" s="64">
        <v>274</v>
      </c>
      <c r="H33" s="3">
        <v>269</v>
      </c>
      <c r="I33" s="3">
        <v>286</v>
      </c>
    </row>
    <row r="34" spans="1:9" x14ac:dyDescent="0.35">
      <c r="A34" s="2" t="s">
        <v>40</v>
      </c>
      <c r="B34" s="3">
        <v>131</v>
      </c>
      <c r="C34" s="3">
        <v>131</v>
      </c>
      <c r="D34" s="3">
        <v>139</v>
      </c>
      <c r="E34" s="3">
        <v>154</v>
      </c>
      <c r="F34" s="63">
        <v>154</v>
      </c>
      <c r="G34" s="64">
        <v>223</v>
      </c>
      <c r="H34" s="3">
        <v>242</v>
      </c>
      <c r="I34" s="3">
        <v>284</v>
      </c>
    </row>
    <row r="35" spans="1:9" x14ac:dyDescent="0.35">
      <c r="A35" s="2" t="s">
        <v>41</v>
      </c>
      <c r="B35" s="3">
        <v>2587</v>
      </c>
      <c r="C35" s="3">
        <v>2439</v>
      </c>
      <c r="D35" s="3">
        <v>2787</v>
      </c>
      <c r="E35" s="3">
        <v>2509</v>
      </c>
      <c r="F35" s="67">
        <v>2011</v>
      </c>
      <c r="G35" s="68">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9">
        <v>6</v>
      </c>
      <c r="G39" s="70">
        <v>3</v>
      </c>
      <c r="H39" s="3">
        <v>0</v>
      </c>
      <c r="I39" s="3">
        <v>500</v>
      </c>
    </row>
    <row r="40" spans="1:9" x14ac:dyDescent="0.35">
      <c r="A40" s="11" t="s">
        <v>46</v>
      </c>
      <c r="B40" s="3">
        <v>74</v>
      </c>
      <c r="C40" s="3">
        <v>1</v>
      </c>
      <c r="D40" s="3">
        <v>325</v>
      </c>
      <c r="E40" s="3">
        <v>336</v>
      </c>
      <c r="F40" s="63">
        <v>9</v>
      </c>
      <c r="G40" s="64">
        <v>248</v>
      </c>
      <c r="H40" s="3">
        <v>2</v>
      </c>
      <c r="I40" s="3">
        <v>10</v>
      </c>
    </row>
    <row r="41" spans="1:9" x14ac:dyDescent="0.35">
      <c r="A41" s="11" t="s">
        <v>11</v>
      </c>
      <c r="B41" s="3">
        <v>2131</v>
      </c>
      <c r="C41" s="3">
        <v>2191</v>
      </c>
      <c r="D41" s="3">
        <v>2048</v>
      </c>
      <c r="E41" s="3">
        <v>2279</v>
      </c>
      <c r="F41" s="65">
        <v>2612</v>
      </c>
      <c r="G41" s="66">
        <v>2248</v>
      </c>
      <c r="H41" s="3">
        <v>2836</v>
      </c>
      <c r="I41" s="3">
        <v>3358</v>
      </c>
    </row>
    <row r="42" spans="1:9" x14ac:dyDescent="0.35">
      <c r="A42" s="11" t="s">
        <v>47</v>
      </c>
      <c r="B42" s="3"/>
      <c r="C42" s="3"/>
      <c r="D42" s="3"/>
      <c r="E42" s="3"/>
      <c r="F42" s="71">
        <v>0</v>
      </c>
      <c r="G42" s="64">
        <v>445</v>
      </c>
      <c r="H42" s="3">
        <v>467</v>
      </c>
      <c r="I42" s="3">
        <v>420</v>
      </c>
    </row>
    <row r="43" spans="1:9" x14ac:dyDescent="0.35">
      <c r="A43" s="11" t="s">
        <v>12</v>
      </c>
      <c r="B43" s="3">
        <v>3949</v>
      </c>
      <c r="C43" s="3">
        <v>3037</v>
      </c>
      <c r="D43" s="3">
        <v>3011</v>
      </c>
      <c r="E43" s="3">
        <v>3269</v>
      </c>
      <c r="F43" s="65">
        <v>5010</v>
      </c>
      <c r="G43" s="66">
        <v>5184</v>
      </c>
      <c r="H43" s="3">
        <v>6063</v>
      </c>
      <c r="I43" s="3">
        <v>6220</v>
      </c>
    </row>
    <row r="44" spans="1:9" x14ac:dyDescent="0.35">
      <c r="A44" s="11" t="s">
        <v>48</v>
      </c>
      <c r="B44" s="3">
        <v>71</v>
      </c>
      <c r="C44" s="3">
        <v>85</v>
      </c>
      <c r="D44" s="3">
        <v>84</v>
      </c>
      <c r="E44" s="3">
        <v>150</v>
      </c>
      <c r="F44" s="72">
        <v>229</v>
      </c>
      <c r="G44" s="7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5">
        <v>3464</v>
      </c>
      <c r="G46" s="66">
        <v>9406</v>
      </c>
      <c r="H46" s="3">
        <v>9413</v>
      </c>
      <c r="I46" s="3">
        <v>8920</v>
      </c>
    </row>
    <row r="47" spans="1:9" x14ac:dyDescent="0.35">
      <c r="A47" s="2" t="s">
        <v>50</v>
      </c>
      <c r="B47" s="3"/>
      <c r="C47" s="3"/>
      <c r="D47" s="3"/>
      <c r="E47" s="3">
        <v>0</v>
      </c>
      <c r="F47" s="71">
        <v>0</v>
      </c>
      <c r="G47" s="66">
        <v>2913</v>
      </c>
      <c r="H47" s="3">
        <v>2931</v>
      </c>
      <c r="I47" s="3">
        <v>2777</v>
      </c>
    </row>
    <row r="48" spans="1:9" x14ac:dyDescent="0.35">
      <c r="A48" s="2" t="s">
        <v>51</v>
      </c>
      <c r="B48" s="3">
        <v>1479</v>
      </c>
      <c r="C48" s="3">
        <v>1770</v>
      </c>
      <c r="D48" s="3">
        <v>1907</v>
      </c>
      <c r="E48" s="3">
        <v>3216</v>
      </c>
      <c r="F48" s="65">
        <v>3347</v>
      </c>
      <c r="G48" s="66">
        <v>2684</v>
      </c>
      <c r="H48" s="3">
        <v>2955</v>
      </c>
      <c r="I48" s="3">
        <v>2613</v>
      </c>
    </row>
    <row r="49" spans="1:9" x14ac:dyDescent="0.35">
      <c r="A49" s="2" t="s">
        <v>52</v>
      </c>
      <c r="B49" s="3"/>
      <c r="C49" s="3"/>
      <c r="D49" s="3"/>
      <c r="E49" s="3"/>
      <c r="F49" s="74"/>
      <c r="G49" s="74"/>
      <c r="H49" s="3"/>
      <c r="I49" s="3"/>
    </row>
    <row r="50" spans="1:9" x14ac:dyDescent="0.35">
      <c r="A50" s="11" t="s">
        <v>53</v>
      </c>
      <c r="B50" s="3"/>
      <c r="C50" s="3"/>
      <c r="D50" s="3"/>
      <c r="E50" s="3"/>
      <c r="F50" s="71">
        <v>0</v>
      </c>
      <c r="G50" s="75">
        <v>0</v>
      </c>
      <c r="H50" s="3">
        <v>0</v>
      </c>
      <c r="I50" s="3">
        <v>0</v>
      </c>
    </row>
    <row r="51" spans="1:9" x14ac:dyDescent="0.35">
      <c r="A51" s="2" t="s">
        <v>54</v>
      </c>
      <c r="B51" s="3"/>
      <c r="C51" s="3"/>
      <c r="D51" s="3"/>
      <c r="E51" s="3"/>
      <c r="F51" s="74"/>
      <c r="G51" s="74"/>
      <c r="H51" s="3"/>
      <c r="I51" s="3"/>
    </row>
    <row r="52" spans="1:9" x14ac:dyDescent="0.35">
      <c r="A52" s="11" t="s">
        <v>55</v>
      </c>
      <c r="B52" s="3"/>
      <c r="C52" s="3"/>
      <c r="D52" s="3"/>
      <c r="E52" s="3"/>
      <c r="F52" s="74"/>
      <c r="G52" s="74"/>
      <c r="H52" s="3"/>
      <c r="I52" s="3"/>
    </row>
    <row r="53" spans="1:9" x14ac:dyDescent="0.35">
      <c r="A53" s="17" t="s">
        <v>56</v>
      </c>
      <c r="B53" s="3"/>
      <c r="C53" s="3"/>
      <c r="D53" s="3"/>
      <c r="E53" s="3"/>
      <c r="F53" s="71">
        <v>0</v>
      </c>
      <c r="G53" s="75">
        <v>0</v>
      </c>
      <c r="H53" s="3"/>
      <c r="I53" s="3"/>
    </row>
    <row r="54" spans="1:9" x14ac:dyDescent="0.35">
      <c r="A54" s="17" t="s">
        <v>57</v>
      </c>
      <c r="B54" s="3">
        <v>3</v>
      </c>
      <c r="C54" s="3">
        <v>3</v>
      </c>
      <c r="D54" s="3">
        <v>3</v>
      </c>
      <c r="E54" s="3">
        <v>3</v>
      </c>
      <c r="F54" s="63">
        <v>3</v>
      </c>
      <c r="G54" s="64">
        <v>3</v>
      </c>
      <c r="H54" s="3">
        <v>3</v>
      </c>
      <c r="I54" s="3">
        <v>3</v>
      </c>
    </row>
    <row r="55" spans="1:9" x14ac:dyDescent="0.35">
      <c r="A55" s="17" t="s">
        <v>58</v>
      </c>
      <c r="B55" s="3">
        <v>6773</v>
      </c>
      <c r="C55" s="3">
        <v>7786</v>
      </c>
      <c r="D55" s="3">
        <v>5710</v>
      </c>
      <c r="E55" s="3">
        <v>6384</v>
      </c>
      <c r="F55" s="65">
        <v>7163</v>
      </c>
      <c r="G55" s="66">
        <v>8299</v>
      </c>
      <c r="H55" s="3">
        <v>9965</v>
      </c>
      <c r="I55" s="3">
        <v>11484</v>
      </c>
    </row>
    <row r="56" spans="1:9" x14ac:dyDescent="0.35">
      <c r="A56" s="17" t="s">
        <v>59</v>
      </c>
      <c r="B56" s="3">
        <v>1246</v>
      </c>
      <c r="C56" s="3">
        <v>318</v>
      </c>
      <c r="D56" s="3">
        <v>-213</v>
      </c>
      <c r="E56" s="3">
        <v>-92</v>
      </c>
      <c r="F56" s="63">
        <v>231</v>
      </c>
      <c r="G56" s="76">
        <v>-56</v>
      </c>
      <c r="H56" s="3">
        <v>-380</v>
      </c>
      <c r="I56" s="3">
        <v>318</v>
      </c>
    </row>
    <row r="57" spans="1:9" x14ac:dyDescent="0.35">
      <c r="A57" s="17" t="s">
        <v>60</v>
      </c>
      <c r="B57" s="3">
        <v>4685</v>
      </c>
      <c r="C57" s="3">
        <v>4151</v>
      </c>
      <c r="D57" s="3">
        <v>6907</v>
      </c>
      <c r="E57" s="3">
        <v>3517</v>
      </c>
      <c r="F57" s="67">
        <v>1643</v>
      </c>
      <c r="G57" s="77">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4">
        <v>721</v>
      </c>
      <c r="H66" s="3">
        <v>744</v>
      </c>
      <c r="I66" s="3">
        <v>717</v>
      </c>
    </row>
    <row r="67" spans="1:9" x14ac:dyDescent="0.35">
      <c r="A67" s="11" t="s">
        <v>67</v>
      </c>
      <c r="B67" s="3">
        <v>-113</v>
      </c>
      <c r="C67" s="3">
        <v>-80</v>
      </c>
      <c r="D67" s="3">
        <v>-273</v>
      </c>
      <c r="E67" s="3">
        <v>647</v>
      </c>
      <c r="F67" s="3">
        <v>34</v>
      </c>
      <c r="G67" s="76">
        <v>-380</v>
      </c>
      <c r="H67" s="3">
        <v>-385</v>
      </c>
      <c r="I67" s="3">
        <v>-650</v>
      </c>
    </row>
    <row r="68" spans="1:9" x14ac:dyDescent="0.35">
      <c r="A68" s="11" t="s">
        <v>68</v>
      </c>
      <c r="B68" s="3">
        <v>191</v>
      </c>
      <c r="C68" s="3">
        <v>236</v>
      </c>
      <c r="D68" s="3">
        <v>215</v>
      </c>
      <c r="E68" s="3">
        <v>218</v>
      </c>
      <c r="F68" s="3">
        <v>325</v>
      </c>
      <c r="G68" s="64">
        <v>429</v>
      </c>
      <c r="H68" s="3">
        <v>611</v>
      </c>
      <c r="I68" s="3">
        <v>638</v>
      </c>
    </row>
    <row r="69" spans="1:9" x14ac:dyDescent="0.35">
      <c r="A69" s="11" t="s">
        <v>69</v>
      </c>
      <c r="B69" s="3">
        <v>43</v>
      </c>
      <c r="C69" s="3">
        <v>13</v>
      </c>
      <c r="D69" s="3">
        <v>10</v>
      </c>
      <c r="E69" s="3">
        <v>27</v>
      </c>
      <c r="F69" s="3">
        <v>15</v>
      </c>
      <c r="G69" s="64">
        <v>398</v>
      </c>
      <c r="H69" s="3">
        <v>53</v>
      </c>
      <c r="I69" s="3">
        <v>123</v>
      </c>
    </row>
    <row r="70" spans="1:9" x14ac:dyDescent="0.35">
      <c r="A70" s="11" t="s">
        <v>70</v>
      </c>
      <c r="B70" s="3">
        <v>424</v>
      </c>
      <c r="C70" s="3">
        <v>98</v>
      </c>
      <c r="D70" s="3">
        <v>-117</v>
      </c>
      <c r="E70" s="3">
        <v>-99</v>
      </c>
      <c r="F70" s="3">
        <v>233</v>
      </c>
      <c r="G70" s="64">
        <v>23</v>
      </c>
      <c r="H70" s="3">
        <v>-138</v>
      </c>
      <c r="I70" s="3">
        <v>-26</v>
      </c>
    </row>
    <row r="71" spans="1:9" x14ac:dyDescent="0.35">
      <c r="A71" s="2" t="s">
        <v>71</v>
      </c>
      <c r="B71" s="3"/>
      <c r="C71" s="3"/>
      <c r="D71" s="3"/>
      <c r="E71" s="3"/>
      <c r="F71" s="3"/>
      <c r="G71" s="74"/>
      <c r="H71" s="3"/>
      <c r="I71" s="3"/>
    </row>
    <row r="72" spans="1:9" x14ac:dyDescent="0.35">
      <c r="A72" s="11" t="s">
        <v>72</v>
      </c>
      <c r="B72" s="3">
        <v>-216</v>
      </c>
      <c r="C72" s="3">
        <v>60</v>
      </c>
      <c r="D72" s="3">
        <v>-426</v>
      </c>
      <c r="E72" s="3">
        <v>187</v>
      </c>
      <c r="F72" s="3">
        <v>-270</v>
      </c>
      <c r="G72" s="66">
        <v>1239</v>
      </c>
      <c r="H72" s="3">
        <v>-1606</v>
      </c>
      <c r="I72" s="3">
        <v>-504</v>
      </c>
    </row>
    <row r="73" spans="1:9" x14ac:dyDescent="0.35">
      <c r="A73" s="11" t="s">
        <v>73</v>
      </c>
      <c r="B73" s="3">
        <v>-621</v>
      </c>
      <c r="C73" s="3">
        <v>-590</v>
      </c>
      <c r="D73" s="3">
        <v>-231</v>
      </c>
      <c r="E73" s="3">
        <v>-255</v>
      </c>
      <c r="F73" s="3">
        <v>-490</v>
      </c>
      <c r="G73" s="78">
        <v>-1854</v>
      </c>
      <c r="H73" s="3">
        <v>507</v>
      </c>
      <c r="I73" s="3">
        <v>-1676</v>
      </c>
    </row>
    <row r="74" spans="1:9" x14ac:dyDescent="0.35">
      <c r="A74" s="11" t="s">
        <v>98</v>
      </c>
      <c r="B74" s="3">
        <v>-144</v>
      </c>
      <c r="C74" s="3">
        <v>-161</v>
      </c>
      <c r="D74" s="3">
        <v>-120</v>
      </c>
      <c r="E74" s="3">
        <v>35</v>
      </c>
      <c r="F74" s="3">
        <v>-203</v>
      </c>
      <c r="G74" s="79">
        <v>-654</v>
      </c>
      <c r="H74" s="3">
        <v>-182</v>
      </c>
      <c r="I74" s="3">
        <v>-845</v>
      </c>
    </row>
    <row r="75" spans="1:9" x14ac:dyDescent="0.35">
      <c r="A75" s="11" t="s">
        <v>97</v>
      </c>
      <c r="B75" s="3">
        <v>1237</v>
      </c>
      <c r="C75" s="3">
        <v>-889</v>
      </c>
      <c r="D75" s="3">
        <v>-158</v>
      </c>
      <c r="E75" s="3">
        <v>1515</v>
      </c>
      <c r="F75" s="3">
        <v>1525</v>
      </c>
      <c r="G75" s="80">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8">
        <v>-2426</v>
      </c>
      <c r="H78" s="3">
        <v>-9961</v>
      </c>
      <c r="I78" s="3">
        <v>-12913</v>
      </c>
    </row>
    <row r="79" spans="1:9" x14ac:dyDescent="0.35">
      <c r="A79" s="2" t="s">
        <v>77</v>
      </c>
      <c r="B79" s="3">
        <v>3655</v>
      </c>
      <c r="C79" s="3">
        <v>2924</v>
      </c>
      <c r="D79" s="3">
        <v>3623</v>
      </c>
      <c r="E79" s="3">
        <v>3613</v>
      </c>
      <c r="F79" s="3">
        <v>1715</v>
      </c>
      <c r="G79" s="64">
        <v>74</v>
      </c>
      <c r="H79" s="3">
        <v>4236</v>
      </c>
      <c r="I79" s="3">
        <v>8199</v>
      </c>
    </row>
    <row r="80" spans="1:9" x14ac:dyDescent="0.35">
      <c r="A80" s="2" t="s">
        <v>78</v>
      </c>
      <c r="B80" s="3">
        <v>2216</v>
      </c>
      <c r="C80" s="3">
        <v>2536</v>
      </c>
      <c r="D80" s="3">
        <v>2423</v>
      </c>
      <c r="E80" s="3">
        <v>2496</v>
      </c>
      <c r="F80" s="3">
        <v>2072</v>
      </c>
      <c r="G80" s="66">
        <v>2379</v>
      </c>
      <c r="H80" s="3">
        <v>2449</v>
      </c>
      <c r="I80" s="3">
        <v>3967</v>
      </c>
    </row>
    <row r="81" spans="1:9" x14ac:dyDescent="0.35">
      <c r="A81" s="2" t="s">
        <v>14</v>
      </c>
      <c r="B81" s="3">
        <v>-1113</v>
      </c>
      <c r="C81" s="3">
        <v>-1143</v>
      </c>
      <c r="D81" s="3">
        <v>-1105</v>
      </c>
      <c r="E81" s="3">
        <v>-1028</v>
      </c>
      <c r="F81" s="3">
        <v>-1119</v>
      </c>
      <c r="G81" s="78">
        <v>-1086</v>
      </c>
      <c r="H81" s="3">
        <v>-695</v>
      </c>
      <c r="I81" s="3">
        <v>-758</v>
      </c>
    </row>
    <row r="82" spans="1:9" x14ac:dyDescent="0.35">
      <c r="A82" s="2" t="s">
        <v>79</v>
      </c>
      <c r="B82" s="3">
        <v>3</v>
      </c>
      <c r="C82" s="3">
        <v>16</v>
      </c>
      <c r="D82" s="3">
        <v>-21</v>
      </c>
      <c r="E82" s="3">
        <v>-22</v>
      </c>
      <c r="F82" s="3">
        <v>5</v>
      </c>
      <c r="G82" s="73">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1">
        <v>6134</v>
      </c>
      <c r="H85" s="3">
        <v>0</v>
      </c>
      <c r="I85" s="3">
        <v>0</v>
      </c>
    </row>
    <row r="86" spans="1:9" x14ac:dyDescent="0.35">
      <c r="A86" s="2" t="s">
        <v>83</v>
      </c>
      <c r="B86" s="3">
        <v>-63</v>
      </c>
      <c r="C86" s="3">
        <v>-67</v>
      </c>
      <c r="D86" s="3">
        <v>327</v>
      </c>
      <c r="E86" s="3">
        <v>13</v>
      </c>
      <c r="F86" s="3">
        <v>-325</v>
      </c>
      <c r="G86" s="81">
        <v>49</v>
      </c>
      <c r="H86" s="3">
        <v>-52</v>
      </c>
      <c r="I86" s="3">
        <v>15</v>
      </c>
    </row>
    <row r="87" spans="1:9" x14ac:dyDescent="0.35">
      <c r="A87" s="2" t="s">
        <v>84</v>
      </c>
      <c r="B87" s="3">
        <v>-26</v>
      </c>
      <c r="C87" s="3">
        <v>-113</v>
      </c>
      <c r="D87" s="3"/>
      <c r="E87" s="3">
        <v>0</v>
      </c>
      <c r="F87" s="3">
        <v>0</v>
      </c>
      <c r="G87" s="81">
        <v>0</v>
      </c>
      <c r="H87" s="3">
        <v>-197</v>
      </c>
      <c r="I87" s="3">
        <v>0</v>
      </c>
    </row>
    <row r="88" spans="1:9" x14ac:dyDescent="0.35">
      <c r="A88" s="2" t="s">
        <v>85</v>
      </c>
      <c r="B88" s="3">
        <v>732</v>
      </c>
      <c r="C88" s="3">
        <v>788</v>
      </c>
      <c r="D88" s="3">
        <v>489</v>
      </c>
      <c r="E88" s="3">
        <v>733</v>
      </c>
      <c r="F88" s="3">
        <v>700</v>
      </c>
      <c r="G88" s="81">
        <v>885</v>
      </c>
      <c r="H88" s="3">
        <v>1172</v>
      </c>
      <c r="I88" s="3">
        <v>1151</v>
      </c>
    </row>
    <row r="89" spans="1:9" x14ac:dyDescent="0.35">
      <c r="A89" s="2" t="s">
        <v>16</v>
      </c>
      <c r="B89" s="3">
        <v>-2534</v>
      </c>
      <c r="C89" s="3">
        <v>-3238</v>
      </c>
      <c r="D89" s="3">
        <v>-3223</v>
      </c>
      <c r="E89" s="3">
        <v>-4254</v>
      </c>
      <c r="F89" s="3">
        <v>-4286</v>
      </c>
      <c r="G89" s="81">
        <v>-3067</v>
      </c>
      <c r="H89" s="3">
        <v>-608</v>
      </c>
      <c r="I89" s="3">
        <v>-4014</v>
      </c>
    </row>
    <row r="90" spans="1:9" x14ac:dyDescent="0.35">
      <c r="A90" s="2" t="s">
        <v>86</v>
      </c>
      <c r="B90" s="3">
        <v>-899</v>
      </c>
      <c r="C90" s="3">
        <v>-1022</v>
      </c>
      <c r="D90" s="3">
        <v>-1133</v>
      </c>
      <c r="E90" s="3">
        <v>-1243</v>
      </c>
      <c r="F90" s="3">
        <v>-1332</v>
      </c>
      <c r="G90" s="81">
        <v>-1452</v>
      </c>
      <c r="H90" s="3">
        <v>-1638</v>
      </c>
      <c r="I90" s="3">
        <v>-1837</v>
      </c>
    </row>
    <row r="91" spans="1:9" x14ac:dyDescent="0.35">
      <c r="A91" s="2" t="s">
        <v>87</v>
      </c>
      <c r="B91" s="3">
        <v>0</v>
      </c>
      <c r="C91" s="3">
        <v>0</v>
      </c>
      <c r="D91" s="3">
        <v>-90</v>
      </c>
      <c r="E91" s="3">
        <v>-84</v>
      </c>
      <c r="F91" s="3">
        <v>-50</v>
      </c>
      <c r="G91" s="81">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1">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1">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70">
        <v>140</v>
      </c>
      <c r="H100" s="3">
        <v>293</v>
      </c>
      <c r="I100" s="3">
        <v>290</v>
      </c>
    </row>
    <row r="101" spans="1:9" x14ac:dyDescent="0.35">
      <c r="A101" s="11" t="s">
        <v>18</v>
      </c>
      <c r="B101" s="3">
        <v>1262</v>
      </c>
      <c r="C101" s="3">
        <v>748</v>
      </c>
      <c r="D101" s="3">
        <v>703</v>
      </c>
      <c r="E101" s="3">
        <v>529</v>
      </c>
      <c r="F101" s="3">
        <v>757</v>
      </c>
      <c r="G101" s="66">
        <v>1028</v>
      </c>
      <c r="H101" s="3">
        <v>1177</v>
      </c>
      <c r="I101" s="3">
        <v>1231</v>
      </c>
    </row>
    <row r="102" spans="1:9" x14ac:dyDescent="0.35">
      <c r="A102" s="11" t="s">
        <v>95</v>
      </c>
      <c r="B102" s="3">
        <v>206</v>
      </c>
      <c r="C102" s="3">
        <v>252</v>
      </c>
      <c r="D102" s="3">
        <v>266</v>
      </c>
      <c r="E102" s="3">
        <v>294</v>
      </c>
      <c r="F102" s="3">
        <v>160</v>
      </c>
      <c r="G102" s="64">
        <v>121</v>
      </c>
      <c r="H102" s="3">
        <v>179</v>
      </c>
      <c r="I102" s="3">
        <v>160</v>
      </c>
    </row>
    <row r="103" spans="1:9" x14ac:dyDescent="0.35">
      <c r="A103" s="11" t="s">
        <v>96</v>
      </c>
      <c r="B103" s="3">
        <v>240</v>
      </c>
      <c r="C103" s="3">
        <v>271</v>
      </c>
      <c r="D103" s="3">
        <v>300</v>
      </c>
      <c r="E103" s="3">
        <v>320</v>
      </c>
      <c r="F103" s="3">
        <v>347</v>
      </c>
      <c r="G103" s="73">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1">
        <v>9329</v>
      </c>
      <c r="H108" s="8">
        <v>11644</v>
      </c>
      <c r="I108" s="8">
        <v>12228</v>
      </c>
    </row>
    <row r="109" spans="1:9" x14ac:dyDescent="0.35">
      <c r="A109" s="11" t="s">
        <v>114</v>
      </c>
      <c r="B109">
        <v>4410</v>
      </c>
      <c r="C109">
        <v>4746</v>
      </c>
      <c r="D109">
        <v>4886</v>
      </c>
      <c r="E109">
        <v>4938</v>
      </c>
      <c r="F109" s="3">
        <v>5260</v>
      </c>
      <c r="G109" s="81">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1">
        <v>5892</v>
      </c>
      <c r="H112" s="8">
        <v>6970</v>
      </c>
      <c r="I112" s="8">
        <v>7388</v>
      </c>
    </row>
    <row r="113" spans="1:9" x14ac:dyDescent="0.35">
      <c r="A113" s="11" t="s">
        <v>114</v>
      </c>
      <c r="B113">
        <v>2051</v>
      </c>
      <c r="C113">
        <v>2149</v>
      </c>
      <c r="D113">
        <v>2395</v>
      </c>
      <c r="E113">
        <v>2940</v>
      </c>
      <c r="F113" s="3">
        <v>3087</v>
      </c>
      <c r="G113" s="81">
        <v>3053</v>
      </c>
      <c r="H113" s="8">
        <v>3996</v>
      </c>
      <c r="I113" s="8">
        <v>4527</v>
      </c>
    </row>
    <row r="114" spans="1:9" x14ac:dyDescent="0.35">
      <c r="A114" s="11" t="s">
        <v>115</v>
      </c>
      <c r="B114">
        <v>372</v>
      </c>
      <c r="C114">
        <v>376</v>
      </c>
      <c r="D114">
        <v>383</v>
      </c>
      <c r="E114">
        <v>427</v>
      </c>
      <c r="F114" s="3">
        <v>432</v>
      </c>
      <c r="G114" s="81">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1">
        <v>4635</v>
      </c>
      <c r="H116" s="8">
        <v>5748</v>
      </c>
      <c r="I116" s="8">
        <v>5416</v>
      </c>
    </row>
    <row r="117" spans="1:9" x14ac:dyDescent="0.35">
      <c r="A117" s="11" t="s">
        <v>114</v>
      </c>
      <c r="B117">
        <v>925</v>
      </c>
      <c r="C117">
        <v>1055</v>
      </c>
      <c r="D117">
        <v>1188</v>
      </c>
      <c r="E117">
        <v>1508</v>
      </c>
      <c r="F117" s="3">
        <v>1808</v>
      </c>
      <c r="G117" s="81">
        <v>1896</v>
      </c>
      <c r="H117" s="8">
        <v>2347</v>
      </c>
      <c r="I117" s="8">
        <v>1938</v>
      </c>
    </row>
    <row r="118" spans="1:9" x14ac:dyDescent="0.35">
      <c r="A118" s="11" t="s">
        <v>115</v>
      </c>
      <c r="B118">
        <v>126</v>
      </c>
      <c r="C118">
        <v>131</v>
      </c>
      <c r="D118">
        <v>129</v>
      </c>
      <c r="E118">
        <v>130</v>
      </c>
      <c r="F118" s="3">
        <v>138</v>
      </c>
      <c r="G118" s="81">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1">
        <v>3449</v>
      </c>
      <c r="H120" s="8">
        <v>3659</v>
      </c>
      <c r="I120" s="8">
        <v>4111</v>
      </c>
    </row>
    <row r="121" spans="1:9" x14ac:dyDescent="0.35">
      <c r="A121" s="11" t="s">
        <v>114</v>
      </c>
      <c r="B121">
        <v>1251</v>
      </c>
      <c r="C121">
        <v>1117</v>
      </c>
      <c r="D121">
        <v>1185</v>
      </c>
      <c r="E121">
        <v>1347</v>
      </c>
      <c r="F121" s="3">
        <v>1395</v>
      </c>
      <c r="G121" s="81">
        <v>1365</v>
      </c>
      <c r="H121" s="8">
        <v>1494</v>
      </c>
      <c r="I121" s="8">
        <v>1610</v>
      </c>
    </row>
    <row r="122" spans="1:9" x14ac:dyDescent="0.35">
      <c r="A122" s="11" t="s">
        <v>115</v>
      </c>
      <c r="B122">
        <v>309</v>
      </c>
      <c r="C122">
        <v>270</v>
      </c>
      <c r="D122">
        <v>267</v>
      </c>
      <c r="E122">
        <v>244</v>
      </c>
      <c r="F122" s="3">
        <v>237</v>
      </c>
      <c r="G122" s="81">
        <v>214</v>
      </c>
      <c r="H122">
        <v>190</v>
      </c>
      <c r="I122">
        <v>234</v>
      </c>
    </row>
    <row r="123" spans="1:9" x14ac:dyDescent="0.35">
      <c r="A123" s="2" t="s">
        <v>107</v>
      </c>
      <c r="B123" s="3">
        <v>115</v>
      </c>
      <c r="C123" s="3">
        <v>73</v>
      </c>
      <c r="D123" s="3">
        <v>73</v>
      </c>
      <c r="E123" s="3">
        <v>88</v>
      </c>
      <c r="F123" s="3">
        <v>42</v>
      </c>
      <c r="G123" s="81">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1">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B3" sqref="B3"/>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3" sqref="A3"/>
    </sheetView>
  </sheetViews>
  <sheetFormatPr defaultRowHeight="14.5" x14ac:dyDescent="0.35"/>
  <cols>
    <col min="1" max="1" width="176.08984375" style="19" customWidth="1"/>
  </cols>
  <sheetData>
    <row r="1" spans="1:1" ht="23.5" x14ac:dyDescent="0.55000000000000004">
      <c r="A1" s="18" t="s">
        <v>20</v>
      </c>
    </row>
    <row r="2" spans="1:1" x14ac:dyDescent="0.35">
      <c r="A2" s="1" t="s">
        <v>197</v>
      </c>
    </row>
    <row r="3" spans="1:1" x14ac:dyDescent="0.35">
      <c r="A3" s="84" t="s">
        <v>198</v>
      </c>
    </row>
    <row r="4" spans="1:1" x14ac:dyDescent="0.35">
      <c r="A4" s="84" t="s">
        <v>199</v>
      </c>
    </row>
    <row r="5" spans="1:1" x14ac:dyDescent="0.35">
      <c r="A5" s="84" t="s">
        <v>200</v>
      </c>
    </row>
    <row r="6" spans="1:1" x14ac:dyDescent="0.35">
      <c r="A6" s="84" t="s">
        <v>201</v>
      </c>
    </row>
    <row r="7" spans="1:1" x14ac:dyDescent="0.35">
      <c r="A7" s="84" t="s">
        <v>206</v>
      </c>
    </row>
    <row r="8" spans="1:1" x14ac:dyDescent="0.35">
      <c r="A8" s="87" t="s">
        <v>202</v>
      </c>
    </row>
    <row r="9" spans="1:1" x14ac:dyDescent="0.35">
      <c r="A9" t="s">
        <v>203</v>
      </c>
    </row>
    <row r="10" spans="1:1" x14ac:dyDescent="0.35">
      <c r="A10"/>
    </row>
    <row r="11" spans="1:1" x14ac:dyDescent="0.35">
      <c r="A11" t="s">
        <v>204</v>
      </c>
    </row>
    <row r="12" spans="1:1" x14ac:dyDescent="0.35">
      <c r="A12" t="s">
        <v>207</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6"/>
  <sheetViews>
    <sheetView tabSelected="1" zoomScale="79" workbookViewId="0">
      <selection activeCell="E80" sqref="E80"/>
    </sheetView>
  </sheetViews>
  <sheetFormatPr defaultColWidth="8.90625" defaultRowHeight="14.5" x14ac:dyDescent="0.35"/>
  <cols>
    <col min="1" max="1" width="48.81640625" customWidth="1"/>
    <col min="2" max="14" width="11.81640625" customWidth="1"/>
    <col min="15" max="15" width="52.54296875" customWidth="1"/>
  </cols>
  <sheetData>
    <row r="1" spans="1:18"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196</v>
      </c>
    </row>
    <row r="2" spans="1:18" x14ac:dyDescent="0.35">
      <c r="A2" s="38" t="s">
        <v>148</v>
      </c>
      <c r="B2" s="38"/>
      <c r="C2" s="38"/>
      <c r="D2" s="38"/>
      <c r="E2" s="38"/>
      <c r="F2" s="38"/>
      <c r="G2" s="38"/>
      <c r="H2" s="38"/>
      <c r="I2" s="38"/>
      <c r="J2" s="38"/>
      <c r="K2" s="38"/>
      <c r="L2" s="38"/>
      <c r="M2" s="38"/>
      <c r="N2" s="38"/>
    </row>
    <row r="3" spans="1:18" x14ac:dyDescent="0.35">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8" x14ac:dyDescent="0.35">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8" x14ac:dyDescent="0.35">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8" x14ac:dyDescent="0.35">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8" x14ac:dyDescent="0.35">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8" x14ac:dyDescent="0.35">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8"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8" x14ac:dyDescent="0.35">
      <c r="A10" s="2" t="s">
        <v>24</v>
      </c>
      <c r="B10" s="3">
        <v>28</v>
      </c>
      <c r="C10" s="3">
        <v>19</v>
      </c>
      <c r="D10" s="3">
        <v>59</v>
      </c>
      <c r="E10" s="3">
        <v>54</v>
      </c>
      <c r="F10" s="3">
        <v>49</v>
      </c>
      <c r="G10" s="3">
        <v>89</v>
      </c>
      <c r="H10" s="3">
        <v>262</v>
      </c>
      <c r="I10" s="3">
        <v>205</v>
      </c>
      <c r="J10" s="3">
        <f>J50</f>
        <v>342.01830845654388</v>
      </c>
      <c r="K10" s="3">
        <f t="shared" ref="K10:N10" si="4">K50</f>
        <v>413.07736962549785</v>
      </c>
      <c r="L10" s="3">
        <f t="shared" si="4"/>
        <v>498.89993920720309</v>
      </c>
      <c r="M10" s="3">
        <f t="shared" si="4"/>
        <v>602.553341439664</v>
      </c>
      <c r="N10" s="3">
        <f t="shared" si="4"/>
        <v>727.7421798388192</v>
      </c>
    </row>
    <row r="11" spans="1:18" x14ac:dyDescent="0.35">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row>
    <row r="12" spans="1:18" x14ac:dyDescent="0.35">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8" x14ac:dyDescent="0.35">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P13" t="s">
        <v>209</v>
      </c>
      <c r="Q13" t="s">
        <v>210</v>
      </c>
      <c r="R13" s="83">
        <f>AVERAGE(F13:I13)</f>
        <v>0.12813078445793347</v>
      </c>
    </row>
    <row r="14" spans="1:18" ht="15" thickBot="1" x14ac:dyDescent="0.4">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8" ht="15" thickTop="1" x14ac:dyDescent="0.35">
      <c r="A15" t="s">
        <v>153</v>
      </c>
      <c r="B15" s="3">
        <v>1768.8</v>
      </c>
      <c r="C15" s="3">
        <v>1742.5</v>
      </c>
      <c r="D15" s="3">
        <v>1692</v>
      </c>
      <c r="E15" s="3">
        <v>1659.1</v>
      </c>
      <c r="F15" s="3">
        <v>1618.4</v>
      </c>
      <c r="G15" s="3">
        <v>1591.6</v>
      </c>
      <c r="H15" s="3">
        <v>1609.4</v>
      </c>
      <c r="I15" s="3">
        <v>1610.8</v>
      </c>
      <c r="J15" s="3">
        <f>I15+(J59/$B$76)</f>
        <v>1584.1142422175128</v>
      </c>
      <c r="K15" s="3">
        <f t="shared" ref="K15:N15" si="8">J15+(K59/$B$76)</f>
        <v>1556.0834128258389</v>
      </c>
      <c r="L15" s="3">
        <f t="shared" si="8"/>
        <v>1526.6397147008126</v>
      </c>
      <c r="M15" s="3">
        <f t="shared" si="8"/>
        <v>1495.7119334652282</v>
      </c>
      <c r="N15" s="3">
        <f t="shared" si="8"/>
        <v>1463.2252652452758</v>
      </c>
      <c r="O15" t="s">
        <v>211</v>
      </c>
      <c r="Q15" t="s">
        <v>212</v>
      </c>
    </row>
    <row r="16" spans="1:18" x14ac:dyDescent="0.35">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8" x14ac:dyDescent="0.35">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8" x14ac:dyDescent="0.35">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8" x14ac:dyDescent="0.35">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P19" t="s">
        <v>209</v>
      </c>
      <c r="Q19" t="s">
        <v>213</v>
      </c>
      <c r="R19" s="83">
        <f>AVERAGE(E19:I19)</f>
        <v>0.25878968735025887</v>
      </c>
    </row>
    <row r="20" spans="1:18" x14ac:dyDescent="0.35">
      <c r="A20" s="55" t="s">
        <v>157</v>
      </c>
      <c r="B20" s="38"/>
      <c r="C20" s="38"/>
      <c r="D20" s="38"/>
      <c r="E20" s="38"/>
      <c r="F20" s="38"/>
      <c r="G20" s="38"/>
      <c r="H20" s="38"/>
      <c r="I20" s="38"/>
      <c r="J20" s="38"/>
      <c r="K20" s="38"/>
      <c r="L20" s="38"/>
      <c r="M20" s="38"/>
      <c r="N20" s="38"/>
    </row>
    <row r="21" spans="1:18" x14ac:dyDescent="0.35">
      <c r="A21" t="s">
        <v>158</v>
      </c>
      <c r="B21" s="3">
        <v>3852</v>
      </c>
      <c r="C21" s="3">
        <v>3138</v>
      </c>
      <c r="D21" s="3">
        <v>3808</v>
      </c>
      <c r="E21" s="3">
        <v>4249</v>
      </c>
      <c r="F21" s="3">
        <v>4466</v>
      </c>
      <c r="G21" s="3">
        <v>8348</v>
      </c>
      <c r="H21" s="3">
        <v>9889</v>
      </c>
      <c r="I21" s="3">
        <v>8574</v>
      </c>
      <c r="J21" s="3">
        <f>J68</f>
        <v>12160.853956073366</v>
      </c>
      <c r="K21" s="3">
        <f t="shared" ref="K21:N21" si="12">K68</f>
        <v>16115.510798135094</v>
      </c>
      <c r="L21" s="3">
        <f t="shared" si="12"/>
        <v>21250.985767018432</v>
      </c>
      <c r="M21" s="3">
        <f t="shared" si="12"/>
        <v>27796.103106189388</v>
      </c>
      <c r="N21" s="3">
        <f t="shared" si="12"/>
        <v>36023.050783382423</v>
      </c>
      <c r="O21" s="84"/>
    </row>
    <row r="22" spans="1:18" x14ac:dyDescent="0.35">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8" x14ac:dyDescent="0.35">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O23" s="84"/>
      <c r="Q23" t="s">
        <v>214</v>
      </c>
    </row>
    <row r="24" spans="1:18" x14ac:dyDescent="0.35">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c r="P24" s="83"/>
      <c r="Q24" s="83">
        <f>AVERAGE(E24:I24)</f>
        <v>0.19465208116289023</v>
      </c>
    </row>
    <row r="25" spans="1:18" x14ac:dyDescent="0.35">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row>
    <row r="26" spans="1:18" x14ac:dyDescent="0.35">
      <c r="A26" t="s">
        <v>163</v>
      </c>
      <c r="B26" s="3">
        <v>3011</v>
      </c>
      <c r="C26" s="3">
        <v>3520</v>
      </c>
      <c r="D26" s="3">
        <v>3989</v>
      </c>
      <c r="E26" s="3">
        <v>4454</v>
      </c>
      <c r="F26" s="3">
        <v>4744</v>
      </c>
      <c r="G26" s="3">
        <v>4866</v>
      </c>
      <c r="H26" s="3">
        <v>4904</v>
      </c>
      <c r="I26" s="3">
        <v>4791</v>
      </c>
      <c r="J26" s="3">
        <f t="shared" si="15"/>
        <v>4791</v>
      </c>
      <c r="K26" s="3">
        <f t="shared" si="15"/>
        <v>4791</v>
      </c>
      <c r="L26" s="3">
        <f t="shared" si="15"/>
        <v>4791</v>
      </c>
      <c r="M26" s="3">
        <f t="shared" si="15"/>
        <v>4791</v>
      </c>
      <c r="N26" s="3">
        <f t="shared" si="15"/>
        <v>4791</v>
      </c>
    </row>
    <row r="27" spans="1:18" x14ac:dyDescent="0.35">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row>
    <row r="28" spans="1:18" x14ac:dyDescent="0.35">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row>
    <row r="29" spans="1:18" x14ac:dyDescent="0.35">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row>
    <row r="30" spans="1:18" x14ac:dyDescent="0.35">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row>
    <row r="31" spans="1:18" ht="15" thickBot="1" x14ac:dyDescent="0.4">
      <c r="A31" s="6" t="s">
        <v>166</v>
      </c>
      <c r="B31" s="7">
        <v>19466</v>
      </c>
      <c r="C31" s="7">
        <v>19205</v>
      </c>
      <c r="D31" s="7">
        <v>21211</v>
      </c>
      <c r="E31" s="7">
        <v>20257</v>
      </c>
      <c r="F31" s="7">
        <v>21105</v>
      </c>
      <c r="G31" s="7">
        <v>29094</v>
      </c>
      <c r="H31" s="7">
        <v>34904</v>
      </c>
      <c r="I31" s="7">
        <v>36963</v>
      </c>
      <c r="J31" s="7">
        <f>SUM(J21:J23,J25:J30)</f>
        <v>40888.683676073364</v>
      </c>
      <c r="K31" s="7">
        <f t="shared" ref="K31:N31" si="16">SUM(K21:K23,K25:K30)</f>
        <v>45930.242318015102</v>
      </c>
      <c r="L31" s="7">
        <f t="shared" si="16"/>
        <v>52299.899834461074</v>
      </c>
      <c r="M31" s="7">
        <f t="shared" si="16"/>
        <v>60249.610028069219</v>
      </c>
      <c r="N31" s="7">
        <f t="shared" si="16"/>
        <v>70078.673773141563</v>
      </c>
    </row>
    <row r="32" spans="1:18" ht="15" thickTop="1" x14ac:dyDescent="0.35">
      <c r="A32" t="s">
        <v>167</v>
      </c>
      <c r="B32" s="3"/>
      <c r="C32" s="3"/>
      <c r="D32" s="3"/>
      <c r="E32" s="3"/>
      <c r="F32" s="3"/>
      <c r="G32" s="3"/>
      <c r="H32" s="3"/>
      <c r="I32" s="3"/>
      <c r="J32" s="3"/>
      <c r="K32" s="3"/>
      <c r="L32" s="3"/>
      <c r="M32" s="3"/>
      <c r="N32" s="3"/>
    </row>
    <row r="33" spans="1:18" x14ac:dyDescent="0.35">
      <c r="A33" s="2" t="s">
        <v>45</v>
      </c>
      <c r="B33" s="3">
        <v>107</v>
      </c>
      <c r="C33" s="3">
        <v>44</v>
      </c>
      <c r="D33" s="3">
        <v>6</v>
      </c>
      <c r="E33" s="3">
        <v>6</v>
      </c>
      <c r="F33" s="3">
        <v>6</v>
      </c>
      <c r="G33" s="3">
        <v>3</v>
      </c>
      <c r="H33" s="3">
        <v>0</v>
      </c>
      <c r="I33" s="3">
        <v>500</v>
      </c>
      <c r="J33" s="3">
        <f>I33</f>
        <v>500</v>
      </c>
      <c r="K33" s="3">
        <f t="shared" ref="K33:N33" si="17">J33</f>
        <v>500</v>
      </c>
      <c r="L33" s="3">
        <f t="shared" si="17"/>
        <v>500</v>
      </c>
      <c r="M33" s="3">
        <f t="shared" si="17"/>
        <v>500</v>
      </c>
      <c r="N33" s="3">
        <f t="shared" si="17"/>
        <v>500</v>
      </c>
      <c r="O33" s="19" t="s">
        <v>215</v>
      </c>
      <c r="P33" s="19"/>
      <c r="Q33" s="19"/>
    </row>
    <row r="34" spans="1:18" x14ac:dyDescent="0.35">
      <c r="A34" s="2" t="s">
        <v>46</v>
      </c>
      <c r="B34" s="3">
        <v>74</v>
      </c>
      <c r="C34" s="3">
        <v>1</v>
      </c>
      <c r="D34" s="3">
        <v>325</v>
      </c>
      <c r="E34" s="3">
        <v>336</v>
      </c>
      <c r="F34" s="3">
        <v>9</v>
      </c>
      <c r="G34" s="3">
        <v>248</v>
      </c>
      <c r="H34" s="3">
        <v>2</v>
      </c>
      <c r="I34" s="3">
        <v>10</v>
      </c>
      <c r="J34" s="3">
        <v>10</v>
      </c>
      <c r="K34" s="3">
        <v>10</v>
      </c>
      <c r="L34" s="3">
        <v>10</v>
      </c>
      <c r="M34" s="3">
        <v>10</v>
      </c>
      <c r="N34" s="3">
        <v>10</v>
      </c>
    </row>
    <row r="35" spans="1:18" x14ac:dyDescent="0.35">
      <c r="A35" t="s">
        <v>168</v>
      </c>
      <c r="B35" s="3">
        <v>4020</v>
      </c>
      <c r="C35" s="3">
        <v>3122</v>
      </c>
      <c r="D35" s="3">
        <v>3095</v>
      </c>
      <c r="E35" s="3">
        <v>3419</v>
      </c>
      <c r="F35" s="3">
        <v>5239</v>
      </c>
      <c r="G35" s="3">
        <v>5785</v>
      </c>
      <c r="H35" s="3">
        <v>6836</v>
      </c>
      <c r="I35" s="3">
        <v>6862</v>
      </c>
      <c r="J35" s="3">
        <f>I35</f>
        <v>6862</v>
      </c>
      <c r="K35" s="3">
        <f t="shared" ref="K35:N35" si="18">J35</f>
        <v>6862</v>
      </c>
      <c r="L35" s="3">
        <f t="shared" si="18"/>
        <v>6862</v>
      </c>
      <c r="M35" s="3">
        <f t="shared" si="18"/>
        <v>6862</v>
      </c>
      <c r="N35" s="3">
        <f t="shared" si="18"/>
        <v>6862</v>
      </c>
    </row>
    <row r="36" spans="1:18" x14ac:dyDescent="0.35">
      <c r="A36" t="s">
        <v>49</v>
      </c>
      <c r="B36" s="3">
        <v>1079</v>
      </c>
      <c r="C36" s="3">
        <v>2010</v>
      </c>
      <c r="D36" s="3">
        <v>3471</v>
      </c>
      <c r="E36" s="3">
        <v>3468</v>
      </c>
      <c r="F36" s="3">
        <v>3464</v>
      </c>
      <c r="G36" s="3">
        <v>9406</v>
      </c>
      <c r="H36" s="3">
        <v>9413</v>
      </c>
      <c r="I36" s="3">
        <v>8920</v>
      </c>
      <c r="J36" s="3">
        <f>(I36)*(1+$R$36)</f>
        <v>10773.254080132394</v>
      </c>
      <c r="K36" s="3">
        <f t="shared" ref="K36:N36" si="19">(J36)*(1+$R$36)</f>
        <v>13011.547474785792</v>
      </c>
      <c r="L36" s="3">
        <f t="shared" si="19"/>
        <v>15714.877457575378</v>
      </c>
      <c r="M36" s="3">
        <f t="shared" si="19"/>
        <v>18979.861848498262</v>
      </c>
      <c r="N36" s="3">
        <f t="shared" si="19"/>
        <v>22923.192163641597</v>
      </c>
      <c r="O36" s="85"/>
      <c r="Q36" t="s">
        <v>216</v>
      </c>
      <c r="R36">
        <f>(I36/D36)^(1/5)-1</f>
        <v>0.20776391032874364</v>
      </c>
    </row>
    <row r="37" spans="1:18" x14ac:dyDescent="0.35">
      <c r="A37" s="56" t="s">
        <v>50</v>
      </c>
      <c r="B37" s="3">
        <v>0</v>
      </c>
      <c r="C37" s="3">
        <v>0</v>
      </c>
      <c r="D37" s="3">
        <v>0</v>
      </c>
      <c r="E37" s="3">
        <v>0</v>
      </c>
      <c r="F37" s="3">
        <v>0</v>
      </c>
      <c r="G37" s="3">
        <v>2913</v>
      </c>
      <c r="H37" s="3">
        <v>2931</v>
      </c>
      <c r="I37" s="3">
        <v>2777</v>
      </c>
      <c r="J37" s="3">
        <f>I37</f>
        <v>2777</v>
      </c>
      <c r="K37" s="3">
        <f t="shared" ref="K37:N38" si="20">J37</f>
        <v>2777</v>
      </c>
      <c r="L37" s="3">
        <f t="shared" si="20"/>
        <v>2777</v>
      </c>
      <c r="M37" s="3">
        <f t="shared" si="20"/>
        <v>2777</v>
      </c>
      <c r="N37" s="3">
        <f t="shared" si="20"/>
        <v>2777</v>
      </c>
    </row>
    <row r="38" spans="1:18" x14ac:dyDescent="0.35">
      <c r="A38" t="s">
        <v>169</v>
      </c>
      <c r="B38" s="3">
        <v>1479</v>
      </c>
      <c r="C38" s="3">
        <v>1770</v>
      </c>
      <c r="D38" s="3">
        <v>1907</v>
      </c>
      <c r="E38" s="3">
        <v>3216</v>
      </c>
      <c r="F38" s="3">
        <v>3347</v>
      </c>
      <c r="G38" s="3">
        <v>2684</v>
      </c>
      <c r="H38" s="3">
        <v>2955</v>
      </c>
      <c r="I38" s="3">
        <v>2613</v>
      </c>
      <c r="J38" s="3">
        <f>I38</f>
        <v>2613</v>
      </c>
      <c r="K38" s="3">
        <f t="shared" si="20"/>
        <v>2613</v>
      </c>
      <c r="L38" s="3">
        <f t="shared" si="20"/>
        <v>2613</v>
      </c>
      <c r="M38" s="3">
        <f t="shared" si="20"/>
        <v>2613</v>
      </c>
      <c r="N38" s="3">
        <f t="shared" si="20"/>
        <v>2613</v>
      </c>
    </row>
    <row r="39" spans="1:18" x14ac:dyDescent="0.35">
      <c r="A39" t="s">
        <v>170</v>
      </c>
      <c r="B39" s="3"/>
      <c r="C39" s="3"/>
      <c r="D39" s="3"/>
      <c r="E39" s="3"/>
      <c r="F39" s="3"/>
      <c r="G39" s="3"/>
      <c r="H39" s="3"/>
      <c r="I39" s="3"/>
      <c r="J39" s="3"/>
      <c r="K39" s="3"/>
      <c r="L39" s="3"/>
      <c r="M39" s="3"/>
      <c r="N39" s="3"/>
    </row>
    <row r="40" spans="1:18" x14ac:dyDescent="0.35">
      <c r="A40" s="2" t="s">
        <v>171</v>
      </c>
      <c r="B40" s="3">
        <v>6776</v>
      </c>
      <c r="C40" s="3">
        <v>7789</v>
      </c>
      <c r="D40" s="3">
        <v>5713</v>
      </c>
      <c r="E40" s="3">
        <v>6387</v>
      </c>
      <c r="F40" s="3">
        <v>7166</v>
      </c>
      <c r="G40" s="3">
        <v>8302</v>
      </c>
      <c r="H40" s="3">
        <v>9968</v>
      </c>
      <c r="I40" s="3">
        <v>11487</v>
      </c>
      <c r="J40" s="3">
        <f>I40</f>
        <v>11487</v>
      </c>
      <c r="K40" s="3">
        <f t="shared" ref="K40:N40" si="21">J40</f>
        <v>11487</v>
      </c>
      <c r="L40" s="3">
        <f t="shared" si="21"/>
        <v>11487</v>
      </c>
      <c r="M40" s="3">
        <f t="shared" si="21"/>
        <v>11487</v>
      </c>
      <c r="N40" s="3">
        <f t="shared" si="21"/>
        <v>11487</v>
      </c>
    </row>
    <row r="41" spans="1:18" x14ac:dyDescent="0.35">
      <c r="A41" s="2" t="s">
        <v>172</v>
      </c>
      <c r="B41" s="3">
        <v>4685</v>
      </c>
      <c r="C41" s="3">
        <v>4151</v>
      </c>
      <c r="D41" s="3">
        <v>6907</v>
      </c>
      <c r="E41" s="3">
        <v>3517</v>
      </c>
      <c r="F41" s="3">
        <v>1643</v>
      </c>
      <c r="G41" s="3">
        <v>-191</v>
      </c>
      <c r="H41" s="3">
        <v>3179</v>
      </c>
      <c r="I41" s="3">
        <v>3476</v>
      </c>
      <c r="J41" s="3">
        <f>J14+J61-(J59/$B$76)</f>
        <v>4989.4771806712697</v>
      </c>
      <c r="K41" s="3">
        <f t="shared" ref="K41:N41" si="22">K14+K61-(K59/$B$76)</f>
        <v>5816.4651032306119</v>
      </c>
      <c r="L41" s="3">
        <f t="shared" si="22"/>
        <v>6771.2231779986423</v>
      </c>
      <c r="M41" s="3">
        <f t="shared" si="22"/>
        <v>7874.6371180542001</v>
      </c>
      <c r="N41" s="3">
        <f t="shared" si="22"/>
        <v>9151.220220828196</v>
      </c>
      <c r="O41" s="85"/>
    </row>
    <row r="42" spans="1:18" x14ac:dyDescent="0.35">
      <c r="A42" s="2" t="s">
        <v>173</v>
      </c>
      <c r="B42" s="3">
        <v>1246</v>
      </c>
      <c r="C42" s="3">
        <v>318</v>
      </c>
      <c r="D42" s="3">
        <v>-213</v>
      </c>
      <c r="E42" s="3">
        <v>-92</v>
      </c>
      <c r="F42" s="3">
        <v>231</v>
      </c>
      <c r="G42" s="3">
        <v>-56</v>
      </c>
      <c r="H42" s="3">
        <v>-380</v>
      </c>
      <c r="I42" s="3">
        <v>318</v>
      </c>
      <c r="J42" s="3">
        <f>I42</f>
        <v>318</v>
      </c>
      <c r="K42" s="3">
        <f t="shared" ref="K42:N42" si="23">J42</f>
        <v>318</v>
      </c>
      <c r="L42" s="3">
        <f t="shared" si="23"/>
        <v>318</v>
      </c>
      <c r="M42" s="3">
        <f t="shared" si="23"/>
        <v>318</v>
      </c>
      <c r="N42" s="3">
        <f t="shared" si="23"/>
        <v>318</v>
      </c>
    </row>
    <row r="43" spans="1:18" ht="15" thickBot="1" x14ac:dyDescent="0.4">
      <c r="A43" s="6" t="s">
        <v>174</v>
      </c>
      <c r="B43" s="7">
        <v>19466</v>
      </c>
      <c r="C43" s="7">
        <v>19205</v>
      </c>
      <c r="D43" s="7">
        <v>21211</v>
      </c>
      <c r="E43" s="7">
        <v>20257</v>
      </c>
      <c r="F43" s="7">
        <v>21105</v>
      </c>
      <c r="G43" s="7">
        <v>29094</v>
      </c>
      <c r="H43" s="7">
        <v>34904</v>
      </c>
      <c r="I43" s="7">
        <v>36963</v>
      </c>
      <c r="J43" s="7">
        <f>SUM(J33:J42)</f>
        <v>40329.731260803659</v>
      </c>
      <c r="K43" s="7">
        <f t="shared" ref="K43:N43" si="24">SUM(K33:K42)</f>
        <v>43395.012578016409</v>
      </c>
      <c r="L43" s="7">
        <f t="shared" si="24"/>
        <v>47053.100635574017</v>
      </c>
      <c r="M43" s="7">
        <f t="shared" si="24"/>
        <v>51421.498966552455</v>
      </c>
      <c r="N43" s="7">
        <f t="shared" si="24"/>
        <v>56641.41238446979</v>
      </c>
    </row>
    <row r="44" spans="1:18" s="1" customFormat="1" ht="15" thickTop="1" x14ac:dyDescent="0.35">
      <c r="A44" s="57" t="s">
        <v>175</v>
      </c>
      <c r="B44" s="57">
        <v>0</v>
      </c>
      <c r="C44" s="57">
        <v>0</v>
      </c>
      <c r="D44" s="57">
        <v>0</v>
      </c>
      <c r="E44" s="57">
        <v>0</v>
      </c>
      <c r="F44" s="57">
        <v>0</v>
      </c>
      <c r="G44" s="57">
        <v>0</v>
      </c>
      <c r="H44" s="57">
        <v>0</v>
      </c>
      <c r="I44" s="57">
        <v>0</v>
      </c>
      <c r="J44" s="57">
        <f>+J43-J31</f>
        <v>-558.95241526970494</v>
      </c>
      <c r="K44" s="57">
        <f t="shared" ref="K44:N44" si="25">+K43-K31</f>
        <v>-2535.2297399986928</v>
      </c>
      <c r="L44" s="57">
        <f t="shared" si="25"/>
        <v>-5246.7991988870563</v>
      </c>
      <c r="M44" s="57">
        <f t="shared" si="25"/>
        <v>-8828.1110615167636</v>
      </c>
      <c r="N44" s="57">
        <f t="shared" si="25"/>
        <v>-13437.261388671774</v>
      </c>
    </row>
    <row r="45" spans="1:18" x14ac:dyDescent="0.35">
      <c r="A45" s="55" t="s">
        <v>176</v>
      </c>
      <c r="B45" s="38"/>
      <c r="C45" s="38"/>
      <c r="D45" s="38"/>
      <c r="E45" s="38"/>
      <c r="F45" s="38"/>
      <c r="G45" s="38"/>
      <c r="H45" s="38"/>
      <c r="I45" s="38"/>
      <c r="J45" s="38"/>
      <c r="K45" s="38"/>
      <c r="L45" s="38"/>
      <c r="M45" s="38"/>
      <c r="N45" s="38"/>
    </row>
    <row r="46" spans="1:18" x14ac:dyDescent="0.35">
      <c r="A46" s="1" t="s">
        <v>134</v>
      </c>
      <c r="B46" s="9">
        <v>4233</v>
      </c>
      <c r="C46" s="9">
        <v>4642</v>
      </c>
      <c r="D46" s="9">
        <v>4945</v>
      </c>
      <c r="E46" s="9">
        <v>4379</v>
      </c>
      <c r="F46" s="9">
        <v>4850</v>
      </c>
      <c r="G46" s="9">
        <v>2976</v>
      </c>
      <c r="H46" s="9">
        <v>6923</v>
      </c>
      <c r="I46" s="9">
        <v>6856</v>
      </c>
      <c r="J46" s="9">
        <f>J7</f>
        <v>8022.5507882581733</v>
      </c>
      <c r="K46" s="9">
        <f t="shared" ref="K46:N46" si="26">K7</f>
        <v>9371.3941029002362</v>
      </c>
      <c r="L46" s="9">
        <f t="shared" si="26"/>
        <v>10932.636087781557</v>
      </c>
      <c r="M46" s="9">
        <f t="shared" si="26"/>
        <v>12741.661998255113</v>
      </c>
      <c r="N46" s="9">
        <f t="shared" si="26"/>
        <v>14840.108237064123</v>
      </c>
    </row>
    <row r="47" spans="1:18" x14ac:dyDescent="0.35">
      <c r="A47" t="s">
        <v>132</v>
      </c>
      <c r="B47" s="58">
        <v>606</v>
      </c>
      <c r="C47" s="58">
        <v>649</v>
      </c>
      <c r="D47" s="58">
        <v>706</v>
      </c>
      <c r="E47" s="58">
        <v>747</v>
      </c>
      <c r="F47" s="58">
        <v>705</v>
      </c>
      <c r="G47" s="58">
        <v>721</v>
      </c>
      <c r="H47" s="58">
        <v>744</v>
      </c>
      <c r="I47" s="58">
        <v>717</v>
      </c>
      <c r="J47" s="58">
        <f>'[1]Segmental forecast'!J8</f>
        <v>782.4539649894034</v>
      </c>
      <c r="K47" s="58">
        <f>'[1]Segmental forecast'!K8</f>
        <v>855.08064218552863</v>
      </c>
      <c r="L47" s="58">
        <f>'[1]Segmental forecast'!L8</f>
        <v>935.80206886828933</v>
      </c>
      <c r="M47" s="58">
        <f>'[1]Segmental forecast'!M8</f>
        <v>1025.675942626817</v>
      </c>
      <c r="N47" s="58">
        <f>'[1]Segmental forecast'!N8</f>
        <v>1125.9178895518403</v>
      </c>
    </row>
    <row r="48" spans="1:18" x14ac:dyDescent="0.35">
      <c r="A48" t="s">
        <v>177</v>
      </c>
      <c r="B48" s="3">
        <v>1262</v>
      </c>
      <c r="C48" s="3">
        <v>748</v>
      </c>
      <c r="D48" s="3">
        <v>703</v>
      </c>
      <c r="E48" s="3">
        <v>529</v>
      </c>
      <c r="F48" s="3">
        <v>757</v>
      </c>
      <c r="G48" s="3">
        <v>1028</v>
      </c>
      <c r="H48" s="3">
        <v>1177</v>
      </c>
      <c r="I48" s="3">
        <v>1231</v>
      </c>
      <c r="J48" s="3">
        <f>J12</f>
        <v>983.10815741460851</v>
      </c>
      <c r="K48" s="3">
        <f t="shared" ref="K48:N48" si="27">K12</f>
        <v>1146.6645418591665</v>
      </c>
      <c r="L48" s="3">
        <f t="shared" si="27"/>
        <v>1335.5182270175171</v>
      </c>
      <c r="M48" s="3">
        <f t="shared" si="27"/>
        <v>1553.8059080723776</v>
      </c>
      <c r="N48" s="3">
        <f t="shared" si="27"/>
        <v>1806.3828553248391</v>
      </c>
      <c r="P48" t="s">
        <v>217</v>
      </c>
    </row>
    <row r="49" spans="1:22" x14ac:dyDescent="0.35">
      <c r="A49" s="1" t="s">
        <v>178</v>
      </c>
      <c r="B49" s="9">
        <v>2971</v>
      </c>
      <c r="C49" s="9">
        <v>3894</v>
      </c>
      <c r="D49" s="9">
        <v>4242</v>
      </c>
      <c r="E49" s="9">
        <v>3850</v>
      </c>
      <c r="F49" s="9">
        <v>4093</v>
      </c>
      <c r="G49" s="9">
        <v>1948</v>
      </c>
      <c r="H49" s="9">
        <v>5746</v>
      </c>
      <c r="I49" s="9">
        <v>5625</v>
      </c>
      <c r="J49" s="9">
        <f>J46-J48</f>
        <v>7039.442630843565</v>
      </c>
      <c r="K49" s="9">
        <f t="shared" ref="K49:N49" si="28">K46-K48</f>
        <v>8224.7295610410692</v>
      </c>
      <c r="L49" s="9">
        <f t="shared" si="28"/>
        <v>9597.1178607640395</v>
      </c>
      <c r="M49" s="9">
        <f t="shared" si="28"/>
        <v>11187.856090182735</v>
      </c>
      <c r="N49" s="9">
        <f t="shared" si="28"/>
        <v>13033.725381739285</v>
      </c>
    </row>
    <row r="50" spans="1:22" x14ac:dyDescent="0.35">
      <c r="A50" t="s">
        <v>179</v>
      </c>
      <c r="B50" s="3">
        <v>53</v>
      </c>
      <c r="C50" s="3">
        <v>70</v>
      </c>
      <c r="D50" s="3">
        <v>98</v>
      </c>
      <c r="E50" s="3">
        <v>125</v>
      </c>
      <c r="F50" s="3">
        <v>153</v>
      </c>
      <c r="G50" s="3">
        <v>140</v>
      </c>
      <c r="H50" s="3">
        <v>293</v>
      </c>
      <c r="I50" s="3">
        <v>290</v>
      </c>
      <c r="J50" s="3">
        <f>$R$50*J36</f>
        <v>342.01830845654388</v>
      </c>
      <c r="K50" s="3">
        <f t="shared" ref="K50:N50" si="29">$R$50*K36</f>
        <v>413.07736962549785</v>
      </c>
      <c r="L50" s="3">
        <f t="shared" si="29"/>
        <v>498.89993920720309</v>
      </c>
      <c r="M50" s="3">
        <f t="shared" si="29"/>
        <v>602.553341439664</v>
      </c>
      <c r="N50" s="3">
        <f t="shared" si="29"/>
        <v>727.7421798388192</v>
      </c>
      <c r="O50" t="s">
        <v>218</v>
      </c>
      <c r="Q50" t="s">
        <v>219</v>
      </c>
      <c r="R50">
        <f>AVERAGE(R51:V52)</f>
        <v>3.174698247275913E-2</v>
      </c>
    </row>
    <row r="51" spans="1:22" x14ac:dyDescent="0.35">
      <c r="A51" t="s">
        <v>180</v>
      </c>
      <c r="B51" s="3">
        <v>2922</v>
      </c>
      <c r="C51" s="3">
        <v>-324</v>
      </c>
      <c r="D51" s="3">
        <v>-796</v>
      </c>
      <c r="E51" s="3">
        <v>204</v>
      </c>
      <c r="F51" s="3">
        <v>-802</v>
      </c>
      <c r="G51" s="3">
        <v>-586</v>
      </c>
      <c r="H51" s="3">
        <v>-613</v>
      </c>
      <c r="I51" s="3">
        <v>-1248</v>
      </c>
      <c r="J51" s="3">
        <f>I23-J23</f>
        <v>-338.82971999999972</v>
      </c>
      <c r="K51" s="3">
        <f t="shared" ref="K51:N51" si="30">J23-K23</f>
        <v>-1086.9017998800045</v>
      </c>
      <c r="L51" s="3">
        <f t="shared" si="30"/>
        <v>-1234.1825475626356</v>
      </c>
      <c r="M51" s="3">
        <f t="shared" si="30"/>
        <v>-1404.5928544371945</v>
      </c>
      <c r="N51" s="3">
        <f t="shared" si="30"/>
        <v>-1602.1160678793058</v>
      </c>
    </row>
    <row r="52" spans="1:22" x14ac:dyDescent="0.35">
      <c r="A52" t="s">
        <v>135</v>
      </c>
      <c r="B52" s="3">
        <v>-1113</v>
      </c>
      <c r="C52" s="3">
        <v>-1143</v>
      </c>
      <c r="D52" s="3">
        <v>-1105</v>
      </c>
      <c r="E52" s="3">
        <v>-1028</v>
      </c>
      <c r="F52" s="3">
        <v>-1119</v>
      </c>
      <c r="G52" s="3">
        <v>-1086</v>
      </c>
      <c r="H52" s="3">
        <v>-695</v>
      </c>
      <c r="I52" s="3">
        <v>-758</v>
      </c>
      <c r="J52" s="3">
        <f>-'[1]Segmental forecast'!J14</f>
        <v>-835.52716152059941</v>
      </c>
      <c r="K52" s="3">
        <f>-'[1]Segmental forecast'!K14</f>
        <v>-922.43949920876969</v>
      </c>
      <c r="L52" s="3">
        <f>-'[1]Segmental forecast'!L14</f>
        <v>-1020.0455310952527</v>
      </c>
      <c r="M52" s="3">
        <f>-'[1]Segmental forecast'!M14</f>
        <v>-1129.8581255644065</v>
      </c>
      <c r="N52" s="3">
        <f>-'[1]Segmental forecast'!N14</f>
        <v>-1253.6293322736576</v>
      </c>
      <c r="R52">
        <f>E50/E36</f>
        <v>3.6043829296424454E-2</v>
      </c>
      <c r="S52">
        <f t="shared" ref="S52:V52" si="31">F50/F36</f>
        <v>4.4168591224018477E-2</v>
      </c>
      <c r="T52">
        <f t="shared" si="31"/>
        <v>1.4884116521369339E-2</v>
      </c>
      <c r="U52">
        <f t="shared" si="31"/>
        <v>3.1127164559651546E-2</v>
      </c>
      <c r="V52">
        <f t="shared" si="31"/>
        <v>3.2511210762331835E-2</v>
      </c>
    </row>
    <row r="53" spans="1:22" x14ac:dyDescent="0.35">
      <c r="A53" s="1" t="s">
        <v>181</v>
      </c>
      <c r="B53" s="9">
        <v>5333</v>
      </c>
      <c r="C53" s="9">
        <v>3006</v>
      </c>
      <c r="D53" s="9">
        <v>2949</v>
      </c>
      <c r="E53" s="9">
        <v>3648</v>
      </c>
      <c r="F53" s="9">
        <v>2724</v>
      </c>
      <c r="G53" s="9">
        <v>857</v>
      </c>
      <c r="H53" s="9">
        <v>4889</v>
      </c>
      <c r="I53" s="9">
        <v>4046</v>
      </c>
      <c r="J53" s="9">
        <f>J47+J49+J51+J52-J50</f>
        <v>6305.5214058558249</v>
      </c>
      <c r="K53" s="9">
        <f t="shared" ref="K53:N53" si="32">K47+K49+K51+K52-K50</f>
        <v>6657.3915345123251</v>
      </c>
      <c r="L53" s="9">
        <f t="shared" si="32"/>
        <v>7779.7919117672382</v>
      </c>
      <c r="M53" s="9">
        <f t="shared" si="32"/>
        <v>9076.5277113682878</v>
      </c>
      <c r="N53" s="9">
        <f t="shared" si="32"/>
        <v>10576.155691299342</v>
      </c>
    </row>
    <row r="54" spans="1:22" x14ac:dyDescent="0.35">
      <c r="A54" t="s">
        <v>182</v>
      </c>
      <c r="B54" s="3">
        <v>-1819</v>
      </c>
      <c r="C54" s="3">
        <v>-1123</v>
      </c>
      <c r="D54" s="3">
        <v>-306</v>
      </c>
      <c r="E54" s="3">
        <v>154</v>
      </c>
      <c r="F54" s="3">
        <v>1907</v>
      </c>
      <c r="G54" s="3">
        <v>402</v>
      </c>
      <c r="H54" s="3">
        <v>780</v>
      </c>
      <c r="I54" s="3">
        <v>94</v>
      </c>
      <c r="J54" s="3">
        <f>I54</f>
        <v>94</v>
      </c>
      <c r="K54" s="3">
        <f t="shared" ref="K54:N54" si="33">J54</f>
        <v>94</v>
      </c>
      <c r="L54" s="3">
        <f t="shared" si="33"/>
        <v>94</v>
      </c>
      <c r="M54" s="3">
        <f t="shared" si="33"/>
        <v>94</v>
      </c>
      <c r="N54" s="3">
        <f t="shared" si="33"/>
        <v>94</v>
      </c>
    </row>
    <row r="55" spans="1:22" x14ac:dyDescent="0.35">
      <c r="A55" s="26" t="s">
        <v>183</v>
      </c>
      <c r="B55" s="25">
        <v>4680</v>
      </c>
      <c r="C55" s="25">
        <v>3096</v>
      </c>
      <c r="D55" s="25">
        <v>3846</v>
      </c>
      <c r="E55" s="25">
        <v>4955</v>
      </c>
      <c r="F55" s="25">
        <v>5903</v>
      </c>
      <c r="G55" s="25">
        <v>2485</v>
      </c>
      <c r="H55" s="25">
        <v>6657</v>
      </c>
      <c r="I55" s="25">
        <v>5188</v>
      </c>
      <c r="J55" s="25">
        <f>J47+J49+J51+J54</f>
        <v>7577.0668758329684</v>
      </c>
      <c r="K55" s="25">
        <f t="shared" ref="K55:N55" si="34">K47+K49+K51+K54</f>
        <v>8086.9084033465933</v>
      </c>
      <c r="L55" s="25">
        <f t="shared" si="34"/>
        <v>9392.7373820696939</v>
      </c>
      <c r="M55" s="25">
        <f t="shared" si="34"/>
        <v>10902.939178372357</v>
      </c>
      <c r="N55" s="25">
        <f t="shared" si="34"/>
        <v>12651.527203411819</v>
      </c>
    </row>
    <row r="56" spans="1:22" x14ac:dyDescent="0.35">
      <c r="A56" t="s">
        <v>226</v>
      </c>
      <c r="B56" s="3"/>
      <c r="C56" s="3"/>
      <c r="D56" s="3"/>
      <c r="E56" s="3"/>
      <c r="F56" s="3"/>
      <c r="G56" s="3"/>
      <c r="H56" s="3"/>
      <c r="I56" s="3"/>
      <c r="J56" s="3"/>
      <c r="K56" s="3"/>
      <c r="L56" s="3"/>
      <c r="M56" s="3"/>
      <c r="N56" s="3"/>
    </row>
    <row r="57" spans="1:22" x14ac:dyDescent="0.35">
      <c r="A57" t="s">
        <v>184</v>
      </c>
      <c r="B57" s="3">
        <v>938</v>
      </c>
      <c r="C57" s="3">
        <v>109</v>
      </c>
      <c r="D57" s="3">
        <v>97</v>
      </c>
      <c r="E57" s="3">
        <v>1304</v>
      </c>
      <c r="F57" s="3">
        <v>855</v>
      </c>
      <c r="G57" s="3">
        <v>58</v>
      </c>
      <c r="H57" s="3">
        <v>-3105</v>
      </c>
      <c r="I57" s="3">
        <v>-766</v>
      </c>
      <c r="J57" s="3">
        <f>I57</f>
        <v>-766</v>
      </c>
      <c r="K57" s="3">
        <f t="shared" ref="K57:N57" si="35">J57</f>
        <v>-766</v>
      </c>
      <c r="L57" s="3">
        <f t="shared" si="35"/>
        <v>-766</v>
      </c>
      <c r="M57" s="3">
        <f t="shared" si="35"/>
        <v>-766</v>
      </c>
      <c r="N57" s="3">
        <f t="shared" si="35"/>
        <v>-766</v>
      </c>
    </row>
    <row r="58" spans="1:22" x14ac:dyDescent="0.35">
      <c r="A58" s="26" t="s">
        <v>185</v>
      </c>
      <c r="B58" s="25">
        <v>-175</v>
      </c>
      <c r="C58" s="25">
        <v>-1034</v>
      </c>
      <c r="D58" s="25">
        <v>-1008</v>
      </c>
      <c r="E58" s="25">
        <v>276</v>
      </c>
      <c r="F58" s="25">
        <v>-264</v>
      </c>
      <c r="G58" s="25">
        <v>-1028</v>
      </c>
      <c r="H58" s="25">
        <v>-3800</v>
      </c>
      <c r="I58" s="25">
        <v>-1524</v>
      </c>
      <c r="J58" s="25">
        <f>J57+J56+J52</f>
        <v>-1601.5271615205993</v>
      </c>
      <c r="K58" s="25">
        <f t="shared" ref="K58:N58" si="36">K57+K56+K52</f>
        <v>-1688.4394992087696</v>
      </c>
      <c r="L58" s="25">
        <f t="shared" si="36"/>
        <v>-1786.0455310952527</v>
      </c>
      <c r="M58" s="25">
        <f t="shared" si="36"/>
        <v>-1895.8581255644065</v>
      </c>
      <c r="N58" s="25">
        <f t="shared" si="36"/>
        <v>-2019.6293322736576</v>
      </c>
    </row>
    <row r="59" spans="1:22" x14ac:dyDescent="0.35">
      <c r="A59" t="s">
        <v>186</v>
      </c>
      <c r="B59" s="3">
        <v>-1802</v>
      </c>
      <c r="C59" s="3">
        <v>-2450</v>
      </c>
      <c r="D59" s="3">
        <v>-2734</v>
      </c>
      <c r="E59" s="3">
        <v>-3521</v>
      </c>
      <c r="F59" s="3">
        <v>-3586</v>
      </c>
      <c r="G59" s="3">
        <v>-2182</v>
      </c>
      <c r="H59" s="3">
        <v>564</v>
      </c>
      <c r="I59" s="3">
        <v>-2863</v>
      </c>
      <c r="J59" s="3">
        <f>I59*(1+$Q$59)</f>
        <v>-3007.3069388731574</v>
      </c>
      <c r="K59" s="3">
        <f t="shared" ref="K59:N59" si="37">J59*(1+$Q$59)</f>
        <v>-3158.8875391528609</v>
      </c>
      <c r="L59" s="3">
        <f t="shared" si="37"/>
        <v>-3318.1084231974683</v>
      </c>
      <c r="M59" s="3">
        <f t="shared" si="37"/>
        <v>-3485.3546926354234</v>
      </c>
      <c r="N59" s="3">
        <f t="shared" si="37"/>
        <v>-3661.030859796238</v>
      </c>
      <c r="O59" t="s">
        <v>220</v>
      </c>
      <c r="P59" t="s">
        <v>221</v>
      </c>
      <c r="Q59">
        <f>ABS((I59/E59)^(1/4)-1)</f>
        <v>5.0404100200194812E-2</v>
      </c>
    </row>
    <row r="60" spans="1:22" x14ac:dyDescent="0.35">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5.0404100200194701E-2</v>
      </c>
      <c r="K60" s="52">
        <f t="shared" ref="K60:N60" si="38">K59/J59-1</f>
        <v>5.0404100200194701E-2</v>
      </c>
      <c r="L60" s="52">
        <f t="shared" si="38"/>
        <v>5.0404100200194701E-2</v>
      </c>
      <c r="M60" s="52">
        <f t="shared" si="38"/>
        <v>5.0404100200194701E-2</v>
      </c>
      <c r="N60" s="52">
        <f t="shared" si="38"/>
        <v>5.0404100200194701E-2</v>
      </c>
      <c r="P60" t="s">
        <v>222</v>
      </c>
      <c r="R60" s="58"/>
    </row>
    <row r="61" spans="1:22" x14ac:dyDescent="0.35">
      <c r="A61" t="s">
        <v>187</v>
      </c>
      <c r="B61" s="3">
        <v>-899</v>
      </c>
      <c r="C61" s="3">
        <v>-1022</v>
      </c>
      <c r="D61" s="3">
        <v>-1133</v>
      </c>
      <c r="E61" s="3">
        <v>-1243</v>
      </c>
      <c r="F61" s="3">
        <v>-1332</v>
      </c>
      <c r="G61" s="3">
        <v>-1452</v>
      </c>
      <c r="H61" s="3">
        <v>-1638</v>
      </c>
      <c r="I61" s="3">
        <v>-1837</v>
      </c>
      <c r="J61" s="3">
        <f>-(J15*J17)</f>
        <v>-1734.6328994982387</v>
      </c>
      <c r="K61" s="3">
        <f t="shared" ref="K61:N61" si="39">-(K15*K17)</f>
        <v>-2023.217917576633</v>
      </c>
      <c r="L61" s="3">
        <f t="shared" si="39"/>
        <v>-2356.4384416832204</v>
      </c>
      <c r="M61" s="3">
        <f t="shared" si="39"/>
        <v>-2741.5934119244557</v>
      </c>
      <c r="N61" s="3">
        <f t="shared" si="39"/>
        <v>-3187.2496492922214</v>
      </c>
      <c r="P61" t="s">
        <v>223</v>
      </c>
    </row>
    <row r="62" spans="1:22" x14ac:dyDescent="0.35">
      <c r="A62" t="s">
        <v>188</v>
      </c>
      <c r="B62" s="3">
        <v>-89</v>
      </c>
      <c r="C62" s="3">
        <v>801</v>
      </c>
      <c r="D62" s="3">
        <v>1809</v>
      </c>
      <c r="E62" s="3">
        <v>13</v>
      </c>
      <c r="F62" s="3">
        <v>-325</v>
      </c>
      <c r="G62" s="3">
        <v>6183</v>
      </c>
      <c r="H62" s="3">
        <v>-249</v>
      </c>
      <c r="I62" s="3">
        <v>15</v>
      </c>
      <c r="J62" s="3">
        <f>J36+J33-I36</f>
        <v>2353.2540801323939</v>
      </c>
      <c r="K62" s="3">
        <f>K36+K33-J36</f>
        <v>2738.2933946533976</v>
      </c>
      <c r="L62" s="3">
        <f t="shared" ref="L62:N62" si="40">L36+L33-K36</f>
        <v>3203.3299827895862</v>
      </c>
      <c r="M62" s="3">
        <f t="shared" si="40"/>
        <v>3764.9843909228839</v>
      </c>
      <c r="N62" s="3">
        <f t="shared" si="40"/>
        <v>4443.3303151433356</v>
      </c>
      <c r="P62" t="s">
        <v>224</v>
      </c>
    </row>
    <row r="63" spans="1:22" x14ac:dyDescent="0.35">
      <c r="A63" t="s">
        <v>189</v>
      </c>
      <c r="B63" s="3">
        <v>0</v>
      </c>
      <c r="C63" s="3">
        <v>0</v>
      </c>
      <c r="D63" s="3">
        <v>-90</v>
      </c>
      <c r="E63" s="3">
        <v>-84</v>
      </c>
      <c r="F63" s="3">
        <v>-50</v>
      </c>
      <c r="G63" s="3">
        <v>-58</v>
      </c>
      <c r="H63" s="3">
        <v>-136</v>
      </c>
      <c r="I63" s="3"/>
      <c r="J63" s="3"/>
      <c r="K63" s="3"/>
      <c r="L63" s="3"/>
      <c r="M63" s="3"/>
      <c r="N63" s="3"/>
      <c r="P63" t="s">
        <v>225</v>
      </c>
    </row>
    <row r="64" spans="1:22" x14ac:dyDescent="0.35">
      <c r="A64" s="26" t="s">
        <v>190</v>
      </c>
      <c r="B64" s="25">
        <v>-2790</v>
      </c>
      <c r="C64" s="25">
        <v>-2671</v>
      </c>
      <c r="D64" s="25">
        <v>-2148</v>
      </c>
      <c r="E64" s="25">
        <v>-4835</v>
      </c>
      <c r="F64" s="25">
        <v>-5293</v>
      </c>
      <c r="G64" s="25">
        <v>2491</v>
      </c>
      <c r="H64" s="25">
        <v>-1459</v>
      </c>
      <c r="I64" s="25">
        <v>-4836</v>
      </c>
      <c r="J64" s="25">
        <f>J59+J61+J62+J63</f>
        <v>-2388.6857582390021</v>
      </c>
      <c r="K64" s="25">
        <f t="shared" ref="K64:N64" si="41">K59+K61+K62+K63</f>
        <v>-2443.8120620760965</v>
      </c>
      <c r="L64" s="25">
        <f t="shared" si="41"/>
        <v>-2471.2168820911029</v>
      </c>
      <c r="M64" s="25">
        <f t="shared" si="41"/>
        <v>-2461.9637136369947</v>
      </c>
      <c r="N64" s="25">
        <f t="shared" si="41"/>
        <v>-2404.9501939451238</v>
      </c>
    </row>
    <row r="65" spans="1:17" x14ac:dyDescent="0.35">
      <c r="A65" t="s">
        <v>191</v>
      </c>
      <c r="B65" s="3">
        <v>-83</v>
      </c>
      <c r="C65" s="3">
        <v>-105</v>
      </c>
      <c r="D65" s="3">
        <v>-20</v>
      </c>
      <c r="E65" s="3">
        <v>45</v>
      </c>
      <c r="F65" s="3">
        <v>-129</v>
      </c>
      <c r="G65" s="3">
        <v>-66</v>
      </c>
      <c r="H65" s="3">
        <v>143</v>
      </c>
      <c r="I65" s="3"/>
      <c r="J65" s="3"/>
      <c r="K65" s="3"/>
      <c r="L65" s="3"/>
      <c r="M65" s="3"/>
      <c r="N65" s="3"/>
      <c r="P65" t="s">
        <v>225</v>
      </c>
    </row>
    <row r="66" spans="1:17" x14ac:dyDescent="0.35">
      <c r="A66" s="26" t="s">
        <v>192</v>
      </c>
      <c r="B66" s="25">
        <v>1632</v>
      </c>
      <c r="C66" s="25">
        <v>-714</v>
      </c>
      <c r="D66" s="25">
        <v>670</v>
      </c>
      <c r="E66" s="25">
        <v>441</v>
      </c>
      <c r="F66" s="25">
        <v>217</v>
      </c>
      <c r="G66" s="25">
        <v>3882</v>
      </c>
      <c r="H66" s="25">
        <v>1541</v>
      </c>
      <c r="I66" s="25">
        <v>-1315</v>
      </c>
      <c r="J66" s="25">
        <f>J55+J58+J64+J65</f>
        <v>3586.853956073367</v>
      </c>
      <c r="K66" s="25">
        <f t="shared" ref="K66:N66" si="42">K55+K58+K64+K65</f>
        <v>3954.6568420617277</v>
      </c>
      <c r="L66" s="25">
        <f t="shared" si="42"/>
        <v>5135.4749688833381</v>
      </c>
      <c r="M66" s="25">
        <f t="shared" si="42"/>
        <v>6545.1173391709563</v>
      </c>
      <c r="N66" s="25">
        <f t="shared" si="42"/>
        <v>8226.9476771930367</v>
      </c>
    </row>
    <row r="67" spans="1:17" x14ac:dyDescent="0.35">
      <c r="A67" t="s">
        <v>193</v>
      </c>
      <c r="B67" s="3">
        <v>2220</v>
      </c>
      <c r="C67" s="3">
        <v>3852</v>
      </c>
      <c r="D67" s="3">
        <v>3138</v>
      </c>
      <c r="E67" s="3">
        <v>3808</v>
      </c>
      <c r="F67" s="3">
        <v>4249</v>
      </c>
      <c r="G67" s="3">
        <v>4466</v>
      </c>
      <c r="H67" s="3">
        <v>8348</v>
      </c>
      <c r="I67" s="3">
        <v>9889</v>
      </c>
      <c r="J67" s="3">
        <f>I68</f>
        <v>8574</v>
      </c>
      <c r="K67" s="3">
        <f t="shared" ref="K67:N67" si="43">J68</f>
        <v>12160.853956073366</v>
      </c>
      <c r="L67" s="3">
        <f t="shared" si="43"/>
        <v>16115.510798135094</v>
      </c>
      <c r="M67" s="3">
        <f t="shared" si="43"/>
        <v>21250.985767018432</v>
      </c>
      <c r="N67" s="3">
        <f t="shared" si="43"/>
        <v>27796.103106189388</v>
      </c>
    </row>
    <row r="68" spans="1:17" ht="15" thickBot="1" x14ac:dyDescent="0.4">
      <c r="A68" s="6" t="s">
        <v>194</v>
      </c>
      <c r="B68" s="7">
        <v>3852</v>
      </c>
      <c r="C68" s="7">
        <v>3138</v>
      </c>
      <c r="D68" s="7">
        <v>3808</v>
      </c>
      <c r="E68" s="7">
        <v>4249</v>
      </c>
      <c r="F68" s="7">
        <v>4466</v>
      </c>
      <c r="G68" s="7">
        <v>8348</v>
      </c>
      <c r="H68" s="7">
        <v>9889</v>
      </c>
      <c r="I68" s="7">
        <v>8574</v>
      </c>
      <c r="J68" s="7">
        <f>J67+J66</f>
        <v>12160.853956073366</v>
      </c>
      <c r="K68" s="7">
        <f t="shared" ref="K68:N68" si="44">K67+K66</f>
        <v>16115.510798135094</v>
      </c>
      <c r="L68" s="7">
        <f t="shared" si="44"/>
        <v>21250.985767018432</v>
      </c>
      <c r="M68" s="7">
        <f t="shared" si="44"/>
        <v>27796.103106189388</v>
      </c>
      <c r="N68" s="7">
        <f t="shared" si="44"/>
        <v>36023.050783382423</v>
      </c>
    </row>
    <row r="69" spans="1:17" ht="15" thickTop="1" x14ac:dyDescent="0.35">
      <c r="A69" s="57" t="s">
        <v>175</v>
      </c>
      <c r="B69" s="39">
        <v>-2773</v>
      </c>
      <c r="C69" s="39">
        <v>-1128</v>
      </c>
      <c r="D69" s="39">
        <v>-337</v>
      </c>
      <c r="E69" s="39">
        <v>-781</v>
      </c>
      <c r="F69" s="39">
        <v>-1002</v>
      </c>
      <c r="G69" s="39">
        <v>1058</v>
      </c>
      <c r="H69" s="39">
        <v>-476</v>
      </c>
      <c r="I69" s="39">
        <v>346</v>
      </c>
      <c r="J69" s="39">
        <f>J36-J68</f>
        <v>-1387.5998759409722</v>
      </c>
      <c r="K69" s="39">
        <f t="shared" ref="K69:N69" si="45">K36-K68</f>
        <v>-3103.9633233493023</v>
      </c>
      <c r="L69" s="39">
        <f t="shared" si="45"/>
        <v>-5536.1083094430542</v>
      </c>
      <c r="M69" s="39">
        <f t="shared" si="45"/>
        <v>-8816.2412576911265</v>
      </c>
      <c r="N69" s="39">
        <f t="shared" si="45"/>
        <v>-13099.858619740826</v>
      </c>
    </row>
    <row r="70" spans="1:17" x14ac:dyDescent="0.35">
      <c r="A70" s="1" t="s">
        <v>195</v>
      </c>
      <c r="B70" s="46">
        <v>-2714</v>
      </c>
      <c r="C70" s="46">
        <v>-1256</v>
      </c>
      <c r="D70" s="46">
        <v>-660</v>
      </c>
      <c r="E70" s="46">
        <v>502</v>
      </c>
      <c r="F70" s="46">
        <v>1413</v>
      </c>
      <c r="G70" s="46">
        <v>2867</v>
      </c>
      <c r="H70" s="46">
        <v>-1227</v>
      </c>
      <c r="I70" s="46">
        <v>-719</v>
      </c>
      <c r="J70" s="46">
        <f>J36-J68</f>
        <v>-1387.5998759409722</v>
      </c>
      <c r="K70" s="46">
        <f t="shared" ref="K70:N70" si="46">K36-K68</f>
        <v>-3103.9633233493023</v>
      </c>
      <c r="L70" s="46">
        <f t="shared" si="46"/>
        <v>-5536.1083094430542</v>
      </c>
      <c r="M70" s="46">
        <f t="shared" si="46"/>
        <v>-8816.2412576911265</v>
      </c>
      <c r="N70" s="46">
        <f t="shared" si="46"/>
        <v>-13099.858619740826</v>
      </c>
    </row>
    <row r="71" spans="1:17" x14ac:dyDescent="0.35">
      <c r="E71">
        <f>E70/E21</f>
        <v>0.11814544598729113</v>
      </c>
      <c r="F71">
        <f t="shared" ref="F71:I71" si="47">F70/F21</f>
        <v>0.31639050604567848</v>
      </c>
      <c r="G71">
        <f t="shared" si="47"/>
        <v>0.34343555342597032</v>
      </c>
      <c r="H71">
        <f t="shared" si="47"/>
        <v>-0.12407725755890384</v>
      </c>
      <c r="I71">
        <f t="shared" si="47"/>
        <v>-8.3858175880569166E-2</v>
      </c>
      <c r="Q71">
        <f>AVERAGE(E71:I71)</f>
        <v>0.11400721440389336</v>
      </c>
    </row>
    <row r="76" spans="1:17" x14ac:dyDescent="0.35">
      <c r="A76" t="s">
        <v>205</v>
      </c>
      <c r="B76" s="60">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2023-11-29T11:27:35Z</dcterms:modified>
</cp:coreProperties>
</file>