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0730" windowHeight="11760" activeTab="3"/>
  </bookViews>
  <sheets>
    <sheet name="Sheet1" sheetId="2" r:id="rId1"/>
    <sheet name="Historicals" sheetId="1" r:id="rId2"/>
    <sheet name="Segmental forecast" sheetId="3" r:id="rId3"/>
    <sheet name="Three Statements" sheetId="4" r:id="rId4"/>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4"/>
  <c r="L62"/>
  <c r="M62"/>
  <c r="N62"/>
  <c r="J62"/>
  <c r="K15"/>
  <c r="L15"/>
  <c r="M15" s="1"/>
  <c r="N15" s="1"/>
  <c r="J15"/>
  <c r="N78"/>
  <c r="M78"/>
  <c r="L78"/>
  <c r="K78"/>
  <c r="J78"/>
  <c r="C50" l="1"/>
  <c r="D50"/>
  <c r="E50"/>
  <c r="F50"/>
  <c r="G50"/>
  <c r="H50"/>
  <c r="I50"/>
  <c r="B50"/>
  <c r="C48"/>
  <c r="D48"/>
  <c r="E48"/>
  <c r="F48"/>
  <c r="G48"/>
  <c r="H48"/>
  <c r="I48"/>
  <c r="B48"/>
  <c r="I17"/>
  <c r="H17"/>
  <c r="G17"/>
  <c r="F17"/>
  <c r="E17"/>
  <c r="D17"/>
  <c r="C17"/>
  <c r="B17"/>
  <c r="C12"/>
  <c r="D12"/>
  <c r="E12"/>
  <c r="F12"/>
  <c r="G12"/>
  <c r="H12"/>
  <c r="I12"/>
  <c r="B12"/>
  <c r="C10"/>
  <c r="D10"/>
  <c r="E10"/>
  <c r="F10"/>
  <c r="G10"/>
  <c r="H10"/>
  <c r="I10"/>
  <c r="B10"/>
  <c r="J29" l="1"/>
  <c r="B78" l="1"/>
  <c r="J59" s="1"/>
  <c r="I78"/>
  <c r="I77"/>
  <c r="H77"/>
  <c r="G77"/>
  <c r="F77"/>
  <c r="E77"/>
  <c r="D77"/>
  <c r="C77"/>
  <c r="I64"/>
  <c r="D64"/>
  <c r="D60"/>
  <c r="I60"/>
  <c r="G64"/>
  <c r="F60"/>
  <c r="E60"/>
  <c r="C64"/>
  <c r="C60"/>
  <c r="J42"/>
  <c r="K42" s="1"/>
  <c r="L42" s="1"/>
  <c r="M42" s="1"/>
  <c r="N42" s="1"/>
  <c r="J40"/>
  <c r="K40" s="1"/>
  <c r="L40" s="1"/>
  <c r="M40" s="1"/>
  <c r="N40" s="1"/>
  <c r="J38"/>
  <c r="K38" s="1"/>
  <c r="L38" s="1"/>
  <c r="M38" s="1"/>
  <c r="N38" s="1"/>
  <c r="J37"/>
  <c r="K37" s="1"/>
  <c r="L37" s="1"/>
  <c r="M37" s="1"/>
  <c r="N37" s="1"/>
  <c r="J36"/>
  <c r="K36" s="1"/>
  <c r="L36" s="1"/>
  <c r="H70"/>
  <c r="H76" s="1"/>
  <c r="J35"/>
  <c r="K35" s="1"/>
  <c r="L35" s="1"/>
  <c r="M35" s="1"/>
  <c r="N35" s="1"/>
  <c r="J34"/>
  <c r="I70"/>
  <c r="H43"/>
  <c r="G70"/>
  <c r="G76" s="1"/>
  <c r="F43"/>
  <c r="E43"/>
  <c r="D43"/>
  <c r="C70"/>
  <c r="C76" s="1"/>
  <c r="B70"/>
  <c r="B76" s="1"/>
  <c r="J30"/>
  <c r="K30" s="1"/>
  <c r="L30" s="1"/>
  <c r="M30" s="1"/>
  <c r="N30" s="1"/>
  <c r="K29"/>
  <c r="L29" s="1"/>
  <c r="M29" s="1"/>
  <c r="N29" s="1"/>
  <c r="J28"/>
  <c r="K28" s="1"/>
  <c r="L28" s="1"/>
  <c r="M28" s="1"/>
  <c r="N28" s="1"/>
  <c r="J27"/>
  <c r="K27" s="1"/>
  <c r="L27" s="1"/>
  <c r="M27" s="1"/>
  <c r="N27" s="1"/>
  <c r="J25"/>
  <c r="K25" s="1"/>
  <c r="L25" s="1"/>
  <c r="M25" s="1"/>
  <c r="N25" s="1"/>
  <c r="G51"/>
  <c r="F51"/>
  <c r="D51"/>
  <c r="B51"/>
  <c r="J22"/>
  <c r="K22" s="1"/>
  <c r="L22" s="1"/>
  <c r="M22" s="1"/>
  <c r="N22" s="1"/>
  <c r="G19"/>
  <c r="F19"/>
  <c r="E19"/>
  <c r="C19"/>
  <c r="I220" i="3"/>
  <c r="J220" s="1"/>
  <c r="H220"/>
  <c r="G220"/>
  <c r="F220"/>
  <c r="E220"/>
  <c r="D220"/>
  <c r="C220"/>
  <c r="B220"/>
  <c r="I219"/>
  <c r="H219"/>
  <c r="G219"/>
  <c r="F219"/>
  <c r="E219"/>
  <c r="D219"/>
  <c r="C219"/>
  <c r="B219"/>
  <c r="I217"/>
  <c r="J217" s="1"/>
  <c r="K217" s="1"/>
  <c r="L217" s="1"/>
  <c r="M217" s="1"/>
  <c r="N217" s="1"/>
  <c r="H217"/>
  <c r="G217"/>
  <c r="F217"/>
  <c r="E217"/>
  <c r="D217"/>
  <c r="C217"/>
  <c r="B217"/>
  <c r="I216"/>
  <c r="H216"/>
  <c r="G216"/>
  <c r="F216"/>
  <c r="E216"/>
  <c r="D216"/>
  <c r="C216"/>
  <c r="B216"/>
  <c r="I214"/>
  <c r="J214" s="1"/>
  <c r="K214" s="1"/>
  <c r="L214" s="1"/>
  <c r="M214" s="1"/>
  <c r="N214" s="1"/>
  <c r="H214"/>
  <c r="G214"/>
  <c r="F214"/>
  <c r="E214"/>
  <c r="D214"/>
  <c r="C214"/>
  <c r="B214"/>
  <c r="I213"/>
  <c r="H213"/>
  <c r="G213"/>
  <c r="F213"/>
  <c r="E213"/>
  <c r="D213"/>
  <c r="C213"/>
  <c r="B213"/>
  <c r="I211"/>
  <c r="J211" s="1"/>
  <c r="H211"/>
  <c r="G211"/>
  <c r="F211"/>
  <c r="E211"/>
  <c r="D211"/>
  <c r="C211"/>
  <c r="B211"/>
  <c r="I210"/>
  <c r="H210"/>
  <c r="G210"/>
  <c r="F210"/>
  <c r="E210"/>
  <c r="D210"/>
  <c r="C210"/>
  <c r="B210"/>
  <c r="I209"/>
  <c r="H209"/>
  <c r="G209"/>
  <c r="F209"/>
  <c r="E209"/>
  <c r="D209"/>
  <c r="C209"/>
  <c r="B209"/>
  <c r="K207"/>
  <c r="L207" s="1"/>
  <c r="M207" s="1"/>
  <c r="N207" s="1"/>
  <c r="G207"/>
  <c r="I205"/>
  <c r="I206" s="1"/>
  <c r="H205"/>
  <c r="H207" s="1"/>
  <c r="G205"/>
  <c r="F205"/>
  <c r="F207" s="1"/>
  <c r="E205"/>
  <c r="E207" s="1"/>
  <c r="D205"/>
  <c r="D207" s="1"/>
  <c r="C205"/>
  <c r="C207" s="1"/>
  <c r="B205"/>
  <c r="B206" s="1"/>
  <c r="I204"/>
  <c r="H204"/>
  <c r="G204"/>
  <c r="F204"/>
  <c r="E204"/>
  <c r="D204"/>
  <c r="C204"/>
  <c r="B204"/>
  <c r="I201"/>
  <c r="J201" s="1"/>
  <c r="K201" s="1"/>
  <c r="H201"/>
  <c r="G201"/>
  <c r="F201"/>
  <c r="E201"/>
  <c r="D201"/>
  <c r="C201"/>
  <c r="B201"/>
  <c r="I200"/>
  <c r="H200"/>
  <c r="G200"/>
  <c r="F200"/>
  <c r="E200"/>
  <c r="D200"/>
  <c r="C200"/>
  <c r="B200"/>
  <c r="I198"/>
  <c r="J198" s="1"/>
  <c r="K198" s="1"/>
  <c r="L198" s="1"/>
  <c r="M198" s="1"/>
  <c r="N198" s="1"/>
  <c r="H198"/>
  <c r="G198"/>
  <c r="F198"/>
  <c r="E198"/>
  <c r="D198"/>
  <c r="C198"/>
  <c r="B198"/>
  <c r="I197"/>
  <c r="H197"/>
  <c r="G197"/>
  <c r="F197"/>
  <c r="E197"/>
  <c r="D197"/>
  <c r="C197"/>
  <c r="B197"/>
  <c r="J195"/>
  <c r="K195" s="1"/>
  <c r="L195" s="1"/>
  <c r="M195" s="1"/>
  <c r="N195" s="1"/>
  <c r="I195"/>
  <c r="H195"/>
  <c r="G195"/>
  <c r="F195"/>
  <c r="E195"/>
  <c r="D195"/>
  <c r="C195"/>
  <c r="B195"/>
  <c r="I194"/>
  <c r="H194"/>
  <c r="G194"/>
  <c r="F194"/>
  <c r="E194"/>
  <c r="D194"/>
  <c r="C194"/>
  <c r="B194"/>
  <c r="I192"/>
  <c r="J192" s="1"/>
  <c r="H192"/>
  <c r="G192"/>
  <c r="F192"/>
  <c r="E192"/>
  <c r="D192"/>
  <c r="C192"/>
  <c r="B192"/>
  <c r="I191"/>
  <c r="H191"/>
  <c r="G191"/>
  <c r="F191"/>
  <c r="E191"/>
  <c r="D191"/>
  <c r="C191"/>
  <c r="B191"/>
  <c r="I190"/>
  <c r="H190"/>
  <c r="G190"/>
  <c r="F190"/>
  <c r="E190"/>
  <c r="D190"/>
  <c r="C190"/>
  <c r="B190"/>
  <c r="I186"/>
  <c r="I188" s="1"/>
  <c r="J188" s="1"/>
  <c r="K188" s="1"/>
  <c r="L188" s="1"/>
  <c r="M188" s="1"/>
  <c r="N188" s="1"/>
  <c r="H186"/>
  <c r="G186"/>
  <c r="G188" s="1"/>
  <c r="F186"/>
  <c r="F188" s="1"/>
  <c r="E186"/>
  <c r="E188" s="1"/>
  <c r="D186"/>
  <c r="C186"/>
  <c r="B186"/>
  <c r="B187" s="1"/>
  <c r="K185"/>
  <c r="L185" s="1"/>
  <c r="M185" s="1"/>
  <c r="N185" s="1"/>
  <c r="J184"/>
  <c r="J183" s="1"/>
  <c r="J182" s="1"/>
  <c r="I183"/>
  <c r="I185" s="1"/>
  <c r="H183"/>
  <c r="H185" s="1"/>
  <c r="G183"/>
  <c r="G185" s="1"/>
  <c r="F183"/>
  <c r="F185" s="1"/>
  <c r="E183"/>
  <c r="E185" s="1"/>
  <c r="D183"/>
  <c r="D185" s="1"/>
  <c r="C183"/>
  <c r="C185" s="1"/>
  <c r="B183"/>
  <c r="B185" s="1"/>
  <c r="K181"/>
  <c r="L181" s="1"/>
  <c r="M181" s="1"/>
  <c r="N181" s="1"/>
  <c r="J180"/>
  <c r="K180" s="1"/>
  <c r="I179"/>
  <c r="I181" s="1"/>
  <c r="H179"/>
  <c r="H181" s="1"/>
  <c r="G179"/>
  <c r="G181" s="1"/>
  <c r="F179"/>
  <c r="F181" s="1"/>
  <c r="E179"/>
  <c r="E181" s="1"/>
  <c r="D179"/>
  <c r="D181" s="1"/>
  <c r="C179"/>
  <c r="C181" s="1"/>
  <c r="B179"/>
  <c r="B181" s="1"/>
  <c r="K177"/>
  <c r="L177" s="1"/>
  <c r="M177" s="1"/>
  <c r="N177" s="1"/>
  <c r="G177"/>
  <c r="J176"/>
  <c r="K176" s="1"/>
  <c r="I175"/>
  <c r="I177" s="1"/>
  <c r="H175"/>
  <c r="H177" s="1"/>
  <c r="G175"/>
  <c r="F175"/>
  <c r="F177" s="1"/>
  <c r="E175"/>
  <c r="E177" s="1"/>
  <c r="D175"/>
  <c r="D177" s="1"/>
  <c r="C175"/>
  <c r="C177" s="1"/>
  <c r="B175"/>
  <c r="B177" s="1"/>
  <c r="K173"/>
  <c r="L173" s="1"/>
  <c r="M173" s="1"/>
  <c r="N173" s="1"/>
  <c r="C173"/>
  <c r="J172"/>
  <c r="K172" s="1"/>
  <c r="I171"/>
  <c r="I173" s="1"/>
  <c r="H171"/>
  <c r="H173" s="1"/>
  <c r="G171"/>
  <c r="G173" s="1"/>
  <c r="F171"/>
  <c r="F173" s="1"/>
  <c r="E171"/>
  <c r="E173" s="1"/>
  <c r="D171"/>
  <c r="D173" s="1"/>
  <c r="C171"/>
  <c r="B171"/>
  <c r="B173" s="1"/>
  <c r="I169"/>
  <c r="H169"/>
  <c r="G169"/>
  <c r="F169"/>
  <c r="E169"/>
  <c r="D169"/>
  <c r="C169"/>
  <c r="B169"/>
  <c r="I166"/>
  <c r="J166" s="1"/>
  <c r="H166"/>
  <c r="G166"/>
  <c r="F166"/>
  <c r="E166"/>
  <c r="D166"/>
  <c r="C166"/>
  <c r="B166"/>
  <c r="I165"/>
  <c r="H165"/>
  <c r="G165"/>
  <c r="F165"/>
  <c r="E165"/>
  <c r="D165"/>
  <c r="C165"/>
  <c r="B165"/>
  <c r="I163"/>
  <c r="J163" s="1"/>
  <c r="K163" s="1"/>
  <c r="L163" s="1"/>
  <c r="M163" s="1"/>
  <c r="N163" s="1"/>
  <c r="H163"/>
  <c r="G163"/>
  <c r="F163"/>
  <c r="E163"/>
  <c r="D163"/>
  <c r="C163"/>
  <c r="B163"/>
  <c r="I162"/>
  <c r="H162"/>
  <c r="G162"/>
  <c r="F162"/>
  <c r="E162"/>
  <c r="D162"/>
  <c r="C162"/>
  <c r="B162"/>
  <c r="I160"/>
  <c r="J160" s="1"/>
  <c r="K160" s="1"/>
  <c r="L160" s="1"/>
  <c r="M160" s="1"/>
  <c r="N160" s="1"/>
  <c r="H160"/>
  <c r="G160"/>
  <c r="F160"/>
  <c r="E160"/>
  <c r="D160"/>
  <c r="C160"/>
  <c r="B160"/>
  <c r="I159"/>
  <c r="H159"/>
  <c r="G159"/>
  <c r="F159"/>
  <c r="E159"/>
  <c r="D159"/>
  <c r="C159"/>
  <c r="B159"/>
  <c r="I157"/>
  <c r="J157" s="1"/>
  <c r="K157" s="1"/>
  <c r="L157" s="1"/>
  <c r="H157"/>
  <c r="G157"/>
  <c r="F157"/>
  <c r="E157"/>
  <c r="D157"/>
  <c r="C157"/>
  <c r="B157"/>
  <c r="I156"/>
  <c r="H156"/>
  <c r="G156"/>
  <c r="F156"/>
  <c r="E156"/>
  <c r="D156"/>
  <c r="C156"/>
  <c r="B156"/>
  <c r="I155"/>
  <c r="H155"/>
  <c r="G155"/>
  <c r="F155"/>
  <c r="E155"/>
  <c r="D155"/>
  <c r="C155"/>
  <c r="B155"/>
  <c r="I151"/>
  <c r="I152" s="1"/>
  <c r="H151"/>
  <c r="G151"/>
  <c r="G152" s="1"/>
  <c r="F151"/>
  <c r="F153" s="1"/>
  <c r="E151"/>
  <c r="E153" s="1"/>
  <c r="D151"/>
  <c r="D153" s="1"/>
  <c r="C151"/>
  <c r="C153" s="1"/>
  <c r="B151"/>
  <c r="B152" s="1"/>
  <c r="K150"/>
  <c r="L150" s="1"/>
  <c r="M150" s="1"/>
  <c r="N150" s="1"/>
  <c r="K149"/>
  <c r="L149" s="1"/>
  <c r="M149" s="1"/>
  <c r="J148"/>
  <c r="J147" s="1"/>
  <c r="I148"/>
  <c r="I150" s="1"/>
  <c r="H148"/>
  <c r="H150" s="1"/>
  <c r="G148"/>
  <c r="G150" s="1"/>
  <c r="F148"/>
  <c r="F150" s="1"/>
  <c r="E148"/>
  <c r="E150" s="1"/>
  <c r="D148"/>
  <c r="D150" s="1"/>
  <c r="C148"/>
  <c r="C150" s="1"/>
  <c r="B148"/>
  <c r="B150" s="1"/>
  <c r="I146"/>
  <c r="H146"/>
  <c r="G146"/>
  <c r="F146"/>
  <c r="E146"/>
  <c r="D146"/>
  <c r="C146"/>
  <c r="B146"/>
  <c r="I143"/>
  <c r="J143" s="1"/>
  <c r="J142" s="1"/>
  <c r="H143"/>
  <c r="G143"/>
  <c r="F143"/>
  <c r="E143"/>
  <c r="D143"/>
  <c r="C143"/>
  <c r="B143"/>
  <c r="I142"/>
  <c r="H142"/>
  <c r="G142"/>
  <c r="F142"/>
  <c r="E142"/>
  <c r="D142"/>
  <c r="C142"/>
  <c r="B142"/>
  <c r="I140"/>
  <c r="J140" s="1"/>
  <c r="K140" s="1"/>
  <c r="L140" s="1"/>
  <c r="M140" s="1"/>
  <c r="N140" s="1"/>
  <c r="H140"/>
  <c r="G140"/>
  <c r="F140"/>
  <c r="E140"/>
  <c r="D140"/>
  <c r="C140"/>
  <c r="B140"/>
  <c r="I139"/>
  <c r="H139"/>
  <c r="G139"/>
  <c r="F139"/>
  <c r="E139"/>
  <c r="D139"/>
  <c r="C139"/>
  <c r="B139"/>
  <c r="I137"/>
  <c r="J137" s="1"/>
  <c r="K137" s="1"/>
  <c r="L137" s="1"/>
  <c r="M137" s="1"/>
  <c r="N137" s="1"/>
  <c r="H137"/>
  <c r="G137"/>
  <c r="F137"/>
  <c r="E137"/>
  <c r="D137"/>
  <c r="C137"/>
  <c r="B137"/>
  <c r="I136"/>
  <c r="H136"/>
  <c r="G136"/>
  <c r="F136"/>
  <c r="E136"/>
  <c r="D136"/>
  <c r="C136"/>
  <c r="B136"/>
  <c r="I134"/>
  <c r="J134" s="1"/>
  <c r="H134"/>
  <c r="G134"/>
  <c r="F134"/>
  <c r="E134"/>
  <c r="D134"/>
  <c r="C134"/>
  <c r="B134"/>
  <c r="I133"/>
  <c r="H133"/>
  <c r="G133"/>
  <c r="F133"/>
  <c r="E133"/>
  <c r="D133"/>
  <c r="C133"/>
  <c r="B133"/>
  <c r="I132"/>
  <c r="H132"/>
  <c r="G132"/>
  <c r="F132"/>
  <c r="E132"/>
  <c r="D132"/>
  <c r="C132"/>
  <c r="B132"/>
  <c r="E130"/>
  <c r="B130"/>
  <c r="I128"/>
  <c r="I130" s="1"/>
  <c r="J130" s="1"/>
  <c r="K130" s="1"/>
  <c r="L130" s="1"/>
  <c r="M130" s="1"/>
  <c r="N130" s="1"/>
  <c r="H128"/>
  <c r="H130" s="1"/>
  <c r="G128"/>
  <c r="G130" s="1"/>
  <c r="F128"/>
  <c r="E128"/>
  <c r="D128"/>
  <c r="C128"/>
  <c r="C129" s="1"/>
  <c r="B128"/>
  <c r="B129" s="1"/>
  <c r="K127"/>
  <c r="L127" s="1"/>
  <c r="M127" s="1"/>
  <c r="N127" s="1"/>
  <c r="J126"/>
  <c r="K126" s="1"/>
  <c r="I125"/>
  <c r="I127" s="1"/>
  <c r="H125"/>
  <c r="H127" s="1"/>
  <c r="G125"/>
  <c r="G127" s="1"/>
  <c r="F125"/>
  <c r="F127" s="1"/>
  <c r="E125"/>
  <c r="E127" s="1"/>
  <c r="D125"/>
  <c r="D127" s="1"/>
  <c r="C125"/>
  <c r="C127" s="1"/>
  <c r="B125"/>
  <c r="B127" s="1"/>
  <c r="K123"/>
  <c r="L123" s="1"/>
  <c r="M123" s="1"/>
  <c r="N123" s="1"/>
  <c r="D123"/>
  <c r="J122"/>
  <c r="K122" s="1"/>
  <c r="L122" s="1"/>
  <c r="I121"/>
  <c r="I123" s="1"/>
  <c r="H121"/>
  <c r="H123" s="1"/>
  <c r="G121"/>
  <c r="G123" s="1"/>
  <c r="F121"/>
  <c r="F123" s="1"/>
  <c r="E121"/>
  <c r="E123" s="1"/>
  <c r="D121"/>
  <c r="C121"/>
  <c r="C123" s="1"/>
  <c r="B121"/>
  <c r="B123" s="1"/>
  <c r="K119"/>
  <c r="L119" s="1"/>
  <c r="J118"/>
  <c r="J117" s="1"/>
  <c r="J116" s="1"/>
  <c r="I117"/>
  <c r="I119" s="1"/>
  <c r="H117"/>
  <c r="H119" s="1"/>
  <c r="G117"/>
  <c r="G119" s="1"/>
  <c r="F117"/>
  <c r="F119" s="1"/>
  <c r="E117"/>
  <c r="E119" s="1"/>
  <c r="D117"/>
  <c r="D119" s="1"/>
  <c r="C117"/>
  <c r="C119" s="1"/>
  <c r="B117"/>
  <c r="B119" s="1"/>
  <c r="I115"/>
  <c r="H115"/>
  <c r="G115"/>
  <c r="F115"/>
  <c r="E115"/>
  <c r="D115"/>
  <c r="C115"/>
  <c r="B115"/>
  <c r="I112"/>
  <c r="J112" s="1"/>
  <c r="H112"/>
  <c r="G112"/>
  <c r="F112"/>
  <c r="E112"/>
  <c r="D112"/>
  <c r="C112"/>
  <c r="B112"/>
  <c r="I111"/>
  <c r="H111"/>
  <c r="G111"/>
  <c r="F111"/>
  <c r="E111"/>
  <c r="D111"/>
  <c r="C111"/>
  <c r="B111"/>
  <c r="I109"/>
  <c r="J109" s="1"/>
  <c r="K109" s="1"/>
  <c r="L109" s="1"/>
  <c r="M109" s="1"/>
  <c r="N109" s="1"/>
  <c r="H109"/>
  <c r="G109"/>
  <c r="F109"/>
  <c r="E109"/>
  <c r="D109"/>
  <c r="C109"/>
  <c r="B109"/>
  <c r="I108"/>
  <c r="H108"/>
  <c r="G108"/>
  <c r="F108"/>
  <c r="E108"/>
  <c r="D108"/>
  <c r="C108"/>
  <c r="B108"/>
  <c r="I106"/>
  <c r="J106" s="1"/>
  <c r="K106" s="1"/>
  <c r="L106" s="1"/>
  <c r="M106" s="1"/>
  <c r="N106" s="1"/>
  <c r="H106"/>
  <c r="G106"/>
  <c r="F106"/>
  <c r="E106"/>
  <c r="D106"/>
  <c r="C106"/>
  <c r="B106"/>
  <c r="I105"/>
  <c r="H105"/>
  <c r="G105"/>
  <c r="F105"/>
  <c r="E105"/>
  <c r="D105"/>
  <c r="C105"/>
  <c r="B105"/>
  <c r="I103"/>
  <c r="J103" s="1"/>
  <c r="K103" s="1"/>
  <c r="H103"/>
  <c r="G103"/>
  <c r="F103"/>
  <c r="E103"/>
  <c r="D103"/>
  <c r="C103"/>
  <c r="B103"/>
  <c r="I102"/>
  <c r="H102"/>
  <c r="G102"/>
  <c r="F102"/>
  <c r="E102"/>
  <c r="D102"/>
  <c r="C102"/>
  <c r="B102"/>
  <c r="I101"/>
  <c r="H101"/>
  <c r="G101"/>
  <c r="F101"/>
  <c r="E101"/>
  <c r="D101"/>
  <c r="C101"/>
  <c r="B101"/>
  <c r="I97"/>
  <c r="I98" s="1"/>
  <c r="H97"/>
  <c r="H99" s="1"/>
  <c r="G97"/>
  <c r="F97"/>
  <c r="F99" s="1"/>
  <c r="E97"/>
  <c r="E99" s="1"/>
  <c r="D97"/>
  <c r="D99" s="1"/>
  <c r="C97"/>
  <c r="C99" s="1"/>
  <c r="B97"/>
  <c r="B99" s="1"/>
  <c r="K96"/>
  <c r="L96" s="1"/>
  <c r="M96" s="1"/>
  <c r="N96" s="1"/>
  <c r="F96"/>
  <c r="J95"/>
  <c r="J94" s="1"/>
  <c r="J93" s="1"/>
  <c r="I94"/>
  <c r="I96" s="1"/>
  <c r="H94"/>
  <c r="H96" s="1"/>
  <c r="G94"/>
  <c r="G96" s="1"/>
  <c r="F94"/>
  <c r="E94"/>
  <c r="E96" s="1"/>
  <c r="D94"/>
  <c r="D96" s="1"/>
  <c r="C94"/>
  <c r="C96" s="1"/>
  <c r="B94"/>
  <c r="B96" s="1"/>
  <c r="K92"/>
  <c r="L92" s="1"/>
  <c r="G92"/>
  <c r="J91"/>
  <c r="J90" s="1"/>
  <c r="J89" s="1"/>
  <c r="I90"/>
  <c r="I92" s="1"/>
  <c r="H90"/>
  <c r="H92" s="1"/>
  <c r="G90"/>
  <c r="F90"/>
  <c r="F92" s="1"/>
  <c r="E90"/>
  <c r="E92" s="1"/>
  <c r="D90"/>
  <c r="D92" s="1"/>
  <c r="C90"/>
  <c r="C92" s="1"/>
  <c r="B90"/>
  <c r="B92" s="1"/>
  <c r="K88"/>
  <c r="L88" s="1"/>
  <c r="M88" s="1"/>
  <c r="N88" s="1"/>
  <c r="K87"/>
  <c r="L87" s="1"/>
  <c r="J86"/>
  <c r="J85" s="1"/>
  <c r="I86"/>
  <c r="I88" s="1"/>
  <c r="H86"/>
  <c r="H88" s="1"/>
  <c r="G86"/>
  <c r="G88" s="1"/>
  <c r="F86"/>
  <c r="F88" s="1"/>
  <c r="E86"/>
  <c r="E88" s="1"/>
  <c r="D86"/>
  <c r="D88" s="1"/>
  <c r="C86"/>
  <c r="C88" s="1"/>
  <c r="B86"/>
  <c r="B88" s="1"/>
  <c r="I84"/>
  <c r="H84"/>
  <c r="G84"/>
  <c r="F84"/>
  <c r="E84"/>
  <c r="D84"/>
  <c r="C84"/>
  <c r="B84"/>
  <c r="I81"/>
  <c r="J81" s="1"/>
  <c r="H81"/>
  <c r="G81"/>
  <c r="F81"/>
  <c r="E81"/>
  <c r="D81"/>
  <c r="C81"/>
  <c r="B81"/>
  <c r="I80"/>
  <c r="H80"/>
  <c r="G80"/>
  <c r="F80"/>
  <c r="E80"/>
  <c r="D80"/>
  <c r="C80"/>
  <c r="B80"/>
  <c r="I78"/>
  <c r="J78" s="1"/>
  <c r="K78" s="1"/>
  <c r="L78" s="1"/>
  <c r="M78" s="1"/>
  <c r="N78" s="1"/>
  <c r="H78"/>
  <c r="G78"/>
  <c r="F78"/>
  <c r="E78"/>
  <c r="D78"/>
  <c r="C78"/>
  <c r="B78"/>
  <c r="I77"/>
  <c r="H77"/>
  <c r="G77"/>
  <c r="F77"/>
  <c r="E77"/>
  <c r="D77"/>
  <c r="C77"/>
  <c r="B77"/>
  <c r="I75"/>
  <c r="J75" s="1"/>
  <c r="K75" s="1"/>
  <c r="L75" s="1"/>
  <c r="M75" s="1"/>
  <c r="N75" s="1"/>
  <c r="H75"/>
  <c r="G75"/>
  <c r="F75"/>
  <c r="E75"/>
  <c r="D75"/>
  <c r="C75"/>
  <c r="B75"/>
  <c r="I74"/>
  <c r="H74"/>
  <c r="G74"/>
  <c r="F74"/>
  <c r="E74"/>
  <c r="D74"/>
  <c r="C74"/>
  <c r="B74"/>
  <c r="I72"/>
  <c r="J72" s="1"/>
  <c r="H72"/>
  <c r="G72"/>
  <c r="F72"/>
  <c r="E72"/>
  <c r="D72"/>
  <c r="C72"/>
  <c r="B72"/>
  <c r="I71"/>
  <c r="H71"/>
  <c r="G71"/>
  <c r="F71"/>
  <c r="E71"/>
  <c r="D71"/>
  <c r="C71"/>
  <c r="B71"/>
  <c r="I70"/>
  <c r="H70"/>
  <c r="G70"/>
  <c r="F70"/>
  <c r="E70"/>
  <c r="D70"/>
  <c r="C70"/>
  <c r="B70"/>
  <c r="K68"/>
  <c r="L68" s="1"/>
  <c r="M68" s="1"/>
  <c r="N68" s="1"/>
  <c r="G67"/>
  <c r="F67"/>
  <c r="I66"/>
  <c r="H66"/>
  <c r="H67" s="1"/>
  <c r="G66"/>
  <c r="G68" s="1"/>
  <c r="F66"/>
  <c r="F68" s="1"/>
  <c r="E66"/>
  <c r="E68" s="1"/>
  <c r="D66"/>
  <c r="D68" s="1"/>
  <c r="C66"/>
  <c r="C68" s="1"/>
  <c r="B66"/>
  <c r="B67" s="1"/>
  <c r="K65"/>
  <c r="L65" s="1"/>
  <c r="M65" s="1"/>
  <c r="N64"/>
  <c r="K64"/>
  <c r="L64" s="1"/>
  <c r="M64" s="1"/>
  <c r="J63"/>
  <c r="J62" s="1"/>
  <c r="I63"/>
  <c r="I65" s="1"/>
  <c r="H63"/>
  <c r="H65" s="1"/>
  <c r="G63"/>
  <c r="G65" s="1"/>
  <c r="F63"/>
  <c r="F65" s="1"/>
  <c r="E63"/>
  <c r="E65" s="1"/>
  <c r="D63"/>
  <c r="D65" s="1"/>
  <c r="C63"/>
  <c r="C65" s="1"/>
  <c r="B63"/>
  <c r="B65" s="1"/>
  <c r="K61"/>
  <c r="L61" s="1"/>
  <c r="M61" s="1"/>
  <c r="N60"/>
  <c r="L60"/>
  <c r="L59" s="1"/>
  <c r="K60"/>
  <c r="J59"/>
  <c r="J58" s="1"/>
  <c r="I59"/>
  <c r="I61" s="1"/>
  <c r="H59"/>
  <c r="H61" s="1"/>
  <c r="G59"/>
  <c r="G61" s="1"/>
  <c r="F59"/>
  <c r="F61" s="1"/>
  <c r="E59"/>
  <c r="E61" s="1"/>
  <c r="D59"/>
  <c r="D61" s="1"/>
  <c r="C59"/>
  <c r="C61" s="1"/>
  <c r="B59"/>
  <c r="B61" s="1"/>
  <c r="K57"/>
  <c r="L57" s="1"/>
  <c r="M57" s="1"/>
  <c r="I57"/>
  <c r="H57"/>
  <c r="K56"/>
  <c r="L56" s="1"/>
  <c r="J55"/>
  <c r="J54" s="1"/>
  <c r="I55"/>
  <c r="H55"/>
  <c r="G55"/>
  <c r="G57" s="1"/>
  <c r="F55"/>
  <c r="F57" s="1"/>
  <c r="E55"/>
  <c r="E57" s="1"/>
  <c r="D55"/>
  <c r="D57" s="1"/>
  <c r="C55"/>
  <c r="C57" s="1"/>
  <c r="B55"/>
  <c r="B57" s="1"/>
  <c r="I53"/>
  <c r="H53"/>
  <c r="G53"/>
  <c r="F53"/>
  <c r="E53"/>
  <c r="D53"/>
  <c r="C53"/>
  <c r="B53"/>
  <c r="H50"/>
  <c r="F49"/>
  <c r="E49"/>
  <c r="I49"/>
  <c r="H49"/>
  <c r="G49"/>
  <c r="D50"/>
  <c r="C50"/>
  <c r="B50"/>
  <c r="H47"/>
  <c r="G47"/>
  <c r="E46"/>
  <c r="D46"/>
  <c r="I47"/>
  <c r="J47" s="1"/>
  <c r="K47" s="1"/>
  <c r="L47" s="1"/>
  <c r="M47" s="1"/>
  <c r="N47" s="1"/>
  <c r="H46"/>
  <c r="G46"/>
  <c r="F46"/>
  <c r="C47"/>
  <c r="B47"/>
  <c r="G44"/>
  <c r="F44"/>
  <c r="D43"/>
  <c r="C43"/>
  <c r="I44"/>
  <c r="H44"/>
  <c r="G43"/>
  <c r="F43"/>
  <c r="E43"/>
  <c r="B44"/>
  <c r="G41"/>
  <c r="F41"/>
  <c r="E41"/>
  <c r="B40"/>
  <c r="H39"/>
  <c r="G39"/>
  <c r="I39"/>
  <c r="G35"/>
  <c r="F40"/>
  <c r="E35"/>
  <c r="D35"/>
  <c r="C39"/>
  <c r="B39"/>
  <c r="C35"/>
  <c r="C37" s="1"/>
  <c r="K34"/>
  <c r="L34" s="1"/>
  <c r="M34" s="1"/>
  <c r="N34" s="1"/>
  <c r="L33"/>
  <c r="M33" s="1"/>
  <c r="K33"/>
  <c r="J32"/>
  <c r="J31" s="1"/>
  <c r="I32"/>
  <c r="I34" s="1"/>
  <c r="H32"/>
  <c r="H34" s="1"/>
  <c r="G32"/>
  <c r="G34" s="1"/>
  <c r="F32"/>
  <c r="F34" s="1"/>
  <c r="E32"/>
  <c r="E34" s="1"/>
  <c r="D32"/>
  <c r="D34" s="1"/>
  <c r="C32"/>
  <c r="C34" s="1"/>
  <c r="B32"/>
  <c r="B34" s="1"/>
  <c r="K30"/>
  <c r="L30" s="1"/>
  <c r="M30" s="1"/>
  <c r="N30" s="1"/>
  <c r="K29"/>
  <c r="L29" s="1"/>
  <c r="J28"/>
  <c r="J27" s="1"/>
  <c r="C28"/>
  <c r="C30" s="1"/>
  <c r="B28"/>
  <c r="B30" s="1"/>
  <c r="H28"/>
  <c r="H30" s="1"/>
  <c r="G28"/>
  <c r="G30" s="1"/>
  <c r="F28"/>
  <c r="F30" s="1"/>
  <c r="E28"/>
  <c r="E30" s="1"/>
  <c r="D28"/>
  <c r="D30" s="1"/>
  <c r="K26"/>
  <c r="L26" s="1"/>
  <c r="M26" s="1"/>
  <c r="N26" s="1"/>
  <c r="K25"/>
  <c r="L25" s="1"/>
  <c r="J24"/>
  <c r="J23" s="1"/>
  <c r="E24"/>
  <c r="E26" s="1"/>
  <c r="D24"/>
  <c r="D26" s="1"/>
  <c r="H24"/>
  <c r="H26" s="1"/>
  <c r="G24"/>
  <c r="G26" s="1"/>
  <c r="F24"/>
  <c r="F26" s="1"/>
  <c r="C24"/>
  <c r="C26" s="1"/>
  <c r="B24"/>
  <c r="B26" s="1"/>
  <c r="G22"/>
  <c r="F22"/>
  <c r="I50"/>
  <c r="J50" s="1"/>
  <c r="H22"/>
  <c r="G40"/>
  <c r="F50"/>
  <c r="E50"/>
  <c r="D3"/>
  <c r="D3" i="4" s="1"/>
  <c r="C40" i="3"/>
  <c r="B22"/>
  <c r="I17"/>
  <c r="H17"/>
  <c r="G17"/>
  <c r="F17"/>
  <c r="E17"/>
  <c r="D17"/>
  <c r="C17"/>
  <c r="B17"/>
  <c r="I14"/>
  <c r="I52" i="4" s="1"/>
  <c r="I58" s="1"/>
  <c r="H14" i="3"/>
  <c r="H52" i="4" s="1"/>
  <c r="H58" s="1"/>
  <c r="G14" i="3"/>
  <c r="F14"/>
  <c r="E14"/>
  <c r="E52" i="4" s="1"/>
  <c r="E58" s="1"/>
  <c r="D14" i="3"/>
  <c r="E15" s="1"/>
  <c r="C14"/>
  <c r="C52" i="4" s="1"/>
  <c r="C58" s="1"/>
  <c r="B14" i="3"/>
  <c r="I11"/>
  <c r="H11"/>
  <c r="G11"/>
  <c r="F11"/>
  <c r="E11"/>
  <c r="D11"/>
  <c r="C11"/>
  <c r="B11"/>
  <c r="I8"/>
  <c r="H8"/>
  <c r="G8"/>
  <c r="F8"/>
  <c r="E8"/>
  <c r="C8"/>
  <c r="B8"/>
  <c r="I3"/>
  <c r="I3" i="4" s="1"/>
  <c r="H3" i="3"/>
  <c r="H3" i="4" s="1"/>
  <c r="G3" i="3"/>
  <c r="G3" i="4" s="1"/>
  <c r="G24" s="1"/>
  <c r="F3" i="3"/>
  <c r="F3" i="4" s="1"/>
  <c r="E3" i="3"/>
  <c r="E3" i="4" s="1"/>
  <c r="B3" i="3"/>
  <c r="B3" i="4" s="1"/>
  <c r="B4" s="1"/>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I154" s="1"/>
  <c r="H150"/>
  <c r="H153" s="1"/>
  <c r="H154" s="1"/>
  <c r="G150"/>
  <c r="G153" s="1"/>
  <c r="G154" s="1"/>
  <c r="F150"/>
  <c r="F153" s="1"/>
  <c r="F154" s="1"/>
  <c r="E150"/>
  <c r="E153" s="1"/>
  <c r="E154" s="1"/>
  <c r="D150"/>
  <c r="D153" s="1"/>
  <c r="D154" s="1"/>
  <c r="C150"/>
  <c r="C153" s="1"/>
  <c r="C154" s="1"/>
  <c r="B150"/>
  <c r="B153" s="1"/>
  <c r="B154" s="1"/>
  <c r="I139"/>
  <c r="I142" s="1"/>
  <c r="H139"/>
  <c r="H142" s="1"/>
  <c r="G139"/>
  <c r="G142" s="1"/>
  <c r="F139"/>
  <c r="F142" s="1"/>
  <c r="E139"/>
  <c r="E142" s="1"/>
  <c r="D139"/>
  <c r="D142" s="1"/>
  <c r="C139"/>
  <c r="C142" s="1"/>
  <c r="B139"/>
  <c r="B142" s="1"/>
  <c r="I125"/>
  <c r="H125"/>
  <c r="G125"/>
  <c r="F125"/>
  <c r="E125"/>
  <c r="D125"/>
  <c r="C125"/>
  <c r="B125"/>
  <c r="I119"/>
  <c r="H119"/>
  <c r="G119"/>
  <c r="F119"/>
  <c r="E119"/>
  <c r="D119"/>
  <c r="C119"/>
  <c r="B119"/>
  <c r="I115"/>
  <c r="H115"/>
  <c r="G115"/>
  <c r="F115"/>
  <c r="E115"/>
  <c r="D115"/>
  <c r="C115"/>
  <c r="B115"/>
  <c r="I111"/>
  <c r="H111"/>
  <c r="G111"/>
  <c r="F111"/>
  <c r="E111"/>
  <c r="D111"/>
  <c r="C111"/>
  <c r="B111"/>
  <c r="I107"/>
  <c r="H107"/>
  <c r="G107"/>
  <c r="F107"/>
  <c r="E107"/>
  <c r="D107"/>
  <c r="C107"/>
  <c r="B107"/>
  <c r="I92"/>
  <c r="H92"/>
  <c r="G92"/>
  <c r="F92"/>
  <c r="E92"/>
  <c r="D92"/>
  <c r="C92"/>
  <c r="B92"/>
  <c r="I83"/>
  <c r="H83"/>
  <c r="G83"/>
  <c r="F83"/>
  <c r="E83"/>
  <c r="D83"/>
  <c r="C83"/>
  <c r="B83"/>
  <c r="I58"/>
  <c r="H58"/>
  <c r="G58"/>
  <c r="F58"/>
  <c r="E58"/>
  <c r="D58"/>
  <c r="C58"/>
  <c r="B58"/>
  <c r="I45"/>
  <c r="H45"/>
  <c r="G45"/>
  <c r="F45"/>
  <c r="E45"/>
  <c r="D45"/>
  <c r="C45"/>
  <c r="B45"/>
  <c r="I30"/>
  <c r="I36" s="1"/>
  <c r="H30"/>
  <c r="H36" s="1"/>
  <c r="G30"/>
  <c r="G36" s="1"/>
  <c r="F30"/>
  <c r="F36" s="1"/>
  <c r="E30"/>
  <c r="E36" s="1"/>
  <c r="D30"/>
  <c r="D36" s="1"/>
  <c r="C30"/>
  <c r="C36" s="1"/>
  <c r="B30"/>
  <c r="B36" s="1"/>
  <c r="I7"/>
  <c r="H7"/>
  <c r="G7"/>
  <c r="F7"/>
  <c r="E7"/>
  <c r="D7"/>
  <c r="C7"/>
  <c r="B7"/>
  <c r="I4"/>
  <c r="H4"/>
  <c r="G4"/>
  <c r="F4"/>
  <c r="E4"/>
  <c r="D4"/>
  <c r="C4"/>
  <c r="C10" s="1"/>
  <c r="C12" s="1"/>
  <c r="B4"/>
  <c r="I4" i="4" l="1"/>
  <c r="F10" i="3"/>
  <c r="F47" i="4"/>
  <c r="F6"/>
  <c r="I47"/>
  <c r="I6"/>
  <c r="G18" i="3"/>
  <c r="H47" i="4"/>
  <c r="H6"/>
  <c r="E4"/>
  <c r="B46"/>
  <c r="B49" s="1"/>
  <c r="B53" s="1"/>
  <c r="B7"/>
  <c r="F15" i="3"/>
  <c r="F52" i="4"/>
  <c r="F58" s="1"/>
  <c r="B68" i="3"/>
  <c r="G4" i="4"/>
  <c r="F4"/>
  <c r="C12" i="3"/>
  <c r="C46" i="4"/>
  <c r="C49" s="1"/>
  <c r="C7"/>
  <c r="G16" i="3"/>
  <c r="G52" i="4"/>
  <c r="G58" s="1"/>
  <c r="F129" i="3"/>
  <c r="B10" i="1"/>
  <c r="B12" s="1"/>
  <c r="B64" s="1"/>
  <c r="B76" s="1"/>
  <c r="B94" s="1"/>
  <c r="B96" s="1"/>
  <c r="B97" s="1"/>
  <c r="F59"/>
  <c r="F60" s="1"/>
  <c r="F124"/>
  <c r="F131" s="1"/>
  <c r="F132" s="1"/>
  <c r="H4" i="4"/>
  <c r="E46"/>
  <c r="E49" s="1"/>
  <c r="E7"/>
  <c r="C187" i="3"/>
  <c r="F206"/>
  <c r="I24" i="4"/>
  <c r="I31" s="1"/>
  <c r="D12" i="3"/>
  <c r="D46" i="4"/>
  <c r="D49" s="1"/>
  <c r="D7"/>
  <c r="F13" i="3"/>
  <c r="F46" i="4"/>
  <c r="F49" s="1"/>
  <c r="F7"/>
  <c r="K31" i="3"/>
  <c r="D10" i="1"/>
  <c r="D12" s="1"/>
  <c r="H59"/>
  <c r="H60" s="1"/>
  <c r="H124"/>
  <c r="H131" s="1"/>
  <c r="H132" s="1"/>
  <c r="B9" i="3"/>
  <c r="B47" i="4"/>
  <c r="B6"/>
  <c r="G13" i="3"/>
  <c r="G46" i="4"/>
  <c r="G49" s="1"/>
  <c r="G7"/>
  <c r="E16" i="3"/>
  <c r="K32"/>
  <c r="D15"/>
  <c r="D52" i="4"/>
  <c r="D58" s="1"/>
  <c r="G124" i="1"/>
  <c r="G131" s="1"/>
  <c r="G132" s="1"/>
  <c r="E10"/>
  <c r="E12" s="1"/>
  <c r="I124"/>
  <c r="I131" s="1"/>
  <c r="B132" s="1"/>
  <c r="C47" i="4"/>
  <c r="C6"/>
  <c r="H46"/>
  <c r="H49" s="1"/>
  <c r="H7"/>
  <c r="B19" i="3"/>
  <c r="H24" i="4"/>
  <c r="B15" i="3"/>
  <c r="B52" i="4"/>
  <c r="B58" s="1"/>
  <c r="E10" i="3"/>
  <c r="E47" i="4"/>
  <c r="E6"/>
  <c r="I46"/>
  <c r="I49" s="1"/>
  <c r="I7"/>
  <c r="B24"/>
  <c r="B31" s="1"/>
  <c r="D24"/>
  <c r="D31" s="1"/>
  <c r="D44" s="1"/>
  <c r="G47"/>
  <c r="G53" s="1"/>
  <c r="G6"/>
  <c r="H152" i="3"/>
  <c r="G10" i="1"/>
  <c r="G12" s="1"/>
  <c r="B124"/>
  <c r="B131" s="1"/>
  <c r="I10" i="3"/>
  <c r="E18"/>
  <c r="C124" i="1"/>
  <c r="C131" s="1"/>
  <c r="C132" s="1"/>
  <c r="F18" i="3"/>
  <c r="D124" i="1"/>
  <c r="D131" s="1"/>
  <c r="D132" s="1"/>
  <c r="B13" i="3"/>
  <c r="E98"/>
  <c r="F10" i="1"/>
  <c r="F12" s="1"/>
  <c r="F20" s="1"/>
  <c r="N57" i="3"/>
  <c r="I10" i="1"/>
  <c r="I12" s="1"/>
  <c r="I20" s="1"/>
  <c r="H10" i="3"/>
  <c r="K59"/>
  <c r="G153"/>
  <c r="I19"/>
  <c r="I67"/>
  <c r="I16"/>
  <c r="H187"/>
  <c r="H10" i="1"/>
  <c r="H12" s="1"/>
  <c r="H20" s="1"/>
  <c r="K118" i="3"/>
  <c r="K184"/>
  <c r="L184" s="1"/>
  <c r="M184" s="1"/>
  <c r="J175"/>
  <c r="J174" s="1"/>
  <c r="J204"/>
  <c r="K204" s="1"/>
  <c r="L204" s="1"/>
  <c r="M204" s="1"/>
  <c r="N204" s="1"/>
  <c r="H206"/>
  <c r="J145"/>
  <c r="H18"/>
  <c r="K95"/>
  <c r="L95" s="1"/>
  <c r="D129"/>
  <c r="D187"/>
  <c r="C188"/>
  <c r="G206"/>
  <c r="I59" i="1"/>
  <c r="I60" s="1"/>
  <c r="H13" i="3"/>
  <c r="B59" i="1"/>
  <c r="B10" i="3"/>
  <c r="I13"/>
  <c r="I18"/>
  <c r="K58"/>
  <c r="L58" s="1"/>
  <c r="F98"/>
  <c r="E129"/>
  <c r="C130"/>
  <c r="K148"/>
  <c r="K147" s="1"/>
  <c r="K145" s="1"/>
  <c r="J171"/>
  <c r="J170" s="1"/>
  <c r="D188"/>
  <c r="E59" i="1"/>
  <c r="E60" s="1"/>
  <c r="N61" i="3"/>
  <c r="C59" i="1"/>
  <c r="E4" i="3"/>
  <c r="I68"/>
  <c r="B153"/>
  <c r="H188"/>
  <c r="B207"/>
  <c r="C9"/>
  <c r="K27"/>
  <c r="I187"/>
  <c r="F152"/>
  <c r="D59" i="1"/>
  <c r="D60" s="1"/>
  <c r="F4" i="3"/>
  <c r="G10"/>
  <c r="G15"/>
  <c r="K28"/>
  <c r="J121"/>
  <c r="J120" s="1"/>
  <c r="F130"/>
  <c r="I153"/>
  <c r="J153" s="1"/>
  <c r="K153" s="1"/>
  <c r="L153" s="1"/>
  <c r="M153" s="1"/>
  <c r="N153" s="1"/>
  <c r="I207"/>
  <c r="E124" i="1"/>
  <c r="E131" s="1"/>
  <c r="E132" s="1"/>
  <c r="H16" i="3"/>
  <c r="E12"/>
  <c r="N59"/>
  <c r="K63"/>
  <c r="K62" s="1"/>
  <c r="G98"/>
  <c r="I99"/>
  <c r="J99" s="1"/>
  <c r="K99" s="1"/>
  <c r="L99" s="1"/>
  <c r="M99" s="1"/>
  <c r="N99" s="1"/>
  <c r="G59" i="1"/>
  <c r="F12" i="3"/>
  <c r="K86"/>
  <c r="K85" s="1"/>
  <c r="K91"/>
  <c r="H98"/>
  <c r="J125"/>
  <c r="J124" s="1"/>
  <c r="J114" s="1"/>
  <c r="M36" i="4"/>
  <c r="I76"/>
  <c r="J50" s="1"/>
  <c r="H18"/>
  <c r="H19"/>
  <c r="K34"/>
  <c r="F53"/>
  <c r="H31"/>
  <c r="H44" s="1"/>
  <c r="B18"/>
  <c r="C18"/>
  <c r="B19"/>
  <c r="G31"/>
  <c r="G18"/>
  <c r="F24"/>
  <c r="F31" s="1"/>
  <c r="F44" s="1"/>
  <c r="C43"/>
  <c r="E51"/>
  <c r="H60"/>
  <c r="F64"/>
  <c r="F70"/>
  <c r="F76" s="1"/>
  <c r="F18"/>
  <c r="E24"/>
  <c r="E31" s="1"/>
  <c r="E44" s="1"/>
  <c r="B43"/>
  <c r="K59"/>
  <c r="G60"/>
  <c r="E64"/>
  <c r="E70"/>
  <c r="E76" s="1"/>
  <c r="I43"/>
  <c r="C51"/>
  <c r="D70"/>
  <c r="D76" s="1"/>
  <c r="G43"/>
  <c r="I51"/>
  <c r="B64"/>
  <c r="H51"/>
  <c r="H64"/>
  <c r="M95" i="3"/>
  <c r="L94"/>
  <c r="K112"/>
  <c r="J111"/>
  <c r="K220"/>
  <c r="J219"/>
  <c r="M87"/>
  <c r="L86"/>
  <c r="L126"/>
  <c r="K125"/>
  <c r="M157"/>
  <c r="K166"/>
  <c r="J165"/>
  <c r="L180"/>
  <c r="K179"/>
  <c r="K211"/>
  <c r="D19"/>
  <c r="M63"/>
  <c r="L103"/>
  <c r="J161"/>
  <c r="J162" s="1"/>
  <c r="J164"/>
  <c r="J154" s="1"/>
  <c r="J151"/>
  <c r="J146"/>
  <c r="N33"/>
  <c r="N32" s="1"/>
  <c r="M32"/>
  <c r="G5"/>
  <c r="G5" i="4" s="1"/>
  <c r="G37" i="3"/>
  <c r="M122"/>
  <c r="L121"/>
  <c r="L201"/>
  <c r="K200"/>
  <c r="K50"/>
  <c r="J49"/>
  <c r="M92"/>
  <c r="N92" s="1"/>
  <c r="L24"/>
  <c r="M25"/>
  <c r="E37"/>
  <c r="E36"/>
  <c r="E5"/>
  <c r="E5" i="4" s="1"/>
  <c r="M56" i="3"/>
  <c r="L55"/>
  <c r="K72"/>
  <c r="K81"/>
  <c r="J80"/>
  <c r="K134"/>
  <c r="N149"/>
  <c r="N148" s="1"/>
  <c r="M148"/>
  <c r="K192"/>
  <c r="L28"/>
  <c r="N65"/>
  <c r="N63" s="1"/>
  <c r="J21"/>
  <c r="D37"/>
  <c r="D5"/>
  <c r="D5" i="4" s="1"/>
  <c r="D36" i="3"/>
  <c r="L172"/>
  <c r="K171"/>
  <c r="D16"/>
  <c r="D13"/>
  <c r="M119"/>
  <c r="N119" s="1"/>
  <c r="K175"/>
  <c r="L176"/>
  <c r="B4"/>
  <c r="I9"/>
  <c r="B12"/>
  <c r="E13"/>
  <c r="C15"/>
  <c r="F16"/>
  <c r="D18"/>
  <c r="G19"/>
  <c r="E22"/>
  <c r="K24"/>
  <c r="K23" s="1"/>
  <c r="I28"/>
  <c r="I30" s="1"/>
  <c r="M29"/>
  <c r="B35"/>
  <c r="C36" s="1"/>
  <c r="F39"/>
  <c r="I40"/>
  <c r="D41"/>
  <c r="B43"/>
  <c r="E44"/>
  <c r="C46"/>
  <c r="F47"/>
  <c r="D49"/>
  <c r="G50"/>
  <c r="J52"/>
  <c r="K55"/>
  <c r="K54" s="1"/>
  <c r="M60"/>
  <c r="M59" s="1"/>
  <c r="E67"/>
  <c r="H68"/>
  <c r="D98"/>
  <c r="G99"/>
  <c r="I129"/>
  <c r="D130"/>
  <c r="K143"/>
  <c r="E152"/>
  <c r="H153"/>
  <c r="G187"/>
  <c r="B188"/>
  <c r="E206"/>
  <c r="I12"/>
  <c r="D22"/>
  <c r="I35"/>
  <c r="E39"/>
  <c r="H40"/>
  <c r="C41"/>
  <c r="I43"/>
  <c r="D44"/>
  <c r="B46"/>
  <c r="E47"/>
  <c r="C49"/>
  <c r="D67"/>
  <c r="J83"/>
  <c r="C98"/>
  <c r="H129"/>
  <c r="D152"/>
  <c r="F187"/>
  <c r="D206"/>
  <c r="C18"/>
  <c r="H4"/>
  <c r="C5"/>
  <c r="C5" i="4" s="1"/>
  <c r="D8" i="3"/>
  <c r="G9"/>
  <c r="H12"/>
  <c r="I15"/>
  <c r="B18"/>
  <c r="E19"/>
  <c r="C22"/>
  <c r="I24"/>
  <c r="I26" s="1"/>
  <c r="H35"/>
  <c r="D39"/>
  <c r="B41"/>
  <c r="H43"/>
  <c r="C44"/>
  <c r="I46"/>
  <c r="D47"/>
  <c r="B49"/>
  <c r="C67"/>
  <c r="B98"/>
  <c r="G129"/>
  <c r="C152"/>
  <c r="E187"/>
  <c r="C206"/>
  <c r="H9"/>
  <c r="G4"/>
  <c r="F9"/>
  <c r="G12"/>
  <c r="H15"/>
  <c r="L32"/>
  <c r="L31" s="1"/>
  <c r="I41"/>
  <c r="J41" s="1"/>
  <c r="L63"/>
  <c r="L148"/>
  <c r="J179"/>
  <c r="J178" s="1"/>
  <c r="K178" s="1"/>
  <c r="I4"/>
  <c r="F19"/>
  <c r="C3"/>
  <c r="C3" i="4" s="1"/>
  <c r="B16" i="3"/>
  <c r="I22"/>
  <c r="F35"/>
  <c r="E40"/>
  <c r="H41"/>
  <c r="K94"/>
  <c r="K93" s="1"/>
  <c r="K121"/>
  <c r="K120" s="1"/>
  <c r="L120" s="1"/>
  <c r="J200"/>
  <c r="D40"/>
  <c r="H19"/>
  <c r="E64" i="1"/>
  <c r="E76" s="1"/>
  <c r="E94" s="1"/>
  <c r="E96" s="1"/>
  <c r="E97" s="1"/>
  <c r="E20"/>
  <c r="D64"/>
  <c r="D76" s="1"/>
  <c r="D94" s="1"/>
  <c r="D96" s="1"/>
  <c r="D97" s="1"/>
  <c r="D20"/>
  <c r="C64"/>
  <c r="C76" s="1"/>
  <c r="C94" s="1"/>
  <c r="C96" s="1"/>
  <c r="C97" s="1"/>
  <c r="C20"/>
  <c r="I64"/>
  <c r="I76" s="1"/>
  <c r="I94" s="1"/>
  <c r="G60"/>
  <c r="E143"/>
  <c r="D143"/>
  <c r="C60"/>
  <c r="C143"/>
  <c r="B60"/>
  <c r="B143"/>
  <c r="G143"/>
  <c r="G64"/>
  <c r="G76" s="1"/>
  <c r="G94" s="1"/>
  <c r="G96" s="1"/>
  <c r="G97" s="1"/>
  <c r="G20"/>
  <c r="H163"/>
  <c r="H164" s="1"/>
  <c r="H165" s="1"/>
  <c r="G163"/>
  <c r="G164" s="1"/>
  <c r="G165" s="1"/>
  <c r="F163"/>
  <c r="F164" s="1"/>
  <c r="F165" s="1"/>
  <c r="E163"/>
  <c r="E164" s="1"/>
  <c r="E165" s="1"/>
  <c r="D163"/>
  <c r="D164" s="1"/>
  <c r="D165" s="1"/>
  <c r="C163"/>
  <c r="C164" s="1"/>
  <c r="C165" s="1"/>
  <c r="B163"/>
  <c r="B164" s="1"/>
  <c r="B165" s="1"/>
  <c r="I163"/>
  <c r="I164" s="1"/>
  <c r="I165" s="1"/>
  <c r="I55" i="4" l="1"/>
  <c r="I66" s="1"/>
  <c r="G55"/>
  <c r="G66" s="1"/>
  <c r="B55"/>
  <c r="H53"/>
  <c r="F55"/>
  <c r="D11"/>
  <c r="D9"/>
  <c r="D8"/>
  <c r="I11"/>
  <c r="I8"/>
  <c r="I9"/>
  <c r="C11"/>
  <c r="C8"/>
  <c r="C9"/>
  <c r="C4"/>
  <c r="C24"/>
  <c r="C31" s="1"/>
  <c r="C44" s="1"/>
  <c r="B44"/>
  <c r="G11"/>
  <c r="G8"/>
  <c r="G9"/>
  <c r="B11"/>
  <c r="B9"/>
  <c r="E9" i="3"/>
  <c r="D47" i="4"/>
  <c r="D53" s="1"/>
  <c r="D6"/>
  <c r="H11"/>
  <c r="H8"/>
  <c r="H9"/>
  <c r="L27" i="3"/>
  <c r="B20" i="1"/>
  <c r="E11" i="4"/>
  <c r="E8"/>
  <c r="E9"/>
  <c r="D4"/>
  <c r="L183" i="3"/>
  <c r="I44" i="4"/>
  <c r="F11"/>
  <c r="F8"/>
  <c r="F9"/>
  <c r="J10"/>
  <c r="K183" i="3"/>
  <c r="K182" s="1"/>
  <c r="L182" s="1"/>
  <c r="K117"/>
  <c r="K116" s="1"/>
  <c r="L118"/>
  <c r="J168"/>
  <c r="J196" s="1"/>
  <c r="J197" s="1"/>
  <c r="L62"/>
  <c r="M62" s="1"/>
  <c r="N62" s="1"/>
  <c r="H143" i="1"/>
  <c r="K174" i="3"/>
  <c r="M31"/>
  <c r="N31" s="1"/>
  <c r="F143" i="1"/>
  <c r="H64"/>
  <c r="H76" s="1"/>
  <c r="H94" s="1"/>
  <c r="H96" s="1"/>
  <c r="I95" s="1"/>
  <c r="I96" s="1"/>
  <c r="I97" s="1"/>
  <c r="F64"/>
  <c r="F76" s="1"/>
  <c r="F94" s="1"/>
  <c r="F96" s="1"/>
  <c r="F97" s="1"/>
  <c r="I143"/>
  <c r="J203" i="3"/>
  <c r="K146"/>
  <c r="K161"/>
  <c r="K162" s="1"/>
  <c r="K151"/>
  <c r="L93"/>
  <c r="L85"/>
  <c r="L147"/>
  <c r="L145" s="1"/>
  <c r="N36" i="4"/>
  <c r="K90" i="3"/>
  <c r="K89" s="1"/>
  <c r="K83" s="1"/>
  <c r="L91"/>
  <c r="K170"/>
  <c r="K124"/>
  <c r="G44" i="4"/>
  <c r="I53"/>
  <c r="B66"/>
  <c r="B68" s="1"/>
  <c r="C67" s="1"/>
  <c r="F66"/>
  <c r="C55"/>
  <c r="C66" s="1"/>
  <c r="C53"/>
  <c r="H55"/>
  <c r="H66" s="1"/>
  <c r="L59"/>
  <c r="E55"/>
  <c r="E66" s="1"/>
  <c r="I18"/>
  <c r="I19"/>
  <c r="J19" s="1"/>
  <c r="D19"/>
  <c r="D18"/>
  <c r="E18"/>
  <c r="L34"/>
  <c r="E53"/>
  <c r="L54" i="3"/>
  <c r="K52"/>
  <c r="C4"/>
  <c r="C10"/>
  <c r="C13"/>
  <c r="E7"/>
  <c r="E6"/>
  <c r="F37"/>
  <c r="F36"/>
  <c r="F5"/>
  <c r="F5" i="4" s="1"/>
  <c r="J110" i="3"/>
  <c r="J100" s="1"/>
  <c r="J107"/>
  <c r="J108" s="1"/>
  <c r="J84"/>
  <c r="J97"/>
  <c r="J169"/>
  <c r="J186"/>
  <c r="J199"/>
  <c r="J189" s="1"/>
  <c r="J45"/>
  <c r="J3"/>
  <c r="J22"/>
  <c r="J48"/>
  <c r="M103"/>
  <c r="N157"/>
  <c r="N95"/>
  <c r="N94" s="1"/>
  <c r="M94"/>
  <c r="H36"/>
  <c r="H5"/>
  <c r="H5" i="4" s="1"/>
  <c r="H37" i="3"/>
  <c r="D9"/>
  <c r="D10"/>
  <c r="J53"/>
  <c r="J76"/>
  <c r="J77" s="1"/>
  <c r="J79"/>
  <c r="J69" s="1"/>
  <c r="J66"/>
  <c r="L192"/>
  <c r="L72"/>
  <c r="G7"/>
  <c r="L211"/>
  <c r="C16"/>
  <c r="G36"/>
  <c r="D4"/>
  <c r="I36"/>
  <c r="I5"/>
  <c r="I5" i="4" s="1"/>
  <c r="I37" i="3"/>
  <c r="J37" s="1"/>
  <c r="K37" s="1"/>
  <c r="L37" s="1"/>
  <c r="M37" s="1"/>
  <c r="N37" s="1"/>
  <c r="C7"/>
  <c r="D7"/>
  <c r="D6"/>
  <c r="L50"/>
  <c r="K49"/>
  <c r="J155"/>
  <c r="J156"/>
  <c r="L166"/>
  <c r="K165"/>
  <c r="M126"/>
  <c r="L125"/>
  <c r="L124" s="1"/>
  <c r="L112"/>
  <c r="K111"/>
  <c r="C19"/>
  <c r="M58"/>
  <c r="N58" s="1"/>
  <c r="K142"/>
  <c r="L143"/>
  <c r="L81"/>
  <c r="K80"/>
  <c r="M24"/>
  <c r="N25"/>
  <c r="N24" s="1"/>
  <c r="N122"/>
  <c r="N121" s="1"/>
  <c r="M121"/>
  <c r="J158"/>
  <c r="J159" s="1"/>
  <c r="J152"/>
  <c r="K114"/>
  <c r="M180"/>
  <c r="L179"/>
  <c r="L178" s="1"/>
  <c r="K219"/>
  <c r="L220"/>
  <c r="M120"/>
  <c r="K164"/>
  <c r="K154" s="1"/>
  <c r="J128"/>
  <c r="J141"/>
  <c r="J131" s="1"/>
  <c r="J138"/>
  <c r="J139" s="1"/>
  <c r="J115"/>
  <c r="L134"/>
  <c r="M201"/>
  <c r="L200"/>
  <c r="N29"/>
  <c r="N28" s="1"/>
  <c r="M28"/>
  <c r="M27" s="1"/>
  <c r="M86"/>
  <c r="M85" s="1"/>
  <c r="N87"/>
  <c r="N86" s="1"/>
  <c r="L171"/>
  <c r="L170" s="1"/>
  <c r="M172"/>
  <c r="K41"/>
  <c r="J218"/>
  <c r="J208" s="1"/>
  <c r="J210" s="1"/>
  <c r="J215"/>
  <c r="J216" s="1"/>
  <c r="K203"/>
  <c r="J205"/>
  <c r="B37"/>
  <c r="B36"/>
  <c r="B5"/>
  <c r="M176"/>
  <c r="L175"/>
  <c r="L174" s="1"/>
  <c r="K21"/>
  <c r="L23"/>
  <c r="M55"/>
  <c r="N56"/>
  <c r="N55" s="1"/>
  <c r="M183"/>
  <c r="N184"/>
  <c r="N183" s="1"/>
  <c r="K152"/>
  <c r="F13" i="4" l="1"/>
  <c r="F14"/>
  <c r="B13"/>
  <c r="B14"/>
  <c r="C13"/>
  <c r="C14"/>
  <c r="K158" i="3"/>
  <c r="K159" s="1"/>
  <c r="I13" i="4"/>
  <c r="I14"/>
  <c r="H13"/>
  <c r="H14"/>
  <c r="E13"/>
  <c r="E14"/>
  <c r="G13"/>
  <c r="G14"/>
  <c r="C6" i="3"/>
  <c r="B5" i="4"/>
  <c r="K168" i="3"/>
  <c r="M182"/>
  <c r="D13" i="4"/>
  <c r="D14"/>
  <c r="J4" i="3"/>
  <c r="J3" i="4"/>
  <c r="D55"/>
  <c r="D66" s="1"/>
  <c r="K19"/>
  <c r="L19" s="1"/>
  <c r="M19" s="1"/>
  <c r="N19" s="1"/>
  <c r="H97" i="1"/>
  <c r="M93" i="3"/>
  <c r="M118"/>
  <c r="L117"/>
  <c r="L116" s="1"/>
  <c r="L114" s="1"/>
  <c r="N182"/>
  <c r="M147"/>
  <c r="N147" s="1"/>
  <c r="N145" s="1"/>
  <c r="N93"/>
  <c r="B69" i="4"/>
  <c r="M91" i="3"/>
  <c r="L90"/>
  <c r="L89" s="1"/>
  <c r="L83" s="1"/>
  <c r="L110" s="1"/>
  <c r="L100" s="1"/>
  <c r="C68" i="4"/>
  <c r="C69" s="1"/>
  <c r="M34"/>
  <c r="M59"/>
  <c r="N85" i="3"/>
  <c r="L168"/>
  <c r="L21"/>
  <c r="M23"/>
  <c r="H7"/>
  <c r="H6"/>
  <c r="L151"/>
  <c r="L164"/>
  <c r="L154" s="1"/>
  <c r="L146"/>
  <c r="L161"/>
  <c r="L162" s="1"/>
  <c r="J212"/>
  <c r="J206"/>
  <c r="M134"/>
  <c r="L219"/>
  <c r="M220"/>
  <c r="M166"/>
  <c r="L165"/>
  <c r="N103"/>
  <c r="J187"/>
  <c r="J193"/>
  <c r="J194" s="1"/>
  <c r="L52"/>
  <c r="M54"/>
  <c r="K218"/>
  <c r="K208" s="1"/>
  <c r="K210" s="1"/>
  <c r="K205"/>
  <c r="K215"/>
  <c r="K216" s="1"/>
  <c r="L203"/>
  <c r="M192"/>
  <c r="K169"/>
  <c r="K186"/>
  <c r="K196"/>
  <c r="K197" s="1"/>
  <c r="K199"/>
  <c r="K189" s="1"/>
  <c r="M72"/>
  <c r="J190"/>
  <c r="J191"/>
  <c r="K76"/>
  <c r="K77" s="1"/>
  <c r="K79"/>
  <c r="K69" s="1"/>
  <c r="K66"/>
  <c r="K53"/>
  <c r="J17"/>
  <c r="M171"/>
  <c r="M170" s="1"/>
  <c r="N172"/>
  <c r="N171" s="1"/>
  <c r="N126"/>
  <c r="N125" s="1"/>
  <c r="M125"/>
  <c r="M124" s="1"/>
  <c r="N124" s="1"/>
  <c r="B6"/>
  <c r="B7"/>
  <c r="L41"/>
  <c r="K156"/>
  <c r="K155"/>
  <c r="K128"/>
  <c r="K141"/>
  <c r="K131" s="1"/>
  <c r="K138"/>
  <c r="K139" s="1"/>
  <c r="K115"/>
  <c r="M81"/>
  <c r="L80"/>
  <c r="J14"/>
  <c r="J52" i="4" s="1"/>
  <c r="J46" i="3"/>
  <c r="J102"/>
  <c r="J101"/>
  <c r="N120"/>
  <c r="N201"/>
  <c r="N200" s="1"/>
  <c r="M200"/>
  <c r="M143"/>
  <c r="L142"/>
  <c r="F7"/>
  <c r="F6"/>
  <c r="N176"/>
  <c r="N175" s="1"/>
  <c r="M175"/>
  <c r="M174" s="1"/>
  <c r="N174" s="1"/>
  <c r="K97"/>
  <c r="K110"/>
  <c r="K100" s="1"/>
  <c r="K107"/>
  <c r="K108" s="1"/>
  <c r="K84"/>
  <c r="J129"/>
  <c r="J135"/>
  <c r="J136" s="1"/>
  <c r="L111"/>
  <c r="M112"/>
  <c r="M50"/>
  <c r="L49"/>
  <c r="J38"/>
  <c r="G6"/>
  <c r="N180"/>
  <c r="N179" s="1"/>
  <c r="M179"/>
  <c r="M178" s="1"/>
  <c r="N178" s="1"/>
  <c r="J133"/>
  <c r="J132"/>
  <c r="M211"/>
  <c r="J70"/>
  <c r="J71"/>
  <c r="K48"/>
  <c r="K45"/>
  <c r="K3"/>
  <c r="K35"/>
  <c r="K22"/>
  <c r="I6"/>
  <c r="I7"/>
  <c r="J73"/>
  <c r="J74" s="1"/>
  <c r="J67"/>
  <c r="J104"/>
  <c r="J105" s="1"/>
  <c r="J98"/>
  <c r="N27"/>
  <c r="J35"/>
  <c r="J58" i="4" l="1"/>
  <c r="K4" i="3"/>
  <c r="K3" i="4"/>
  <c r="J4"/>
  <c r="J23"/>
  <c r="L84" i="3"/>
  <c r="L97"/>
  <c r="L98" s="1"/>
  <c r="L107"/>
  <c r="L108" s="1"/>
  <c r="M145"/>
  <c r="N146" s="1"/>
  <c r="N118"/>
  <c r="N117" s="1"/>
  <c r="M117"/>
  <c r="M116" s="1"/>
  <c r="N116" s="1"/>
  <c r="N114" s="1"/>
  <c r="N91"/>
  <c r="N90" s="1"/>
  <c r="M90"/>
  <c r="M89" s="1"/>
  <c r="D67" i="4"/>
  <c r="D68" s="1"/>
  <c r="E67" s="1"/>
  <c r="E68" s="1"/>
  <c r="N34"/>
  <c r="N59"/>
  <c r="M168" i="3"/>
  <c r="N170"/>
  <c r="N168" s="1"/>
  <c r="L102"/>
  <c r="L101"/>
  <c r="M52"/>
  <c r="N54"/>
  <c r="N52" s="1"/>
  <c r="M219"/>
  <c r="N220"/>
  <c r="N219" s="1"/>
  <c r="L156"/>
  <c r="L155"/>
  <c r="L196"/>
  <c r="L197" s="1"/>
  <c r="L199"/>
  <c r="L189" s="1"/>
  <c r="L169"/>
  <c r="L186"/>
  <c r="K17"/>
  <c r="K132"/>
  <c r="K133"/>
  <c r="L128"/>
  <c r="L141"/>
  <c r="L131" s="1"/>
  <c r="L138"/>
  <c r="L139" s="1"/>
  <c r="L115"/>
  <c r="L158"/>
  <c r="L159" s="1"/>
  <c r="L152"/>
  <c r="K14"/>
  <c r="K52" i="4" s="1"/>
  <c r="K58" s="1"/>
  <c r="K46" i="3"/>
  <c r="K104"/>
  <c r="K105" s="1"/>
  <c r="K98"/>
  <c r="N81"/>
  <c r="N80" s="1"/>
  <c r="M80"/>
  <c r="M41"/>
  <c r="N151"/>
  <c r="N161"/>
  <c r="N166"/>
  <c r="N165" s="1"/>
  <c r="M165"/>
  <c r="N192"/>
  <c r="M111"/>
  <c r="N112"/>
  <c r="N111" s="1"/>
  <c r="K102"/>
  <c r="K101"/>
  <c r="J19"/>
  <c r="J18"/>
  <c r="K70"/>
  <c r="K71"/>
  <c r="K193"/>
  <c r="K194" s="1"/>
  <c r="K187"/>
  <c r="M146"/>
  <c r="M161"/>
  <c r="M162" s="1"/>
  <c r="K38"/>
  <c r="K42" s="1"/>
  <c r="L205"/>
  <c r="L218"/>
  <c r="L208" s="1"/>
  <c r="L210" s="1"/>
  <c r="L215"/>
  <c r="M203"/>
  <c r="K36"/>
  <c r="K5"/>
  <c r="K5" i="4" s="1"/>
  <c r="M49" i="3"/>
  <c r="N50"/>
  <c r="N49" s="1"/>
  <c r="N143"/>
  <c r="N142" s="1"/>
  <c r="M142"/>
  <c r="J16"/>
  <c r="J15"/>
  <c r="K73"/>
  <c r="K74" s="1"/>
  <c r="K67"/>
  <c r="L35"/>
  <c r="L48"/>
  <c r="L45"/>
  <c r="L3"/>
  <c r="L22"/>
  <c r="L79"/>
  <c r="L69" s="1"/>
  <c r="L66"/>
  <c r="L76"/>
  <c r="L77" s="1"/>
  <c r="L53"/>
  <c r="J42"/>
  <c r="J36"/>
  <c r="J5"/>
  <c r="J5" i="4" s="1"/>
  <c r="N211" i="3"/>
  <c r="K190"/>
  <c r="K191"/>
  <c r="K212"/>
  <c r="K206"/>
  <c r="M21"/>
  <c r="N23"/>
  <c r="N21" s="1"/>
  <c r="J39"/>
  <c r="J8"/>
  <c r="J40"/>
  <c r="K129"/>
  <c r="K135"/>
  <c r="K136" s="1"/>
  <c r="L104"/>
  <c r="N72"/>
  <c r="N134"/>
  <c r="M114" l="1"/>
  <c r="J47" i="4"/>
  <c r="J26" s="1"/>
  <c r="J6"/>
  <c r="J51"/>
  <c r="L4" i="3"/>
  <c r="L3" i="4"/>
  <c r="K4"/>
  <c r="K23"/>
  <c r="M164" i="3"/>
  <c r="M154" s="1"/>
  <c r="N155" s="1"/>
  <c r="M151"/>
  <c r="M158" s="1"/>
  <c r="M159" s="1"/>
  <c r="N162"/>
  <c r="D69" i="4"/>
  <c r="L105" i="3"/>
  <c r="L17"/>
  <c r="N89"/>
  <c r="N83" s="1"/>
  <c r="M83"/>
  <c r="N164"/>
  <c r="N154" s="1"/>
  <c r="F67" i="4"/>
  <c r="F68" s="1"/>
  <c r="E69"/>
  <c r="J44" i="3"/>
  <c r="J43"/>
  <c r="N138"/>
  <c r="N115"/>
  <c r="N141"/>
  <c r="N128"/>
  <c r="M35"/>
  <c r="M48"/>
  <c r="M45"/>
  <c r="M22"/>
  <c r="N3"/>
  <c r="N3" i="4" s="1"/>
  <c r="N35" i="3"/>
  <c r="N48"/>
  <c r="N22"/>
  <c r="N45"/>
  <c r="J6"/>
  <c r="J11"/>
  <c r="J7"/>
  <c r="M215"/>
  <c r="N203"/>
  <c r="M205"/>
  <c r="M218"/>
  <c r="M208" s="1"/>
  <c r="M210" s="1"/>
  <c r="L129"/>
  <c r="L135"/>
  <c r="L136" s="1"/>
  <c r="L193"/>
  <c r="L194" s="1"/>
  <c r="L187"/>
  <c r="N79"/>
  <c r="N66"/>
  <c r="N76"/>
  <c r="N53"/>
  <c r="L19"/>
  <c r="L18"/>
  <c r="N41"/>
  <c r="M199"/>
  <c r="M189" s="1"/>
  <c r="M196"/>
  <c r="M197" s="1"/>
  <c r="M186"/>
  <c r="M169"/>
  <c r="L14"/>
  <c r="L52" i="4" s="1"/>
  <c r="L58" s="1"/>
  <c r="L46" i="3"/>
  <c r="N186"/>
  <c r="N199"/>
  <c r="N189" s="1"/>
  <c r="N196"/>
  <c r="N169"/>
  <c r="N156"/>
  <c r="K44"/>
  <c r="K43"/>
  <c r="M156"/>
  <c r="M155"/>
  <c r="L132"/>
  <c r="L133"/>
  <c r="K19"/>
  <c r="K18"/>
  <c r="N69"/>
  <c r="M115"/>
  <c r="M128"/>
  <c r="M138"/>
  <c r="M139" s="1"/>
  <c r="M141"/>
  <c r="M131" s="1"/>
  <c r="N158"/>
  <c r="L190"/>
  <c r="L191"/>
  <c r="M79"/>
  <c r="M69" s="1"/>
  <c r="M66"/>
  <c r="M76"/>
  <c r="M77" s="1"/>
  <c r="M53"/>
  <c r="J10"/>
  <c r="J9"/>
  <c r="L71"/>
  <c r="L70"/>
  <c r="N131"/>
  <c r="N110"/>
  <c r="N100" s="1"/>
  <c r="L212"/>
  <c r="L206"/>
  <c r="L73"/>
  <c r="L74" s="1"/>
  <c r="L67"/>
  <c r="K6"/>
  <c r="K7"/>
  <c r="K16"/>
  <c r="K15"/>
  <c r="L42"/>
  <c r="L36"/>
  <c r="L5"/>
  <c r="L5" i="4" s="1"/>
  <c r="K40" i="3"/>
  <c r="K39"/>
  <c r="K8"/>
  <c r="L38"/>
  <c r="K26" i="4" l="1"/>
  <c r="N152" i="3"/>
  <c r="M152"/>
  <c r="K51" i="4"/>
  <c r="L4"/>
  <c r="L23"/>
  <c r="L51" s="1"/>
  <c r="N23"/>
  <c r="J46"/>
  <c r="J7"/>
  <c r="K11" i="3"/>
  <c r="K12" s="1"/>
  <c r="K47" i="4"/>
  <c r="K6"/>
  <c r="N38" i="3"/>
  <c r="N197"/>
  <c r="M110"/>
  <c r="M100" s="1"/>
  <c r="N101" s="1"/>
  <c r="M107"/>
  <c r="M108" s="1"/>
  <c r="M84"/>
  <c r="M97"/>
  <c r="N84"/>
  <c r="N97"/>
  <c r="N107"/>
  <c r="N108" s="1"/>
  <c r="M3"/>
  <c r="G67" i="4"/>
  <c r="G68" s="1"/>
  <c r="F69"/>
  <c r="M46" i="3"/>
  <c r="L16"/>
  <c r="L15"/>
  <c r="J13"/>
  <c r="J12"/>
  <c r="N159"/>
  <c r="N139"/>
  <c r="N191"/>
  <c r="N190"/>
  <c r="L40"/>
  <c r="L39"/>
  <c r="L8"/>
  <c r="N215"/>
  <c r="N205"/>
  <c r="N218"/>
  <c r="N208" s="1"/>
  <c r="N210" s="1"/>
  <c r="N36"/>
  <c r="N42"/>
  <c r="N77"/>
  <c r="M38"/>
  <c r="M42" s="1"/>
  <c r="N46"/>
  <c r="K9"/>
  <c r="K10"/>
  <c r="M132"/>
  <c r="M133"/>
  <c r="N71"/>
  <c r="N70"/>
  <c r="N193"/>
  <c r="N187"/>
  <c r="N40"/>
  <c r="N8"/>
  <c r="L6"/>
  <c r="L7"/>
  <c r="N132"/>
  <c r="N133"/>
  <c r="M71"/>
  <c r="M70"/>
  <c r="M191"/>
  <c r="M190"/>
  <c r="M212"/>
  <c r="M206"/>
  <c r="N135"/>
  <c r="N129"/>
  <c r="N17"/>
  <c r="L43"/>
  <c r="L44"/>
  <c r="N102"/>
  <c r="M73"/>
  <c r="M74" s="1"/>
  <c r="M67"/>
  <c r="M135"/>
  <c r="M136" s="1"/>
  <c r="M129"/>
  <c r="N67"/>
  <c r="N73"/>
  <c r="N74" s="1"/>
  <c r="M36"/>
  <c r="M5"/>
  <c r="M5" i="4" s="1"/>
  <c r="M193" i="3"/>
  <c r="M194" s="1"/>
  <c r="M187"/>
  <c r="M4" l="1"/>
  <c r="M3" i="4"/>
  <c r="N47"/>
  <c r="N6"/>
  <c r="L11" i="3"/>
  <c r="L47" i="4"/>
  <c r="L26" s="1"/>
  <c r="L6"/>
  <c r="J8"/>
  <c r="J9"/>
  <c r="J11"/>
  <c r="K46"/>
  <c r="K7"/>
  <c r="K13" i="3"/>
  <c r="N14"/>
  <c r="N52" i="4" s="1"/>
  <c r="N58" s="1"/>
  <c r="N194" i="3"/>
  <c r="M14"/>
  <c r="M52" i="4" s="1"/>
  <c r="M58" s="1"/>
  <c r="N104" i="3"/>
  <c r="N98"/>
  <c r="N4"/>
  <c r="N136"/>
  <c r="M98"/>
  <c r="M104"/>
  <c r="M105" s="1"/>
  <c r="N5"/>
  <c r="M102"/>
  <c r="M101"/>
  <c r="M17"/>
  <c r="H67" i="4"/>
  <c r="H68" s="1"/>
  <c r="G69"/>
  <c r="N15" i="3"/>
  <c r="N16"/>
  <c r="L12"/>
  <c r="L13"/>
  <c r="M7"/>
  <c r="M6"/>
  <c r="M8"/>
  <c r="M40"/>
  <c r="M39"/>
  <c r="L9"/>
  <c r="L10"/>
  <c r="N206"/>
  <c r="N212"/>
  <c r="N18"/>
  <c r="N19"/>
  <c r="M15"/>
  <c r="M16"/>
  <c r="N39"/>
  <c r="N10"/>
  <c r="M43"/>
  <c r="M44"/>
  <c r="N43"/>
  <c r="N44"/>
  <c r="K8" i="4" l="1"/>
  <c r="K9"/>
  <c r="J12"/>
  <c r="J48" s="1"/>
  <c r="J49" s="1"/>
  <c r="J14"/>
  <c r="J16" s="1"/>
  <c r="J17" s="1"/>
  <c r="J61" s="1"/>
  <c r="J41" s="1"/>
  <c r="L46"/>
  <c r="L7"/>
  <c r="M11" i="3"/>
  <c r="M47" i="4"/>
  <c r="M26" s="1"/>
  <c r="N26" s="1"/>
  <c r="M6"/>
  <c r="N7" i="3"/>
  <c r="N5" i="4"/>
  <c r="M4"/>
  <c r="M23"/>
  <c r="N4"/>
  <c r="N6" i="3"/>
  <c r="N11"/>
  <c r="N12" s="1"/>
  <c r="M19"/>
  <c r="M18"/>
  <c r="N105"/>
  <c r="I67" i="4"/>
  <c r="I68" s="1"/>
  <c r="H69"/>
  <c r="M12" i="3"/>
  <c r="M13"/>
  <c r="M9"/>
  <c r="M10"/>
  <c r="N9"/>
  <c r="J55" i="4" l="1"/>
  <c r="J53"/>
  <c r="M46"/>
  <c r="M7"/>
  <c r="N51"/>
  <c r="M51"/>
  <c r="L8"/>
  <c r="L9"/>
  <c r="N13" i="3"/>
  <c r="N46" i="4"/>
  <c r="N7"/>
  <c r="J67"/>
  <c r="I69"/>
  <c r="N9" l="1"/>
  <c r="N8"/>
  <c r="M8"/>
  <c r="M9"/>
  <c r="J1"/>
  <c r="K1" s="1"/>
  <c r="L1" s="1"/>
  <c r="M1" s="1"/>
  <c r="N1" s="1"/>
  <c r="H1"/>
  <c r="G1" s="1"/>
  <c r="F1" s="1"/>
  <c r="E1" s="1"/>
  <c r="D1" s="1"/>
  <c r="C1" s="1"/>
  <c r="B1" s="1"/>
  <c r="A51" i="3" l="1"/>
  <c r="A20" l="1"/>
  <c r="J1"/>
  <c r="K1" s="1"/>
  <c r="L1" s="1"/>
  <c r="M1" s="1"/>
  <c r="N1" s="1"/>
  <c r="H1"/>
  <c r="G1" s="1"/>
  <c r="F1" s="1"/>
  <c r="E1" s="1"/>
  <c r="D1" s="1"/>
  <c r="C1" s="1"/>
  <c r="B1" s="1"/>
  <c r="H1" i="1" l="1"/>
  <c r="G1" s="1"/>
  <c r="F1" s="1"/>
  <c r="E1" s="1"/>
  <c r="D1" s="1"/>
  <c r="C1" s="1"/>
  <c r="B1" s="1"/>
  <c r="J18" i="4"/>
  <c r="J64"/>
  <c r="J66" s="1"/>
  <c r="J68" s="1"/>
  <c r="J21" l="1"/>
  <c r="J31" s="1"/>
  <c r="K67"/>
  <c r="J70"/>
  <c r="K50" s="1"/>
  <c r="K10" s="1"/>
  <c r="K11" s="1"/>
  <c r="J43"/>
  <c r="K12" l="1"/>
  <c r="K48" s="1"/>
  <c r="K49" s="1"/>
  <c r="J69"/>
  <c r="J44"/>
  <c r="K53" l="1"/>
  <c r="K55"/>
  <c r="K14"/>
  <c r="K16" l="1"/>
  <c r="K17" s="1"/>
  <c r="K61" s="1"/>
  <c r="K18" l="1"/>
  <c r="K41"/>
  <c r="K64" l="1"/>
  <c r="K66" s="1"/>
  <c r="K68" s="1"/>
  <c r="K43"/>
  <c r="K21" l="1"/>
  <c r="K31" s="1"/>
  <c r="K44" s="1"/>
  <c r="K70"/>
  <c r="L50" s="1"/>
  <c r="L10" s="1"/>
  <c r="L11" s="1"/>
  <c r="L67"/>
  <c r="L12" l="1"/>
  <c r="L48" s="1"/>
  <c r="L49" s="1"/>
  <c r="K69"/>
  <c r="L55" l="1"/>
  <c r="L53"/>
  <c r="L14"/>
  <c r="L16" l="1"/>
  <c r="L17" s="1"/>
  <c r="L61" s="1"/>
  <c r="L41" l="1"/>
  <c r="L18"/>
  <c r="L64" l="1"/>
  <c r="L66" s="1"/>
  <c r="L68" s="1"/>
  <c r="L43"/>
  <c r="L70" l="1"/>
  <c r="M50" s="1"/>
  <c r="M10" s="1"/>
  <c r="M11" s="1"/>
  <c r="L21"/>
  <c r="L31" s="1"/>
  <c r="L44" s="1"/>
  <c r="M67"/>
  <c r="M12" l="1"/>
  <c r="M48" s="1"/>
  <c r="M49" s="1"/>
  <c r="L69"/>
  <c r="M14" l="1"/>
  <c r="M55"/>
  <c r="M53"/>
  <c r="M16" l="1"/>
  <c r="M17" s="1"/>
  <c r="M61" l="1"/>
  <c r="M64" s="1"/>
  <c r="M66" s="1"/>
  <c r="M68" s="1"/>
  <c r="M18"/>
  <c r="M41" l="1"/>
  <c r="M43" s="1"/>
  <c r="M21"/>
  <c r="M31" s="1"/>
  <c r="N67"/>
  <c r="M70"/>
  <c r="N50" s="1"/>
  <c r="N10" s="1"/>
  <c r="N11" s="1"/>
  <c r="M44" l="1"/>
  <c r="N12"/>
  <c r="N48" s="1"/>
  <c r="N49" s="1"/>
  <c r="M69"/>
  <c r="N14" l="1"/>
  <c r="N55"/>
  <c r="N53"/>
  <c r="N16" l="1"/>
  <c r="N17" s="1"/>
  <c r="N18" l="1"/>
  <c r="N61"/>
  <c r="N41" s="1"/>
  <c r="N43" s="1"/>
  <c r="N64" l="1"/>
  <c r="N66" s="1"/>
  <c r="N68" s="1"/>
  <c r="M71" s="1"/>
  <c r="N21" l="1"/>
  <c r="N31" s="1"/>
  <c r="N44" s="1"/>
  <c r="N69" l="1"/>
</calcChain>
</file>

<file path=xl/sharedStrings.xml><?xml version="1.0" encoding="utf-8"?>
<sst xmlns="http://schemas.openxmlformats.org/spreadsheetml/2006/main" count="375" uniqueCount="227">
  <si>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</si>
  <si>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</si>
  <si>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</si>
  <si>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</si>
  <si>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</si>
  <si>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</si>
  <si>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</si>
  <si>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</si>
  <si>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</si>
  <si>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</si>
  <si>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</si>
  <si>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</si>
  <si>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</si>
  <si>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</si>
  <si>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</si>
  <si>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</si>
  <si>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</si>
  <si>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</si>
  <si>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</si>
  <si>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</si>
  <si>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</si>
  <si>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</si>
  <si>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</si>
  <si>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</si>
  <si>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</si>
  <si>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</si>
  <si>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</si>
  <si>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</si>
  <si>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</si>
  <si>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</si>
  <si>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</si>
  <si>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</si>
  <si>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</si>
  <si>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</si>
  <si>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</si>
  <si>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</si>
  <si>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</si>
  <si>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</si>
  <si>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</si>
  <si>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</si>
  <si>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</si>
  <si>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</si>
  <si>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</si>
  <si>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</si>
  <si>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</si>
  <si>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</si>
  <si>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</si>
  <si>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</si>
  <si>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</si>
  <si>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</si>
  <si>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</si>
  <si>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</si>
  <si>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</si>
  <si>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</si>
  <si>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</si>
  <si>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</si>
  <si>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</si>
  <si>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</si>
  <si>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</si>
  <si>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</si>
  <si>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</si>
  <si>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</si>
  <si>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</si>
  <si>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</si>
  <si>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</si>
  <si>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</si>
  <si>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</si>
  <si>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</si>
  <si>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</si>
  <si>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</si>
  <si>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</si>
  <si>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</si>
  <si>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</si>
  <si>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</si>
  <si>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</si>
  <si>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</si>
  <si>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</si>
  <si>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</si>
  <si>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</si>
  <si>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</si>
  <si>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</si>
  <si>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</si>
  <si>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</si>
  <si>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</si>
  <si>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</si>
  <si>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</si>
  <si>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</si>
  <si>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</si>
  <si>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</si>
  <si>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</si>
  <si>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</si>
  <si>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</si>
  <si>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</si>
  <si>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</si>
  <si>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</si>
  <si>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</si>
  <si>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</si>
  <si>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</si>
  <si>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</si>
  <si>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</si>
  <si>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</si>
  <si>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</si>
  <si>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</si>
  <si>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</si>
  <si>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</si>
  <si>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</si>
  <si>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</si>
  <si>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</si>
  <si>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</si>
  <si>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</si>
  <si>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</si>
  <si>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</si>
  <si>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</si>
  <si>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</si>
  <si>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</si>
  <si>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</si>
  <si>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</si>
  <si>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</si>
  <si>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</si>
  <si>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</si>
  <si>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</si>
  <si>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</si>
  <si>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</si>
  <si>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</si>
  <si>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</si>
  <si>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</si>
  <si>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</si>
  <si>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</si>
  <si>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</si>
  <si>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</si>
  <si>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</si>
  <si>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</si>
  <si>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</si>
  <si>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</si>
  <si>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</si>
  <si>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</si>
  <si>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</si>
  <si>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</si>
  <si>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</si>
  <si>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</si>
  <si>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</si>
  <si>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</si>
  <si>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</si>
  <si>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</si>
  <si>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</si>
  <si>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</si>
  <si>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</si>
  <si>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</si>
  <si>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</si>
  <si>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</si>
  <si>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</si>
  <si>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</si>
  <si>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</si>
  <si>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</si>
  <si>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</si>
  <si>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</si>
  <si>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</si>
  <si>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</si>
  <si>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</si>
  <si>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</si>
  <si>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</si>
  <si>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</si>
  <si>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</si>
  <si>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</si>
  <si>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</si>
  <si>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</si>
  <si>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</si>
  <si>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</si>
  <si>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</si>
  <si>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</si>
  <si>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</si>
  <si>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</si>
  <si>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</si>
  <si>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</si>
  <si>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</si>
  <si>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</si>
  <si>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</si>
  <si>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</si>
  <si>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</si>
  <si>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</si>
  <si>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</si>
  <si>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</si>
  <si>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</si>
  <si>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</si>
  <si>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</si>
  <si>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</si>
  <si>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</si>
  <si>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</si>
  <si>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</si>
  <si>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</si>
  <si>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</si>
  <si>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</si>
  <si>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</si>
  <si>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</si>
  <si>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</si>
  <si>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</si>
  <si>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</si>
  <si>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</si>
  <si>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</si>
  <si>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</si>
  <si>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</si>
  <si>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</si>
  <si>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</si>
  <si>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</si>
  <si>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</si>
  <si>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</si>
  <si>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</si>
  <si>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</si>
  <si>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</si>
  <si>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</si>
  <si>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</si>
  <si>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</si>
  <si>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</si>
  <si>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</si>
  <si>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</si>
  <si>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</si>
  <si>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</si>
  <si>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</si>
  <si>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</si>
  <si>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</si>
  <si>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</si>
  <si>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</si>
  <si>
    <t>link row 17 with - sign, dividend  payments are outflows</t>
  </si>
  <si>
    <t xml:space="preserve">Share count in 2022 + Shares bought back = 2023 share count.  Shares bought back = Share buy back value in cash flow/Closing share price. </t>
  </si>
  <si>
    <t>Opening Current portion of short term debt + Long term debt - Closing  (Current portion of short term debt + Long term debt )</t>
  </si>
  <si>
    <t>Opening PPE + Capex - D&amp;A</t>
  </si>
  <si>
    <t>Opening retained earnings + Net income - Dividends paid - Shares bought back</t>
  </si>
</sst>
</file>

<file path=xl/styles.xml><?xml version="1.0" encoding="utf-8"?>
<styleSheet xmlns="http://schemas.openxmlformats.org/spreadsheetml/2006/main">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3"/>
  <sheetViews>
    <sheetView workbookViewId="0">
      <selection activeCell="A9" sqref="A9"/>
    </sheetView>
  </sheetViews>
  <sheetFormatPr defaultRowHeight="15"/>
  <cols>
    <col min="1" max="1" width="176.140625" style="19" customWidth="1"/>
  </cols>
  <sheetData>
    <row r="1" spans="1:1" ht="23.25">
      <c r="A1" s="18" t="s">
        <v>20</v>
      </c>
    </row>
    <row r="2" spans="1:1">
      <c r="A2" s="1" t="s">
        <v>198</v>
      </c>
    </row>
    <row r="3" spans="1:1">
      <c r="A3" t="s">
        <v>199</v>
      </c>
    </row>
    <row r="4" spans="1:1">
      <c r="A4" t="s">
        <v>200</v>
      </c>
    </row>
    <row r="5" spans="1:1">
      <c r="A5" t="s">
        <v>201</v>
      </c>
    </row>
    <row r="6" spans="1:1">
      <c r="A6" t="s">
        <v>202</v>
      </c>
    </row>
    <row r="7" spans="1:1">
      <c r="A7" t="s">
        <v>207</v>
      </c>
    </row>
    <row r="8" spans="1:1">
      <c r="A8" s="2" t="s">
        <v>203</v>
      </c>
    </row>
    <row r="9" spans="1:1">
      <c r="A9" t="s">
        <v>204</v>
      </c>
    </row>
    <row r="10" spans="1:1">
      <c r="A10"/>
    </row>
    <row r="11" spans="1:1">
      <c r="A11" t="s">
        <v>205</v>
      </c>
    </row>
    <row r="12" spans="1:1">
      <c r="A12" t="s">
        <v>208</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204"/>
  <sheetViews>
    <sheetView workbookViewId="0">
      <pane ySplit="1" topLeftCell="A85" activePane="bottomLeft" state="frozen"/>
      <selection pane="bottomLeft" activeCell="B8" sqref="B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2" t="s">
        <v>28</v>
      </c>
      <c r="B3" s="23">
        <v>16534</v>
      </c>
      <c r="C3" s="23">
        <v>17405</v>
      </c>
      <c r="D3" s="23">
        <v>19038</v>
      </c>
      <c r="E3" s="23">
        <v>20441</v>
      </c>
      <c r="F3" s="23">
        <v>21643</v>
      </c>
      <c r="G3" s="23">
        <v>21162</v>
      </c>
      <c r="H3" s="23">
        <v>24576</v>
      </c>
      <c r="I3" s="23">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c r="A8" s="2" t="s">
        <v>24</v>
      </c>
      <c r="B8" s="3">
        <v>28</v>
      </c>
      <c r="C8" s="3">
        <v>19</v>
      </c>
      <c r="D8" s="3">
        <v>59</v>
      </c>
      <c r="E8" s="59">
        <v>54</v>
      </c>
      <c r="F8" s="59">
        <v>49</v>
      </c>
      <c r="G8" s="59">
        <v>89</v>
      </c>
      <c r="H8" s="3">
        <v>262</v>
      </c>
      <c r="I8" s="3">
        <v>205</v>
      </c>
    </row>
    <row r="9" spans="1:9">
      <c r="A9" s="2" t="s">
        <v>5</v>
      </c>
      <c r="B9" s="3">
        <v>-58</v>
      </c>
      <c r="C9" s="3">
        <v>-140</v>
      </c>
      <c r="D9" s="3">
        <v>-196</v>
      </c>
      <c r="E9" s="59">
        <v>66</v>
      </c>
      <c r="F9" s="59">
        <v>-78</v>
      </c>
      <c r="G9" s="59">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59">
        <v>932</v>
      </c>
      <c r="C11" s="59">
        <v>863</v>
      </c>
      <c r="D11" s="59">
        <v>646</v>
      </c>
      <c r="E11" s="59">
        <v>2392</v>
      </c>
      <c r="F11" s="59">
        <v>772</v>
      </c>
      <c r="G11" s="59">
        <v>348</v>
      </c>
      <c r="H11" s="59">
        <v>934</v>
      </c>
      <c r="I11" s="59">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v>1723.5</v>
      </c>
      <c r="C17">
        <v>1697.9</v>
      </c>
      <c r="D17">
        <v>1657.8</v>
      </c>
      <c r="E17">
        <v>1623.8</v>
      </c>
      <c r="F17">
        <v>1579.7</v>
      </c>
      <c r="G17" s="60">
        <v>1558.8</v>
      </c>
      <c r="H17" s="8">
        <v>1573</v>
      </c>
      <c r="I17" s="8">
        <v>1578.8</v>
      </c>
    </row>
    <row r="18" spans="1:9">
      <c r="A18" s="2" t="s">
        <v>7</v>
      </c>
      <c r="B18">
        <v>1768.8</v>
      </c>
      <c r="C18">
        <v>1742.5</v>
      </c>
      <c r="D18">
        <v>1692</v>
      </c>
      <c r="E18">
        <v>1659.1</v>
      </c>
      <c r="F18">
        <v>1618.4</v>
      </c>
      <c r="G18" s="60">
        <v>1591.6</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3">
        <v>3852</v>
      </c>
      <c r="C25" s="3">
        <v>3138</v>
      </c>
      <c r="D25" s="3">
        <v>3808</v>
      </c>
      <c r="E25" s="3">
        <v>4249</v>
      </c>
      <c r="F25" s="3">
        <v>4466</v>
      </c>
      <c r="G25" s="3">
        <v>8348</v>
      </c>
      <c r="H25" s="3">
        <v>9889</v>
      </c>
      <c r="I25" s="3">
        <v>8574</v>
      </c>
    </row>
    <row r="26" spans="1:9">
      <c r="A26" s="11" t="s">
        <v>33</v>
      </c>
      <c r="B26" s="3">
        <v>2072</v>
      </c>
      <c r="C26" s="3">
        <v>2319</v>
      </c>
      <c r="D26" s="3">
        <v>2371</v>
      </c>
      <c r="E26" s="3">
        <v>996</v>
      </c>
      <c r="F26" s="3">
        <v>197</v>
      </c>
      <c r="G26" s="3">
        <v>439</v>
      </c>
      <c r="H26" s="3">
        <v>3587</v>
      </c>
      <c r="I26" s="3">
        <v>4423</v>
      </c>
    </row>
    <row r="27" spans="1:9">
      <c r="A27" s="11" t="s">
        <v>34</v>
      </c>
      <c r="B27" s="61">
        <v>3358</v>
      </c>
      <c r="C27" s="61">
        <v>3241</v>
      </c>
      <c r="D27" s="61">
        <v>3677</v>
      </c>
      <c r="E27" s="61">
        <v>3498</v>
      </c>
      <c r="F27" s="61">
        <v>4272</v>
      </c>
      <c r="G27" s="61">
        <v>2749</v>
      </c>
      <c r="H27" s="61">
        <v>4463</v>
      </c>
      <c r="I27" s="61">
        <v>4667</v>
      </c>
    </row>
    <row r="28" spans="1:9">
      <c r="A28" s="11" t="s">
        <v>35</v>
      </c>
      <c r="B28" s="61">
        <v>4337</v>
      </c>
      <c r="C28" s="61">
        <v>4838</v>
      </c>
      <c r="D28" s="61">
        <v>5055</v>
      </c>
      <c r="E28" s="61">
        <v>5261</v>
      </c>
      <c r="F28" s="61">
        <v>5622</v>
      </c>
      <c r="G28" s="61">
        <v>7367</v>
      </c>
      <c r="H28" s="61">
        <v>6854</v>
      </c>
      <c r="I28" s="61">
        <v>8420</v>
      </c>
    </row>
    <row r="29" spans="1:9">
      <c r="A29" s="11" t="s">
        <v>36</v>
      </c>
      <c r="B29" s="61">
        <v>1968</v>
      </c>
      <c r="C29" s="61">
        <v>1489</v>
      </c>
      <c r="D29" s="61">
        <v>1150</v>
      </c>
      <c r="E29" s="61">
        <v>1130</v>
      </c>
      <c r="F29" s="61">
        <v>1968</v>
      </c>
      <c r="G29" s="61">
        <v>1653</v>
      </c>
      <c r="H29" s="61">
        <v>1498</v>
      </c>
      <c r="I29" s="61">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37</v>
      </c>
      <c r="B31" s="59">
        <v>3011</v>
      </c>
      <c r="C31" s="59">
        <v>3520</v>
      </c>
      <c r="D31" s="59">
        <v>3989</v>
      </c>
      <c r="E31" s="59">
        <v>4454</v>
      </c>
      <c r="F31" s="59">
        <v>4744</v>
      </c>
      <c r="G31" s="59">
        <v>4866</v>
      </c>
      <c r="H31" s="59">
        <v>4904</v>
      </c>
      <c r="I31" s="59">
        <v>4791</v>
      </c>
    </row>
    <row r="32" spans="1:9">
      <c r="A32" s="2" t="s">
        <v>38</v>
      </c>
      <c r="B32" s="59">
        <v>0</v>
      </c>
      <c r="C32" s="59">
        <v>0</v>
      </c>
      <c r="D32" s="59">
        <v>0</v>
      </c>
      <c r="E32" s="59">
        <v>0</v>
      </c>
      <c r="F32" s="59">
        <v>0</v>
      </c>
      <c r="G32" s="59">
        <v>3097</v>
      </c>
      <c r="H32" s="59">
        <v>3113</v>
      </c>
      <c r="I32" s="59">
        <v>2926</v>
      </c>
    </row>
    <row r="33" spans="1:9">
      <c r="A33" s="2" t="s">
        <v>39</v>
      </c>
      <c r="B33" s="59">
        <v>281</v>
      </c>
      <c r="C33" s="59">
        <v>281</v>
      </c>
      <c r="D33" s="59">
        <v>283</v>
      </c>
      <c r="E33" s="59">
        <v>285</v>
      </c>
      <c r="F33" s="59">
        <v>283</v>
      </c>
      <c r="G33" s="59">
        <v>274</v>
      </c>
      <c r="H33" s="59">
        <v>269</v>
      </c>
      <c r="I33" s="59">
        <v>286</v>
      </c>
    </row>
    <row r="34" spans="1:9">
      <c r="A34" s="2" t="s">
        <v>40</v>
      </c>
      <c r="B34" s="59">
        <v>131</v>
      </c>
      <c r="C34" s="59">
        <v>131</v>
      </c>
      <c r="D34" s="59">
        <v>139</v>
      </c>
      <c r="E34" s="59">
        <v>154</v>
      </c>
      <c r="F34" s="59">
        <v>154</v>
      </c>
      <c r="G34" s="59">
        <v>223</v>
      </c>
      <c r="H34" s="59">
        <v>242</v>
      </c>
      <c r="I34" s="59">
        <v>284</v>
      </c>
    </row>
    <row r="35" spans="1:9">
      <c r="A35" s="2" t="s">
        <v>41</v>
      </c>
      <c r="B35" s="59">
        <v>2587</v>
      </c>
      <c r="C35" s="59">
        <v>2439</v>
      </c>
      <c r="D35" s="59">
        <v>2787</v>
      </c>
      <c r="E35" s="59">
        <v>2509</v>
      </c>
      <c r="F35" s="59">
        <v>2011</v>
      </c>
      <c r="G35" s="59">
        <v>2326</v>
      </c>
      <c r="H35" s="59">
        <v>2921</v>
      </c>
      <c r="I35" s="59">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61">
        <v>107</v>
      </c>
      <c r="C39" s="61">
        <v>44</v>
      </c>
      <c r="D39" s="61">
        <v>6</v>
      </c>
      <c r="E39" s="61">
        <v>6</v>
      </c>
      <c r="F39" s="61">
        <v>6</v>
      </c>
      <c r="G39" s="61">
        <v>3</v>
      </c>
      <c r="H39" s="61">
        <v>0</v>
      </c>
      <c r="I39" s="61">
        <v>500</v>
      </c>
    </row>
    <row r="40" spans="1:9">
      <c r="A40" s="11" t="s">
        <v>46</v>
      </c>
      <c r="B40" s="61">
        <v>74</v>
      </c>
      <c r="C40" s="61">
        <v>1</v>
      </c>
      <c r="D40" s="61">
        <v>325</v>
      </c>
      <c r="E40" s="61">
        <v>336</v>
      </c>
      <c r="F40" s="61">
        <v>9</v>
      </c>
      <c r="G40" s="61">
        <v>248</v>
      </c>
      <c r="H40" s="61">
        <v>2</v>
      </c>
      <c r="I40" s="61">
        <v>10</v>
      </c>
    </row>
    <row r="41" spans="1:9">
      <c r="A41" s="11" t="s">
        <v>11</v>
      </c>
      <c r="B41" s="61">
        <v>2131</v>
      </c>
      <c r="C41" s="61">
        <v>2191</v>
      </c>
      <c r="D41" s="61">
        <v>2048</v>
      </c>
      <c r="E41" s="61">
        <v>2279</v>
      </c>
      <c r="F41" s="61">
        <v>2612</v>
      </c>
      <c r="G41" s="61">
        <v>2248</v>
      </c>
      <c r="H41" s="61">
        <v>2836</v>
      </c>
      <c r="I41" s="61">
        <v>3358</v>
      </c>
    </row>
    <row r="42" spans="1:9">
      <c r="A42" s="11" t="s">
        <v>47</v>
      </c>
      <c r="B42" s="61">
        <v>0</v>
      </c>
      <c r="C42" s="61">
        <v>0</v>
      </c>
      <c r="D42" s="61">
        <v>0</v>
      </c>
      <c r="E42" s="61">
        <v>0</v>
      </c>
      <c r="F42" s="61">
        <v>0</v>
      </c>
      <c r="G42" s="61">
        <v>445</v>
      </c>
      <c r="H42" s="61">
        <v>467</v>
      </c>
      <c r="I42" s="61">
        <v>420</v>
      </c>
    </row>
    <row r="43" spans="1:9">
      <c r="A43" s="11" t="s">
        <v>12</v>
      </c>
      <c r="B43" s="61">
        <v>3949</v>
      </c>
      <c r="C43" s="61">
        <v>3037</v>
      </c>
      <c r="D43" s="61">
        <v>3011</v>
      </c>
      <c r="E43" s="61">
        <v>3269</v>
      </c>
      <c r="F43" s="61">
        <v>5010</v>
      </c>
      <c r="G43" s="61">
        <v>5184</v>
      </c>
      <c r="H43" s="61">
        <v>6063</v>
      </c>
      <c r="I43" s="61">
        <v>6220</v>
      </c>
    </row>
    <row r="44" spans="1:9">
      <c r="A44" s="11" t="s">
        <v>48</v>
      </c>
      <c r="B44" s="61">
        <v>71</v>
      </c>
      <c r="C44" s="61">
        <v>85</v>
      </c>
      <c r="D44" s="61">
        <v>84</v>
      </c>
      <c r="E44" s="61">
        <v>150</v>
      </c>
      <c r="F44" s="61">
        <v>229</v>
      </c>
      <c r="G44" s="61">
        <v>156</v>
      </c>
      <c r="H44" s="61">
        <v>306</v>
      </c>
      <c r="I44" s="61">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59">
        <v>1079</v>
      </c>
      <c r="C46" s="59">
        <v>2010</v>
      </c>
      <c r="D46" s="59">
        <v>3471</v>
      </c>
      <c r="E46" s="59">
        <v>3468</v>
      </c>
      <c r="F46" s="59">
        <v>3464</v>
      </c>
      <c r="G46" s="59">
        <v>9406</v>
      </c>
      <c r="H46" s="59">
        <v>9413</v>
      </c>
      <c r="I46" s="59">
        <v>8920</v>
      </c>
    </row>
    <row r="47" spans="1:9">
      <c r="A47" s="2" t="s">
        <v>50</v>
      </c>
      <c r="B47" s="59">
        <v>0</v>
      </c>
      <c r="C47" s="59">
        <v>0</v>
      </c>
      <c r="D47" s="59">
        <v>0</v>
      </c>
      <c r="E47" s="59">
        <v>0</v>
      </c>
      <c r="F47" s="59">
        <v>0</v>
      </c>
      <c r="G47" s="59">
        <v>2913</v>
      </c>
      <c r="H47" s="59">
        <v>2931</v>
      </c>
      <c r="I47" s="59">
        <v>2777</v>
      </c>
    </row>
    <row r="48" spans="1:9">
      <c r="A48" s="2" t="s">
        <v>51</v>
      </c>
      <c r="B48" s="59">
        <v>1479</v>
      </c>
      <c r="C48" s="59">
        <v>1770</v>
      </c>
      <c r="D48" s="59">
        <v>1907</v>
      </c>
      <c r="E48" s="59">
        <v>3216</v>
      </c>
      <c r="F48" s="59">
        <v>3347</v>
      </c>
      <c r="G48" s="59">
        <v>2684</v>
      </c>
      <c r="H48" s="59">
        <v>2955</v>
      </c>
      <c r="I48" s="59">
        <v>2613</v>
      </c>
    </row>
    <row r="49" spans="1:9">
      <c r="A49" s="2" t="s">
        <v>52</v>
      </c>
      <c r="B49" s="59" t="s">
        <v>209</v>
      </c>
      <c r="C49" s="59" t="s">
        <v>209</v>
      </c>
      <c r="D49" s="59" t="s">
        <v>209</v>
      </c>
      <c r="E49" s="59" t="s">
        <v>209</v>
      </c>
      <c r="F49" s="59" t="s">
        <v>209</v>
      </c>
      <c r="G49" s="59"/>
      <c r="H49" s="59"/>
      <c r="I49" s="59"/>
    </row>
    <row r="50" spans="1:9">
      <c r="A50" s="11" t="s">
        <v>53</v>
      </c>
      <c r="B50" s="59" t="s">
        <v>209</v>
      </c>
      <c r="C50" s="59" t="s">
        <v>209</v>
      </c>
      <c r="D50" s="59" t="s">
        <v>209</v>
      </c>
      <c r="E50" s="59" t="s">
        <v>209</v>
      </c>
      <c r="F50" s="59" t="s">
        <v>209</v>
      </c>
      <c r="G50" s="59" t="s">
        <v>209</v>
      </c>
      <c r="H50" s="59" t="s">
        <v>210</v>
      </c>
      <c r="I50" s="59" t="s">
        <v>211</v>
      </c>
    </row>
    <row r="51" spans="1:9">
      <c r="A51" s="2" t="s">
        <v>54</v>
      </c>
      <c r="B51" s="59"/>
      <c r="C51" s="59"/>
      <c r="D51" s="59"/>
      <c r="E51" s="59"/>
      <c r="F51" s="59"/>
      <c r="G51" s="59"/>
      <c r="H51" s="59"/>
      <c r="I51" s="59"/>
    </row>
    <row r="52" spans="1:9">
      <c r="A52" s="11" t="s">
        <v>55</v>
      </c>
      <c r="B52" s="59"/>
      <c r="C52" s="59"/>
      <c r="D52" s="59"/>
      <c r="E52" s="59"/>
      <c r="F52" s="59"/>
      <c r="G52" s="59"/>
      <c r="H52" s="59"/>
      <c r="I52" s="59"/>
    </row>
    <row r="53" spans="1:9">
      <c r="A53" s="17" t="s">
        <v>56</v>
      </c>
      <c r="B53" s="59" t="s">
        <v>209</v>
      </c>
      <c r="C53" s="59" t="s">
        <v>209</v>
      </c>
      <c r="D53" s="59" t="s">
        <v>209</v>
      </c>
      <c r="E53" s="59" t="s">
        <v>209</v>
      </c>
      <c r="F53" s="59" t="s">
        <v>209</v>
      </c>
      <c r="G53" s="59" t="s">
        <v>209</v>
      </c>
      <c r="H53" s="59"/>
      <c r="I53" s="59"/>
    </row>
    <row r="54" spans="1:9">
      <c r="A54" s="17" t="s">
        <v>57</v>
      </c>
      <c r="B54" s="59">
        <v>3</v>
      </c>
      <c r="C54" s="59">
        <v>3</v>
      </c>
      <c r="D54" s="59">
        <v>3</v>
      </c>
      <c r="E54" s="59">
        <v>3</v>
      </c>
      <c r="F54" s="59">
        <v>3</v>
      </c>
      <c r="G54" s="59">
        <v>3</v>
      </c>
      <c r="H54" s="59">
        <v>3</v>
      </c>
      <c r="I54" s="59">
        <v>3</v>
      </c>
    </row>
    <row r="55" spans="1:9">
      <c r="A55" s="17" t="s">
        <v>58</v>
      </c>
      <c r="B55" s="59">
        <v>6773</v>
      </c>
      <c r="C55" s="59">
        <v>7786</v>
      </c>
      <c r="D55" s="59">
        <v>8638</v>
      </c>
      <c r="E55" s="59">
        <v>6384</v>
      </c>
      <c r="F55" s="59">
        <v>7163</v>
      </c>
      <c r="G55" s="59">
        <v>8299</v>
      </c>
      <c r="H55" s="59">
        <v>9965</v>
      </c>
      <c r="I55" s="59">
        <v>11484</v>
      </c>
    </row>
    <row r="56" spans="1:9">
      <c r="A56" s="17" t="s">
        <v>59</v>
      </c>
      <c r="B56" s="59">
        <v>1246</v>
      </c>
      <c r="C56" s="59">
        <v>318</v>
      </c>
      <c r="D56" s="59">
        <v>-213</v>
      </c>
      <c r="E56" s="59">
        <v>-92</v>
      </c>
      <c r="F56" s="59">
        <v>231</v>
      </c>
      <c r="G56" s="59">
        <v>-56</v>
      </c>
      <c r="H56" s="59">
        <v>-380</v>
      </c>
      <c r="I56" s="59">
        <v>318</v>
      </c>
    </row>
    <row r="57" spans="1:9">
      <c r="A57" s="17" t="s">
        <v>60</v>
      </c>
      <c r="B57" s="59">
        <v>4685</v>
      </c>
      <c r="C57" s="59">
        <v>4151</v>
      </c>
      <c r="D57" s="59">
        <v>3979</v>
      </c>
      <c r="E57" s="59">
        <v>3517</v>
      </c>
      <c r="F57" s="59">
        <v>1643</v>
      </c>
      <c r="G57" s="59">
        <v>-191</v>
      </c>
      <c r="H57" s="59">
        <v>3179</v>
      </c>
      <c r="I57" s="59">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c r="A65" s="2" t="s">
        <v>65</v>
      </c>
      <c r="B65" s="3"/>
      <c r="C65" s="3"/>
      <c r="D65" s="3"/>
      <c r="E65" s="3"/>
      <c r="F65" s="3"/>
      <c r="G65" s="3"/>
      <c r="H65" s="3"/>
      <c r="I65" s="3"/>
    </row>
    <row r="66" spans="1:9">
      <c r="A66" s="11" t="s">
        <v>66</v>
      </c>
      <c r="B66" s="59">
        <v>606</v>
      </c>
      <c r="C66" s="59">
        <v>649</v>
      </c>
      <c r="D66" s="59">
        <v>706</v>
      </c>
      <c r="E66" s="59">
        <v>747</v>
      </c>
      <c r="F66" s="59">
        <v>705</v>
      </c>
      <c r="G66" s="59">
        <v>721</v>
      </c>
      <c r="H66" s="3">
        <v>744</v>
      </c>
      <c r="I66" s="3">
        <v>717</v>
      </c>
    </row>
    <row r="67" spans="1:9">
      <c r="A67" s="11" t="s">
        <v>67</v>
      </c>
      <c r="B67" s="59">
        <v>-113</v>
      </c>
      <c r="C67" s="59">
        <v>-80</v>
      </c>
      <c r="D67" s="59">
        <v>-273</v>
      </c>
      <c r="E67" s="59">
        <v>647</v>
      </c>
      <c r="F67" s="59">
        <v>34</v>
      </c>
      <c r="G67" s="59">
        <v>-380</v>
      </c>
      <c r="H67" s="3">
        <v>-385</v>
      </c>
      <c r="I67" s="3">
        <v>-650</v>
      </c>
    </row>
    <row r="68" spans="1:9">
      <c r="A68" s="11" t="s">
        <v>68</v>
      </c>
      <c r="B68" s="59">
        <v>191</v>
      </c>
      <c r="C68" s="59">
        <v>236</v>
      </c>
      <c r="D68" s="59">
        <v>215</v>
      </c>
      <c r="E68" s="59">
        <v>218</v>
      </c>
      <c r="F68" s="59">
        <v>325</v>
      </c>
      <c r="G68" s="59">
        <v>429</v>
      </c>
      <c r="H68" s="3">
        <v>611</v>
      </c>
      <c r="I68" s="3">
        <v>638</v>
      </c>
    </row>
    <row r="69" spans="1:9">
      <c r="A69" s="11" t="s">
        <v>69</v>
      </c>
      <c r="B69" s="59">
        <v>43</v>
      </c>
      <c r="C69" s="59">
        <v>13</v>
      </c>
      <c r="D69" s="59">
        <v>10</v>
      </c>
      <c r="E69" s="59">
        <v>27</v>
      </c>
      <c r="F69" s="59">
        <v>15</v>
      </c>
      <c r="G69" s="59">
        <v>398</v>
      </c>
      <c r="H69" s="3">
        <v>53</v>
      </c>
      <c r="I69" s="3">
        <v>123</v>
      </c>
    </row>
    <row r="70" spans="1:9">
      <c r="A70" s="11" t="s">
        <v>70</v>
      </c>
      <c r="B70" s="59">
        <v>424</v>
      </c>
      <c r="C70" s="59">
        <v>98</v>
      </c>
      <c r="D70" s="59">
        <v>-117</v>
      </c>
      <c r="E70" s="59">
        <v>-99</v>
      </c>
      <c r="F70" s="59">
        <v>233</v>
      </c>
      <c r="G70" s="59">
        <v>23</v>
      </c>
      <c r="H70" s="3">
        <v>-138</v>
      </c>
      <c r="I70" s="3">
        <v>-26</v>
      </c>
    </row>
    <row r="71" spans="1:9">
      <c r="A71" s="2" t="s">
        <v>71</v>
      </c>
      <c r="B71" s="59"/>
      <c r="C71" s="59"/>
      <c r="D71" s="59"/>
      <c r="E71" s="59"/>
      <c r="F71" s="59"/>
      <c r="G71" s="59"/>
      <c r="H71" s="3"/>
      <c r="I71" s="3"/>
    </row>
    <row r="72" spans="1:9">
      <c r="A72" s="11" t="s">
        <v>72</v>
      </c>
      <c r="B72" s="59">
        <v>-216</v>
      </c>
      <c r="C72" s="59">
        <v>60</v>
      </c>
      <c r="D72" s="59">
        <v>-426</v>
      </c>
      <c r="E72" s="59">
        <v>187</v>
      </c>
      <c r="F72" s="59">
        <v>-270</v>
      </c>
      <c r="G72" s="59">
        <v>1239</v>
      </c>
      <c r="H72" s="3">
        <v>-1606</v>
      </c>
      <c r="I72" s="3">
        <v>-504</v>
      </c>
    </row>
    <row r="73" spans="1:9">
      <c r="A73" s="11" t="s">
        <v>73</v>
      </c>
      <c r="B73" s="59">
        <v>-621</v>
      </c>
      <c r="C73" s="59">
        <v>-590</v>
      </c>
      <c r="D73" s="59">
        <v>-231</v>
      </c>
      <c r="E73" s="59">
        <v>-255</v>
      </c>
      <c r="F73" s="59">
        <v>-490</v>
      </c>
      <c r="G73" s="59">
        <v>-1854</v>
      </c>
      <c r="H73" s="3">
        <v>507</v>
      </c>
      <c r="I73" s="3">
        <v>-1676</v>
      </c>
    </row>
    <row r="74" spans="1:9">
      <c r="A74" s="11" t="s">
        <v>98</v>
      </c>
      <c r="B74" s="59">
        <v>-144</v>
      </c>
      <c r="C74" s="59">
        <v>-161</v>
      </c>
      <c r="D74" s="59">
        <v>-120</v>
      </c>
      <c r="E74" s="59">
        <v>35</v>
      </c>
      <c r="F74" s="59">
        <v>-203</v>
      </c>
      <c r="G74" s="59">
        <v>-654</v>
      </c>
      <c r="H74" s="3">
        <v>-182</v>
      </c>
      <c r="I74" s="3">
        <v>-845</v>
      </c>
    </row>
    <row r="75" spans="1:9">
      <c r="A75" s="11" t="s">
        <v>97</v>
      </c>
      <c r="B75" s="59">
        <v>1237</v>
      </c>
      <c r="C75" s="59">
        <v>-889</v>
      </c>
      <c r="D75" s="59">
        <v>-158</v>
      </c>
      <c r="E75" s="59">
        <v>1515</v>
      </c>
      <c r="F75" s="59">
        <v>1525</v>
      </c>
      <c r="G75" s="59">
        <v>24</v>
      </c>
      <c r="H75" s="3">
        <v>1326</v>
      </c>
      <c r="I75" s="3">
        <v>1365</v>
      </c>
    </row>
    <row r="76" spans="1:9">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62">
        <v>-2426</v>
      </c>
      <c r="H78" s="3">
        <v>-9961</v>
      </c>
      <c r="I78" s="3">
        <v>-12913</v>
      </c>
    </row>
    <row r="79" spans="1:9">
      <c r="A79" s="2" t="s">
        <v>77</v>
      </c>
      <c r="B79" s="3">
        <v>3655</v>
      </c>
      <c r="C79" s="3">
        <v>2924</v>
      </c>
      <c r="D79" s="3">
        <v>3623</v>
      </c>
      <c r="E79" s="3">
        <v>3613</v>
      </c>
      <c r="F79" s="3">
        <v>1715</v>
      </c>
      <c r="G79" s="63">
        <v>74</v>
      </c>
      <c r="H79" s="3">
        <v>4236</v>
      </c>
      <c r="I79" s="3">
        <v>8199</v>
      </c>
    </row>
    <row r="80" spans="1:9">
      <c r="A80" s="2" t="s">
        <v>78</v>
      </c>
      <c r="B80" s="3">
        <v>2216</v>
      </c>
      <c r="C80" s="3">
        <v>2536</v>
      </c>
      <c r="D80" s="3">
        <v>2423</v>
      </c>
      <c r="E80" s="3">
        <v>2496</v>
      </c>
      <c r="F80" s="3">
        <v>2072</v>
      </c>
      <c r="G80" s="64">
        <v>2379</v>
      </c>
      <c r="H80" s="3">
        <v>2449</v>
      </c>
      <c r="I80" s="3">
        <v>3967</v>
      </c>
    </row>
    <row r="81" spans="1:9">
      <c r="A81" s="2" t="s">
        <v>14</v>
      </c>
      <c r="B81" s="3">
        <v>-1113</v>
      </c>
      <c r="C81" s="3">
        <v>-1143</v>
      </c>
      <c r="D81" s="3">
        <v>-1105</v>
      </c>
      <c r="E81" s="3">
        <v>-1028</v>
      </c>
      <c r="F81" s="3">
        <v>-1119</v>
      </c>
      <c r="G81" s="62">
        <v>-1086</v>
      </c>
      <c r="H81" s="3">
        <v>-695</v>
      </c>
      <c r="I81" s="3">
        <v>-758</v>
      </c>
    </row>
    <row r="82" spans="1:9">
      <c r="A82" s="2" t="s">
        <v>79</v>
      </c>
      <c r="B82" s="3">
        <v>3</v>
      </c>
      <c r="C82" s="3">
        <v>16</v>
      </c>
      <c r="D82" s="3">
        <v>-21</v>
      </c>
      <c r="E82" s="3">
        <v>-22</v>
      </c>
      <c r="F82" s="3">
        <v>5</v>
      </c>
      <c r="G82" s="65">
        <v>31</v>
      </c>
      <c r="H82" s="3">
        <v>171</v>
      </c>
      <c r="I82" s="3">
        <v>-19</v>
      </c>
    </row>
    <row r="83" spans="1:9">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c r="A84" s="1" t="s">
        <v>81</v>
      </c>
      <c r="B84" s="3"/>
      <c r="C84" s="3"/>
      <c r="D84" s="3"/>
      <c r="E84" s="3"/>
      <c r="F84" s="3"/>
      <c r="G84" s="3"/>
      <c r="H84" s="3"/>
      <c r="I84" s="3"/>
    </row>
    <row r="85" spans="1:9">
      <c r="A85" s="2" t="s">
        <v>82</v>
      </c>
      <c r="B85" s="3">
        <v>0</v>
      </c>
      <c r="C85" s="3">
        <v>981</v>
      </c>
      <c r="D85" s="3">
        <v>1482</v>
      </c>
      <c r="E85" s="3">
        <v>0</v>
      </c>
      <c r="F85" s="3">
        <v>0</v>
      </c>
      <c r="G85" s="61">
        <v>6134</v>
      </c>
      <c r="H85" s="3">
        <v>0</v>
      </c>
      <c r="I85" s="3">
        <v>0</v>
      </c>
    </row>
    <row r="86" spans="1:9">
      <c r="A86" s="2" t="s">
        <v>83</v>
      </c>
      <c r="B86" s="3">
        <v>-63</v>
      </c>
      <c r="C86" s="3">
        <v>-67</v>
      </c>
      <c r="D86" s="3">
        <v>327</v>
      </c>
      <c r="E86" s="3">
        <v>13</v>
      </c>
      <c r="F86" s="3">
        <v>-325</v>
      </c>
      <c r="G86" s="61">
        <v>49</v>
      </c>
      <c r="H86" s="3">
        <v>-52</v>
      </c>
      <c r="I86" s="3">
        <v>15</v>
      </c>
    </row>
    <row r="87" spans="1:9">
      <c r="A87" s="2" t="s">
        <v>84</v>
      </c>
      <c r="B87" s="3">
        <v>-26</v>
      </c>
      <c r="C87" s="3">
        <v>-113</v>
      </c>
      <c r="D87" s="3"/>
      <c r="E87" s="3">
        <v>0</v>
      </c>
      <c r="F87" s="3">
        <v>0</v>
      </c>
      <c r="G87" s="61">
        <v>0</v>
      </c>
      <c r="H87" s="3">
        <v>-197</v>
      </c>
      <c r="I87" s="3">
        <v>0</v>
      </c>
    </row>
    <row r="88" spans="1:9">
      <c r="A88" s="2" t="s">
        <v>85</v>
      </c>
      <c r="B88" s="3">
        <v>732</v>
      </c>
      <c r="C88" s="3">
        <v>788</v>
      </c>
      <c r="D88" s="3">
        <v>489</v>
      </c>
      <c r="E88" s="3">
        <v>733</v>
      </c>
      <c r="F88" s="3">
        <v>700</v>
      </c>
      <c r="G88" s="61">
        <v>885</v>
      </c>
      <c r="H88" s="3">
        <v>1172</v>
      </c>
      <c r="I88" s="3">
        <v>1151</v>
      </c>
    </row>
    <row r="89" spans="1:9">
      <c r="A89" s="2" t="s">
        <v>16</v>
      </c>
      <c r="B89" s="3">
        <v>-2534</v>
      </c>
      <c r="C89" s="3">
        <v>-3238</v>
      </c>
      <c r="D89" s="3">
        <v>-3223</v>
      </c>
      <c r="E89" s="3">
        <v>-4254</v>
      </c>
      <c r="F89" s="3">
        <v>-4286</v>
      </c>
      <c r="G89" s="61">
        <v>-3067</v>
      </c>
      <c r="H89" s="3">
        <v>-608</v>
      </c>
      <c r="I89" s="3">
        <v>-4014</v>
      </c>
    </row>
    <row r="90" spans="1:9">
      <c r="A90" s="2" t="s">
        <v>86</v>
      </c>
      <c r="B90" s="3">
        <v>-899</v>
      </c>
      <c r="C90" s="3">
        <v>-1022</v>
      </c>
      <c r="D90" s="3">
        <v>-1133</v>
      </c>
      <c r="E90" s="3">
        <v>-1243</v>
      </c>
      <c r="F90" s="3">
        <v>-1332</v>
      </c>
      <c r="G90" s="61">
        <v>-1452</v>
      </c>
      <c r="H90" s="3">
        <v>-1638</v>
      </c>
      <c r="I90" s="3">
        <v>-1837</v>
      </c>
    </row>
    <row r="91" spans="1:9">
      <c r="A91" s="2" t="s">
        <v>87</v>
      </c>
      <c r="B91" s="3">
        <v>0</v>
      </c>
      <c r="C91" s="3">
        <v>0</v>
      </c>
      <c r="D91" s="3">
        <v>-90</v>
      </c>
      <c r="E91" s="3">
        <v>-84</v>
      </c>
      <c r="F91" s="3">
        <v>-50</v>
      </c>
      <c r="G91" s="61">
        <v>-58</v>
      </c>
      <c r="H91" s="3">
        <v>-136</v>
      </c>
      <c r="I91" s="3">
        <v>-151</v>
      </c>
    </row>
    <row r="92" spans="1:9">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c r="A93" s="2" t="s">
        <v>89</v>
      </c>
      <c r="B93" s="3">
        <v>-83</v>
      </c>
      <c r="C93" s="3">
        <v>-105</v>
      </c>
      <c r="D93" s="3">
        <v>-20</v>
      </c>
      <c r="E93" s="3">
        <v>45</v>
      </c>
      <c r="F93" s="3">
        <v>-129</v>
      </c>
      <c r="G93" s="61">
        <v>-66</v>
      </c>
      <c r="H93" s="3">
        <v>143</v>
      </c>
      <c r="I93" s="3">
        <v>-143</v>
      </c>
    </row>
    <row r="94" spans="1:9">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c r="A95" t="s">
        <v>91</v>
      </c>
      <c r="B95" s="3">
        <v>2220</v>
      </c>
      <c r="C95" s="3">
        <v>3852</v>
      </c>
      <c r="D95" s="3">
        <v>3138</v>
      </c>
      <c r="E95" s="3">
        <v>3808</v>
      </c>
      <c r="F95" s="3">
        <v>4249</v>
      </c>
      <c r="G95" s="61">
        <v>4466</v>
      </c>
      <c r="H95" s="3">
        <v>8348</v>
      </c>
      <c r="I95" s="3">
        <f>+H96</f>
        <v>9889</v>
      </c>
    </row>
    <row r="96" spans="1:9" ht="15.75" thickBot="1">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c r="A98" t="s">
        <v>93</v>
      </c>
      <c r="B98" s="3"/>
      <c r="C98" s="3"/>
      <c r="D98" s="3"/>
      <c r="E98" s="3"/>
      <c r="F98" s="3"/>
      <c r="G98" s="3"/>
      <c r="H98" s="3"/>
      <c r="I98" s="3"/>
    </row>
    <row r="99" spans="1:9">
      <c r="A99" s="2" t="s">
        <v>17</v>
      </c>
      <c r="B99" s="3"/>
      <c r="C99" s="3"/>
      <c r="D99" s="3"/>
      <c r="E99" s="3"/>
      <c r="F99" s="3"/>
      <c r="G99" s="3"/>
      <c r="H99" s="3"/>
      <c r="I99" s="3"/>
    </row>
    <row r="100" spans="1:9">
      <c r="A100" s="11" t="s">
        <v>94</v>
      </c>
      <c r="B100" s="3">
        <v>53</v>
      </c>
      <c r="C100" s="3">
        <v>70</v>
      </c>
      <c r="D100" s="3">
        <v>98</v>
      </c>
      <c r="E100" s="3">
        <v>125</v>
      </c>
      <c r="F100" s="3">
        <v>153</v>
      </c>
      <c r="G100" s="66">
        <v>140</v>
      </c>
      <c r="H100" s="3">
        <v>293</v>
      </c>
      <c r="I100" s="3">
        <v>290</v>
      </c>
    </row>
    <row r="101" spans="1:9">
      <c r="A101" s="11" t="s">
        <v>18</v>
      </c>
      <c r="B101" s="3">
        <v>1262</v>
      </c>
      <c r="C101" s="3">
        <v>748</v>
      </c>
      <c r="D101" s="3">
        <v>703</v>
      </c>
      <c r="E101" s="3">
        <v>529</v>
      </c>
      <c r="F101" s="3">
        <v>757</v>
      </c>
      <c r="G101" s="64">
        <v>1028</v>
      </c>
      <c r="H101" s="3">
        <v>1177</v>
      </c>
      <c r="I101" s="3">
        <v>1231</v>
      </c>
    </row>
    <row r="102" spans="1:9">
      <c r="A102" s="11" t="s">
        <v>95</v>
      </c>
      <c r="B102" s="3">
        <v>206</v>
      </c>
      <c r="C102" s="3">
        <v>252</v>
      </c>
      <c r="D102" s="3">
        <v>266</v>
      </c>
      <c r="E102" s="3">
        <v>294</v>
      </c>
      <c r="F102" s="3">
        <v>160</v>
      </c>
      <c r="G102" s="63">
        <v>121</v>
      </c>
      <c r="H102" s="3">
        <v>179</v>
      </c>
      <c r="I102" s="3">
        <v>160</v>
      </c>
    </row>
    <row r="103" spans="1:9">
      <c r="A103" s="11" t="s">
        <v>96</v>
      </c>
      <c r="B103" s="3">
        <v>240</v>
      </c>
      <c r="C103" s="3">
        <v>271</v>
      </c>
      <c r="D103" s="3">
        <v>300</v>
      </c>
      <c r="E103" s="3">
        <v>320</v>
      </c>
      <c r="F103" s="3">
        <v>347</v>
      </c>
      <c r="G103" s="65">
        <v>385</v>
      </c>
      <c r="H103" s="3">
        <v>438</v>
      </c>
      <c r="I103" s="3">
        <v>480</v>
      </c>
    </row>
    <row r="105" spans="1:9">
      <c r="A105" s="14" t="s">
        <v>99</v>
      </c>
      <c r="B105" s="14"/>
      <c r="C105" s="14"/>
      <c r="D105" s="14"/>
      <c r="E105" s="14"/>
      <c r="F105" s="14"/>
      <c r="G105" s="14"/>
      <c r="H105" s="14"/>
      <c r="I105" s="14"/>
    </row>
    <row r="106" spans="1:9">
      <c r="A106" s="27" t="s">
        <v>109</v>
      </c>
      <c r="B106" s="3"/>
      <c r="C106" s="3"/>
      <c r="D106" s="3"/>
      <c r="E106" s="3"/>
      <c r="F106" s="3"/>
      <c r="G106" s="3"/>
      <c r="H106" s="3"/>
      <c r="I106" s="3"/>
    </row>
    <row r="107" spans="1:9">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113</v>
      </c>
      <c r="B108">
        <v>8506</v>
      </c>
      <c r="C108">
        <v>9299</v>
      </c>
      <c r="D108">
        <v>9684</v>
      </c>
      <c r="E108">
        <v>9322</v>
      </c>
      <c r="F108" s="3">
        <v>10045</v>
      </c>
      <c r="G108" s="61">
        <v>9329</v>
      </c>
      <c r="H108" s="8">
        <v>11644</v>
      </c>
      <c r="I108" s="8">
        <v>12228</v>
      </c>
    </row>
    <row r="109" spans="1:9">
      <c r="A109" s="11" t="s">
        <v>114</v>
      </c>
      <c r="B109">
        <v>4410</v>
      </c>
      <c r="C109">
        <v>4746</v>
      </c>
      <c r="D109">
        <v>4886</v>
      </c>
      <c r="E109">
        <v>4938</v>
      </c>
      <c r="F109" s="3">
        <v>5260</v>
      </c>
      <c r="G109" s="61">
        <v>4639</v>
      </c>
      <c r="H109" s="8">
        <v>5028</v>
      </c>
      <c r="I109" s="8">
        <v>5492</v>
      </c>
    </row>
    <row r="110" spans="1:9">
      <c r="A110" s="11" t="s">
        <v>115</v>
      </c>
      <c r="B110">
        <v>824</v>
      </c>
      <c r="C110">
        <v>719</v>
      </c>
      <c r="D110">
        <v>646</v>
      </c>
      <c r="E110">
        <v>595</v>
      </c>
      <c r="F110">
        <v>597</v>
      </c>
      <c r="G110">
        <v>516</v>
      </c>
      <c r="H110">
        <v>507</v>
      </c>
      <c r="I110">
        <v>633</v>
      </c>
    </row>
    <row r="111" spans="1:9">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113</v>
      </c>
      <c r="B112">
        <v>4703</v>
      </c>
      <c r="C112">
        <v>5043</v>
      </c>
      <c r="D112">
        <v>5192</v>
      </c>
      <c r="E112">
        <v>5875</v>
      </c>
      <c r="F112" s="3">
        <v>6293</v>
      </c>
      <c r="G112" s="61">
        <v>5892</v>
      </c>
      <c r="H112" s="8">
        <v>6970</v>
      </c>
      <c r="I112" s="8">
        <v>7388</v>
      </c>
    </row>
    <row r="113" spans="1:9">
      <c r="A113" s="11" t="s">
        <v>114</v>
      </c>
      <c r="B113">
        <v>2051</v>
      </c>
      <c r="C113">
        <v>2149</v>
      </c>
      <c r="D113">
        <v>2395</v>
      </c>
      <c r="E113">
        <v>2940</v>
      </c>
      <c r="F113" s="3">
        <v>3087</v>
      </c>
      <c r="G113" s="61">
        <v>3053</v>
      </c>
      <c r="H113" s="8">
        <v>3996</v>
      </c>
      <c r="I113" s="8">
        <v>4527</v>
      </c>
    </row>
    <row r="114" spans="1:9">
      <c r="A114" s="11" t="s">
        <v>115</v>
      </c>
      <c r="B114">
        <v>372</v>
      </c>
      <c r="C114">
        <v>376</v>
      </c>
      <c r="D114">
        <v>383</v>
      </c>
      <c r="E114">
        <v>427</v>
      </c>
      <c r="F114" s="3">
        <v>432</v>
      </c>
      <c r="G114" s="61">
        <v>402</v>
      </c>
      <c r="H114">
        <v>490</v>
      </c>
      <c r="I114">
        <v>564</v>
      </c>
    </row>
    <row r="115" spans="1:9">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113</v>
      </c>
      <c r="B116">
        <v>2016</v>
      </c>
      <c r="C116">
        <v>2599</v>
      </c>
      <c r="D116">
        <v>2920</v>
      </c>
      <c r="E116">
        <v>3496</v>
      </c>
      <c r="F116" s="3">
        <v>4262</v>
      </c>
      <c r="G116" s="61">
        <v>4635</v>
      </c>
      <c r="H116" s="8">
        <v>5748</v>
      </c>
      <c r="I116" s="8">
        <v>5416</v>
      </c>
    </row>
    <row r="117" spans="1:9">
      <c r="A117" s="11" t="s">
        <v>114</v>
      </c>
      <c r="B117">
        <v>925</v>
      </c>
      <c r="C117">
        <v>1055</v>
      </c>
      <c r="D117">
        <v>1188</v>
      </c>
      <c r="E117">
        <v>1508</v>
      </c>
      <c r="F117" s="3">
        <v>1808</v>
      </c>
      <c r="G117" s="61">
        <v>1896</v>
      </c>
      <c r="H117" s="8">
        <v>2347</v>
      </c>
      <c r="I117" s="8">
        <v>1938</v>
      </c>
    </row>
    <row r="118" spans="1:9">
      <c r="A118" s="11" t="s">
        <v>115</v>
      </c>
      <c r="B118">
        <v>126</v>
      </c>
      <c r="C118">
        <v>131</v>
      </c>
      <c r="D118">
        <v>129</v>
      </c>
      <c r="E118">
        <v>130</v>
      </c>
      <c r="F118" s="3">
        <v>138</v>
      </c>
      <c r="G118" s="61">
        <v>148</v>
      </c>
      <c r="H118">
        <v>195</v>
      </c>
      <c r="I118">
        <v>193</v>
      </c>
    </row>
    <row r="119" spans="1:9">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113</v>
      </c>
      <c r="B120">
        <v>3093</v>
      </c>
      <c r="C120">
        <v>2930</v>
      </c>
      <c r="D120">
        <v>3285</v>
      </c>
      <c r="E120">
        <v>3575</v>
      </c>
      <c r="F120" s="3">
        <v>3622</v>
      </c>
      <c r="G120" s="61">
        <v>3449</v>
      </c>
      <c r="H120" s="8">
        <v>3659</v>
      </c>
      <c r="I120" s="8">
        <v>4111</v>
      </c>
    </row>
    <row r="121" spans="1:9">
      <c r="A121" s="11" t="s">
        <v>114</v>
      </c>
      <c r="B121">
        <v>1251</v>
      </c>
      <c r="C121">
        <v>1117</v>
      </c>
      <c r="D121">
        <v>1185</v>
      </c>
      <c r="E121">
        <v>1347</v>
      </c>
      <c r="F121" s="3">
        <v>1395</v>
      </c>
      <c r="G121" s="61">
        <v>1365</v>
      </c>
      <c r="H121" s="8">
        <v>1494</v>
      </c>
      <c r="I121" s="8">
        <v>1610</v>
      </c>
    </row>
    <row r="122" spans="1:9">
      <c r="A122" s="11" t="s">
        <v>115</v>
      </c>
      <c r="B122">
        <v>309</v>
      </c>
      <c r="C122">
        <v>270</v>
      </c>
      <c r="D122">
        <v>267</v>
      </c>
      <c r="E122">
        <v>244</v>
      </c>
      <c r="F122" s="3">
        <v>237</v>
      </c>
      <c r="G122" s="61">
        <v>214</v>
      </c>
      <c r="H122">
        <v>190</v>
      </c>
      <c r="I122">
        <v>234</v>
      </c>
    </row>
    <row r="123" spans="1:9">
      <c r="A123" s="2" t="s">
        <v>107</v>
      </c>
      <c r="B123" s="3">
        <v>115</v>
      </c>
      <c r="C123" s="3">
        <v>73</v>
      </c>
      <c r="D123" s="3">
        <v>73</v>
      </c>
      <c r="E123" s="3">
        <v>88</v>
      </c>
      <c r="F123" s="3">
        <v>42</v>
      </c>
      <c r="G123" s="61">
        <v>30</v>
      </c>
      <c r="H123" s="3">
        <v>25</v>
      </c>
      <c r="I123" s="3">
        <v>102</v>
      </c>
    </row>
    <row r="124" spans="1:9">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c r="A126" s="11" t="s">
        <v>113</v>
      </c>
      <c r="B126" s="3">
        <v>1982</v>
      </c>
      <c r="C126" s="3">
        <v>1955</v>
      </c>
      <c r="D126" s="3">
        <v>2042</v>
      </c>
      <c r="E126" s="3">
        <v>1611</v>
      </c>
      <c r="F126" s="3">
        <v>1658</v>
      </c>
      <c r="G126" s="3">
        <v>1642</v>
      </c>
      <c r="H126" s="3">
        <v>1986</v>
      </c>
      <c r="I126" s="3">
        <v>2094</v>
      </c>
    </row>
    <row r="127" spans="1:9">
      <c r="A127" s="11" t="s">
        <v>114</v>
      </c>
      <c r="B127" s="3"/>
      <c r="C127" s="3"/>
      <c r="D127" s="3"/>
      <c r="E127" s="3">
        <v>144</v>
      </c>
      <c r="F127" s="3">
        <v>118</v>
      </c>
      <c r="G127" s="3">
        <v>89</v>
      </c>
      <c r="H127" s="3">
        <v>104</v>
      </c>
      <c r="I127" s="3">
        <v>103</v>
      </c>
    </row>
    <row r="128" spans="1:9">
      <c r="A128" s="11" t="s">
        <v>115</v>
      </c>
      <c r="B128" s="3"/>
      <c r="C128" s="3"/>
      <c r="D128" s="3"/>
      <c r="E128" s="3">
        <v>28</v>
      </c>
      <c r="F128" s="3">
        <v>24</v>
      </c>
      <c r="G128" s="3">
        <v>25</v>
      </c>
      <c r="H128" s="3">
        <v>29</v>
      </c>
      <c r="I128" s="3">
        <v>26</v>
      </c>
    </row>
    <row r="129" spans="1:9">
      <c r="A129" s="11" t="s">
        <v>121</v>
      </c>
      <c r="B129" s="3"/>
      <c r="C129" s="3"/>
      <c r="D129" s="3"/>
      <c r="E129" s="3">
        <v>103</v>
      </c>
      <c r="F129" s="3">
        <v>106</v>
      </c>
      <c r="G129" s="3">
        <v>90</v>
      </c>
      <c r="H129" s="3">
        <v>86</v>
      </c>
      <c r="I129" s="3">
        <v>123</v>
      </c>
    </row>
    <row r="130" spans="1:9">
      <c r="A130" s="2" t="s">
        <v>108</v>
      </c>
      <c r="B130" s="3">
        <v>-82</v>
      </c>
      <c r="C130" s="3">
        <v>-86</v>
      </c>
      <c r="D130" s="3">
        <v>75</v>
      </c>
      <c r="E130" s="3">
        <v>26</v>
      </c>
      <c r="F130" s="3">
        <v>-7</v>
      </c>
      <c r="G130" s="61">
        <v>-11</v>
      </c>
      <c r="H130" s="3">
        <v>40</v>
      </c>
      <c r="I130" s="3">
        <v>-72</v>
      </c>
    </row>
    <row r="131" spans="1:9" ht="15.75" thickBot="1">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110</v>
      </c>
    </row>
    <row r="134" spans="1:9">
      <c r="A134" s="2" t="s">
        <v>100</v>
      </c>
      <c r="B134" s="3">
        <v>3645</v>
      </c>
      <c r="C134" s="3">
        <v>3763</v>
      </c>
      <c r="D134" s="3">
        <v>3875</v>
      </c>
      <c r="E134" s="3">
        <v>3600</v>
      </c>
      <c r="F134" s="3">
        <v>3925</v>
      </c>
      <c r="G134" s="3">
        <v>2899</v>
      </c>
      <c r="H134" s="3">
        <v>5089</v>
      </c>
      <c r="I134" s="3">
        <v>5114</v>
      </c>
    </row>
    <row r="135" spans="1:9">
      <c r="A135" s="2" t="s">
        <v>101</v>
      </c>
      <c r="B135" s="3">
        <v>1524</v>
      </c>
      <c r="C135" s="3">
        <v>1787</v>
      </c>
      <c r="D135" s="3">
        <v>1507</v>
      </c>
      <c r="E135" s="3">
        <v>1587</v>
      </c>
      <c r="F135" s="3">
        <v>1995</v>
      </c>
      <c r="G135" s="3">
        <v>1541</v>
      </c>
      <c r="H135" s="3">
        <v>2435</v>
      </c>
      <c r="I135" s="3">
        <v>3293</v>
      </c>
    </row>
    <row r="136" spans="1:9">
      <c r="A136" s="2" t="s">
        <v>102</v>
      </c>
      <c r="B136" s="3">
        <v>993</v>
      </c>
      <c r="C136" s="3">
        <v>1372</v>
      </c>
      <c r="D136" s="3">
        <v>1507</v>
      </c>
      <c r="E136" s="3">
        <v>1807</v>
      </c>
      <c r="F136" s="3">
        <v>2376</v>
      </c>
      <c r="G136" s="3">
        <v>2490</v>
      </c>
      <c r="H136" s="3">
        <v>3243</v>
      </c>
      <c r="I136" s="3">
        <v>2365</v>
      </c>
    </row>
    <row r="137" spans="1:9">
      <c r="A137" s="2" t="s">
        <v>106</v>
      </c>
      <c r="B137" s="3">
        <v>918</v>
      </c>
      <c r="C137" s="3">
        <v>1002</v>
      </c>
      <c r="D137" s="3">
        <v>980</v>
      </c>
      <c r="E137" s="3">
        <v>1189</v>
      </c>
      <c r="F137" s="3">
        <v>1323</v>
      </c>
      <c r="G137" s="3">
        <v>1184</v>
      </c>
      <c r="H137" s="3">
        <v>1530</v>
      </c>
      <c r="I137" s="3">
        <v>1896</v>
      </c>
    </row>
    <row r="138" spans="1:9">
      <c r="A138" s="2" t="s">
        <v>107</v>
      </c>
      <c r="B138" s="3">
        <v>-2267</v>
      </c>
      <c r="C138" s="3">
        <v>-2596</v>
      </c>
      <c r="D138" s="3">
        <v>-2677</v>
      </c>
      <c r="E138" s="3">
        <v>-2658</v>
      </c>
      <c r="F138" s="3">
        <v>-3262</v>
      </c>
      <c r="G138" s="3">
        <v>-3468</v>
      </c>
      <c r="H138" s="3">
        <v>-3656</v>
      </c>
      <c r="I138" s="3">
        <v>-4262</v>
      </c>
    </row>
    <row r="139" spans="1:9">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104</v>
      </c>
      <c r="B140" s="3">
        <v>517</v>
      </c>
      <c r="C140" s="3">
        <v>487</v>
      </c>
      <c r="D140" s="3">
        <v>477</v>
      </c>
      <c r="E140" s="3">
        <v>310</v>
      </c>
      <c r="F140" s="3">
        <v>303</v>
      </c>
      <c r="G140" s="3">
        <v>297</v>
      </c>
      <c r="H140" s="3">
        <v>543</v>
      </c>
      <c r="I140" s="3">
        <v>669</v>
      </c>
    </row>
    <row r="141" spans="1:9">
      <c r="A141" s="2" t="s">
        <v>108</v>
      </c>
      <c r="B141" s="3">
        <v>-1097</v>
      </c>
      <c r="C141" s="3">
        <v>-1173</v>
      </c>
      <c r="D141" s="3">
        <v>-724</v>
      </c>
      <c r="E141" s="3">
        <v>-1456</v>
      </c>
      <c r="F141" s="3">
        <v>-1810</v>
      </c>
      <c r="G141" s="3">
        <v>-1967</v>
      </c>
      <c r="H141" s="3">
        <v>-2261</v>
      </c>
      <c r="I141" s="3">
        <v>-2219</v>
      </c>
    </row>
    <row r="142" spans="1:9" ht="15.75" thickBot="1">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c r="A144" s="1" t="s">
        <v>117</v>
      </c>
    </row>
    <row r="145" spans="1:9">
      <c r="A145" s="2" t="s">
        <v>100</v>
      </c>
      <c r="B145" s="3">
        <v>632</v>
      </c>
      <c r="C145" s="3">
        <v>742</v>
      </c>
      <c r="D145" s="3">
        <v>819</v>
      </c>
      <c r="E145" s="3">
        <v>848</v>
      </c>
      <c r="F145" s="3">
        <v>814</v>
      </c>
      <c r="G145" s="3">
        <v>645</v>
      </c>
      <c r="H145" s="3">
        <v>617</v>
      </c>
      <c r="I145" s="3">
        <v>639</v>
      </c>
    </row>
    <row r="146" spans="1:9">
      <c r="A146" s="2" t="s">
        <v>101</v>
      </c>
      <c r="B146" s="3">
        <v>498</v>
      </c>
      <c r="C146" s="3">
        <v>639</v>
      </c>
      <c r="D146" s="3">
        <v>709</v>
      </c>
      <c r="E146" s="3">
        <v>849</v>
      </c>
      <c r="F146" s="3">
        <v>929</v>
      </c>
      <c r="G146" s="3">
        <v>885</v>
      </c>
      <c r="H146" s="3">
        <v>982</v>
      </c>
      <c r="I146" s="3">
        <v>920</v>
      </c>
    </row>
    <row r="147" spans="1:9">
      <c r="A147" s="2" t="s">
        <v>102</v>
      </c>
      <c r="B147" s="3">
        <v>254</v>
      </c>
      <c r="C147" s="3">
        <v>234</v>
      </c>
      <c r="D147" s="3">
        <v>225</v>
      </c>
      <c r="E147" s="3">
        <v>256</v>
      </c>
      <c r="F147" s="3">
        <v>237</v>
      </c>
      <c r="G147" s="3">
        <v>214</v>
      </c>
      <c r="H147" s="3">
        <v>288</v>
      </c>
      <c r="I147" s="3">
        <v>303</v>
      </c>
    </row>
    <row r="148" spans="1:9">
      <c r="A148" s="2" t="s">
        <v>118</v>
      </c>
      <c r="B148" s="3">
        <v>308</v>
      </c>
      <c r="C148" s="3">
        <v>332</v>
      </c>
      <c r="D148" s="3">
        <v>340</v>
      </c>
      <c r="E148" s="3">
        <v>339</v>
      </c>
      <c r="F148" s="3">
        <v>326</v>
      </c>
      <c r="G148" s="3">
        <v>296</v>
      </c>
      <c r="H148" s="3">
        <v>304</v>
      </c>
      <c r="I148" s="3">
        <v>274</v>
      </c>
    </row>
    <row r="149" spans="1:9">
      <c r="A149" s="2" t="s">
        <v>107</v>
      </c>
      <c r="B149" s="3">
        <v>484</v>
      </c>
      <c r="C149" s="3">
        <v>511</v>
      </c>
      <c r="D149" s="3">
        <v>533</v>
      </c>
      <c r="E149" s="3">
        <v>597</v>
      </c>
      <c r="F149" s="3">
        <v>665</v>
      </c>
      <c r="G149" s="3">
        <v>830</v>
      </c>
      <c r="H149" s="3">
        <v>780</v>
      </c>
      <c r="I149" s="3">
        <v>789</v>
      </c>
    </row>
    <row r="150" spans="1:9">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c r="A151" s="2" t="s">
        <v>104</v>
      </c>
      <c r="B151" s="3">
        <v>122</v>
      </c>
      <c r="C151" s="3">
        <v>125</v>
      </c>
      <c r="D151" s="3">
        <v>125</v>
      </c>
      <c r="E151" s="3">
        <v>115</v>
      </c>
      <c r="F151" s="3">
        <v>100</v>
      </c>
      <c r="G151" s="3">
        <v>80</v>
      </c>
      <c r="H151" s="3">
        <v>63</v>
      </c>
      <c r="I151" s="3">
        <v>49</v>
      </c>
    </row>
    <row r="152" spans="1:9">
      <c r="A152" s="2" t="s">
        <v>108</v>
      </c>
      <c r="B152" s="3">
        <v>713</v>
      </c>
      <c r="C152" s="3">
        <v>937</v>
      </c>
      <c r="D152" s="3">
        <v>1238</v>
      </c>
      <c r="E152" s="3">
        <v>1450</v>
      </c>
      <c r="F152" s="3">
        <v>1673</v>
      </c>
      <c r="G152" s="3">
        <v>1916</v>
      </c>
      <c r="H152" s="3">
        <v>1870</v>
      </c>
      <c r="I152" s="3">
        <v>1817</v>
      </c>
    </row>
    <row r="153" spans="1:9" ht="15.75" thickBot="1">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c r="A155" s="1" t="s">
        <v>122</v>
      </c>
    </row>
    <row r="156" spans="1:9">
      <c r="A156" s="2" t="s">
        <v>100</v>
      </c>
      <c r="B156" s="3">
        <v>208</v>
      </c>
      <c r="C156" s="3">
        <v>242</v>
      </c>
      <c r="D156" s="3">
        <v>223</v>
      </c>
      <c r="E156" s="3">
        <v>196</v>
      </c>
      <c r="F156" s="3">
        <v>117</v>
      </c>
      <c r="G156" s="3">
        <v>110</v>
      </c>
      <c r="H156" s="3">
        <v>98</v>
      </c>
      <c r="I156" s="3">
        <v>146</v>
      </c>
    </row>
    <row r="157" spans="1:9">
      <c r="A157" s="2" t="s">
        <v>101</v>
      </c>
      <c r="B157" s="3">
        <v>236</v>
      </c>
      <c r="C157" s="3">
        <v>234</v>
      </c>
      <c r="D157" s="3">
        <v>173</v>
      </c>
      <c r="E157" s="3">
        <v>240</v>
      </c>
      <c r="F157" s="3">
        <v>233</v>
      </c>
      <c r="G157" s="3">
        <v>139</v>
      </c>
      <c r="H157" s="3">
        <v>153</v>
      </c>
      <c r="I157" s="3">
        <v>197</v>
      </c>
    </row>
    <row r="158" spans="1:9">
      <c r="A158" s="2" t="s">
        <v>102</v>
      </c>
      <c r="B158" s="3">
        <v>69</v>
      </c>
      <c r="C158" s="3">
        <v>44</v>
      </c>
      <c r="D158" s="3">
        <v>51</v>
      </c>
      <c r="E158" s="3">
        <v>76</v>
      </c>
      <c r="F158" s="3">
        <v>49</v>
      </c>
      <c r="G158" s="3">
        <v>28</v>
      </c>
      <c r="H158" s="3">
        <v>94</v>
      </c>
      <c r="I158" s="3">
        <v>78</v>
      </c>
    </row>
    <row r="159" spans="1:9">
      <c r="A159" s="2" t="s">
        <v>118</v>
      </c>
      <c r="B159" s="3">
        <v>52</v>
      </c>
      <c r="C159" s="3">
        <v>62</v>
      </c>
      <c r="D159" s="3">
        <v>59</v>
      </c>
      <c r="E159" s="3">
        <v>49</v>
      </c>
      <c r="F159" s="3">
        <v>47</v>
      </c>
      <c r="G159" s="3">
        <v>41</v>
      </c>
      <c r="H159" s="3">
        <v>54</v>
      </c>
      <c r="I159" s="3">
        <v>56</v>
      </c>
    </row>
    <row r="160" spans="1:9">
      <c r="A160" s="2" t="s">
        <v>107</v>
      </c>
      <c r="B160" s="3">
        <v>225</v>
      </c>
      <c r="C160" s="3">
        <v>258</v>
      </c>
      <c r="D160" s="3">
        <v>278</v>
      </c>
      <c r="E160" s="3">
        <v>286</v>
      </c>
      <c r="F160" s="3">
        <v>278</v>
      </c>
      <c r="G160" s="3">
        <v>438</v>
      </c>
      <c r="H160" s="3">
        <v>278</v>
      </c>
      <c r="I160" s="3">
        <v>222</v>
      </c>
    </row>
    <row r="161" spans="1:9">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c r="A162" s="2" t="s">
        <v>104</v>
      </c>
      <c r="B162" s="3">
        <v>69</v>
      </c>
      <c r="C162" s="3">
        <v>39</v>
      </c>
      <c r="D162" s="3">
        <v>30</v>
      </c>
      <c r="E162" s="3">
        <v>22</v>
      </c>
      <c r="F162" s="3">
        <v>18</v>
      </c>
      <c r="G162" s="3">
        <v>12</v>
      </c>
      <c r="H162" s="3">
        <v>7</v>
      </c>
      <c r="I162" s="3">
        <v>9</v>
      </c>
    </row>
    <row r="163" spans="1:9">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c r="A166" s="1" t="s">
        <v>124</v>
      </c>
    </row>
    <row r="167" spans="1:9">
      <c r="A167" s="2" t="s">
        <v>100</v>
      </c>
      <c r="B167" s="3">
        <v>121</v>
      </c>
      <c r="C167" s="3">
        <v>133</v>
      </c>
      <c r="D167" s="3">
        <v>140</v>
      </c>
      <c r="E167" s="3">
        <v>160</v>
      </c>
      <c r="F167" s="3">
        <v>149</v>
      </c>
      <c r="G167" s="3">
        <v>148</v>
      </c>
      <c r="H167" s="3">
        <v>130</v>
      </c>
      <c r="I167" s="3">
        <v>124</v>
      </c>
    </row>
    <row r="168" spans="1:9">
      <c r="A168" s="2" t="s">
        <v>101</v>
      </c>
      <c r="B168" s="3">
        <v>87</v>
      </c>
      <c r="C168" s="3">
        <v>85</v>
      </c>
      <c r="D168" s="3">
        <v>106</v>
      </c>
      <c r="E168" s="3">
        <v>116</v>
      </c>
      <c r="F168" s="3">
        <v>111</v>
      </c>
      <c r="G168" s="3">
        <v>132</v>
      </c>
      <c r="H168" s="3">
        <v>136</v>
      </c>
      <c r="I168" s="3">
        <v>134</v>
      </c>
    </row>
    <row r="169" spans="1:9">
      <c r="A169" s="2" t="s">
        <v>102</v>
      </c>
      <c r="B169" s="3">
        <v>46</v>
      </c>
      <c r="C169" s="3">
        <v>48</v>
      </c>
      <c r="D169" s="3">
        <v>54</v>
      </c>
      <c r="E169" s="3">
        <v>56</v>
      </c>
      <c r="F169" s="3">
        <v>50</v>
      </c>
      <c r="G169" s="3">
        <v>44</v>
      </c>
      <c r="H169" s="3">
        <v>46</v>
      </c>
      <c r="I169" s="3">
        <v>41</v>
      </c>
    </row>
    <row r="170" spans="1:9">
      <c r="A170" s="2" t="s">
        <v>106</v>
      </c>
      <c r="B170" s="3">
        <v>49</v>
      </c>
      <c r="C170" s="3">
        <v>42</v>
      </c>
      <c r="D170" s="3">
        <v>54</v>
      </c>
      <c r="E170" s="3">
        <v>55</v>
      </c>
      <c r="F170" s="3">
        <v>53</v>
      </c>
      <c r="G170" s="3">
        <v>46</v>
      </c>
      <c r="H170" s="3">
        <v>43</v>
      </c>
      <c r="I170" s="3">
        <v>42</v>
      </c>
    </row>
    <row r="171" spans="1:9">
      <c r="A171" s="2" t="s">
        <v>107</v>
      </c>
      <c r="B171" s="3">
        <v>210</v>
      </c>
      <c r="C171" s="3">
        <v>230</v>
      </c>
      <c r="D171" s="3">
        <v>233</v>
      </c>
      <c r="E171" s="3">
        <v>217</v>
      </c>
      <c r="F171" s="3">
        <v>195</v>
      </c>
      <c r="G171" s="3">
        <v>214</v>
      </c>
      <c r="H171" s="3">
        <v>222</v>
      </c>
      <c r="I171" s="3">
        <v>220</v>
      </c>
    </row>
    <row r="172" spans="1:9">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c r="A173" s="2" t="s">
        <v>104</v>
      </c>
      <c r="B173" s="3">
        <v>18</v>
      </c>
      <c r="C173" s="3">
        <v>27</v>
      </c>
      <c r="D173" s="3">
        <v>28</v>
      </c>
      <c r="E173" s="3">
        <v>33</v>
      </c>
      <c r="F173" s="3">
        <v>31</v>
      </c>
      <c r="G173" s="3">
        <v>25</v>
      </c>
      <c r="H173" s="3">
        <v>26</v>
      </c>
      <c r="I173" s="3">
        <v>22</v>
      </c>
    </row>
    <row r="174" spans="1:9">
      <c r="A174" s="2" t="s">
        <v>108</v>
      </c>
      <c r="B174" s="3">
        <v>75</v>
      </c>
      <c r="C174" s="3">
        <v>84</v>
      </c>
      <c r="D174" s="3">
        <v>91</v>
      </c>
      <c r="E174" s="3">
        <v>110</v>
      </c>
      <c r="F174" s="3">
        <v>116</v>
      </c>
      <c r="G174" s="3">
        <v>112</v>
      </c>
      <c r="H174" s="3">
        <v>141</v>
      </c>
      <c r="I174" s="3">
        <v>134</v>
      </c>
    </row>
    <row r="175" spans="1:9" ht="15.75" thickBot="1">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c r="A177" s="14" t="s">
        <v>126</v>
      </c>
      <c r="B177" s="14"/>
      <c r="C177" s="14"/>
      <c r="D177" s="14"/>
      <c r="E177" s="14"/>
      <c r="F177" s="14"/>
      <c r="G177" s="14"/>
      <c r="H177" s="14"/>
      <c r="I177" s="14"/>
    </row>
    <row r="178" spans="1:9">
      <c r="A178" s="27" t="s">
        <v>127</v>
      </c>
    </row>
    <row r="179" spans="1:9">
      <c r="A179" s="32" t="s">
        <v>100</v>
      </c>
      <c r="B179" s="33">
        <v>0.12</v>
      </c>
      <c r="C179" s="33">
        <v>0.08</v>
      </c>
      <c r="D179" s="33">
        <v>0.03</v>
      </c>
      <c r="E179" s="33">
        <v>-0.02</v>
      </c>
      <c r="F179" s="33">
        <v>7.0000000000000007E-2</v>
      </c>
      <c r="G179" s="33">
        <v>-0.09</v>
      </c>
      <c r="H179" s="33">
        <v>0.19</v>
      </c>
      <c r="I179" s="33">
        <v>7.0000000000000007E-2</v>
      </c>
    </row>
    <row r="180" spans="1:9">
      <c r="A180" s="30" t="s">
        <v>113</v>
      </c>
      <c r="B180" s="29">
        <v>0.14000000000000001</v>
      </c>
      <c r="C180" s="29">
        <v>0.1</v>
      </c>
      <c r="D180" s="29">
        <v>0.04</v>
      </c>
      <c r="E180" s="29">
        <v>-0.04</v>
      </c>
      <c r="F180" s="29">
        <v>0.08</v>
      </c>
      <c r="G180" s="29">
        <v>-7.0000000000000007E-2</v>
      </c>
      <c r="H180" s="29">
        <v>0.25</v>
      </c>
      <c r="I180" s="29">
        <v>0.05</v>
      </c>
    </row>
    <row r="181" spans="1:9">
      <c r="A181" s="30" t="s">
        <v>114</v>
      </c>
      <c r="B181" s="29">
        <v>0.12</v>
      </c>
      <c r="C181" s="29">
        <v>0.08</v>
      </c>
      <c r="D181" s="29">
        <v>0.03</v>
      </c>
      <c r="E181" s="29">
        <v>0.01</v>
      </c>
      <c r="F181" s="29">
        <v>7.0000000000000007E-2</v>
      </c>
      <c r="G181" s="29">
        <v>-0.12</v>
      </c>
      <c r="H181" s="29">
        <v>0.08</v>
      </c>
      <c r="I181" s="29">
        <v>0.09</v>
      </c>
    </row>
    <row r="182" spans="1:9">
      <c r="A182" s="30" t="s">
        <v>115</v>
      </c>
      <c r="B182" s="29">
        <v>-0.05</v>
      </c>
      <c r="C182" s="29">
        <v>0.13</v>
      </c>
      <c r="D182" s="29">
        <v>-0.1</v>
      </c>
      <c r="E182" s="29">
        <v>-0.08</v>
      </c>
      <c r="F182" s="29">
        <v>0</v>
      </c>
      <c r="G182" s="29">
        <v>-0.14000000000000001</v>
      </c>
      <c r="H182" s="29">
        <v>-0.02</v>
      </c>
      <c r="I182" s="29">
        <v>0.25</v>
      </c>
    </row>
    <row r="183" spans="1:9">
      <c r="A183" s="32" t="s">
        <v>101</v>
      </c>
      <c r="B183" s="33">
        <v>0.18</v>
      </c>
      <c r="C183" s="33">
        <v>0.16</v>
      </c>
      <c r="D183" s="33">
        <v>0.1</v>
      </c>
      <c r="E183" s="33">
        <v>0.09</v>
      </c>
      <c r="F183" s="33">
        <v>0.11</v>
      </c>
      <c r="G183" s="33">
        <v>-0.01</v>
      </c>
      <c r="H183" s="33">
        <v>0.17</v>
      </c>
      <c r="I183" s="33">
        <v>0.12</v>
      </c>
    </row>
    <row r="184" spans="1:9">
      <c r="A184" s="30" t="s">
        <v>113</v>
      </c>
      <c r="B184" s="29">
        <v>0.24</v>
      </c>
      <c r="C184" s="29">
        <v>0.19</v>
      </c>
      <c r="D184" s="29">
        <v>0.08</v>
      </c>
      <c r="E184" s="29">
        <v>0.06</v>
      </c>
      <c r="F184" s="29">
        <v>0.12</v>
      </c>
      <c r="G184" s="29">
        <v>-0.03</v>
      </c>
      <c r="H184" s="29">
        <v>0.13</v>
      </c>
      <c r="I184" s="29">
        <v>0.09</v>
      </c>
    </row>
    <row r="185" spans="1:9">
      <c r="A185" s="30" t="s">
        <v>114</v>
      </c>
      <c r="B185" s="29">
        <v>0.1</v>
      </c>
      <c r="C185" s="29">
        <v>0.13</v>
      </c>
      <c r="D185" s="29">
        <v>0.17</v>
      </c>
      <c r="E185" s="29">
        <v>0.16</v>
      </c>
      <c r="F185" s="29">
        <v>0.09</v>
      </c>
      <c r="G185" s="29">
        <v>0.02</v>
      </c>
      <c r="H185" s="29">
        <v>0.25</v>
      </c>
      <c r="I185" s="29">
        <v>0.16</v>
      </c>
    </row>
    <row r="186" spans="1:9">
      <c r="A186" s="30" t="s">
        <v>115</v>
      </c>
      <c r="B186" s="29">
        <v>0.15</v>
      </c>
      <c r="C186" s="29">
        <v>0.08</v>
      </c>
      <c r="D186" s="29">
        <v>7.0000000000000007E-2</v>
      </c>
      <c r="E186" s="29">
        <v>0.06</v>
      </c>
      <c r="F186" s="29">
        <v>0.05</v>
      </c>
      <c r="G186" s="29">
        <v>-0.03</v>
      </c>
      <c r="H186" s="29">
        <v>0.19</v>
      </c>
      <c r="I186" s="29">
        <v>0.17</v>
      </c>
    </row>
    <row r="187" spans="1:9">
      <c r="A187" s="32" t="s">
        <v>102</v>
      </c>
      <c r="B187" s="33">
        <v>0.19</v>
      </c>
      <c r="C187" s="33">
        <v>0.27</v>
      </c>
      <c r="D187" s="33">
        <v>0.17</v>
      </c>
      <c r="E187" s="33">
        <v>0.18</v>
      </c>
      <c r="F187" s="33">
        <v>0.24</v>
      </c>
      <c r="G187" s="33">
        <v>0.11</v>
      </c>
      <c r="H187" s="33">
        <v>0.19</v>
      </c>
      <c r="I187" s="33">
        <v>-0.13</v>
      </c>
    </row>
    <row r="188" spans="1:9">
      <c r="A188" s="30" t="s">
        <v>113</v>
      </c>
      <c r="B188" s="29">
        <v>0.28000000000000003</v>
      </c>
      <c r="C188" s="29">
        <v>0.33</v>
      </c>
      <c r="D188" s="29">
        <v>0.18</v>
      </c>
      <c r="E188" s="29">
        <v>0.16</v>
      </c>
      <c r="F188" s="29">
        <v>0.25</v>
      </c>
      <c r="G188" s="29">
        <v>0.12</v>
      </c>
      <c r="H188" s="29">
        <v>0.19</v>
      </c>
      <c r="I188" s="29">
        <v>-0.1</v>
      </c>
    </row>
    <row r="189" spans="1:9">
      <c r="A189" s="30" t="s">
        <v>114</v>
      </c>
      <c r="B189" s="29">
        <v>7.0000000000000007E-2</v>
      </c>
      <c r="C189" s="29">
        <v>0.17</v>
      </c>
      <c r="D189" s="29">
        <v>0.18</v>
      </c>
      <c r="E189" s="29">
        <v>0.23</v>
      </c>
      <c r="F189" s="29">
        <v>0.23</v>
      </c>
      <c r="G189" s="29">
        <v>0.08</v>
      </c>
      <c r="H189" s="29">
        <v>0.19</v>
      </c>
      <c r="I189" s="29">
        <v>-0.21</v>
      </c>
    </row>
    <row r="190" spans="1:9">
      <c r="A190" s="30" t="s">
        <v>115</v>
      </c>
      <c r="B190" s="29">
        <v>0.01</v>
      </c>
      <c r="C190" s="29">
        <v>7.0000000000000007E-2</v>
      </c>
      <c r="D190" s="29">
        <v>0.03</v>
      </c>
      <c r="E190" s="29">
        <v>-0.01</v>
      </c>
      <c r="F190" s="29">
        <v>0.08</v>
      </c>
      <c r="G190" s="29">
        <v>0.11</v>
      </c>
      <c r="H190" s="29">
        <v>0.26</v>
      </c>
      <c r="I190" s="29">
        <v>-0.06</v>
      </c>
    </row>
    <row r="191" spans="1:9">
      <c r="A191" s="32" t="s">
        <v>106</v>
      </c>
      <c r="B191" s="33">
        <v>0.09</v>
      </c>
      <c r="C191" s="33">
        <v>0.18</v>
      </c>
      <c r="D191" s="33">
        <v>0.13</v>
      </c>
      <c r="E191" s="33">
        <v>0.1</v>
      </c>
      <c r="F191" s="33">
        <v>0.13</v>
      </c>
      <c r="G191" s="33">
        <v>0.01</v>
      </c>
      <c r="H191" s="33">
        <v>0.08</v>
      </c>
      <c r="I191" s="33">
        <v>0.16</v>
      </c>
    </row>
    <row r="192" spans="1:9">
      <c r="A192" s="30" t="s">
        <v>113</v>
      </c>
      <c r="B192" s="29">
        <v>0.16</v>
      </c>
      <c r="C192" s="29">
        <v>0.24</v>
      </c>
      <c r="D192" s="29">
        <v>0.16</v>
      </c>
      <c r="E192" s="29">
        <v>0.09</v>
      </c>
      <c r="F192" s="29">
        <v>0.12</v>
      </c>
      <c r="G192" s="29">
        <v>0</v>
      </c>
      <c r="H192" s="29">
        <v>0.08</v>
      </c>
      <c r="I192" s="29">
        <v>0.17</v>
      </c>
    </row>
    <row r="193" spans="1:9">
      <c r="A193" s="30" t="s">
        <v>114</v>
      </c>
      <c r="B193" s="29">
        <v>7.0000000000000007E-2</v>
      </c>
      <c r="C193" s="29">
        <v>0.08</v>
      </c>
      <c r="D193" s="29">
        <v>0.09</v>
      </c>
      <c r="E193" s="29">
        <v>0.15</v>
      </c>
      <c r="F193" s="29">
        <v>0.15</v>
      </c>
      <c r="G193" s="29">
        <v>0.03</v>
      </c>
      <c r="H193" s="29">
        <v>0.1</v>
      </c>
      <c r="I193" s="29">
        <v>0.12</v>
      </c>
    </row>
    <row r="194" spans="1:9">
      <c r="A194" s="30" t="s">
        <v>115</v>
      </c>
      <c r="B194" s="29">
        <v>0.06</v>
      </c>
      <c r="C194" s="29">
        <v>7.0000000000000007E-2</v>
      </c>
      <c r="D194" s="29">
        <v>-0.01</v>
      </c>
      <c r="E194" s="29">
        <v>-0.08</v>
      </c>
      <c r="F194" s="29">
        <v>8</v>
      </c>
      <c r="G194" s="29">
        <v>-0.04</v>
      </c>
      <c r="H194" s="29">
        <v>-0.09</v>
      </c>
      <c r="I194" s="29">
        <v>0.28000000000000003</v>
      </c>
    </row>
    <row r="195" spans="1:9">
      <c r="A195" s="32" t="s">
        <v>107</v>
      </c>
      <c r="B195" s="33">
        <v>-0.02</v>
      </c>
      <c r="C195" s="33">
        <v>-0.3</v>
      </c>
      <c r="D195" s="33">
        <v>0.02</v>
      </c>
      <c r="E195" s="33">
        <v>0.12</v>
      </c>
      <c r="F195" s="33">
        <v>-0.53</v>
      </c>
      <c r="G195" s="33">
        <v>-0.26</v>
      </c>
      <c r="H195" s="33">
        <v>-0.17</v>
      </c>
      <c r="I195" s="33">
        <v>3.02</v>
      </c>
    </row>
    <row r="196" spans="1:9">
      <c r="A196" s="34" t="s">
        <v>103</v>
      </c>
      <c r="B196" s="36">
        <v>0.14000000000000001</v>
      </c>
      <c r="C196" s="36">
        <v>0.13</v>
      </c>
      <c r="D196" s="36">
        <v>0.08</v>
      </c>
      <c r="E196" s="36">
        <v>0.05</v>
      </c>
      <c r="F196" s="36">
        <v>0.11</v>
      </c>
      <c r="G196" s="36">
        <v>-0.02</v>
      </c>
      <c r="H196" s="36">
        <v>0.17</v>
      </c>
      <c r="I196" s="36">
        <v>0.06</v>
      </c>
    </row>
    <row r="197" spans="1:9">
      <c r="A197" s="32" t="s">
        <v>104</v>
      </c>
      <c r="B197" s="33">
        <v>0.21</v>
      </c>
      <c r="C197" s="33">
        <v>0.02</v>
      </c>
      <c r="D197" s="33">
        <v>0.06</v>
      </c>
      <c r="E197" s="33">
        <v>-0.11</v>
      </c>
      <c r="F197" s="33">
        <v>0.03</v>
      </c>
      <c r="G197" s="33">
        <v>-0.01</v>
      </c>
      <c r="H197" s="33">
        <v>0.16</v>
      </c>
      <c r="I197" s="33">
        <v>7.0000000000000007E-2</v>
      </c>
    </row>
    <row r="198" spans="1:9">
      <c r="A198" s="30" t="s">
        <v>113</v>
      </c>
      <c r="B198" s="29"/>
      <c r="C198" s="29"/>
      <c r="D198" s="29"/>
      <c r="E198" s="29"/>
      <c r="F198" s="29">
        <v>0.05</v>
      </c>
      <c r="G198" s="29">
        <v>0.01</v>
      </c>
      <c r="H198" s="29">
        <v>0.17</v>
      </c>
      <c r="I198" s="29">
        <v>0.06</v>
      </c>
    </row>
    <row r="199" spans="1:9">
      <c r="A199" s="30" t="s">
        <v>114</v>
      </c>
      <c r="B199" s="29"/>
      <c r="C199" s="29"/>
      <c r="D199" s="29"/>
      <c r="E199" s="29"/>
      <c r="F199" s="29">
        <v>-0.17</v>
      </c>
      <c r="G199" s="29">
        <v>-0.22</v>
      </c>
      <c r="H199" s="29">
        <v>0.13</v>
      </c>
      <c r="I199" s="29">
        <v>-0.03</v>
      </c>
    </row>
    <row r="200" spans="1:9">
      <c r="A200" s="30" t="s">
        <v>115</v>
      </c>
      <c r="B200" s="29"/>
      <c r="C200" s="29"/>
      <c r="D200" s="29"/>
      <c r="E200" s="29"/>
      <c r="F200" s="29">
        <v>-0.13</v>
      </c>
      <c r="G200" s="29">
        <v>0.08</v>
      </c>
      <c r="H200" s="29">
        <v>0.14000000000000001</v>
      </c>
      <c r="I200" s="29">
        <v>-0.16</v>
      </c>
    </row>
    <row r="201" spans="1:9">
      <c r="A201" s="30" t="s">
        <v>121</v>
      </c>
      <c r="B201" s="29"/>
      <c r="C201" s="29"/>
      <c r="D201" s="29"/>
      <c r="E201" s="29"/>
      <c r="F201" s="29">
        <v>0.04</v>
      </c>
      <c r="G201" s="29">
        <v>-0.14000000000000001</v>
      </c>
      <c r="H201" s="29">
        <v>-0.01</v>
      </c>
      <c r="I201" s="29">
        <v>0.42</v>
      </c>
    </row>
    <row r="202" spans="1:9">
      <c r="A202" s="28" t="s">
        <v>108</v>
      </c>
      <c r="B202" s="29">
        <v>0</v>
      </c>
      <c r="C202" s="29">
        <v>0</v>
      </c>
      <c r="D202" s="29">
        <v>0</v>
      </c>
      <c r="E202" s="29">
        <v>0</v>
      </c>
      <c r="F202" s="29">
        <v>0</v>
      </c>
      <c r="G202" s="29">
        <v>0</v>
      </c>
      <c r="H202" s="29">
        <v>0</v>
      </c>
      <c r="I202" s="29">
        <v>0</v>
      </c>
    </row>
    <row r="203" spans="1:9" ht="15.75" thickBot="1">
      <c r="A203" s="31" t="s">
        <v>105</v>
      </c>
      <c r="B203" s="35">
        <v>0.14000000000000001</v>
      </c>
      <c r="C203" s="35">
        <v>0.12</v>
      </c>
      <c r="D203" s="35">
        <v>0.08</v>
      </c>
      <c r="E203" s="35">
        <v>0.04</v>
      </c>
      <c r="F203" s="35">
        <v>0.11</v>
      </c>
      <c r="G203" s="35">
        <v>-0.02</v>
      </c>
      <c r="H203" s="35">
        <v>0.17</v>
      </c>
      <c r="I203" s="35">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O220"/>
  <sheetViews>
    <sheetView workbookViewId="0">
      <selection activeCell="B11" sqref="B11"/>
    </sheetView>
  </sheetViews>
  <sheetFormatPr defaultRowHeight="15"/>
  <cols>
    <col min="1" max="1" width="48.710937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c r="A2" s="38" t="s">
        <v>128</v>
      </c>
      <c r="B2" s="38"/>
      <c r="C2" s="38"/>
      <c r="D2" s="38"/>
      <c r="E2" s="38"/>
      <c r="F2" s="38"/>
      <c r="G2" s="38"/>
      <c r="H2" s="38"/>
      <c r="I2" s="38"/>
      <c r="J2" s="37"/>
      <c r="K2" s="37"/>
      <c r="L2" s="37"/>
      <c r="M2" s="37"/>
      <c r="N2" s="37"/>
    </row>
    <row r="3" spans="1:15">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c r="A20" s="41" t="str">
        <f>+Historicals!A107</f>
        <v>North America</v>
      </c>
      <c r="B20" s="41"/>
      <c r="C20" s="41"/>
      <c r="D20" s="41"/>
      <c r="E20" s="41"/>
      <c r="F20" s="41"/>
      <c r="G20" s="41"/>
      <c r="H20" s="41"/>
      <c r="I20" s="41"/>
      <c r="J20" s="37"/>
      <c r="K20" s="37"/>
      <c r="L20" s="37"/>
      <c r="M20" s="37"/>
      <c r="N20" s="37"/>
    </row>
    <row r="21" spans="1:15">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c r="A51" s="41" t="str">
        <f>+Historicals!A111</f>
        <v>Europe, Middle East &amp; Africa</v>
      </c>
      <c r="B51" s="41"/>
      <c r="C51" s="41"/>
      <c r="D51" s="41"/>
      <c r="E51" s="41"/>
      <c r="F51" s="41"/>
      <c r="G51" s="69"/>
      <c r="H51" s="69"/>
      <c r="I51" s="41"/>
      <c r="J51" s="37"/>
      <c r="K51" s="37"/>
      <c r="L51" s="37"/>
      <c r="M51" s="37"/>
      <c r="N51" s="37"/>
    </row>
    <row r="52" spans="1:14">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c r="B82" s="41"/>
      <c r="C82" s="41"/>
      <c r="D82" s="41"/>
      <c r="E82" s="41"/>
      <c r="F82" s="41"/>
      <c r="G82" s="71"/>
      <c r="H82" s="71"/>
      <c r="I82" s="41"/>
      <c r="J82" s="37"/>
      <c r="K82" s="37"/>
      <c r="L82" s="37"/>
      <c r="M82" s="37"/>
      <c r="N82" s="37"/>
    </row>
    <row r="83" spans="2:14">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c r="B113" s="41"/>
      <c r="C113" s="41"/>
      <c r="D113" s="41"/>
      <c r="E113" s="41"/>
      <c r="F113" s="41"/>
      <c r="G113" s="71"/>
      <c r="H113" s="71"/>
      <c r="I113" s="41"/>
      <c r="J113" s="37"/>
      <c r="K113" s="37"/>
      <c r="L113" s="37"/>
      <c r="M113" s="37"/>
      <c r="N113" s="37"/>
    </row>
    <row r="114" spans="2:14">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c r="B144" s="41"/>
      <c r="C144" s="41"/>
      <c r="D144" s="41"/>
      <c r="E144" s="41"/>
      <c r="F144" s="41"/>
      <c r="G144" s="71"/>
      <c r="H144" s="71"/>
      <c r="I144" s="41"/>
      <c r="J144" s="37"/>
      <c r="K144" s="37"/>
      <c r="L144" s="37"/>
      <c r="M144" s="37"/>
      <c r="N144" s="37"/>
    </row>
    <row r="145" spans="2:14">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c r="B167" s="41"/>
      <c r="C167" s="41"/>
      <c r="D167" s="41"/>
      <c r="E167" s="41"/>
      <c r="F167" s="41"/>
      <c r="G167" s="71"/>
      <c r="H167" s="71"/>
      <c r="I167" s="41"/>
      <c r="J167" s="37"/>
      <c r="K167" s="37"/>
      <c r="L167" s="37"/>
      <c r="M167" s="37"/>
      <c r="N167" s="37"/>
    </row>
    <row r="168" spans="2:14">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c r="B202" s="41"/>
      <c r="C202" s="41"/>
      <c r="D202" s="41"/>
      <c r="E202" s="41"/>
      <c r="F202" s="41"/>
      <c r="G202" s="71"/>
      <c r="H202" s="71"/>
      <c r="I202" s="41"/>
      <c r="J202" s="37"/>
      <c r="K202" s="37"/>
      <c r="L202" s="37"/>
      <c r="M202" s="37"/>
      <c r="N202" s="37"/>
    </row>
    <row r="203" spans="2:14">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82"/>
  <sheetViews>
    <sheetView tabSelected="1" topLeftCell="A7" workbookViewId="0">
      <selection activeCell="M15" sqref="M15"/>
    </sheetView>
  </sheetViews>
  <sheetFormatPr defaultColWidth="8.85546875" defaultRowHeight="15"/>
  <cols>
    <col min="1" max="1" width="48.7109375" customWidth="1"/>
    <col min="2" max="14" width="11.7109375" customWidth="1"/>
    <col min="15" max="16" width="52.5703125" customWidth="1"/>
  </cols>
  <sheetData>
    <row r="1" spans="1:16"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7"/>
      <c r="P1" s="57" t="s">
        <v>197</v>
      </c>
    </row>
    <row r="2" spans="1:16">
      <c r="A2" s="38" t="s">
        <v>148</v>
      </c>
      <c r="B2" s="38"/>
      <c r="C2" s="38"/>
      <c r="D2" s="38"/>
      <c r="E2" s="38"/>
      <c r="F2" s="38"/>
      <c r="G2" s="38"/>
      <c r="H2" s="38"/>
      <c r="I2" s="38"/>
      <c r="J2" s="38"/>
      <c r="K2" s="38"/>
      <c r="L2" s="38"/>
      <c r="M2" s="38"/>
      <c r="N2" s="38"/>
    </row>
    <row r="3" spans="1:16">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row>
    <row r="4" spans="1:16">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row>
    <row r="5" spans="1:16">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row>
    <row r="6" spans="1:16">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row>
    <row r="7" spans="1:16">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row>
    <row r="8" spans="1:16">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row>
    <row r="9" spans="1:16">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row>
    <row r="10" spans="1:16">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83.475157452764165</v>
      </c>
      <c r="K10" s="61">
        <f t="shared" ref="K10:N10" si="4">K50</f>
        <v>-2092.513050606974</v>
      </c>
      <c r="L10" s="61">
        <f t="shared" si="4"/>
        <v>-2611.0797809548103</v>
      </c>
      <c r="M10" s="61">
        <f t="shared" si="4"/>
        <v>-3048.9751761488674</v>
      </c>
      <c r="N10" s="61">
        <f t="shared" si="4"/>
        <v>-3786.0043138956275</v>
      </c>
    </row>
    <row r="11" spans="1:16">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8718.6236646088855</v>
      </c>
      <c r="K11" s="5">
        <f t="shared" ref="K11:N11" si="6">K7-K10</f>
        <v>13948.260476267864</v>
      </c>
      <c r="L11" s="5">
        <f t="shared" si="6"/>
        <v>15164.993181421883</v>
      </c>
      <c r="M11" s="5">
        <f t="shared" si="6"/>
        <v>17522.726320374895</v>
      </c>
      <c r="N11" s="5">
        <f t="shared" si="6"/>
        <v>20087.029740347632</v>
      </c>
    </row>
    <row r="12" spans="1:16">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871.86236646088855</v>
      </c>
      <c r="K12" s="3">
        <f t="shared" ref="K12:N12" si="7">K11*K13</f>
        <v>1394.8260476267865</v>
      </c>
      <c r="L12" s="3">
        <f t="shared" si="7"/>
        <v>1516.4993181421885</v>
      </c>
      <c r="M12" s="3">
        <f t="shared" si="7"/>
        <v>1752.2726320374895</v>
      </c>
      <c r="N12" s="3">
        <f t="shared" si="7"/>
        <v>2008.7029740347634</v>
      </c>
    </row>
    <row r="13" spans="1:16">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P13" t="s">
        <v>217</v>
      </c>
    </row>
    <row r="14" spans="1:16" ht="15.75" thickBot="1">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7846.761298147997</v>
      </c>
      <c r="K14" s="7">
        <f t="shared" si="9"/>
        <v>12553.434428641078</v>
      </c>
      <c r="L14" s="7">
        <f t="shared" si="9"/>
        <v>13648.493863279695</v>
      </c>
      <c r="M14" s="7">
        <f t="shared" si="9"/>
        <v>15770.453688337406</v>
      </c>
      <c r="N14" s="7">
        <f t="shared" si="9"/>
        <v>18078.326766312868</v>
      </c>
    </row>
    <row r="15" spans="1:16" ht="15.75" thickTop="1">
      <c r="A15" t="s">
        <v>153</v>
      </c>
      <c r="B15" s="3">
        <v>1768.8</v>
      </c>
      <c r="C15" s="3">
        <v>1742.5</v>
      </c>
      <c r="D15" s="3">
        <v>1692</v>
      </c>
      <c r="E15" s="3">
        <v>1659.1</v>
      </c>
      <c r="F15" s="3">
        <v>1618.4</v>
      </c>
      <c r="G15" s="3">
        <v>1591.6</v>
      </c>
      <c r="H15" s="3">
        <v>1609.4</v>
      </c>
      <c r="I15" s="3">
        <v>1610.8</v>
      </c>
      <c r="J15" s="3">
        <f>I15+J78</f>
        <v>1636.2529959553212</v>
      </c>
      <c r="K15" s="3">
        <f t="shared" ref="K15:N15" si="10">J15+K78</f>
        <v>1661.9298726033624</v>
      </c>
      <c r="L15" s="3">
        <f t="shared" si="10"/>
        <v>1687.8306299441233</v>
      </c>
      <c r="M15" s="3">
        <f t="shared" si="10"/>
        <v>1713.9552679776041</v>
      </c>
      <c r="N15" s="3">
        <f t="shared" si="10"/>
        <v>1740.3037867038047</v>
      </c>
      <c r="O15" s="3" t="s">
        <v>223</v>
      </c>
    </row>
    <row r="16" spans="1:16">
      <c r="A16" t="s">
        <v>154</v>
      </c>
      <c r="B16" s="78">
        <v>1.85</v>
      </c>
      <c r="C16" s="78">
        <v>2.16</v>
      </c>
      <c r="D16" s="78">
        <v>2.5099999999999998</v>
      </c>
      <c r="E16" s="78">
        <v>1.17</v>
      </c>
      <c r="F16" s="78">
        <v>2.4900000000000002</v>
      </c>
      <c r="G16" s="78">
        <v>1.6</v>
      </c>
      <c r="H16" s="78">
        <v>3.56</v>
      </c>
      <c r="I16" s="78">
        <v>3.75</v>
      </c>
      <c r="J16" s="78">
        <f>J14/J15</f>
        <v>4.7955672610192472</v>
      </c>
      <c r="K16" s="78">
        <f t="shared" ref="K16:N16" si="11">K14/K15</f>
        <v>7.5535283621663929</v>
      </c>
      <c r="L16" s="78">
        <f t="shared" si="11"/>
        <v>8.0864120019741179</v>
      </c>
      <c r="M16" s="78">
        <f t="shared" si="11"/>
        <v>9.2012049456494189</v>
      </c>
      <c r="N16" s="78">
        <f t="shared" si="11"/>
        <v>10.388029322486187</v>
      </c>
    </row>
    <row r="17" spans="1:16">
      <c r="A17" t="s">
        <v>155</v>
      </c>
      <c r="B17" s="78">
        <f t="shared" ref="B17:I17" si="12">-B61/B15</f>
        <v>0.508254183627318</v>
      </c>
      <c r="C17" s="78">
        <f t="shared" si="12"/>
        <v>0.58651362984218081</v>
      </c>
      <c r="D17" s="78">
        <f t="shared" si="12"/>
        <v>0.66962174940898345</v>
      </c>
      <c r="E17" s="78">
        <f t="shared" si="12"/>
        <v>0.74920137423904531</v>
      </c>
      <c r="F17" s="78">
        <f t="shared" si="12"/>
        <v>0.82303509639149774</v>
      </c>
      <c r="G17" s="78">
        <f t="shared" si="12"/>
        <v>0.91228951997989449</v>
      </c>
      <c r="H17" s="78">
        <f t="shared" si="12"/>
        <v>1.0177705977382876</v>
      </c>
      <c r="I17" s="78">
        <f t="shared" si="12"/>
        <v>1.1404271169605165</v>
      </c>
      <c r="J17" s="78">
        <f>J16*J19</f>
        <v>1.4583986521798455</v>
      </c>
      <c r="K17" s="78">
        <f t="shared" ref="K17:N17" si="13">K16*K19</f>
        <v>2.2971329527853097</v>
      </c>
      <c r="L17" s="78">
        <f t="shared" si="13"/>
        <v>2.4591902735910032</v>
      </c>
      <c r="M17" s="78">
        <f t="shared" si="13"/>
        <v>2.798214300994617</v>
      </c>
      <c r="N17" s="78">
        <f t="shared" si="13"/>
        <v>3.1591440883051281</v>
      </c>
      <c r="P17" t="s">
        <v>218</v>
      </c>
    </row>
    <row r="18" spans="1:16">
      <c r="A18" s="51" t="s">
        <v>129</v>
      </c>
      <c r="B18" s="52" t="e">
        <f>B17/NM-1</f>
        <v>#NAME?</v>
      </c>
      <c r="C18" s="52">
        <f>C17/B17-1</f>
        <v>0.15397698383186809</v>
      </c>
      <c r="D18" s="52">
        <f t="shared" ref="D18:N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si="14"/>
        <v>0.27881793627179929</v>
      </c>
      <c r="K18" s="52">
        <f t="shared" si="14"/>
        <v>0.57510633279304058</v>
      </c>
      <c r="L18" s="52">
        <f t="shared" si="14"/>
        <v>7.0547645319874341E-2</v>
      </c>
      <c r="M18" s="52">
        <f t="shared" si="14"/>
        <v>0.13786002288816723</v>
      </c>
      <c r="N18" s="52">
        <f t="shared" si="14"/>
        <v>0.12898575608816643</v>
      </c>
    </row>
    <row r="19" spans="1:16">
      <c r="A19" s="51" t="s">
        <v>156</v>
      </c>
      <c r="B19" s="52">
        <f>B17/B16</f>
        <v>0.2747319911499016</v>
      </c>
      <c r="C19" s="52">
        <f t="shared" ref="C19:I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52">
        <f>+I19</f>
        <v>0.30411389785613774</v>
      </c>
      <c r="K19" s="52">
        <f t="shared" ref="K19:N19" si="16">+J19</f>
        <v>0.30411389785613774</v>
      </c>
      <c r="L19" s="52">
        <f t="shared" si="16"/>
        <v>0.30411389785613774</v>
      </c>
      <c r="M19" s="52">
        <f t="shared" si="16"/>
        <v>0.30411389785613774</v>
      </c>
      <c r="N19" s="52">
        <f t="shared" si="16"/>
        <v>0.30411389785613774</v>
      </c>
    </row>
    <row r="20" spans="1:16">
      <c r="A20" s="54" t="s">
        <v>157</v>
      </c>
      <c r="B20" s="38"/>
      <c r="C20" s="38"/>
      <c r="D20" s="38"/>
      <c r="E20" s="38"/>
      <c r="F20" s="38"/>
      <c r="G20" s="38"/>
      <c r="H20" s="38"/>
      <c r="I20" s="38"/>
      <c r="J20" s="38"/>
      <c r="K20" s="38"/>
      <c r="L20" s="38"/>
      <c r="M20" s="38"/>
      <c r="N20" s="38"/>
    </row>
    <row r="21" spans="1:16">
      <c r="A21" t="s">
        <v>158</v>
      </c>
      <c r="B21" s="61">
        <v>3852</v>
      </c>
      <c r="C21" s="61">
        <v>3138</v>
      </c>
      <c r="D21" s="61">
        <v>3808</v>
      </c>
      <c r="E21" s="61">
        <v>4249</v>
      </c>
      <c r="F21" s="61">
        <v>4466</v>
      </c>
      <c r="G21" s="61">
        <v>8348</v>
      </c>
      <c r="H21" s="61">
        <v>9889</v>
      </c>
      <c r="I21" s="61">
        <v>8574</v>
      </c>
      <c r="J21" s="61">
        <f>J68</f>
        <v>30127.100349768552</v>
      </c>
      <c r="K21" s="61">
        <f t="shared" ref="K21:N21" si="17">K68</f>
        <v>34882.645439605847</v>
      </c>
      <c r="L21" s="61">
        <f t="shared" si="17"/>
        <v>39320.606572459088</v>
      </c>
      <c r="M21" s="61">
        <f t="shared" si="17"/>
        <v>45790.21393302732</v>
      </c>
      <c r="N21" s="61">
        <f t="shared" si="17"/>
        <v>52115.424100033168</v>
      </c>
    </row>
    <row r="22" spans="1:16">
      <c r="A22" t="s">
        <v>159</v>
      </c>
      <c r="B22" s="3">
        <v>2072</v>
      </c>
      <c r="C22" s="3">
        <v>2319</v>
      </c>
      <c r="D22" s="3">
        <v>2371</v>
      </c>
      <c r="E22" s="3">
        <v>996</v>
      </c>
      <c r="F22" s="3">
        <v>197</v>
      </c>
      <c r="G22" s="3">
        <v>439</v>
      </c>
      <c r="H22" s="3">
        <v>3587</v>
      </c>
      <c r="I22" s="3">
        <v>4423</v>
      </c>
      <c r="J22" s="3">
        <f>+I22</f>
        <v>4423</v>
      </c>
      <c r="K22" s="3">
        <f t="shared" ref="K22:N22" si="18">+J22</f>
        <v>4423</v>
      </c>
      <c r="L22" s="3">
        <f t="shared" si="18"/>
        <v>4423</v>
      </c>
      <c r="M22" s="3">
        <f t="shared" si="18"/>
        <v>4423</v>
      </c>
      <c r="N22" s="3">
        <f t="shared" si="18"/>
        <v>4423</v>
      </c>
    </row>
    <row r="23" spans="1:16">
      <c r="A23" t="s">
        <v>160</v>
      </c>
      <c r="B23" s="3">
        <v>5564</v>
      </c>
      <c r="C23" s="3">
        <v>5888</v>
      </c>
      <c r="D23" s="3">
        <v>6684</v>
      </c>
      <c r="E23" s="3">
        <v>6480</v>
      </c>
      <c r="F23" s="3">
        <v>7282</v>
      </c>
      <c r="G23" s="3">
        <v>7868</v>
      </c>
      <c r="H23" s="3">
        <v>8481</v>
      </c>
      <c r="I23" s="3">
        <v>9729</v>
      </c>
      <c r="J23" s="3">
        <f>J24*J3</f>
        <v>9843.4371414634115</v>
      </c>
      <c r="K23" s="3">
        <f t="shared" ref="K23:N23" si="19">K24*K3</f>
        <v>10924.066044816182</v>
      </c>
      <c r="L23" s="3">
        <f t="shared" si="19"/>
        <v>12178.665044910022</v>
      </c>
      <c r="M23" s="3">
        <f t="shared" si="19"/>
        <v>13626.234441234377</v>
      </c>
      <c r="N23" s="3">
        <f t="shared" si="19"/>
        <v>15277.87796259696</v>
      </c>
    </row>
    <row r="24" spans="1:16">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v>0.19</v>
      </c>
      <c r="K24" s="53">
        <v>0.19</v>
      </c>
      <c r="L24" s="53">
        <v>0.19</v>
      </c>
      <c r="M24" s="53">
        <v>0.19</v>
      </c>
      <c r="N24" s="53">
        <v>0.19</v>
      </c>
    </row>
    <row r="25" spans="1:16">
      <c r="A25" t="s">
        <v>162</v>
      </c>
      <c r="B25" s="3">
        <v>1968</v>
      </c>
      <c r="C25" s="3">
        <v>1489</v>
      </c>
      <c r="D25" s="3">
        <v>1150</v>
      </c>
      <c r="E25" s="3">
        <v>1130</v>
      </c>
      <c r="F25" s="3">
        <v>1968</v>
      </c>
      <c r="G25" s="3">
        <v>1653</v>
      </c>
      <c r="H25" s="3">
        <v>1498</v>
      </c>
      <c r="I25" s="3">
        <v>2129</v>
      </c>
      <c r="J25" s="3">
        <f t="shared" ref="J25:N30" si="21">+I25</f>
        <v>2129</v>
      </c>
      <c r="K25" s="3">
        <f t="shared" si="21"/>
        <v>2129</v>
      </c>
      <c r="L25" s="3">
        <f t="shared" si="21"/>
        <v>2129</v>
      </c>
      <c r="M25" s="3">
        <f t="shared" si="21"/>
        <v>2129</v>
      </c>
      <c r="N25" s="3">
        <f t="shared" si="21"/>
        <v>2129</v>
      </c>
    </row>
    <row r="26" spans="1:16">
      <c r="A26" t="s">
        <v>163</v>
      </c>
      <c r="B26" s="3">
        <v>3011</v>
      </c>
      <c r="C26" s="3">
        <v>3520</v>
      </c>
      <c r="D26" s="3">
        <v>3989</v>
      </c>
      <c r="E26" s="3">
        <v>4454</v>
      </c>
      <c r="F26" s="3">
        <v>4744</v>
      </c>
      <c r="G26" s="3">
        <v>4866</v>
      </c>
      <c r="H26" s="3">
        <v>4904</v>
      </c>
      <c r="I26" s="3">
        <v>4791</v>
      </c>
      <c r="J26" s="3">
        <f>I26+J52-J47</f>
        <v>4961.1731984331655</v>
      </c>
      <c r="K26" s="3">
        <f t="shared" ref="K26:N26" si="22">J26+K52-K47</f>
        <v>5103.4695298294118</v>
      </c>
      <c r="L26" s="3">
        <f t="shared" si="22"/>
        <v>5279.8421704990596</v>
      </c>
      <c r="M26" s="3">
        <f t="shared" si="22"/>
        <v>5470.5371628367675</v>
      </c>
      <c r="N26" s="3">
        <f t="shared" si="22"/>
        <v>5686.2663410012447</v>
      </c>
      <c r="O26" t="s">
        <v>225</v>
      </c>
    </row>
    <row r="27" spans="1:16">
      <c r="A27" t="s">
        <v>164</v>
      </c>
      <c r="B27" s="3">
        <v>281</v>
      </c>
      <c r="C27" s="3">
        <v>281</v>
      </c>
      <c r="D27" s="3">
        <v>283</v>
      </c>
      <c r="E27" s="3">
        <v>285</v>
      </c>
      <c r="F27" s="3">
        <v>283</v>
      </c>
      <c r="G27" s="3">
        <v>274</v>
      </c>
      <c r="H27" s="3">
        <v>269</v>
      </c>
      <c r="I27" s="3">
        <v>286</v>
      </c>
      <c r="J27" s="3">
        <f t="shared" si="21"/>
        <v>286</v>
      </c>
      <c r="K27" s="3">
        <f t="shared" si="21"/>
        <v>286</v>
      </c>
      <c r="L27" s="3">
        <f t="shared" si="21"/>
        <v>286</v>
      </c>
      <c r="M27" s="3">
        <f t="shared" si="21"/>
        <v>286</v>
      </c>
      <c r="N27" s="3">
        <f t="shared" si="21"/>
        <v>286</v>
      </c>
    </row>
    <row r="28" spans="1:16">
      <c r="A28" t="s">
        <v>40</v>
      </c>
      <c r="B28" s="3">
        <v>131</v>
      </c>
      <c r="C28" s="3">
        <v>131</v>
      </c>
      <c r="D28" s="3">
        <v>139</v>
      </c>
      <c r="E28" s="3">
        <v>154</v>
      </c>
      <c r="F28" s="3">
        <v>154</v>
      </c>
      <c r="G28" s="3">
        <v>223</v>
      </c>
      <c r="H28" s="3">
        <v>242</v>
      </c>
      <c r="I28" s="3">
        <v>284</v>
      </c>
      <c r="J28" s="3">
        <f t="shared" si="21"/>
        <v>284</v>
      </c>
      <c r="K28" s="3">
        <f t="shared" si="21"/>
        <v>284</v>
      </c>
      <c r="L28" s="3">
        <f t="shared" si="21"/>
        <v>284</v>
      </c>
      <c r="M28" s="3">
        <f t="shared" si="21"/>
        <v>284</v>
      </c>
      <c r="N28" s="3">
        <f t="shared" si="21"/>
        <v>284</v>
      </c>
    </row>
    <row r="29" spans="1:16">
      <c r="A29" s="55" t="s">
        <v>38</v>
      </c>
      <c r="B29" s="3">
        <v>0</v>
      </c>
      <c r="C29" s="3">
        <v>0</v>
      </c>
      <c r="D29" s="3">
        <v>0</v>
      </c>
      <c r="E29" s="3">
        <v>0</v>
      </c>
      <c r="F29" s="3">
        <v>0</v>
      </c>
      <c r="G29" s="3">
        <v>3097</v>
      </c>
      <c r="H29" s="3">
        <v>3113</v>
      </c>
      <c r="I29" s="3">
        <v>2926</v>
      </c>
      <c r="J29" s="3">
        <f t="shared" si="21"/>
        <v>2926</v>
      </c>
      <c r="K29" s="3">
        <f t="shared" si="21"/>
        <v>2926</v>
      </c>
      <c r="L29" s="3">
        <f t="shared" si="21"/>
        <v>2926</v>
      </c>
      <c r="M29" s="3">
        <f t="shared" si="21"/>
        <v>2926</v>
      </c>
      <c r="N29" s="3">
        <f t="shared" si="21"/>
        <v>2926</v>
      </c>
    </row>
    <row r="30" spans="1:16">
      <c r="A30" t="s">
        <v>165</v>
      </c>
      <c r="B30" s="3">
        <v>2587</v>
      </c>
      <c r="C30" s="3">
        <v>2439</v>
      </c>
      <c r="D30" s="3">
        <v>2787</v>
      </c>
      <c r="E30" s="3">
        <v>2509</v>
      </c>
      <c r="F30" s="3">
        <v>2011</v>
      </c>
      <c r="G30" s="3">
        <v>2326</v>
      </c>
      <c r="H30" s="3">
        <v>2921</v>
      </c>
      <c r="I30" s="3">
        <v>3821</v>
      </c>
      <c r="J30" s="3">
        <f t="shared" si="21"/>
        <v>3821</v>
      </c>
      <c r="K30" s="3">
        <f t="shared" si="21"/>
        <v>3821</v>
      </c>
      <c r="L30" s="3">
        <f t="shared" si="21"/>
        <v>3821</v>
      </c>
      <c r="M30" s="3">
        <f t="shared" si="21"/>
        <v>3821</v>
      </c>
      <c r="N30" s="3">
        <f t="shared" si="21"/>
        <v>3821</v>
      </c>
    </row>
    <row r="31" spans="1:16" ht="15.75" thickBot="1">
      <c r="A31" s="6" t="s">
        <v>166</v>
      </c>
      <c r="B31" s="7">
        <f>SUM(B21:B30)</f>
        <v>19466.181824123392</v>
      </c>
      <c r="C31" s="7">
        <f t="shared" ref="C31:N31" si="23">SUM(C21:C30)</f>
        <v>19205.181863108475</v>
      </c>
      <c r="D31" s="7">
        <f t="shared" si="23"/>
        <v>21211.194585152836</v>
      </c>
      <c r="E31" s="7">
        <f t="shared" si="23"/>
        <v>20257.17803665137</v>
      </c>
      <c r="F31" s="7">
        <f t="shared" si="23"/>
        <v>21105.186159470308</v>
      </c>
      <c r="G31" s="7">
        <f t="shared" si="23"/>
        <v>29094.21035745796</v>
      </c>
      <c r="H31" s="7">
        <f t="shared" si="23"/>
        <v>34904.190421662395</v>
      </c>
      <c r="I31" s="7">
        <f t="shared" si="23"/>
        <v>36963.208285163775</v>
      </c>
      <c r="J31" s="7">
        <f t="shared" si="23"/>
        <v>58800.900689665134</v>
      </c>
      <c r="K31" s="7">
        <f t="shared" si="23"/>
        <v>64779.371014251439</v>
      </c>
      <c r="L31" s="7">
        <f t="shared" si="23"/>
        <v>70648.303787868179</v>
      </c>
      <c r="M31" s="7">
        <f t="shared" si="23"/>
        <v>78756.175537098476</v>
      </c>
      <c r="N31" s="7">
        <f t="shared" si="23"/>
        <v>86948.758403631378</v>
      </c>
    </row>
    <row r="32" spans="1:16" ht="15.75" thickTop="1">
      <c r="A32" t="s">
        <v>167</v>
      </c>
      <c r="B32" s="3"/>
      <c r="C32" s="3"/>
      <c r="D32" s="3"/>
      <c r="E32" s="3"/>
      <c r="F32" s="3"/>
      <c r="G32" s="3"/>
      <c r="H32" s="3"/>
      <c r="I32" s="3"/>
      <c r="J32" s="3"/>
      <c r="K32" s="3"/>
      <c r="L32" s="3"/>
      <c r="M32" s="3"/>
      <c r="N32" s="3"/>
    </row>
    <row r="33" spans="1:16">
      <c r="A33" s="2" t="s">
        <v>45</v>
      </c>
      <c r="B33" s="3">
        <v>107</v>
      </c>
      <c r="C33" s="3">
        <v>44</v>
      </c>
      <c r="D33" s="3">
        <v>6</v>
      </c>
      <c r="E33" s="3">
        <v>6</v>
      </c>
      <c r="F33" s="3">
        <v>6</v>
      </c>
      <c r="G33" s="3">
        <v>3</v>
      </c>
      <c r="H33" s="3">
        <v>0</v>
      </c>
      <c r="I33" s="3">
        <v>500</v>
      </c>
      <c r="J33" s="3">
        <v>500</v>
      </c>
      <c r="K33" s="3">
        <v>0</v>
      </c>
      <c r="L33" s="3">
        <v>1000</v>
      </c>
      <c r="M33" s="3">
        <v>0</v>
      </c>
      <c r="N33" s="3">
        <v>2000</v>
      </c>
    </row>
    <row r="34" spans="1:16">
      <c r="A34" s="2" t="s">
        <v>46</v>
      </c>
      <c r="B34" s="3">
        <v>74</v>
      </c>
      <c r="C34" s="3">
        <v>1</v>
      </c>
      <c r="D34" s="3">
        <v>325</v>
      </c>
      <c r="E34" s="3">
        <v>336</v>
      </c>
      <c r="F34" s="3">
        <v>9</v>
      </c>
      <c r="G34" s="3">
        <v>248</v>
      </c>
      <c r="H34" s="3">
        <v>2</v>
      </c>
      <c r="I34" s="3">
        <v>10</v>
      </c>
      <c r="J34" s="3">
        <f>+I34</f>
        <v>10</v>
      </c>
      <c r="K34" s="3">
        <f t="shared" ref="K34:N35" si="24">+J34</f>
        <v>10</v>
      </c>
      <c r="L34" s="3">
        <f t="shared" si="24"/>
        <v>10</v>
      </c>
      <c r="M34" s="3">
        <f t="shared" si="24"/>
        <v>10</v>
      </c>
      <c r="N34" s="3">
        <f t="shared" si="24"/>
        <v>10</v>
      </c>
    </row>
    <row r="35" spans="1:16">
      <c r="A35" t="s">
        <v>168</v>
      </c>
      <c r="B35" s="3">
        <v>4020</v>
      </c>
      <c r="C35" s="3">
        <v>3122</v>
      </c>
      <c r="D35" s="3">
        <v>3095</v>
      </c>
      <c r="E35" s="3">
        <v>3419</v>
      </c>
      <c r="F35" s="3">
        <v>5239</v>
      </c>
      <c r="G35" s="3">
        <v>5785</v>
      </c>
      <c r="H35" s="3">
        <v>6836</v>
      </c>
      <c r="I35" s="3">
        <v>6862</v>
      </c>
      <c r="J35" s="3">
        <f>+I35</f>
        <v>6862</v>
      </c>
      <c r="K35" s="3">
        <f t="shared" si="24"/>
        <v>6862</v>
      </c>
      <c r="L35" s="3">
        <f t="shared" si="24"/>
        <v>6862</v>
      </c>
      <c r="M35" s="3">
        <f t="shared" si="24"/>
        <v>6862</v>
      </c>
      <c r="N35" s="3">
        <f t="shared" si="24"/>
        <v>6862</v>
      </c>
    </row>
    <row r="36" spans="1:16">
      <c r="A36" t="s">
        <v>49</v>
      </c>
      <c r="B36" s="3">
        <v>1079</v>
      </c>
      <c r="C36" s="3">
        <v>2010</v>
      </c>
      <c r="D36" s="3">
        <v>3471</v>
      </c>
      <c r="E36" s="3">
        <v>3468</v>
      </c>
      <c r="F36" s="3">
        <v>3464</v>
      </c>
      <c r="G36" s="3">
        <v>9406</v>
      </c>
      <c r="H36" s="3">
        <v>9413</v>
      </c>
      <c r="I36" s="3">
        <v>8920</v>
      </c>
      <c r="J36" s="3">
        <f>I36-J33</f>
        <v>8420</v>
      </c>
      <c r="K36" s="3">
        <f t="shared" ref="K36:N36" si="25">J36-K33</f>
        <v>8420</v>
      </c>
      <c r="L36" s="3">
        <f t="shared" si="25"/>
        <v>7420</v>
      </c>
      <c r="M36" s="3">
        <f t="shared" si="25"/>
        <v>7420</v>
      </c>
      <c r="N36" s="3">
        <f t="shared" si="25"/>
        <v>5420</v>
      </c>
    </row>
    <row r="37" spans="1:16">
      <c r="A37" s="55" t="s">
        <v>50</v>
      </c>
      <c r="B37" s="3">
        <v>0</v>
      </c>
      <c r="C37" s="3">
        <v>0</v>
      </c>
      <c r="D37" s="3">
        <v>0</v>
      </c>
      <c r="E37" s="3">
        <v>0</v>
      </c>
      <c r="F37" s="3">
        <v>0</v>
      </c>
      <c r="G37" s="3">
        <v>2913</v>
      </c>
      <c r="H37" s="3">
        <v>2931</v>
      </c>
      <c r="I37" s="3">
        <v>2777</v>
      </c>
      <c r="J37" s="3">
        <f>+I37</f>
        <v>2777</v>
      </c>
      <c r="K37" s="3">
        <f t="shared" ref="K37:N38" si="26">+J37</f>
        <v>2777</v>
      </c>
      <c r="L37" s="3">
        <f t="shared" si="26"/>
        <v>2777</v>
      </c>
      <c r="M37" s="3">
        <f t="shared" si="26"/>
        <v>2777</v>
      </c>
      <c r="N37" s="3">
        <f t="shared" si="26"/>
        <v>2777</v>
      </c>
    </row>
    <row r="38" spans="1:16">
      <c r="A38" t="s">
        <v>169</v>
      </c>
      <c r="B38" s="3">
        <v>1479</v>
      </c>
      <c r="C38" s="3">
        <v>1770</v>
      </c>
      <c r="D38" s="3">
        <v>1907</v>
      </c>
      <c r="E38" s="3">
        <v>3216</v>
      </c>
      <c r="F38" s="3">
        <v>3347</v>
      </c>
      <c r="G38" s="3">
        <v>2684</v>
      </c>
      <c r="H38" s="3">
        <v>2955</v>
      </c>
      <c r="I38" s="3">
        <v>2613</v>
      </c>
      <c r="J38" s="3">
        <f>+I38</f>
        <v>2613</v>
      </c>
      <c r="K38" s="3">
        <f t="shared" si="26"/>
        <v>2613</v>
      </c>
      <c r="L38" s="3">
        <f t="shared" si="26"/>
        <v>2613</v>
      </c>
      <c r="M38" s="3">
        <f t="shared" si="26"/>
        <v>2613</v>
      </c>
      <c r="N38" s="3">
        <f t="shared" si="26"/>
        <v>2613</v>
      </c>
    </row>
    <row r="39" spans="1:16">
      <c r="A39" t="s">
        <v>170</v>
      </c>
      <c r="B39" s="3"/>
      <c r="C39" s="3"/>
      <c r="D39" s="3"/>
      <c r="E39" s="3"/>
      <c r="F39" s="3"/>
      <c r="G39" s="3"/>
      <c r="H39" s="3"/>
      <c r="I39" s="3"/>
      <c r="J39" s="3"/>
      <c r="K39" s="3"/>
      <c r="L39" s="3"/>
      <c r="M39" s="3"/>
      <c r="N39" s="3"/>
    </row>
    <row r="40" spans="1:16">
      <c r="A40" s="2" t="s">
        <v>171</v>
      </c>
      <c r="B40" s="3">
        <v>6776</v>
      </c>
      <c r="C40" s="3">
        <v>7789</v>
      </c>
      <c r="D40" s="3">
        <v>8641</v>
      </c>
      <c r="E40" s="3">
        <v>6387</v>
      </c>
      <c r="F40" s="3">
        <v>7166</v>
      </c>
      <c r="G40" s="3">
        <v>8302</v>
      </c>
      <c r="H40" s="3">
        <v>9968</v>
      </c>
      <c r="I40" s="3">
        <v>11487</v>
      </c>
      <c r="J40" s="3">
        <f>+I40</f>
        <v>11487</v>
      </c>
      <c r="K40" s="3">
        <f t="shared" ref="K40:N40" si="27">+J40</f>
        <v>11487</v>
      </c>
      <c r="L40" s="3">
        <f t="shared" si="27"/>
        <v>11487</v>
      </c>
      <c r="M40" s="3">
        <f t="shared" si="27"/>
        <v>11487</v>
      </c>
      <c r="N40" s="3">
        <f t="shared" si="27"/>
        <v>11487</v>
      </c>
    </row>
    <row r="41" spans="1:16">
      <c r="A41" s="2" t="s">
        <v>172</v>
      </c>
      <c r="B41" s="3">
        <v>4685</v>
      </c>
      <c r="C41" s="3">
        <v>4151</v>
      </c>
      <c r="D41" s="3">
        <v>3979</v>
      </c>
      <c r="E41" s="3">
        <v>3517</v>
      </c>
      <c r="F41" s="3">
        <v>1643</v>
      </c>
      <c r="G41" s="3">
        <v>-191</v>
      </c>
      <c r="H41" s="3">
        <v>3179</v>
      </c>
      <c r="I41" s="3">
        <v>3476</v>
      </c>
      <c r="J41" s="3">
        <f>I41+J14-J61-J59</f>
        <v>16597.476443084324</v>
      </c>
      <c r="K41" s="3">
        <f t="shared" ref="K41:N41" si="28">J41+K14-K61-K59</f>
        <v>35882.396709320579</v>
      </c>
      <c r="L41" s="3">
        <f t="shared" si="28"/>
        <v>56620.805184257384</v>
      </c>
      <c r="M41" s="3">
        <f t="shared" si="28"/>
        <v>80151.896938754187</v>
      </c>
      <c r="N41" s="3">
        <f t="shared" si="28"/>
        <v>106718.12402973665</v>
      </c>
      <c r="O41" t="s">
        <v>226</v>
      </c>
    </row>
    <row r="42" spans="1:16">
      <c r="A42" s="2" t="s">
        <v>173</v>
      </c>
      <c r="B42" s="3">
        <v>1246</v>
      </c>
      <c r="C42" s="3">
        <v>318</v>
      </c>
      <c r="D42" s="3">
        <v>-213</v>
      </c>
      <c r="E42" s="3">
        <v>-92</v>
      </c>
      <c r="F42" s="3">
        <v>231</v>
      </c>
      <c r="G42" s="3">
        <v>-56</v>
      </c>
      <c r="H42" s="3">
        <v>-380</v>
      </c>
      <c r="I42" s="3">
        <v>318</v>
      </c>
      <c r="J42" s="3">
        <f>+I42</f>
        <v>318</v>
      </c>
      <c r="K42" s="3">
        <f t="shared" ref="K42:N42" si="29">+J42</f>
        <v>318</v>
      </c>
      <c r="L42" s="3">
        <f t="shared" si="29"/>
        <v>318</v>
      </c>
      <c r="M42" s="3">
        <f t="shared" si="29"/>
        <v>318</v>
      </c>
      <c r="N42" s="3">
        <f t="shared" si="29"/>
        <v>318</v>
      </c>
    </row>
    <row r="43" spans="1:16" ht="15.75" thickBot="1">
      <c r="A43" s="6" t="s">
        <v>174</v>
      </c>
      <c r="B43" s="7">
        <f>SUM(B33:B42)</f>
        <v>19466</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49584.476443084321</v>
      </c>
      <c r="K43" s="7">
        <f t="shared" si="30"/>
        <v>68369.396709320572</v>
      </c>
      <c r="L43" s="7">
        <f t="shared" si="30"/>
        <v>89107.805184257391</v>
      </c>
      <c r="M43" s="7">
        <f t="shared" si="30"/>
        <v>111638.89693875419</v>
      </c>
      <c r="N43" s="7">
        <f t="shared" si="30"/>
        <v>138205.12402973665</v>
      </c>
    </row>
    <row r="44" spans="1:16" s="1" customFormat="1" ht="15.75" thickTop="1">
      <c r="A44" s="56" t="s">
        <v>175</v>
      </c>
      <c r="B44" s="81">
        <f>B43-B31</f>
        <v>-0.18182412339228904</v>
      </c>
      <c r="C44" s="81">
        <f t="shared" ref="C44:N44" si="31">C43-C31</f>
        <v>-0.18186310847522691</v>
      </c>
      <c r="D44" s="81">
        <f t="shared" si="31"/>
        <v>-0.19458515283622546</v>
      </c>
      <c r="E44" s="81">
        <f t="shared" si="31"/>
        <v>-0.17803665137034841</v>
      </c>
      <c r="F44" s="81">
        <f t="shared" si="31"/>
        <v>-0.18615947030775715</v>
      </c>
      <c r="G44" s="81">
        <f t="shared" si="31"/>
        <v>-0.21035745795961702</v>
      </c>
      <c r="H44" s="81">
        <f t="shared" si="31"/>
        <v>-0.19042166239523795</v>
      </c>
      <c r="I44" s="81">
        <f t="shared" si="31"/>
        <v>-0.20828516377514461</v>
      </c>
      <c r="J44" s="81">
        <f t="shared" si="31"/>
        <v>-9216.4242465808129</v>
      </c>
      <c r="K44" s="81">
        <f t="shared" si="31"/>
        <v>3590.0256950691328</v>
      </c>
      <c r="L44" s="81">
        <f t="shared" si="31"/>
        <v>18459.501396389212</v>
      </c>
      <c r="M44" s="81">
        <f t="shared" si="31"/>
        <v>32882.721401655712</v>
      </c>
      <c r="N44" s="81">
        <f t="shared" si="31"/>
        <v>51256.365626105267</v>
      </c>
    </row>
    <row r="45" spans="1:16">
      <c r="A45" s="54" t="s">
        <v>176</v>
      </c>
      <c r="B45" s="38"/>
      <c r="C45" s="38"/>
      <c r="D45" s="38"/>
      <c r="E45" s="38"/>
      <c r="F45" s="38"/>
      <c r="G45" s="38"/>
      <c r="H45" s="38"/>
      <c r="I45" s="38"/>
      <c r="J45" s="38"/>
      <c r="K45" s="38"/>
      <c r="L45" s="38"/>
      <c r="M45" s="38"/>
      <c r="N45" s="38"/>
      <c r="O45" s="12"/>
      <c r="P45" s="12" t="s">
        <v>221</v>
      </c>
    </row>
    <row r="46" spans="1:16">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row>
    <row r="47" spans="1:16">
      <c r="A47" t="s">
        <v>132</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593.92149106718239</v>
      </c>
      <c r="K47" s="9">
        <f>'Segmental forecast'!K8</f>
        <v>732.22106067744471</v>
      </c>
      <c r="L47" s="9">
        <f>'Segmental forecast'!L8</f>
        <v>784.34401080483087</v>
      </c>
      <c r="M47" s="9">
        <f>'Segmental forecast'!M8</f>
        <v>882.82065926286612</v>
      </c>
      <c r="N47" s="9">
        <f>'Segmental forecast'!N8</f>
        <v>978.35119122815479</v>
      </c>
    </row>
    <row r="48" spans="1:16">
      <c r="A48" t="s">
        <v>177</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+J12</f>
        <v>871.86236646088855</v>
      </c>
      <c r="K48" s="3">
        <f t="shared" ref="K48:N48" si="32">+K12</f>
        <v>1394.8260476267865</v>
      </c>
      <c r="L48" s="3">
        <f t="shared" si="32"/>
        <v>1516.4993181421885</v>
      </c>
      <c r="M48" s="3">
        <f t="shared" si="32"/>
        <v>1752.2726320374895</v>
      </c>
      <c r="N48" s="3">
        <f t="shared" si="32"/>
        <v>2008.7029740347634</v>
      </c>
    </row>
    <row r="49" spans="1:16">
      <c r="A49" s="1" t="s">
        <v>178</v>
      </c>
      <c r="B49" s="9">
        <f>B46-B48</f>
        <v>2971</v>
      </c>
      <c r="C49" s="9">
        <f t="shared" ref="C49:N49" si="33">C46-C48</f>
        <v>3894</v>
      </c>
      <c r="D49" s="9">
        <f t="shared" si="33"/>
        <v>4242</v>
      </c>
      <c r="E49" s="9">
        <f t="shared" si="33"/>
        <v>3850</v>
      </c>
      <c r="F49" s="9">
        <f t="shared" si="33"/>
        <v>4093</v>
      </c>
      <c r="G49" s="9">
        <f t="shared" si="33"/>
        <v>1948</v>
      </c>
      <c r="H49" s="9">
        <f t="shared" si="33"/>
        <v>5746</v>
      </c>
      <c r="I49" s="9">
        <f t="shared" si="33"/>
        <v>5625</v>
      </c>
      <c r="J49" s="9">
        <f t="shared" si="33"/>
        <v>7930.2364556007606</v>
      </c>
      <c r="K49" s="9">
        <f t="shared" si="33"/>
        <v>10460.921378034103</v>
      </c>
      <c r="L49" s="9">
        <f t="shared" si="33"/>
        <v>11037.414082324885</v>
      </c>
      <c r="M49" s="9">
        <f t="shared" si="33"/>
        <v>12721.47851218854</v>
      </c>
      <c r="N49" s="9">
        <f t="shared" si="33"/>
        <v>14292.322452417244</v>
      </c>
    </row>
    <row r="50" spans="1:16">
      <c r="A50" t="s">
        <v>179</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I70*I76</f>
        <v>83.475157452764165</v>
      </c>
      <c r="K50" s="3">
        <f>J70*I76</f>
        <v>-2092.513050606974</v>
      </c>
      <c r="L50" s="3">
        <f>K70*I76</f>
        <v>-2611.0797809548103</v>
      </c>
      <c r="M50" s="3">
        <f>L70*I76</f>
        <v>-3048.9751761488674</v>
      </c>
      <c r="N50" s="3">
        <f>M70*I76</f>
        <v>-3786.0043138956275</v>
      </c>
    </row>
    <row r="51" spans="1:16">
      <c r="A51" t="s">
        <v>180</v>
      </c>
      <c r="B51" s="3">
        <f>5451-B23</f>
        <v>-113</v>
      </c>
      <c r="C51" s="3">
        <f>B23-C23</f>
        <v>-324</v>
      </c>
      <c r="D51" s="3">
        <f t="shared" ref="D51:N51" si="34">C23-D23</f>
        <v>-796</v>
      </c>
      <c r="E51" s="3">
        <f t="shared" si="34"/>
        <v>204</v>
      </c>
      <c r="F51" s="3">
        <f t="shared" si="34"/>
        <v>-802</v>
      </c>
      <c r="G51" s="3">
        <f t="shared" si="34"/>
        <v>-586</v>
      </c>
      <c r="H51" s="3">
        <f t="shared" si="34"/>
        <v>-613</v>
      </c>
      <c r="I51" s="3">
        <f t="shared" si="34"/>
        <v>-1248</v>
      </c>
      <c r="J51" s="3">
        <f t="shared" si="34"/>
        <v>-114.43714146341154</v>
      </c>
      <c r="K51" s="3">
        <f t="shared" si="34"/>
        <v>-1080.6289033527701</v>
      </c>
      <c r="L51" s="3">
        <f t="shared" si="34"/>
        <v>-1254.59900009384</v>
      </c>
      <c r="M51" s="3">
        <f t="shared" si="34"/>
        <v>-1447.5693963243557</v>
      </c>
      <c r="N51" s="3">
        <f t="shared" si="34"/>
        <v>-1651.6435213625828</v>
      </c>
    </row>
    <row r="52" spans="1:16">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P52" t="s">
        <v>220</v>
      </c>
    </row>
    <row r="53" spans="1:16">
      <c r="A53" s="1" t="s">
        <v>181</v>
      </c>
      <c r="B53" s="9">
        <f>B47+B49+B51+B52-B50</f>
        <v>4524</v>
      </c>
      <c r="C53" s="9">
        <f t="shared" ref="C53:N53" si="35">C47+C49+C51+C52-C50</f>
        <v>5292</v>
      </c>
      <c r="D53" s="9">
        <f t="shared" si="35"/>
        <v>5159</v>
      </c>
      <c r="E53" s="9">
        <f t="shared" si="35"/>
        <v>5704</v>
      </c>
      <c r="F53" s="9">
        <f t="shared" si="35"/>
        <v>4962</v>
      </c>
      <c r="G53" s="9">
        <f t="shared" si="35"/>
        <v>3029</v>
      </c>
      <c r="H53" s="9">
        <f t="shared" si="35"/>
        <v>6279</v>
      </c>
      <c r="I53" s="9">
        <f t="shared" si="35"/>
        <v>5562</v>
      </c>
      <c r="J53" s="9">
        <f t="shared" si="35"/>
        <v>9090.3403372521152</v>
      </c>
      <c r="K53" s="9">
        <f t="shared" si="35"/>
        <v>13079.543978039443</v>
      </c>
      <c r="L53" s="9">
        <f t="shared" si="35"/>
        <v>14138.955525465164</v>
      </c>
      <c r="M53" s="9">
        <f t="shared" si="35"/>
        <v>16279.220602876492</v>
      </c>
      <c r="N53" s="9">
        <f t="shared" si="35"/>
        <v>18599.114805571076</v>
      </c>
    </row>
    <row r="54" spans="1:16">
      <c r="A54" t="s">
        <v>182</v>
      </c>
      <c r="B54" s="3">
        <v>1216</v>
      </c>
      <c r="C54" s="3">
        <v>-1123</v>
      </c>
      <c r="D54" s="3">
        <v>-306</v>
      </c>
      <c r="E54" s="3">
        <v>154</v>
      </c>
      <c r="F54" s="3">
        <v>1907</v>
      </c>
      <c r="G54" s="3">
        <v>402</v>
      </c>
      <c r="H54" s="3">
        <v>780</v>
      </c>
      <c r="I54" s="3">
        <v>94</v>
      </c>
      <c r="J54" s="3"/>
      <c r="K54" s="3"/>
      <c r="L54" s="3"/>
      <c r="M54" s="3"/>
      <c r="N54" s="3"/>
      <c r="P54" t="s">
        <v>219</v>
      </c>
    </row>
    <row r="55" spans="1:16">
      <c r="A55" s="26" t="s">
        <v>183</v>
      </c>
      <c r="B55" s="25">
        <f>B49+B47+B51+B54</f>
        <v>4680</v>
      </c>
      <c r="C55" s="25">
        <f t="shared" ref="C55:N55" si="36">C49+C47+C51+C54</f>
        <v>3096</v>
      </c>
      <c r="D55" s="25">
        <f t="shared" si="36"/>
        <v>3846</v>
      </c>
      <c r="E55" s="25">
        <f t="shared" si="36"/>
        <v>4955</v>
      </c>
      <c r="F55" s="25">
        <f t="shared" si="36"/>
        <v>5903</v>
      </c>
      <c r="G55" s="25">
        <f t="shared" si="36"/>
        <v>2485</v>
      </c>
      <c r="H55" s="25">
        <f t="shared" si="36"/>
        <v>6657</v>
      </c>
      <c r="I55" s="25">
        <f t="shared" si="36"/>
        <v>5188</v>
      </c>
      <c r="J55" s="25">
        <f>J49+J47+J51+J54</f>
        <v>8409.7208052045316</v>
      </c>
      <c r="K55" s="25">
        <f t="shared" si="36"/>
        <v>10112.513535358778</v>
      </c>
      <c r="L55" s="25">
        <f t="shared" si="36"/>
        <v>10567.159093035876</v>
      </c>
      <c r="M55" s="25">
        <f>M49+M47+M51+M54</f>
        <v>12156.729775127051</v>
      </c>
      <c r="N55" s="25">
        <f t="shared" si="36"/>
        <v>13619.030122282817</v>
      </c>
    </row>
    <row r="56" spans="1:16">
      <c r="A56" t="s">
        <v>184</v>
      </c>
      <c r="B56" s="3"/>
      <c r="C56" s="3"/>
      <c r="D56" s="3"/>
      <c r="E56" s="3"/>
      <c r="F56" s="3"/>
      <c r="G56" s="3"/>
      <c r="H56" s="3"/>
      <c r="I56" s="3"/>
      <c r="J56" s="3"/>
      <c r="K56" s="3"/>
      <c r="L56" s="3"/>
      <c r="M56" s="3"/>
      <c r="N56" s="3"/>
    </row>
    <row r="57" spans="1:16">
      <c r="A57" t="s">
        <v>185</v>
      </c>
      <c r="B57" s="3">
        <v>938</v>
      </c>
      <c r="C57" s="3">
        <v>109</v>
      </c>
      <c r="D57" s="3">
        <v>97</v>
      </c>
      <c r="E57" s="3">
        <v>1304</v>
      </c>
      <c r="F57" s="3">
        <v>855</v>
      </c>
      <c r="G57" s="3">
        <v>58</v>
      </c>
      <c r="H57" s="3">
        <v>-3105</v>
      </c>
      <c r="I57" s="3"/>
      <c r="J57" s="3"/>
      <c r="K57" s="3"/>
      <c r="L57" s="3"/>
      <c r="M57" s="3"/>
      <c r="N57" s="3"/>
      <c r="P57" t="s">
        <v>219</v>
      </c>
    </row>
    <row r="58" spans="1:16">
      <c r="A58" s="26" t="s">
        <v>186</v>
      </c>
      <c r="B58" s="25">
        <f>B52+B57</f>
        <v>2051</v>
      </c>
      <c r="C58" s="25">
        <f t="shared" ref="C58:N58" si="37">C52+C57</f>
        <v>1252</v>
      </c>
      <c r="D58" s="25">
        <f t="shared" si="37"/>
        <v>1202</v>
      </c>
      <c r="E58" s="25">
        <f t="shared" si="37"/>
        <v>2332</v>
      </c>
      <c r="F58" s="25">
        <f t="shared" si="37"/>
        <v>1974</v>
      </c>
      <c r="G58" s="25">
        <f t="shared" si="37"/>
        <v>1144</v>
      </c>
      <c r="H58" s="25">
        <f t="shared" si="37"/>
        <v>-2410</v>
      </c>
      <c r="I58" s="25">
        <f t="shared" si="37"/>
        <v>758</v>
      </c>
      <c r="J58" s="25">
        <f t="shared" si="37"/>
        <v>764.09468950034784</v>
      </c>
      <c r="K58" s="25">
        <f t="shared" si="37"/>
        <v>874.51739207369133</v>
      </c>
      <c r="L58" s="25">
        <f t="shared" si="37"/>
        <v>960.71665147447845</v>
      </c>
      <c r="M58" s="25">
        <f t="shared" si="37"/>
        <v>1073.5156516005736</v>
      </c>
      <c r="N58" s="25">
        <f t="shared" si="37"/>
        <v>1194.0803693926321</v>
      </c>
    </row>
    <row r="59" spans="1:16">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row>
    <row r="60" spans="1:16">
      <c r="A60" s="51" t="s">
        <v>129</v>
      </c>
      <c r="B60" s="52"/>
      <c r="C60" s="52">
        <f>C59/B59-1</f>
        <v>0.35960044395116531</v>
      </c>
      <c r="D60" s="52">
        <f t="shared" ref="D60:I60" si="38">D59/C59-1</f>
        <v>0.11591836734693883</v>
      </c>
      <c r="E60" s="52">
        <f t="shared" si="38"/>
        <v>0.28785662033650339</v>
      </c>
      <c r="F60" s="52">
        <f t="shared" si="38"/>
        <v>1.8460664583924924E-2</v>
      </c>
      <c r="G60" s="52">
        <f t="shared" si="38"/>
        <v>-0.39152258784160621</v>
      </c>
      <c r="H60" s="52">
        <f t="shared" si="38"/>
        <v>-1.2584784601283228</v>
      </c>
      <c r="I60" s="52">
        <f t="shared" si="38"/>
        <v>-6.0762411347517729</v>
      </c>
      <c r="J60" s="52">
        <v>0.25</v>
      </c>
      <c r="K60" s="52">
        <v>0.25</v>
      </c>
      <c r="L60" s="52">
        <v>0.25</v>
      </c>
      <c r="M60" s="52">
        <v>0.25</v>
      </c>
      <c r="N60" s="52">
        <v>0.25</v>
      </c>
    </row>
    <row r="61" spans="1:16">
      <c r="A61" t="s">
        <v>188</v>
      </c>
      <c r="B61" s="3">
        <v>-899</v>
      </c>
      <c r="C61" s="3">
        <v>-1022</v>
      </c>
      <c r="D61" s="3">
        <v>-1133</v>
      </c>
      <c r="E61" s="3">
        <v>-1243</v>
      </c>
      <c r="F61" s="3">
        <v>-1332</v>
      </c>
      <c r="G61" s="3">
        <v>-1452</v>
      </c>
      <c r="H61" s="3">
        <v>-1638</v>
      </c>
      <c r="I61" s="3">
        <v>-1837</v>
      </c>
      <c r="J61" s="3">
        <f>-J17*J15</f>
        <v>-2386.3091639264749</v>
      </c>
      <c r="K61" s="3">
        <f>-K17*K15</f>
        <v>-3817.6738755754754</v>
      </c>
      <c r="L61" s="3">
        <f>-L17*L15</f>
        <v>-4150.6966686275637</v>
      </c>
      <c r="M61" s="3">
        <f>-M17*M15</f>
        <v>-4796.0141421199933</v>
      </c>
      <c r="N61" s="3">
        <f>-N17*N15</f>
        <v>-5497.8704196203535</v>
      </c>
      <c r="O61" t="s">
        <v>222</v>
      </c>
    </row>
    <row r="62" spans="1:16">
      <c r="A62" t="s">
        <v>189</v>
      </c>
      <c r="B62" s="3">
        <v>-89</v>
      </c>
      <c r="C62" s="3">
        <v>801</v>
      </c>
      <c r="D62" s="3">
        <v>1809</v>
      </c>
      <c r="E62" s="3">
        <v>13</v>
      </c>
      <c r="F62" s="3">
        <v>-325</v>
      </c>
      <c r="G62" s="3">
        <v>6183</v>
      </c>
      <c r="H62" s="3">
        <v>-249</v>
      </c>
      <c r="I62" s="3">
        <v>15</v>
      </c>
      <c r="J62" s="3">
        <f>(I33+I36)-(J33+J36)</f>
        <v>500</v>
      </c>
      <c r="K62" s="3">
        <f t="shared" ref="K62:N62" si="39">(J33+J36)-(K33+K36)</f>
        <v>500</v>
      </c>
      <c r="L62" s="3">
        <f t="shared" si="39"/>
        <v>0</v>
      </c>
      <c r="M62" s="3">
        <f t="shared" si="39"/>
        <v>1000</v>
      </c>
      <c r="N62" s="3">
        <f t="shared" si="39"/>
        <v>0</v>
      </c>
      <c r="O62" s="3" t="s">
        <v>224</v>
      </c>
    </row>
    <row r="63" spans="1:16">
      <c r="A63" t="s">
        <v>190</v>
      </c>
      <c r="B63" s="3">
        <v>0</v>
      </c>
      <c r="C63" s="3">
        <v>0</v>
      </c>
      <c r="D63" s="3">
        <v>-90</v>
      </c>
      <c r="E63" s="3">
        <v>-84</v>
      </c>
      <c r="F63" s="3">
        <v>-50</v>
      </c>
      <c r="G63" s="3">
        <v>-58</v>
      </c>
      <c r="H63" s="3">
        <v>-136</v>
      </c>
      <c r="I63" s="3"/>
      <c r="J63" s="3"/>
      <c r="K63" s="3"/>
      <c r="L63" s="3"/>
      <c r="M63" s="3"/>
      <c r="N63" s="3"/>
      <c r="P63" t="s">
        <v>219</v>
      </c>
    </row>
    <row r="64" spans="1:16">
      <c r="A64" s="26" t="s">
        <v>191</v>
      </c>
      <c r="B64" s="25">
        <f>B59+B61+B62+B63</f>
        <v>-2790</v>
      </c>
      <c r="C64" s="25">
        <f t="shared" ref="C64:N64" si="40">C59+C61+C62+C63</f>
        <v>-2671</v>
      </c>
      <c r="D64" s="25">
        <f t="shared" si="40"/>
        <v>-2148</v>
      </c>
      <c r="E64" s="25">
        <f t="shared" si="40"/>
        <v>-4835</v>
      </c>
      <c r="F64" s="25">
        <f t="shared" si="40"/>
        <v>-5293</v>
      </c>
      <c r="G64" s="25">
        <f t="shared" si="40"/>
        <v>2491</v>
      </c>
      <c r="H64" s="25">
        <f t="shared" si="40"/>
        <v>-1459</v>
      </c>
      <c r="I64" s="25">
        <f t="shared" si="40"/>
        <v>-4685</v>
      </c>
      <c r="J64" s="25">
        <f t="shared" si="40"/>
        <v>-4774.7151449363246</v>
      </c>
      <c r="K64" s="25">
        <f t="shared" si="40"/>
        <v>-6231.4858375951753</v>
      </c>
      <c r="L64" s="25">
        <f t="shared" si="40"/>
        <v>-7089.9146116571137</v>
      </c>
      <c r="M64" s="25">
        <f t="shared" si="40"/>
        <v>-6760.6380661593939</v>
      </c>
      <c r="N64" s="25">
        <f t="shared" si="40"/>
        <v>-8487.9003246696047</v>
      </c>
    </row>
    <row r="65" spans="1:16">
      <c r="A65" t="s">
        <v>192</v>
      </c>
      <c r="B65" s="3">
        <v>-83</v>
      </c>
      <c r="C65" s="3">
        <v>-105</v>
      </c>
      <c r="D65" s="3">
        <v>-20</v>
      </c>
      <c r="E65" s="3">
        <v>45</v>
      </c>
      <c r="F65" s="3">
        <v>-129</v>
      </c>
      <c r="G65" s="3">
        <v>-66</v>
      </c>
      <c r="H65" s="3">
        <v>143</v>
      </c>
      <c r="I65" s="3"/>
      <c r="J65" s="3"/>
      <c r="K65" s="3"/>
      <c r="L65" s="3"/>
      <c r="M65" s="3"/>
      <c r="N65" s="3"/>
      <c r="P65" t="s">
        <v>219</v>
      </c>
    </row>
    <row r="66" spans="1:16">
      <c r="A66" s="26" t="s">
        <v>193</v>
      </c>
      <c r="B66" s="25">
        <f>B55+B58+B64+B65</f>
        <v>3858</v>
      </c>
      <c r="C66" s="25">
        <f t="shared" ref="C66:N66" si="41">C55+C58+C64+C65</f>
        <v>1572</v>
      </c>
      <c r="D66" s="25">
        <f t="shared" si="41"/>
        <v>2880</v>
      </c>
      <c r="E66" s="25">
        <f t="shared" si="41"/>
        <v>2497</v>
      </c>
      <c r="F66" s="25">
        <f t="shared" si="41"/>
        <v>2455</v>
      </c>
      <c r="G66" s="25">
        <f t="shared" si="41"/>
        <v>6054</v>
      </c>
      <c r="H66" s="25">
        <f t="shared" si="41"/>
        <v>2931</v>
      </c>
      <c r="I66" s="25">
        <f t="shared" si="41"/>
        <v>1261</v>
      </c>
      <c r="J66" s="25">
        <f t="shared" si="41"/>
        <v>4399.1003497685542</v>
      </c>
      <c r="K66" s="25">
        <f t="shared" si="41"/>
        <v>4755.5450898372928</v>
      </c>
      <c r="L66" s="25">
        <f t="shared" si="41"/>
        <v>4437.961132853241</v>
      </c>
      <c r="M66" s="25">
        <f t="shared" si="41"/>
        <v>6469.6073605682304</v>
      </c>
      <c r="N66" s="25">
        <f t="shared" si="41"/>
        <v>6325.2101670058437</v>
      </c>
    </row>
    <row r="67" spans="1:16">
      <c r="A67" t="s">
        <v>194</v>
      </c>
      <c r="B67" s="3">
        <v>2220</v>
      </c>
      <c r="C67" s="3">
        <f>+B68</f>
        <v>6078</v>
      </c>
      <c r="D67" s="3">
        <f t="shared" ref="D67:N67" si="42">+C68</f>
        <v>7650</v>
      </c>
      <c r="E67" s="3">
        <f t="shared" si="42"/>
        <v>10530</v>
      </c>
      <c r="F67" s="3">
        <f t="shared" si="42"/>
        <v>13027</v>
      </c>
      <c r="G67" s="3">
        <f t="shared" si="42"/>
        <v>15482</v>
      </c>
      <c r="H67" s="3">
        <f t="shared" si="42"/>
        <v>21536</v>
      </c>
      <c r="I67" s="3">
        <f t="shared" si="42"/>
        <v>24467</v>
      </c>
      <c r="J67" s="3">
        <f t="shared" si="42"/>
        <v>25728</v>
      </c>
      <c r="K67" s="3">
        <f t="shared" si="42"/>
        <v>30127.100349768552</v>
      </c>
      <c r="L67" s="3">
        <f t="shared" si="42"/>
        <v>34882.645439605847</v>
      </c>
      <c r="M67" s="3">
        <f t="shared" si="42"/>
        <v>39320.606572459088</v>
      </c>
      <c r="N67" s="3">
        <f t="shared" si="42"/>
        <v>45790.21393302732</v>
      </c>
    </row>
    <row r="68" spans="1:16" ht="15.75" thickBot="1">
      <c r="A68" s="6" t="s">
        <v>195</v>
      </c>
      <c r="B68" s="7">
        <f>B66+B67</f>
        <v>6078</v>
      </c>
      <c r="C68" s="7">
        <f t="shared" ref="C68:I68" si="43">SUM(C66:C67)</f>
        <v>7650</v>
      </c>
      <c r="D68" s="7">
        <f t="shared" si="43"/>
        <v>10530</v>
      </c>
      <c r="E68" s="7">
        <f t="shared" si="43"/>
        <v>13027</v>
      </c>
      <c r="F68" s="7">
        <f t="shared" si="43"/>
        <v>15482</v>
      </c>
      <c r="G68" s="7">
        <f t="shared" si="43"/>
        <v>21536</v>
      </c>
      <c r="H68" s="7">
        <f t="shared" si="43"/>
        <v>24467</v>
      </c>
      <c r="I68" s="7">
        <f t="shared" si="43"/>
        <v>25728</v>
      </c>
      <c r="J68" s="7">
        <f t="shared" ref="J68:N68" si="44">SUM(J66:J67)</f>
        <v>30127.100349768552</v>
      </c>
      <c r="K68" s="7">
        <f t="shared" si="44"/>
        <v>34882.645439605847</v>
      </c>
      <c r="L68" s="7">
        <f t="shared" si="44"/>
        <v>39320.606572459088</v>
      </c>
      <c r="M68" s="7">
        <f t="shared" si="44"/>
        <v>45790.21393302732</v>
      </c>
      <c r="N68" s="7">
        <f t="shared" si="44"/>
        <v>52115.424100033168</v>
      </c>
    </row>
    <row r="69" spans="1:16" ht="15.75" thickTop="1">
      <c r="A69" s="56" t="s">
        <v>175</v>
      </c>
      <c r="B69" s="39">
        <f>+B68-B21</f>
        <v>2226</v>
      </c>
      <c r="C69" s="39">
        <f t="shared" ref="C69:N69" si="45">+C68-C21</f>
        <v>4512</v>
      </c>
      <c r="D69" s="39">
        <f t="shared" si="45"/>
        <v>6722</v>
      </c>
      <c r="E69" s="39">
        <f t="shared" si="45"/>
        <v>8778</v>
      </c>
      <c r="F69" s="39">
        <f t="shared" si="45"/>
        <v>11016</v>
      </c>
      <c r="G69" s="39">
        <f t="shared" si="45"/>
        <v>13188</v>
      </c>
      <c r="H69" s="39">
        <f t="shared" si="45"/>
        <v>14578</v>
      </c>
      <c r="I69" s="39">
        <f t="shared" si="45"/>
        <v>17154</v>
      </c>
      <c r="J69" s="39">
        <f t="shared" si="45"/>
        <v>0</v>
      </c>
      <c r="K69" s="39">
        <f t="shared" si="45"/>
        <v>0</v>
      </c>
      <c r="L69" s="39">
        <f t="shared" si="45"/>
        <v>0</v>
      </c>
      <c r="M69" s="39">
        <f t="shared" si="45"/>
        <v>0</v>
      </c>
      <c r="N69" s="39">
        <f t="shared" si="45"/>
        <v>0</v>
      </c>
    </row>
    <row r="70" spans="1:16">
      <c r="A70" s="1" t="s">
        <v>196</v>
      </c>
      <c r="B70" s="46">
        <f>B33+B36-(B21+B57)</f>
        <v>-3604</v>
      </c>
      <c r="C70" s="46">
        <f t="shared" ref="C70:I70" si="46">C33+C36-(C21+C57)</f>
        <v>-1193</v>
      </c>
      <c r="D70" s="46">
        <f t="shared" si="46"/>
        <v>-428</v>
      </c>
      <c r="E70" s="46">
        <f t="shared" si="46"/>
        <v>-2079</v>
      </c>
      <c r="F70" s="46">
        <f t="shared" si="46"/>
        <v>-1851</v>
      </c>
      <c r="G70" s="46">
        <f t="shared" si="46"/>
        <v>1003</v>
      </c>
      <c r="H70" s="46">
        <f t="shared" si="46"/>
        <v>2629</v>
      </c>
      <c r="I70" s="46">
        <f t="shared" si="46"/>
        <v>846</v>
      </c>
      <c r="J70" s="46">
        <f>J33+J36-J68</f>
        <v>-21207.100349768552</v>
      </c>
      <c r="K70" s="46">
        <f t="shared" ref="K70:M70" si="47">K33+K36-K68</f>
        <v>-26462.645439605847</v>
      </c>
      <c r="L70" s="46">
        <f t="shared" si="47"/>
        <v>-30900.606572459088</v>
      </c>
      <c r="M70" s="46">
        <f t="shared" si="47"/>
        <v>-38370.21393302732</v>
      </c>
    </row>
    <row r="71" spans="1:16">
      <c r="M71" s="46">
        <f>N33+N36-N68</f>
        <v>-44695.424100033168</v>
      </c>
    </row>
    <row r="72" spans="1:16">
      <c r="B72" s="58"/>
    </row>
    <row r="74" spans="1:16">
      <c r="A74" t="s">
        <v>212</v>
      </c>
    </row>
    <row r="76" spans="1:16">
      <c r="A76" t="s">
        <v>213</v>
      </c>
      <c r="B76" s="79">
        <f>B70/B21</f>
        <v>-0.93561786085150567</v>
      </c>
      <c r="C76" s="79">
        <f t="shared" ref="C76:I76" si="48">C70/C21</f>
        <v>-0.38017845761631613</v>
      </c>
      <c r="D76" s="79">
        <f t="shared" si="48"/>
        <v>-0.11239495798319328</v>
      </c>
      <c r="E76" s="79">
        <f t="shared" si="48"/>
        <v>-0.48929159802306427</v>
      </c>
      <c r="F76" s="79">
        <f t="shared" si="48"/>
        <v>-0.41446484549932827</v>
      </c>
      <c r="G76" s="79">
        <f t="shared" si="48"/>
        <v>0.12014853857211308</v>
      </c>
      <c r="H76" s="79">
        <f t="shared" si="48"/>
        <v>0.26585094549499444</v>
      </c>
      <c r="I76" s="79">
        <f t="shared" si="48"/>
        <v>9.8670398880335894E-2</v>
      </c>
      <c r="K76" s="79"/>
    </row>
    <row r="77" spans="1:16">
      <c r="A77" t="s">
        <v>214</v>
      </c>
      <c r="C77">
        <f>C61/B61-1</f>
        <v>0.1368186874304782</v>
      </c>
      <c r="D77">
        <f t="shared" ref="D77:I77" si="49">D61/C61-1</f>
        <v>0.10861056751467713</v>
      </c>
      <c r="E77">
        <f t="shared" si="49"/>
        <v>9.7087378640776656E-2</v>
      </c>
      <c r="F77">
        <f t="shared" si="49"/>
        <v>7.160096540627503E-2</v>
      </c>
      <c r="G77">
        <f t="shared" si="49"/>
        <v>9.0090090090090058E-2</v>
      </c>
      <c r="H77">
        <f t="shared" si="49"/>
        <v>0.12809917355371891</v>
      </c>
      <c r="I77">
        <f t="shared" si="49"/>
        <v>0.1214896214896215</v>
      </c>
    </row>
    <row r="78" spans="1:16">
      <c r="A78" t="s">
        <v>215</v>
      </c>
      <c r="B78" s="80">
        <f>I59/112.69</f>
        <v>-25.405981009850031</v>
      </c>
      <c r="I78" s="80">
        <f>I59/113.48</f>
        <v>-25.22911526260134</v>
      </c>
      <c r="J78" s="80">
        <f>-J59/113.48</f>
        <v>25.452995955321203</v>
      </c>
      <c r="K78" s="80">
        <f>-K59/113.48</f>
        <v>25.676876648041066</v>
      </c>
      <c r="L78" s="80">
        <f>-L59/113.48</f>
        <v>25.900757340760929</v>
      </c>
      <c r="M78" s="80">
        <f>-M59/113.48</f>
        <v>26.124638033480796</v>
      </c>
      <c r="N78" s="80">
        <f>-N59/113.48</f>
        <v>26.348518726200659</v>
      </c>
    </row>
    <row r="79" spans="1:16">
      <c r="A79" t="s">
        <v>206</v>
      </c>
      <c r="B79" s="58">
        <v>112.69333115384613</v>
      </c>
    </row>
    <row r="82" spans="2:2">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2023-12-21T18:20:38Z</dcterms:modified>
</cp:coreProperties>
</file>