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76FE5F18-6070-4C4A-B905-DDB649C8FD2C}" xr6:coauthVersionLast="47" xr6:coauthVersionMax="47" xr10:uidLastSave="{00000000-0000-0000-0000-000000000000}"/>
  <bookViews>
    <workbookView xWindow="-120" yWindow="-120" windowWidth="20730" windowHeight="1116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5" i="3" l="1"/>
  <c r="K205" i="3"/>
  <c r="L205" i="3"/>
  <c r="M205" i="3"/>
  <c r="N205" i="3"/>
  <c r="K14" i="3"/>
  <c r="L14" i="3"/>
  <c r="M14" i="3"/>
  <c r="N14" i="3"/>
  <c r="J14" i="3"/>
  <c r="M17" i="4"/>
  <c r="N17" i="4"/>
  <c r="L17" i="4"/>
  <c r="J17" i="4"/>
  <c r="K17" i="4" s="1"/>
  <c r="J61" i="4"/>
  <c r="K61" i="4" s="1"/>
  <c r="J19" i="4"/>
  <c r="L61" i="4"/>
  <c r="M61" i="4"/>
  <c r="N61" i="4"/>
  <c r="K65" i="4"/>
  <c r="L65" i="4"/>
  <c r="M65" i="4"/>
  <c r="N65" i="4"/>
  <c r="J65" i="4"/>
  <c r="K62" i="4"/>
  <c r="L62" i="4"/>
  <c r="M62" i="4"/>
  <c r="N62" i="4"/>
  <c r="K63" i="4"/>
  <c r="L63" i="4"/>
  <c r="M63" i="4"/>
  <c r="N63" i="4"/>
  <c r="J63" i="4"/>
  <c r="J62" i="4"/>
  <c r="K59" i="4"/>
  <c r="L59" i="4"/>
  <c r="M59" i="4"/>
  <c r="N59" i="4"/>
  <c r="J59" i="4"/>
  <c r="K57" i="4"/>
  <c r="L57" i="4"/>
  <c r="M57" i="4"/>
  <c r="N57" i="4"/>
  <c r="J57" i="4"/>
  <c r="K54" i="4"/>
  <c r="L54" i="4"/>
  <c r="M54" i="4"/>
  <c r="N54" i="4"/>
  <c r="J54" i="4"/>
  <c r="K48" i="4"/>
  <c r="L48" i="4"/>
  <c r="M48" i="4"/>
  <c r="N48" i="4"/>
  <c r="J48" i="4"/>
  <c r="K42" i="4"/>
  <c r="L42" i="4"/>
  <c r="M42" i="4"/>
  <c r="N42" i="4"/>
  <c r="J42" i="4"/>
  <c r="K37" i="4"/>
  <c r="L37" i="4"/>
  <c r="M37" i="4"/>
  <c r="N37" i="4"/>
  <c r="K38" i="4"/>
  <c r="L38" i="4"/>
  <c r="M38" i="4"/>
  <c r="N38" i="4"/>
  <c r="K39" i="4"/>
  <c r="L39" i="4"/>
  <c r="M39" i="4"/>
  <c r="N39" i="4"/>
  <c r="K40" i="4"/>
  <c r="L40" i="4"/>
  <c r="M40" i="4"/>
  <c r="N40" i="4"/>
  <c r="J38" i="4"/>
  <c r="J39" i="4"/>
  <c r="J40" i="4"/>
  <c r="J37" i="4"/>
  <c r="K34" i="4"/>
  <c r="L34" i="4"/>
  <c r="M34" i="4"/>
  <c r="N34" i="4"/>
  <c r="K35" i="4"/>
  <c r="L35" i="4"/>
  <c r="M35" i="4"/>
  <c r="N35" i="4"/>
  <c r="J35" i="4"/>
  <c r="J34" i="4"/>
  <c r="K22" i="4"/>
  <c r="L22" i="4"/>
  <c r="M22" i="4"/>
  <c r="N22" i="4"/>
  <c r="J22" i="4"/>
  <c r="J16" i="4"/>
  <c r="J41" i="4"/>
  <c r="K25" i="4"/>
  <c r="L25" i="4"/>
  <c r="M25" i="4"/>
  <c r="N25" i="4"/>
  <c r="K26" i="4"/>
  <c r="L26" i="4"/>
  <c r="M26" i="4"/>
  <c r="N26" i="4"/>
  <c r="K27" i="4"/>
  <c r="L27" i="4"/>
  <c r="M27" i="4"/>
  <c r="N27" i="4"/>
  <c r="K28" i="4"/>
  <c r="L28" i="4"/>
  <c r="M28" i="4"/>
  <c r="N28" i="4"/>
  <c r="K29" i="4"/>
  <c r="L29" i="4"/>
  <c r="M29" i="4"/>
  <c r="N29" i="4"/>
  <c r="K30" i="4"/>
  <c r="L30" i="4"/>
  <c r="M30" i="4"/>
  <c r="N30" i="4"/>
  <c r="J26" i="4"/>
  <c r="J27" i="4"/>
  <c r="J28" i="4"/>
  <c r="J29" i="4"/>
  <c r="J30" i="4"/>
  <c r="J25" i="4"/>
  <c r="J51" i="4"/>
  <c r="K51" i="4"/>
  <c r="L51" i="4"/>
  <c r="M51" i="4"/>
  <c r="N51" i="4"/>
  <c r="J23" i="4"/>
  <c r="J33" i="4"/>
  <c r="K33" i="4" s="1"/>
  <c r="L33" i="4" s="1"/>
  <c r="M33" i="4" s="1"/>
  <c r="N33" i="4" s="1"/>
  <c r="J32" i="4"/>
  <c r="K32" i="4" s="1"/>
  <c r="L32" i="4" s="1"/>
  <c r="M32" i="4" s="1"/>
  <c r="N32" i="4" s="1"/>
  <c r="K15" i="4"/>
  <c r="L15" i="4"/>
  <c r="M15" i="4"/>
  <c r="N15" i="4"/>
  <c r="J15" i="4"/>
  <c r="J13" i="4"/>
  <c r="K13" i="4" s="1"/>
  <c r="L13" i="4" s="1"/>
  <c r="M13" i="4" s="1"/>
  <c r="N13" i="4" s="1"/>
  <c r="J21" i="4"/>
  <c r="K21" i="4" s="1"/>
  <c r="L21" i="4" s="1"/>
  <c r="M21" i="4" s="1"/>
  <c r="N21" i="4" s="1"/>
  <c r="J10" i="4"/>
  <c r="J50" i="4"/>
  <c r="M93" i="3"/>
  <c r="N93" i="3" s="1"/>
  <c r="L119" i="3"/>
  <c r="L115" i="3"/>
  <c r="M89" i="3"/>
  <c r="M85" i="3"/>
  <c r="M29" i="3"/>
  <c r="N29" i="3" s="1"/>
  <c r="M25" i="3"/>
  <c r="C143" i="3"/>
  <c r="D143" i="3"/>
  <c r="E143" i="3"/>
  <c r="F143" i="3"/>
  <c r="G143" i="3"/>
  <c r="H143" i="3"/>
  <c r="I143" i="3"/>
  <c r="I12" i="4"/>
  <c r="I15" i="4"/>
  <c r="I16" i="4"/>
  <c r="I17" i="4"/>
  <c r="I19" i="4"/>
  <c r="J1" i="4"/>
  <c r="K1" i="4" s="1"/>
  <c r="L1" i="4" s="1"/>
  <c r="M1" i="4" s="1"/>
  <c r="N1" i="4" s="1"/>
  <c r="N85" i="3" l="1"/>
  <c r="N119" i="3" s="1"/>
  <c r="M119" i="3"/>
  <c r="N89" i="3"/>
  <c r="N115" i="3" s="1"/>
  <c r="M115" i="3"/>
  <c r="N25" i="3"/>
  <c r="C62" i="4"/>
  <c r="D62" i="4"/>
  <c r="E62" i="4"/>
  <c r="F62" i="4"/>
  <c r="G62" i="4"/>
  <c r="H62" i="4"/>
  <c r="I62" i="4"/>
  <c r="B62" i="4"/>
  <c r="C59" i="4"/>
  <c r="D59" i="4"/>
  <c r="E59" i="4"/>
  <c r="F59" i="4"/>
  <c r="G59" i="4"/>
  <c r="H59" i="4"/>
  <c r="I59" i="4"/>
  <c r="B59" i="4"/>
  <c r="C57" i="4"/>
  <c r="D57" i="4"/>
  <c r="E57" i="4"/>
  <c r="F57" i="4"/>
  <c r="G57" i="4"/>
  <c r="H57" i="4"/>
  <c r="I57" i="4"/>
  <c r="B57" i="4"/>
  <c r="B77" i="4"/>
  <c r="C25" i="4" l="1"/>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E32" i="4" l="1"/>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B17" i="4" l="1"/>
  <c r="H19" i="4"/>
  <c r="I18" i="4"/>
  <c r="F17" i="4"/>
  <c r="E17" i="4"/>
  <c r="D17" i="4"/>
  <c r="C17" i="4"/>
  <c r="H18" i="4"/>
  <c r="F18" i="4"/>
  <c r="G18" i="4"/>
  <c r="E18" i="4"/>
  <c r="C18" i="4"/>
  <c r="B18" i="4"/>
  <c r="D18" i="4"/>
  <c r="H1" i="4"/>
  <c r="G1" i="4" s="1"/>
  <c r="F1" i="4" s="1"/>
  <c r="E1" i="4" s="1"/>
  <c r="D1" i="4" s="1"/>
  <c r="C1" i="4" s="1"/>
  <c r="B1" i="4" s="1"/>
  <c r="C19" i="4" l="1"/>
  <c r="D19" i="4"/>
  <c r="E19" i="4"/>
  <c r="F19" i="4"/>
  <c r="B19" i="4"/>
  <c r="B159" i="3"/>
  <c r="C188" i="3"/>
  <c r="D188" i="3"/>
  <c r="E188" i="3"/>
  <c r="E189" i="3" s="1"/>
  <c r="F188" i="3"/>
  <c r="F189" i="3" s="1"/>
  <c r="G188" i="3"/>
  <c r="G189" i="3" s="1"/>
  <c r="H188" i="3"/>
  <c r="H189" i="3" s="1"/>
  <c r="I188" i="3"/>
  <c r="B188" i="3"/>
  <c r="B189" i="3" s="1"/>
  <c r="J18" i="4" l="1"/>
  <c r="D189" i="3"/>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N18" i="4" l="1"/>
  <c r="M18" i="4"/>
  <c r="L18" i="4"/>
  <c r="K18" i="4"/>
  <c r="C48" i="3"/>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c r="I13" i="4"/>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99" i="3" l="1"/>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203" i="3" l="1"/>
  <c r="M200" i="3"/>
  <c r="N200" i="3" s="1"/>
  <c r="L199" i="3"/>
  <c r="M199" i="3" s="1"/>
  <c r="N199" i="3" s="1"/>
  <c r="L196" i="3"/>
  <c r="K202" i="3"/>
  <c r="G96" i="1"/>
  <c r="G98" i="1" s="1"/>
  <c r="G99" i="1" s="1"/>
  <c r="B4" i="3"/>
  <c r="B4" i="4" s="1"/>
  <c r="M203" i="3" l="1"/>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c r="C67" i="4" s="1"/>
  <c r="B69" i="4"/>
  <c r="C66" i="4"/>
  <c r="C68" i="4" s="1"/>
  <c r="D66" i="4"/>
  <c r="E66" i="4"/>
  <c r="F66" i="4"/>
  <c r="G66" i="4"/>
  <c r="I66" i="4"/>
  <c r="H66" i="4"/>
  <c r="C69" i="4" l="1"/>
  <c r="D67" i="4"/>
  <c r="D68" i="4"/>
  <c r="D69" i="4" s="1"/>
  <c r="E67" i="4" l="1"/>
  <c r="E68" i="4" s="1"/>
  <c r="E69" i="4" s="1"/>
  <c r="F67" i="4"/>
  <c r="F68" i="4" s="1"/>
  <c r="F69" i="4" l="1"/>
  <c r="G67" i="4"/>
  <c r="G68" i="4" s="1"/>
  <c r="G69" i="4" l="1"/>
  <c r="H67" i="4"/>
  <c r="H68" i="4" s="1"/>
  <c r="H69" i="4" l="1"/>
  <c r="I67" i="4"/>
  <c r="I68" i="4" s="1"/>
  <c r="I69" i="4" l="1"/>
  <c r="J67" i="4"/>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78" i="3"/>
  <c r="K75" i="3"/>
  <c r="K69" i="3"/>
  <c r="J71" i="3"/>
  <c r="J72" i="3" s="1"/>
  <c r="J66" i="3"/>
  <c r="J4" i="3"/>
  <c r="J3" i="4"/>
  <c r="J4" i="4" s="1"/>
  <c r="J75" i="3"/>
  <c r="J78" i="3"/>
  <c r="J69" i="3"/>
  <c r="K4" i="4" l="1"/>
  <c r="K72" i="3"/>
  <c r="M68" i="3"/>
  <c r="M74" i="3"/>
  <c r="M77" i="3"/>
  <c r="M3" i="3"/>
  <c r="M65" i="3"/>
  <c r="M5" i="3" s="1"/>
  <c r="M52" i="3"/>
  <c r="N74" i="3"/>
  <c r="N77" i="3"/>
  <c r="N3" i="3"/>
  <c r="N65" i="3"/>
  <c r="N5" i="3" s="1"/>
  <c r="N68" i="3"/>
  <c r="N52" i="3"/>
  <c r="L71" i="3"/>
  <c r="L72" i="3" s="1"/>
  <c r="L66" i="3"/>
  <c r="L4" i="3"/>
  <c r="L3" i="4"/>
  <c r="L4" i="4" s="1"/>
  <c r="L78" i="3"/>
  <c r="L75" i="3"/>
  <c r="L69" i="3"/>
  <c r="N69" i="3" l="1"/>
  <c r="N71" i="3"/>
  <c r="N66" i="3"/>
  <c r="N4" i="3"/>
  <c r="N3" i="4"/>
  <c r="N78" i="3"/>
  <c r="N75" i="3"/>
  <c r="M71" i="3"/>
  <c r="M72" i="3" s="1"/>
  <c r="M66" i="3"/>
  <c r="M4" i="3"/>
  <c r="M3" i="4"/>
  <c r="M4" i="4" s="1"/>
  <c r="M78" i="3"/>
  <c r="M75" i="3"/>
  <c r="M69" i="3"/>
  <c r="J43" i="4"/>
  <c r="J60" i="4"/>
  <c r="J64" i="4"/>
  <c r="K60" i="4" l="1"/>
  <c r="K64" i="4"/>
  <c r="N4" i="4"/>
  <c r="N72" i="3"/>
  <c r="L60" i="4" l="1"/>
  <c r="L64" i="4"/>
  <c r="M60" i="4" l="1"/>
  <c r="M64" i="4"/>
  <c r="N60" i="4" l="1"/>
  <c r="N64" i="4"/>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12" i="4" l="1"/>
  <c r="J14" i="4" s="1"/>
  <c r="K7" i="3"/>
  <c r="K6" i="3"/>
  <c r="L7" i="3"/>
  <c r="L6" i="3"/>
  <c r="M7" i="3"/>
  <c r="M6" i="3"/>
  <c r="N7" i="3"/>
  <c r="N6" i="3"/>
  <c r="K11" i="3"/>
  <c r="K46" i="4"/>
  <c r="K49" i="4"/>
  <c r="L11" i="3"/>
  <c r="L46" i="4"/>
  <c r="L49" i="4"/>
  <c r="M11" i="3"/>
  <c r="M46" i="4"/>
  <c r="M49" i="4"/>
  <c r="N11" i="3"/>
  <c r="N46" i="4"/>
  <c r="N49" i="4"/>
  <c r="N5" i="4"/>
  <c r="N9" i="4" s="1"/>
  <c r="N7" i="4"/>
  <c r="M5" i="4"/>
  <c r="M9" i="4" s="1"/>
  <c r="M7" i="4"/>
  <c r="L5" i="4"/>
  <c r="L9" i="4" s="1"/>
  <c r="L7" i="4"/>
  <c r="K5" i="4"/>
  <c r="K9" i="4" s="1"/>
  <c r="K7" i="4"/>
  <c r="K8" i="4" s="1"/>
  <c r="K198" i="3" l="1"/>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J24" i="4"/>
  <c r="K23" i="4" s="1"/>
  <c r="J31" i="4"/>
  <c r="K55" i="4" l="1"/>
  <c r="K24" i="4"/>
  <c r="L23" i="4" s="1"/>
  <c r="K31" i="4"/>
  <c r="L55" i="4" l="1"/>
  <c r="L24" i="4"/>
  <c r="M23" i="4" s="1"/>
  <c r="L31" i="4"/>
  <c r="M55" i="4" l="1"/>
  <c r="M24" i="4"/>
  <c r="N23" i="4" s="1"/>
  <c r="M31" i="4"/>
  <c r="N55" i="4" l="1"/>
  <c r="N31" i="4"/>
  <c r="N24" i="4"/>
  <c r="N207" i="3"/>
  <c r="K207" i="3"/>
  <c r="L207" i="3"/>
  <c r="M207" i="3"/>
  <c r="J207" i="3"/>
  <c r="M16" i="3"/>
  <c r="L16" i="3"/>
  <c r="K16" i="3"/>
  <c r="J15" i="3"/>
  <c r="J52" i="4" l="1"/>
  <c r="J16" i="3"/>
  <c r="K52" i="4"/>
  <c r="K15" i="3"/>
  <c r="L52" i="4"/>
  <c r="L15" i="3"/>
  <c r="M52" i="4"/>
  <c r="N15" i="3"/>
  <c r="M15" i="3"/>
  <c r="N52" i="4"/>
  <c r="N16" i="3"/>
  <c r="N58" i="4" l="1"/>
  <c r="N66" i="4" s="1"/>
  <c r="N53" i="4"/>
  <c r="M58" i="4"/>
  <c r="M66" i="4" s="1"/>
  <c r="M53" i="4"/>
  <c r="L58" i="4"/>
  <c r="L66" i="4" s="1"/>
  <c r="L53" i="4"/>
  <c r="K58" i="4"/>
  <c r="K66" i="4" s="1"/>
  <c r="K53" i="4"/>
  <c r="J58" i="4"/>
  <c r="J66" i="4" s="1"/>
  <c r="J68" i="4" s="1"/>
  <c r="K67" i="4" s="1"/>
  <c r="K50" i="4" s="1"/>
  <c r="K10" i="4" s="1"/>
  <c r="K11" i="4" s="1"/>
  <c r="J53" i="4"/>
  <c r="K12" i="4" l="1"/>
  <c r="K14" i="4" s="1"/>
  <c r="K68" i="4"/>
  <c r="L67" i="4" s="1"/>
  <c r="L50" i="4" s="1"/>
  <c r="L10" i="4" s="1"/>
  <c r="L11" i="4" s="1"/>
  <c r="L68" i="4"/>
  <c r="M67" i="4" s="1"/>
  <c r="M50" i="4" s="1"/>
  <c r="M10" i="4" s="1"/>
  <c r="M11" i="4" s="1"/>
  <c r="M68" i="4"/>
  <c r="N67" i="4" s="1"/>
  <c r="N50" i="4" s="1"/>
  <c r="N10" i="4" s="1"/>
  <c r="N11" i="4" s="1"/>
  <c r="N68" i="4"/>
  <c r="N12" i="4" l="1"/>
  <c r="N14" i="4" s="1"/>
  <c r="M12" i="4"/>
  <c r="M14" i="4" s="1"/>
  <c r="L12" i="4"/>
  <c r="L14" i="4" s="1"/>
  <c r="K16" i="4"/>
  <c r="K19" i="4" s="1"/>
  <c r="K41" i="4"/>
  <c r="K43" i="4" s="1"/>
  <c r="L16" i="4" l="1"/>
  <c r="L19" i="4" s="1"/>
  <c r="L41" i="4"/>
  <c r="L43" i="4" s="1"/>
  <c r="M16" i="4"/>
  <c r="M19" i="4" s="1"/>
  <c r="M41" i="4"/>
  <c r="M43" i="4" s="1"/>
  <c r="N16" i="4"/>
  <c r="N19" i="4" s="1"/>
  <c r="N41" i="4"/>
  <c r="N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<sst xmlns="http://schemas.openxmlformats.org/spreadsheetml/2006/main" count="558" uniqueCount="229">
  <si>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</si>
  <si>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</si>
  <si>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</si>
  <si>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</si>
  <si>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</si>
  <si>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</si>
  <si>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</si>
  <si>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</si>
  <si>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</si>
  <si>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</si>
  <si>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</si>
  <si>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</si>
  <si>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</si>
  <si>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</si>
  <si>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</si>
  <si>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</si>
  <si>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</si>
  <si>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</si>
  <si>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</si>
  <si>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</si>
  <si>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</si>
  <si>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</si>
  <si>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</si>
  <si>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</si>
  <si>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</si>
  <si>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</si>
  <si>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</si>
  <si>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</si>
  <si>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</si>
  <si>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</si>
  <si>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</si>
  <si>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</si>
  <si>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</si>
  <si>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</si>
  <si>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</si>
  <si>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</si>
  <si>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</si>
  <si>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</si>
  <si>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</si>
  <si>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</si>
  <si>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</si>
  <si>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</si>
  <si>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</si>
  <si>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</si>
  <si>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</si>
  <si>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</si>
  <si>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</si>
  <si>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</si>
  <si>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</si>
  <si>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</si>
  <si>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</si>
  <si>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</si>
  <si>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</si>
  <si>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</si>
  <si>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</si>
  <si>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</si>
  <si>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</si>
  <si>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</si>
  <si>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</si>
  <si>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</si>
  <si>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</si>
  <si>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</si>
  <si>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</si>
  <si>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</si>
  <si>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</si>
  <si>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</si>
  <si>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</si>
  <si>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</si>
  <si>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</si>
  <si>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</si>
  <si>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</si>
  <si>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</si>
  <si>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</si>
  <si>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</si>
  <si>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</si>
  <si>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</si>
  <si>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</si>
  <si>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</si>
  <si>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</si>
  <si>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</si>
  <si>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</si>
  <si>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</si>
  <si>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</si>
  <si>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</si>
  <si>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</si>
  <si>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</si>
  <si>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</si>
  <si>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</si>
  <si>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</si>
  <si>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</si>
  <si>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</si>
  <si>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</si>
  <si>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</si>
  <si>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</si>
  <si>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</si>
  <si>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</si>
  <si>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</si>
  <si>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</si>
  <si>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</si>
  <si>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</si>
  <si>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</si>
  <si>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</si>
  <si>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</si>
  <si>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</si>
  <si>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</si>
  <si>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</si>
  <si>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</si>
  <si>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</si>
  <si>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</si>
  <si>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</si>
  <si>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</si>
  <si>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</si>
  <si>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</si>
  <si>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</si>
  <si>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</si>
  <si>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</si>
  <si>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</si>
  <si>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</si>
  <si>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</si>
  <si>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</si>
  <si>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</si>
  <si>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</si>
  <si>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</si>
  <si>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</si>
  <si>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</si>
  <si>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</si>
  <si>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</si>
  <si>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</si>
  <si>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</si>
  <si>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</si>
  <si>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</si>
  <si>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</si>
  <si>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</si>
  <si>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</si>
  <si>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</si>
  <si>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</si>
  <si>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</si>
  <si>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</si>
  <si>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</si>
  <si>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</si>
  <si>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</si>
  <si>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</si>
  <si>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</si>
  <si>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</si>
  <si>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</si>
  <si>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</si>
  <si>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</si>
  <si>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</si>
  <si>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</si>
  <si>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</si>
  <si>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</si>
  <si>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</si>
  <si>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</si>
  <si>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</si>
  <si>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</si>
  <si>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</si>
  <si>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</si>
  <si>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</si>
  <si>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</si>
  <si>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</si>
  <si>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</si>
  <si>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</si>
  <si>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</si>
  <si>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</si>
  <si>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</si>
  <si>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</si>
  <si>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</si>
  <si>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</si>
  <si>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</si>
  <si>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</si>
  <si>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</si>
  <si>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</si>
  <si>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</si>
  <si>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</si>
  <si>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</si>
  <si>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</si>
  <si>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</si>
  <si>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</si>
  <si>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</si>
  <si>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</si>
  <si>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</si>
  <si>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</si>
  <si>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</si>
  <si>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</si>
  <si>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</si>
  <si>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</si>
  <si>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</si>
  <si>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</si>
  <si>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</si>
  <si>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</si>
  <si>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</si>
  <si>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</si>
  <si>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</si>
  <si>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</si>
  <si>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</si>
  <si>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</si>
  <si>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</si>
  <si>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</si>
  <si>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</si>
  <si>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</si>
  <si>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</si>
  <si>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</si>
  <si>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</si>
  <si>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</si>
  <si>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</si>
  <si>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</si>
  <si>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</si>
  <si>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</si>
  <si>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</si>
  <si>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</si>
  <si>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</si>
  <si>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</si>
  <si>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</si>
  <si>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</si>
  <si>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</si>
  <si>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</si>
  <si>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</si>
  <si>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</si>
  <si>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</si>
  <si>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</si>
  <si>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</si>
  <si>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</si>
  <si>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</si>
  <si>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</si>
  <si>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History the margin lies around 20%</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</si>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</sst>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i/>
      <sz val="9"/>
      <name val="Calibri"/>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41" fontId="29" fillId="0" borderId="0" xfId="1" applyNumberFormat="1" applyFont="1" applyFill="1" applyBorder="1"/>
    <xf numFmtId="166" fontId="22" fillId="0" borderId="0" xfId="2" applyNumberFormat="1" applyFont="1"/>
    <xf numFmtId="3" fontId="24" fillId="0" borderId="0" xfId="0" applyNumberFormat="1" applyFont="1"/>
    <xf numFmtId="166" fontId="0" fillId="0" borderId="0" xfId="0" applyNumberFormat="1"/>
    <xf numFmtId="9" fontId="0" fillId="0" borderId="0" xfId="2" applyFont="1"/>
    <xf numFmtId="166" fontId="40" fillId="0" borderId="0" xfId="2" applyNumberFormat="1" applyFont="1" applyFill="1" applyBorder="1" applyAlignment="1">
      <alignment horizontal="right"/>
    </xf>
    <xf numFmtId="166" fontId="30" fillId="0" borderId="0" xfId="2" applyNumberFormat="1" applyFont="1" applyFill="1" applyBorder="1" applyAlignment="1">
      <alignment horizontal="right"/>
    </xf>
    <xf numFmtId="41" fontId="15" fillId="0" borderId="0" xfId="0" applyNumberFormat="1" applyFont="1"/>
    <xf numFmtId="41" fontId="24"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5" x14ac:dyDescent="0.25"/>
  <cols>
    <col min="1" max="1" width="176.140625" style="19" customWidth="1"/>
  </cols>
  <sheetData>
    <row r="1" spans="1:1" ht="23.25" x14ac:dyDescent="0.35">
      <c r="A1" s="18" t="s">
        <v>20</v>
      </c>
    </row>
    <row r="2" spans="1:1" ht="20.25" x14ac:dyDescent="0.3">
      <c r="A2" s="137" t="s">
        <v>201</v>
      </c>
    </row>
    <row r="3" spans="1:1" ht="20.25" x14ac:dyDescent="0.3">
      <c r="A3" s="138" t="s">
        <v>199</v>
      </c>
    </row>
    <row r="4" spans="1:1" ht="20.25" x14ac:dyDescent="0.3">
      <c r="A4" s="139" t="s">
        <v>202</v>
      </c>
    </row>
    <row r="5" spans="1:1" ht="20.25" x14ac:dyDescent="0.3">
      <c r="A5" s="137" t="s">
        <v>203</v>
      </c>
    </row>
    <row r="6" spans="1:1" ht="20.25" x14ac:dyDescent="0.3">
      <c r="A6" s="137" t="s">
        <v>204</v>
      </c>
    </row>
    <row r="7" spans="1:1" ht="20.25" x14ac:dyDescent="0.3">
      <c r="A7" s="137" t="s">
        <v>205</v>
      </c>
    </row>
    <row r="8" spans="1:1" ht="20.25" x14ac:dyDescent="0.3">
      <c r="A8" s="137"/>
    </row>
    <row r="9" spans="1:1" ht="20.25" x14ac:dyDescent="0.3">
      <c r="A9" s="138" t="s">
        <v>206</v>
      </c>
    </row>
    <row r="10" spans="1:1" ht="20.25" x14ac:dyDescent="0.3">
      <c r="A10" s="137" t="s">
        <v>207</v>
      </c>
    </row>
    <row r="11" spans="1:1" ht="20.25" x14ac:dyDescent="0.3">
      <c r="A11" s="137" t="s">
        <v>208</v>
      </c>
    </row>
    <row r="12" spans="1:1" ht="20.25" x14ac:dyDescent="0.3">
      <c r="A12" s="137" t="s">
        <v>209</v>
      </c>
    </row>
    <row r="13" spans="1:1" ht="20.25" x14ac:dyDescent="0.3">
      <c r="A13" s="137" t="s">
        <v>210</v>
      </c>
    </row>
    <row r="14" spans="1:1" ht="20.25" x14ac:dyDescent="0.3">
      <c r="A14" s="137" t="s">
        <v>211</v>
      </c>
    </row>
    <row r="15" spans="1:1" ht="20.25" x14ac:dyDescent="0.3">
      <c r="A15" s="138" t="s">
        <v>212</v>
      </c>
    </row>
    <row r="16" spans="1:1" ht="20.25" x14ac:dyDescent="0.3">
      <c r="A16" s="137" t="s">
        <v>213</v>
      </c>
    </row>
    <row r="17" spans="1:1" ht="20.25" x14ac:dyDescent="0.3">
      <c r="A17" s="137" t="s">
        <v>214</v>
      </c>
    </row>
    <row r="18" spans="1:1" ht="20.25" x14ac:dyDescent="0.3">
      <c r="A18" s="137" t="s">
        <v>215</v>
      </c>
    </row>
    <row r="19" spans="1:1" ht="20.25" x14ac:dyDescent="0.3">
      <c r="A19" s="138" t="s">
        <v>216</v>
      </c>
    </row>
    <row r="20" spans="1:1" ht="20.25" x14ac:dyDescent="0.3">
      <c r="A20" s="137" t="s">
        <v>217</v>
      </c>
    </row>
    <row r="21" spans="1:1" ht="20.25" x14ac:dyDescent="0.3">
      <c r="A21" s="137" t="s">
        <v>218</v>
      </c>
    </row>
    <row r="22" spans="1:1" ht="20.25" x14ac:dyDescent="0.3">
      <c r="A22" s="137" t="s">
        <v>219</v>
      </c>
    </row>
    <row r="23" spans="1:1" ht="20.25" x14ac:dyDescent="0.3">
      <c r="A23" s="137"/>
    </row>
    <row r="24" spans="1:1" ht="20.25" x14ac:dyDescent="0.3">
      <c r="A24" s="137" t="s">
        <v>220</v>
      </c>
    </row>
    <row r="26" spans="1:1" x14ac:dyDescent="0.25">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91"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5"/>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5"/>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6">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6">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6">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7"/>
  <sheetViews>
    <sheetView tabSelected="1" topLeftCell="A19" zoomScale="90" zoomScaleNormal="90" workbookViewId="0">
      <selection activeCell="J41" sqref="J41"/>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47.28515625" customWidth="1"/>
    <col min="16" max="16" width="36.7109375" customWidth="1"/>
  </cols>
  <sheetData>
    <row r="1" spans="1:16"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37"/>
    </row>
    <row r="2" spans="1:16" x14ac:dyDescent="0.25">
      <c r="A2" s="92" t="s">
        <v>147</v>
      </c>
      <c r="B2" s="92"/>
      <c r="C2" s="92"/>
      <c r="D2" s="92"/>
      <c r="E2" s="92"/>
      <c r="F2" s="92"/>
      <c r="G2" s="92"/>
      <c r="H2" s="92"/>
      <c r="I2" s="92"/>
      <c r="J2" s="37"/>
      <c r="K2" s="37"/>
      <c r="L2" s="37"/>
      <c r="M2" s="37"/>
      <c r="N2" s="37"/>
      <c r="O2" s="37"/>
    </row>
    <row r="3" spans="1:16"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69"/>
    </row>
    <row r="4" spans="1:16"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70"/>
    </row>
    <row r="5" spans="1:16"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69"/>
    </row>
    <row r="6" spans="1:16"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25"/>
    </row>
    <row r="7" spans="1:16"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26"/>
    </row>
    <row r="8" spans="1:16"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70"/>
    </row>
    <row r="9" spans="1:16"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71"/>
      <c r="P9" s="19"/>
    </row>
    <row r="10" spans="1:16"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244.09796737312163</v>
      </c>
      <c r="L10" s="126">
        <f t="shared" si="7"/>
        <v>288.0996721225103</v>
      </c>
      <c r="M10" s="126">
        <f t="shared" si="7"/>
        <v>399.95428693739785</v>
      </c>
      <c r="N10" s="126">
        <f t="shared" si="7"/>
        <v>590.06062959171652</v>
      </c>
      <c r="O10" s="126"/>
    </row>
    <row r="11" spans="1:16"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8922.4602865869674</v>
      </c>
      <c r="L11" s="100">
        <f t="shared" si="8"/>
        <v>10952.225612091503</v>
      </c>
      <c r="M11" s="100">
        <f t="shared" si="8"/>
        <v>13572.0898147113</v>
      </c>
      <c r="N11" s="100">
        <f t="shared" si="8"/>
        <v>15923.580317192969</v>
      </c>
      <c r="O11" s="94"/>
    </row>
    <row r="12" spans="1:16"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982.06090103683505</v>
      </c>
      <c r="L12" s="126">
        <f t="shared" si="9"/>
        <v>1326.0163036031793</v>
      </c>
      <c r="M12" s="126">
        <f t="shared" si="9"/>
        <v>1807.5315745181006</v>
      </c>
      <c r="N12" s="126">
        <f t="shared" si="9"/>
        <v>2332.7735120536295</v>
      </c>
      <c r="O12" s="126"/>
    </row>
    <row r="13" spans="1:16"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I13*(1+$P$13)</f>
        <v>0.10006014133213051</v>
      </c>
      <c r="K13" s="84">
        <f t="shared" ref="K13:N13" si="11">J13*(1+$P$13)</f>
        <v>0.11006615546534357</v>
      </c>
      <c r="L13" s="84">
        <f t="shared" si="11"/>
        <v>0.12107277101187794</v>
      </c>
      <c r="M13" s="84">
        <f t="shared" si="11"/>
        <v>0.13318004811306575</v>
      </c>
      <c r="N13" s="84">
        <f t="shared" si="11"/>
        <v>0.14649805292437235</v>
      </c>
      <c r="O13" t="s">
        <v>225</v>
      </c>
      <c r="P13" s="136">
        <v>0.1</v>
      </c>
    </row>
    <row r="14" spans="1:16"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7940.3993855501321</v>
      </c>
      <c r="L14" s="106">
        <f t="shared" si="12"/>
        <v>9626.2093084883236</v>
      </c>
      <c r="M14" s="106">
        <f t="shared" si="12"/>
        <v>11764.558240193201</v>
      </c>
      <c r="N14" s="106">
        <f t="shared" si="12"/>
        <v>13590.80680513934</v>
      </c>
      <c r="O14" s="94"/>
    </row>
    <row r="15" spans="1:16"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I15</f>
        <v>1610.8</v>
      </c>
      <c r="K15" s="128">
        <f t="shared" ref="K15:N15" si="13">J15</f>
        <v>1610.8</v>
      </c>
      <c r="L15" s="128">
        <f t="shared" si="13"/>
        <v>1610.8</v>
      </c>
      <c r="M15" s="128">
        <f t="shared" si="13"/>
        <v>1610.8</v>
      </c>
      <c r="N15" s="128">
        <f t="shared" si="13"/>
        <v>1610.8</v>
      </c>
      <c r="O15" t="s">
        <v>223</v>
      </c>
    </row>
    <row r="16" spans="1:16"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J14/J15</f>
        <v>3.839590383762546</v>
      </c>
      <c r="K16" s="134">
        <f t="shared" ref="K16:N16" si="14">K14/K15</f>
        <v>4.9294756552955876</v>
      </c>
      <c r="L16" s="134">
        <f t="shared" si="14"/>
        <v>5.9760425307228235</v>
      </c>
      <c r="M16" s="134">
        <f t="shared" si="14"/>
        <v>7.3035499380389872</v>
      </c>
      <c r="N16" s="134">
        <f t="shared" si="14"/>
        <v>8.4373024615963121</v>
      </c>
      <c r="O16" s="134"/>
    </row>
    <row r="17" spans="1:16"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I17*(1+$P$17)</f>
        <v>1.0948100322820957</v>
      </c>
      <c r="K17" s="134">
        <f t="shared" ref="K17" si="15">J17*(1+$P$17)</f>
        <v>1.0510176309908119</v>
      </c>
      <c r="L17" s="134">
        <f>K17*(1+2%)</f>
        <v>1.0720379836106282</v>
      </c>
      <c r="M17" s="134">
        <f t="shared" ref="M17:N17" si="16">L17*(1+2%)</f>
        <v>1.0934787432828408</v>
      </c>
      <c r="N17" s="134">
        <f t="shared" si="16"/>
        <v>1.1153483181484976</v>
      </c>
      <c r="O17" s="134"/>
      <c r="P17" s="136">
        <v>-0.04</v>
      </c>
    </row>
    <row r="18" spans="1:16" x14ac:dyDescent="0.25">
      <c r="A18" s="104" t="s">
        <v>129</v>
      </c>
      <c r="B18" s="60" t="str">
        <f>IFERROR((B17-A17)/A17,"nm")</f>
        <v>nm</v>
      </c>
      <c r="C18" s="60">
        <f t="shared" ref="C18:I18" si="17">IFERROR((C17-B17)/B17,"nm")</f>
        <v>0.15397698383186798</v>
      </c>
      <c r="D18" s="60">
        <f t="shared" si="17"/>
        <v>0.14169853067040469</v>
      </c>
      <c r="E18" s="60">
        <f t="shared" si="17"/>
        <v>0.11884265243818595</v>
      </c>
      <c r="F18" s="60">
        <f t="shared" si="17"/>
        <v>9.8549902190775404E-2</v>
      </c>
      <c r="G18" s="60">
        <f t="shared" si="17"/>
        <v>0.10844546481641239</v>
      </c>
      <c r="H18" s="60">
        <f t="shared" si="17"/>
        <v>0.1156223714602331</v>
      </c>
      <c r="I18" s="60">
        <f t="shared" si="17"/>
        <v>0.12051489745803122</v>
      </c>
      <c r="J18" s="60">
        <f t="shared" ref="J18" si="18">IFERROR((J17-I17)/I17,"nm")</f>
        <v>-4.000000000000007E-2</v>
      </c>
      <c r="K18" s="60">
        <f t="shared" ref="K18" si="19">IFERROR((K17-J17)/J17,"nm")</f>
        <v>-3.9999999999999987E-2</v>
      </c>
      <c r="L18" s="60">
        <f t="shared" ref="L18" si="20">IFERROR((L17-K17)/K17,"nm")</f>
        <v>2.0000000000000035E-2</v>
      </c>
      <c r="M18" s="60">
        <f t="shared" ref="M18" si="21">IFERROR((M17-L17)/L17,"nm")</f>
        <v>2.0000000000000028E-2</v>
      </c>
      <c r="N18" s="60">
        <f t="shared" ref="N18" si="22">IFERROR((N17-M17)/M17,"nm")</f>
        <v>1.9999999999999959E-2</v>
      </c>
      <c r="O18" s="60"/>
    </row>
    <row r="19" spans="1:16" x14ac:dyDescent="0.25">
      <c r="A19" s="104" t="s">
        <v>155</v>
      </c>
      <c r="B19" s="96">
        <f>B17/B16</f>
        <v>0.2747319911499016</v>
      </c>
      <c r="C19" s="96">
        <f t="shared" ref="C19:N19" si="23">C17/C16</f>
        <v>0.27153408788989852</v>
      </c>
      <c r="D19" s="96">
        <f t="shared" si="23"/>
        <v>0.26678157346971454</v>
      </c>
      <c r="E19" s="96">
        <f t="shared" si="23"/>
        <v>0.64034305490516696</v>
      </c>
      <c r="F19" s="96">
        <f t="shared" si="23"/>
        <v>0.33053618328975809</v>
      </c>
      <c r="G19" s="96">
        <f t="shared" si="23"/>
        <v>0.57018094998743407</v>
      </c>
      <c r="H19" s="96">
        <f t="shared" si="23"/>
        <v>0.2858906173422156</v>
      </c>
      <c r="I19" s="96">
        <f t="shared" si="23"/>
        <v>0.30411389785613774</v>
      </c>
      <c r="J19" s="96">
        <f t="shared" si="23"/>
        <v>0.28513719507997465</v>
      </c>
      <c r="K19" s="96">
        <f t="shared" si="23"/>
        <v>0.21321083711240876</v>
      </c>
      <c r="L19" s="96">
        <f t="shared" si="23"/>
        <v>0.17938928280702202</v>
      </c>
      <c r="M19" s="96">
        <f t="shared" si="23"/>
        <v>0.14971880148141237</v>
      </c>
      <c r="N19" s="96">
        <f t="shared" si="23"/>
        <v>0.13219252518505506</v>
      </c>
      <c r="O19" s="96"/>
    </row>
    <row r="20" spans="1:16" x14ac:dyDescent="0.25">
      <c r="A20" s="108" t="s">
        <v>156</v>
      </c>
      <c r="B20" s="92"/>
      <c r="C20" s="92"/>
      <c r="D20" s="92"/>
      <c r="E20" s="92"/>
      <c r="F20" s="92"/>
      <c r="G20" s="92"/>
      <c r="H20" s="92"/>
      <c r="I20" s="92"/>
      <c r="J20" s="129"/>
      <c r="K20" s="129"/>
      <c r="L20" s="129"/>
      <c r="M20" s="129"/>
      <c r="N20" s="129"/>
      <c r="O20" s="129"/>
    </row>
    <row r="21" spans="1:16"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50">
        <f>I21*(1+$P$21)</f>
        <v>8745.48</v>
      </c>
      <c r="K21" s="50">
        <f t="shared" ref="K21:N21" si="24">J21*(1+$P$21)</f>
        <v>8920.3896000000004</v>
      </c>
      <c r="L21" s="50">
        <f t="shared" si="24"/>
        <v>9098.7973920000004</v>
      </c>
      <c r="M21" s="50">
        <f t="shared" si="24"/>
        <v>9280.7733398400014</v>
      </c>
      <c r="N21" s="50">
        <f t="shared" si="24"/>
        <v>9466.3888066368017</v>
      </c>
      <c r="O21" t="s">
        <v>226</v>
      </c>
      <c r="P21" s="136">
        <v>0.02</v>
      </c>
    </row>
    <row r="22" spans="1:16"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2">
        <f>I22</f>
        <v>4423</v>
      </c>
      <c r="K22" s="142">
        <f t="shared" ref="K22:N22" si="25">J22</f>
        <v>4423</v>
      </c>
      <c r="L22" s="142">
        <f t="shared" si="25"/>
        <v>4423</v>
      </c>
      <c r="M22" s="142">
        <f t="shared" si="25"/>
        <v>4423</v>
      </c>
      <c r="N22" s="142">
        <f t="shared" si="25"/>
        <v>4423</v>
      </c>
    </row>
    <row r="23" spans="1:16"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$P$24*J3</f>
        <v>10208.072801390719</v>
      </c>
      <c r="K23" s="50">
        <f t="shared" ref="K23:N23" si="26">J24*K3</f>
        <v>11112.251300831455</v>
      </c>
      <c r="L23" s="50">
        <f t="shared" si="26"/>
        <v>11707.704999367665</v>
      </c>
      <c r="M23" s="50">
        <f t="shared" si="26"/>
        <v>12295.115143826566</v>
      </c>
      <c r="N23" s="50">
        <f t="shared" si="26"/>
        <v>12898.101844694102</v>
      </c>
      <c r="O23" s="69"/>
    </row>
    <row r="24" spans="1:16" x14ac:dyDescent="0.25">
      <c r="A24" s="104" t="s">
        <v>160</v>
      </c>
      <c r="B24" s="96">
        <f>B23/B3</f>
        <v>0.18182412339466031</v>
      </c>
      <c r="C24" s="96">
        <f t="shared" ref="C24:N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145">
        <f t="shared" si="27"/>
        <v>0.2</v>
      </c>
      <c r="K24" s="145">
        <f t="shared" si="27"/>
        <v>0.2</v>
      </c>
      <c r="L24" s="145">
        <f t="shared" si="27"/>
        <v>0.2</v>
      </c>
      <c r="M24" s="145">
        <f t="shared" si="27"/>
        <v>0.2</v>
      </c>
      <c r="N24" s="145">
        <f t="shared" si="27"/>
        <v>0.2</v>
      </c>
      <c r="O24" s="146" t="s">
        <v>224</v>
      </c>
      <c r="P24" s="136">
        <v>0.2</v>
      </c>
    </row>
    <row r="25" spans="1:16"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2">
        <f>I25</f>
        <v>2129</v>
      </c>
      <c r="K25" s="142">
        <f t="shared" ref="K25:N25" si="28">J25</f>
        <v>2129</v>
      </c>
      <c r="L25" s="142">
        <f t="shared" si="28"/>
        <v>2129</v>
      </c>
      <c r="M25" s="142">
        <f t="shared" si="28"/>
        <v>2129</v>
      </c>
      <c r="N25" s="142">
        <f t="shared" si="28"/>
        <v>2129</v>
      </c>
      <c r="O25" s="69"/>
    </row>
    <row r="26" spans="1:16"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142">
        <f t="shared" ref="J26:N30" si="29">I26</f>
        <v>4791</v>
      </c>
      <c r="K26" s="142">
        <f t="shared" si="29"/>
        <v>4791</v>
      </c>
      <c r="L26" s="142">
        <f t="shared" si="29"/>
        <v>4791</v>
      </c>
      <c r="M26" s="142">
        <f t="shared" si="29"/>
        <v>4791</v>
      </c>
      <c r="N26" s="142">
        <f t="shared" si="29"/>
        <v>4791</v>
      </c>
      <c r="O26" s="69"/>
    </row>
    <row r="27" spans="1:16"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2">
        <f t="shared" si="29"/>
        <v>286</v>
      </c>
      <c r="K27" s="142">
        <f t="shared" si="29"/>
        <v>286</v>
      </c>
      <c r="L27" s="142">
        <f t="shared" si="29"/>
        <v>286</v>
      </c>
      <c r="M27" s="142">
        <f t="shared" si="29"/>
        <v>286</v>
      </c>
      <c r="N27" s="142">
        <f t="shared" si="29"/>
        <v>286</v>
      </c>
      <c r="O27" s="69"/>
    </row>
    <row r="28" spans="1:16"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2">
        <f t="shared" si="29"/>
        <v>284</v>
      </c>
      <c r="K28" s="142">
        <f t="shared" si="29"/>
        <v>284</v>
      </c>
      <c r="L28" s="142">
        <f t="shared" si="29"/>
        <v>284</v>
      </c>
      <c r="M28" s="142">
        <f t="shared" si="29"/>
        <v>284</v>
      </c>
      <c r="N28" s="142">
        <f t="shared" si="29"/>
        <v>284</v>
      </c>
      <c r="O28" s="69"/>
    </row>
    <row r="29" spans="1:16"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2">
        <f t="shared" si="29"/>
        <v>2926</v>
      </c>
      <c r="K29" s="142">
        <f t="shared" si="29"/>
        <v>2926</v>
      </c>
      <c r="L29" s="142">
        <f t="shared" si="29"/>
        <v>2926</v>
      </c>
      <c r="M29" s="142">
        <f t="shared" si="29"/>
        <v>2926</v>
      </c>
      <c r="N29" s="142">
        <f t="shared" si="29"/>
        <v>2926</v>
      </c>
      <c r="O29" s="69"/>
    </row>
    <row r="30" spans="1:16"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2">
        <f t="shared" si="29"/>
        <v>3821</v>
      </c>
      <c r="K30" s="142">
        <f t="shared" si="29"/>
        <v>3821</v>
      </c>
      <c r="L30" s="142">
        <f t="shared" si="29"/>
        <v>3821</v>
      </c>
      <c r="M30" s="142">
        <f t="shared" si="29"/>
        <v>3821</v>
      </c>
      <c r="N30" s="142">
        <f t="shared" si="29"/>
        <v>3821</v>
      </c>
      <c r="O30" s="69"/>
    </row>
    <row r="31" spans="1:16" ht="15.75" thickBot="1" x14ac:dyDescent="0.3">
      <c r="A31" s="105" t="s">
        <v>165</v>
      </c>
      <c r="B31" s="106">
        <f>+B21+B22+B23+B25+B26+B27+B28+B29+B30</f>
        <v>19466</v>
      </c>
      <c r="C31" s="106">
        <f t="shared" ref="C31:N31" si="30">+C21+C22+C23+C25+C26+C27+C28+C29+C30</f>
        <v>19205</v>
      </c>
      <c r="D31" s="106">
        <f t="shared" si="30"/>
        <v>21211</v>
      </c>
      <c r="E31" s="106">
        <f t="shared" si="30"/>
        <v>20257</v>
      </c>
      <c r="F31" s="106">
        <f t="shared" si="30"/>
        <v>21105</v>
      </c>
      <c r="G31" s="106">
        <f t="shared" si="30"/>
        <v>29094</v>
      </c>
      <c r="H31" s="106">
        <f t="shared" si="30"/>
        <v>34904</v>
      </c>
      <c r="I31" s="106">
        <f t="shared" si="30"/>
        <v>36963</v>
      </c>
      <c r="J31" s="106">
        <f t="shared" si="30"/>
        <v>37613.552801390717</v>
      </c>
      <c r="K31" s="106">
        <f t="shared" si="30"/>
        <v>38692.640900831451</v>
      </c>
      <c r="L31" s="106">
        <f t="shared" si="30"/>
        <v>39466.502391367663</v>
      </c>
      <c r="M31" s="106">
        <f t="shared" si="30"/>
        <v>40235.888483666567</v>
      </c>
      <c r="N31" s="106">
        <f t="shared" si="30"/>
        <v>41024.490651330903</v>
      </c>
      <c r="O31" s="94"/>
    </row>
    <row r="32" spans="1:16" ht="15.75" thickTop="1" x14ac:dyDescent="0.25">
      <c r="A32" s="103" t="s">
        <v>166</v>
      </c>
      <c r="B32" s="102">
        <f>B33+B34</f>
        <v>181</v>
      </c>
      <c r="C32" s="102">
        <f t="shared" ref="C32:I32" si="31">C33+C34</f>
        <v>45</v>
      </c>
      <c r="D32" s="102">
        <f t="shared" si="31"/>
        <v>331</v>
      </c>
      <c r="E32" s="102">
        <f t="shared" si="31"/>
        <v>342</v>
      </c>
      <c r="F32" s="102">
        <f t="shared" si="31"/>
        <v>15</v>
      </c>
      <c r="G32" s="102">
        <f t="shared" si="31"/>
        <v>251</v>
      </c>
      <c r="H32" s="102">
        <f t="shared" si="31"/>
        <v>2</v>
      </c>
      <c r="I32" s="102">
        <f t="shared" si="31"/>
        <v>510</v>
      </c>
      <c r="J32" s="50">
        <f>I32*(1+$P$32)</f>
        <v>538.04999999999995</v>
      </c>
      <c r="K32" s="50">
        <f t="shared" ref="K32:N32" si="32">J32*(1+$P$32)</f>
        <v>567.64274999999986</v>
      </c>
      <c r="L32" s="50">
        <f t="shared" si="32"/>
        <v>598.86310124999977</v>
      </c>
      <c r="M32" s="50">
        <f t="shared" si="32"/>
        <v>631.80057181874975</v>
      </c>
      <c r="N32" s="50">
        <f t="shared" si="32"/>
        <v>666.54960326878097</v>
      </c>
      <c r="O32" t="s">
        <v>227</v>
      </c>
      <c r="P32" s="143">
        <v>5.5E-2</v>
      </c>
    </row>
    <row r="33" spans="1:16"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I33*(1+$P$33)</f>
        <v>375</v>
      </c>
      <c r="K33" s="50">
        <f t="shared" ref="K33:N33" si="33">J33*(1+$P$33)</f>
        <v>281.25</v>
      </c>
      <c r="L33" s="50">
        <f t="shared" si="33"/>
        <v>210.9375</v>
      </c>
      <c r="M33" s="50">
        <f t="shared" si="33"/>
        <v>158.203125</v>
      </c>
      <c r="N33" s="50">
        <f t="shared" si="33"/>
        <v>118.65234375</v>
      </c>
      <c r="O33" s="69"/>
      <c r="P33" s="144">
        <v>-0.25</v>
      </c>
    </row>
    <row r="34" spans="1:16"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2">
        <f>I34</f>
        <v>10</v>
      </c>
      <c r="K34" s="142">
        <f t="shared" ref="K34:N34" si="34">J34</f>
        <v>10</v>
      </c>
      <c r="L34" s="142">
        <f t="shared" si="34"/>
        <v>10</v>
      </c>
      <c r="M34" s="142">
        <f t="shared" si="34"/>
        <v>10</v>
      </c>
      <c r="N34" s="142">
        <f t="shared" si="34"/>
        <v>10</v>
      </c>
      <c r="O34" s="69"/>
    </row>
    <row r="35" spans="1:16"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2">
        <f>I35</f>
        <v>6862</v>
      </c>
      <c r="K35" s="142">
        <f t="shared" ref="K35:N35" si="35">J35</f>
        <v>6862</v>
      </c>
      <c r="L35" s="142">
        <f t="shared" si="35"/>
        <v>6862</v>
      </c>
      <c r="M35" s="142">
        <f t="shared" si="35"/>
        <v>6862</v>
      </c>
      <c r="N35" s="142">
        <f t="shared" si="35"/>
        <v>6862</v>
      </c>
      <c r="O35" s="69"/>
    </row>
    <row r="36" spans="1:16"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v>500</v>
      </c>
      <c r="K36" s="50">
        <v>0</v>
      </c>
      <c r="L36" s="50">
        <v>1000</v>
      </c>
      <c r="M36" s="50">
        <v>0</v>
      </c>
      <c r="N36" s="50">
        <v>2000</v>
      </c>
      <c r="O36" t="s">
        <v>228</v>
      </c>
    </row>
    <row r="37" spans="1:16"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2">
        <f>I37</f>
        <v>2777</v>
      </c>
      <c r="K37" s="142">
        <f t="shared" ref="K37:N37" si="36">J37</f>
        <v>2777</v>
      </c>
      <c r="L37" s="142">
        <f t="shared" si="36"/>
        <v>2777</v>
      </c>
      <c r="M37" s="142">
        <f t="shared" si="36"/>
        <v>2777</v>
      </c>
      <c r="N37" s="142">
        <f t="shared" si="36"/>
        <v>2777</v>
      </c>
      <c r="O37" s="69"/>
    </row>
    <row r="38" spans="1:16"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2">
        <f t="shared" ref="J38:N40" si="37">I38</f>
        <v>2613</v>
      </c>
      <c r="K38" s="142">
        <f t="shared" si="37"/>
        <v>2613</v>
      </c>
      <c r="L38" s="142">
        <f t="shared" si="37"/>
        <v>2613</v>
      </c>
      <c r="M38" s="142">
        <f t="shared" si="37"/>
        <v>2613</v>
      </c>
      <c r="N38" s="142">
        <f t="shared" si="37"/>
        <v>2613</v>
      </c>
      <c r="O38" s="69"/>
    </row>
    <row r="39" spans="1:16" x14ac:dyDescent="0.25">
      <c r="A39" s="103" t="s">
        <v>169</v>
      </c>
      <c r="B39" s="102"/>
      <c r="C39" s="102"/>
      <c r="D39" s="102"/>
      <c r="E39" s="102"/>
      <c r="F39" s="102"/>
      <c r="G39" s="102"/>
      <c r="H39" s="102"/>
      <c r="I39" s="102"/>
      <c r="J39" s="142">
        <f t="shared" si="37"/>
        <v>0</v>
      </c>
      <c r="K39" s="142">
        <f t="shared" si="37"/>
        <v>0</v>
      </c>
      <c r="L39" s="142">
        <f t="shared" si="37"/>
        <v>0</v>
      </c>
      <c r="M39" s="142">
        <f t="shared" si="37"/>
        <v>0</v>
      </c>
      <c r="N39" s="142">
        <f t="shared" si="37"/>
        <v>0</v>
      </c>
      <c r="O39" s="69"/>
    </row>
    <row r="40" spans="1:16"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2">
        <f t="shared" si="37"/>
        <v>3</v>
      </c>
      <c r="K40" s="142">
        <f t="shared" si="37"/>
        <v>3</v>
      </c>
      <c r="L40" s="142">
        <f t="shared" si="37"/>
        <v>3</v>
      </c>
      <c r="M40" s="142">
        <f t="shared" si="37"/>
        <v>3</v>
      </c>
      <c r="N40" s="142">
        <f t="shared" si="37"/>
        <v>3</v>
      </c>
      <c r="O40" s="69"/>
    </row>
    <row r="41" spans="1:16"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J14-J61</f>
        <v>7948.3321901647087</v>
      </c>
      <c r="K41" s="50">
        <f t="shared" ref="K41:N41" si="38">K14-K61</f>
        <v>9633.3785855501319</v>
      </c>
      <c r="L41" s="50">
        <f t="shared" si="38"/>
        <v>11353.048092488323</v>
      </c>
      <c r="M41" s="50">
        <f t="shared" si="38"/>
        <v>13525.933799873201</v>
      </c>
      <c r="N41" s="50">
        <f t="shared" si="38"/>
        <v>15387.40987601294</v>
      </c>
      <c r="O41" s="69"/>
    </row>
    <row r="42" spans="1:16"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2">
        <f>I42</f>
        <v>11802</v>
      </c>
      <c r="K42" s="142">
        <f t="shared" ref="K42:N42" si="39">J42</f>
        <v>11802</v>
      </c>
      <c r="L42" s="142">
        <f t="shared" si="39"/>
        <v>11802</v>
      </c>
      <c r="M42" s="142">
        <f t="shared" si="39"/>
        <v>11802</v>
      </c>
      <c r="N42" s="142">
        <f t="shared" si="39"/>
        <v>11802</v>
      </c>
      <c r="O42" s="69"/>
    </row>
    <row r="43" spans="1:16" ht="15.75" thickBot="1" x14ac:dyDescent="0.3">
      <c r="A43" s="105" t="s">
        <v>173</v>
      </c>
      <c r="B43" s="106">
        <f>SUM(B33:B38)+SUM(B40:B42)</f>
        <v>19466</v>
      </c>
      <c r="C43" s="106">
        <f t="shared" ref="C43:N43" si="40">SUM(C33:C38)+SUM(C40:C42)</f>
        <v>19205</v>
      </c>
      <c r="D43" s="106">
        <f t="shared" si="40"/>
        <v>21211</v>
      </c>
      <c r="E43" s="106">
        <f t="shared" si="40"/>
        <v>20257</v>
      </c>
      <c r="F43" s="106">
        <f t="shared" si="40"/>
        <v>21105</v>
      </c>
      <c r="G43" s="106">
        <f t="shared" si="40"/>
        <v>29094</v>
      </c>
      <c r="H43" s="106">
        <f t="shared" si="40"/>
        <v>34904</v>
      </c>
      <c r="I43" s="106">
        <f t="shared" si="40"/>
        <v>36963</v>
      </c>
      <c r="J43" s="106">
        <f t="shared" si="40"/>
        <v>32890.332190164707</v>
      </c>
      <c r="K43" s="106">
        <f t="shared" si="40"/>
        <v>33981.628585550134</v>
      </c>
      <c r="L43" s="106">
        <f t="shared" si="40"/>
        <v>36630.985592488323</v>
      </c>
      <c r="M43" s="106">
        <f t="shared" si="40"/>
        <v>37751.136924873201</v>
      </c>
      <c r="N43" s="106">
        <f t="shared" si="40"/>
        <v>41573.062219762942</v>
      </c>
      <c r="O43" s="94"/>
    </row>
    <row r="44" spans="1:16" ht="15.75" thickTop="1" x14ac:dyDescent="0.25">
      <c r="A44" s="110" t="s">
        <v>174</v>
      </c>
      <c r="B44" s="110">
        <f>B31-B43</f>
        <v>0</v>
      </c>
      <c r="C44" s="110">
        <f t="shared" ref="C44:I44" si="41">C31-C43</f>
        <v>0</v>
      </c>
      <c r="D44" s="110">
        <f t="shared" si="41"/>
        <v>0</v>
      </c>
      <c r="E44" s="110">
        <f t="shared" si="41"/>
        <v>0</v>
      </c>
      <c r="F44" s="110">
        <f t="shared" si="41"/>
        <v>0</v>
      </c>
      <c r="G44" s="110">
        <f t="shared" si="41"/>
        <v>0</v>
      </c>
      <c r="H44" s="110">
        <f t="shared" si="41"/>
        <v>0</v>
      </c>
      <c r="I44" s="110">
        <f t="shared" si="41"/>
        <v>0</v>
      </c>
      <c r="J44" s="110"/>
      <c r="K44" s="110"/>
      <c r="L44" s="110"/>
      <c r="M44" s="110"/>
      <c r="N44" s="110"/>
      <c r="O44" s="110"/>
      <c r="P44" s="1"/>
    </row>
    <row r="45" spans="1:16" x14ac:dyDescent="0.25">
      <c r="A45" s="108" t="s">
        <v>175</v>
      </c>
      <c r="B45" s="92"/>
      <c r="C45" s="92"/>
      <c r="D45" s="92"/>
      <c r="E45" s="92"/>
      <c r="F45" s="92"/>
      <c r="G45" s="92"/>
      <c r="H45" s="92"/>
      <c r="I45" s="92"/>
      <c r="J45" s="129"/>
      <c r="K45" s="129"/>
      <c r="L45" s="129"/>
      <c r="M45" s="129"/>
      <c r="N45" s="129"/>
      <c r="O45" s="129"/>
    </row>
    <row r="46" spans="1:16"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7121.118788703614</v>
      </c>
      <c r="K46" s="130">
        <f>'Segmental forecast'!K11</f>
        <v>9166.5582539600891</v>
      </c>
      <c r="L46" s="130">
        <f>'Segmental forecast'!L11</f>
        <v>11240.325284214014</v>
      </c>
      <c r="M46" s="130">
        <f>'Segmental forecast'!M11</f>
        <v>13972.044101648698</v>
      </c>
      <c r="N46" s="130">
        <f>'Segmental forecast'!N11</f>
        <v>16513.640946784686</v>
      </c>
      <c r="O46" s="130"/>
    </row>
    <row r="47" spans="1:16"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69"/>
    </row>
    <row r="48" spans="1:16"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142">
        <f>I48</f>
        <v>1231</v>
      </c>
      <c r="K48" s="142">
        <f t="shared" ref="K48:N48" si="42">J48</f>
        <v>1231</v>
      </c>
      <c r="L48" s="142">
        <f t="shared" si="42"/>
        <v>1231</v>
      </c>
      <c r="M48" s="142">
        <f t="shared" si="42"/>
        <v>1231</v>
      </c>
      <c r="N48" s="142">
        <f t="shared" si="42"/>
        <v>1231</v>
      </c>
      <c r="O48" s="69"/>
    </row>
    <row r="49" spans="1:16" x14ac:dyDescent="0.25">
      <c r="A49" s="93" t="s">
        <v>177</v>
      </c>
      <c r="B49" s="94">
        <f>B46-B48</f>
        <v>2971</v>
      </c>
      <c r="C49" s="94">
        <f t="shared" ref="C49:N49" si="43">C46-C48</f>
        <v>3894</v>
      </c>
      <c r="D49" s="94">
        <f t="shared" si="43"/>
        <v>4242</v>
      </c>
      <c r="E49" s="94">
        <f t="shared" si="43"/>
        <v>3850</v>
      </c>
      <c r="F49" s="94">
        <f t="shared" si="43"/>
        <v>4093</v>
      </c>
      <c r="G49" s="94">
        <f t="shared" si="43"/>
        <v>1948</v>
      </c>
      <c r="H49" s="94">
        <f t="shared" si="43"/>
        <v>5746</v>
      </c>
      <c r="I49" s="94">
        <f t="shared" si="43"/>
        <v>5625</v>
      </c>
      <c r="J49" s="98">
        <f t="shared" si="43"/>
        <v>5890.118788703614</v>
      </c>
      <c r="K49" s="98">
        <f t="shared" si="43"/>
        <v>7935.5582539600891</v>
      </c>
      <c r="L49" s="98">
        <f t="shared" si="43"/>
        <v>10009.325284214014</v>
      </c>
      <c r="M49" s="98">
        <f t="shared" si="43"/>
        <v>12741.044101648698</v>
      </c>
      <c r="N49" s="98">
        <f t="shared" si="43"/>
        <v>15282.640946784686</v>
      </c>
      <c r="O49" s="94"/>
    </row>
    <row r="50" spans="1:16"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$O$50*J67</f>
        <v>248.64600000000002</v>
      </c>
      <c r="K50" s="50">
        <f t="shared" ref="K50:N50" si="44">$O$50*K67</f>
        <v>244.09796737312163</v>
      </c>
      <c r="L50" s="50">
        <f t="shared" si="44"/>
        <v>288.0996721225103</v>
      </c>
      <c r="M50" s="50">
        <f t="shared" si="44"/>
        <v>399.95428693739785</v>
      </c>
      <c r="N50" s="50">
        <f t="shared" si="44"/>
        <v>590.06062959171652</v>
      </c>
      <c r="O50" s="141">
        <v>2.9000000000000001E-2</v>
      </c>
    </row>
    <row r="51" spans="1:16" x14ac:dyDescent="0.25">
      <c r="A51" s="103" t="s">
        <v>179</v>
      </c>
      <c r="B51" s="122">
        <f>-(B23-B77)</f>
        <v>-1138</v>
      </c>
      <c r="C51" s="122">
        <f>-(C23-B23)</f>
        <v>-324</v>
      </c>
      <c r="D51" s="122">
        <f t="shared" ref="D51:I51" si="45">-(D23-C23)</f>
        <v>-796</v>
      </c>
      <c r="E51" s="122">
        <f t="shared" si="45"/>
        <v>204</v>
      </c>
      <c r="F51" s="122">
        <f t="shared" si="45"/>
        <v>-802</v>
      </c>
      <c r="G51" s="122">
        <f t="shared" si="45"/>
        <v>-586</v>
      </c>
      <c r="H51" s="122">
        <f t="shared" si="45"/>
        <v>-613</v>
      </c>
      <c r="I51" s="122">
        <f t="shared" si="45"/>
        <v>-1248</v>
      </c>
      <c r="J51" s="122">
        <f t="shared" ref="J51" si="46">-(J23-I23)</f>
        <v>-479.07280139071918</v>
      </c>
      <c r="K51" s="122">
        <f t="shared" ref="K51" si="47">-(K23-J23)</f>
        <v>-904.17849944073532</v>
      </c>
      <c r="L51" s="122">
        <f t="shared" ref="L51" si="48">-(L23-K23)</f>
        <v>-595.45369853621014</v>
      </c>
      <c r="M51" s="122">
        <f t="shared" ref="M51" si="49">-(M23-L23)</f>
        <v>-587.41014445890141</v>
      </c>
      <c r="N51" s="122">
        <f t="shared" ref="N51" si="50">-(N23-M23)</f>
        <v>-602.98670086753555</v>
      </c>
      <c r="O51" s="122"/>
    </row>
    <row r="52" spans="1:16"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-739.98761279347923</v>
      </c>
      <c r="K52" s="131">
        <f>-'Segmental forecast'!K14</f>
        <v>-776.35100409996085</v>
      </c>
      <c r="L52" s="131">
        <f>-'Segmental forecast'!L14</f>
        <v>-793.1308565882531</v>
      </c>
      <c r="M52" s="131">
        <f>-'Segmental forecast'!M14</f>
        <v>-830.56348775891195</v>
      </c>
      <c r="N52" s="131">
        <f>-'Segmental forecast'!N14</f>
        <v>-868.465491370515</v>
      </c>
      <c r="O52" s="131"/>
    </row>
    <row r="53" spans="1:16" x14ac:dyDescent="0.25">
      <c r="A53" s="93" t="s">
        <v>180</v>
      </c>
      <c r="B53" s="94">
        <f>B52+B49+B55+B56</f>
        <v>6688</v>
      </c>
      <c r="C53" s="94">
        <f t="shared" ref="C53:N53" si="51">C52+C49+C55+C56</f>
        <v>5847</v>
      </c>
      <c r="D53" s="94">
        <f t="shared" si="51"/>
        <v>6983</v>
      </c>
      <c r="E53" s="94">
        <f t="shared" si="51"/>
        <v>7777</v>
      </c>
      <c r="F53" s="94">
        <f t="shared" si="51"/>
        <v>8877</v>
      </c>
      <c r="G53" s="94">
        <f t="shared" si="51"/>
        <v>3347</v>
      </c>
      <c r="H53" s="94">
        <f t="shared" si="51"/>
        <v>11708</v>
      </c>
      <c r="I53" s="94">
        <f t="shared" si="51"/>
        <v>10055</v>
      </c>
      <c r="J53" s="98">
        <f t="shared" si="51"/>
        <v>11404.810077431945</v>
      </c>
      <c r="K53" s="98">
        <f t="shared" si="51"/>
        <v>15053.837617732112</v>
      </c>
      <c r="L53" s="98">
        <f t="shared" si="51"/>
        <v>19501.219751485998</v>
      </c>
      <c r="M53" s="98">
        <f t="shared" si="51"/>
        <v>24965.810787339688</v>
      </c>
      <c r="N53" s="98">
        <f t="shared" si="51"/>
        <v>30025.081911863243</v>
      </c>
      <c r="O53" s="94"/>
    </row>
    <row r="54" spans="1:16"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142">
        <f>I54</f>
        <v>94</v>
      </c>
      <c r="K54" s="142">
        <f t="shared" ref="K54:N54" si="52">J54</f>
        <v>94</v>
      </c>
      <c r="L54" s="142">
        <f t="shared" si="52"/>
        <v>94</v>
      </c>
      <c r="M54" s="142">
        <f t="shared" si="52"/>
        <v>94</v>
      </c>
      <c r="N54" s="142">
        <f t="shared" si="52"/>
        <v>94</v>
      </c>
      <c r="O54" s="69"/>
    </row>
    <row r="55" spans="1:16" x14ac:dyDescent="0.25">
      <c r="A55" s="112" t="s">
        <v>182</v>
      </c>
      <c r="B55" s="113">
        <f>B49+B47-(-B51)+B54</f>
        <v>4680</v>
      </c>
      <c r="C55" s="113">
        <f t="shared" ref="C55:N55" si="53">C49+C47-(-C51)+C54</f>
        <v>3096</v>
      </c>
      <c r="D55" s="113">
        <f t="shared" si="53"/>
        <v>3846</v>
      </c>
      <c r="E55" s="113">
        <f t="shared" si="53"/>
        <v>4955</v>
      </c>
      <c r="F55" s="113">
        <f t="shared" si="53"/>
        <v>5903</v>
      </c>
      <c r="G55" s="113">
        <f t="shared" si="53"/>
        <v>2485</v>
      </c>
      <c r="H55" s="113">
        <f t="shared" si="53"/>
        <v>6657</v>
      </c>
      <c r="I55" s="113">
        <f t="shared" si="53"/>
        <v>5188</v>
      </c>
      <c r="J55" s="113">
        <f t="shared" si="53"/>
        <v>6254.6789015218101</v>
      </c>
      <c r="K55" s="113">
        <f t="shared" si="53"/>
        <v>7894.6303678719833</v>
      </c>
      <c r="L55" s="113">
        <f t="shared" si="53"/>
        <v>10285.025323860238</v>
      </c>
      <c r="M55" s="113">
        <f t="shared" si="53"/>
        <v>13055.3301734499</v>
      </c>
      <c r="N55" s="113">
        <f t="shared" si="53"/>
        <v>15610.906456449069</v>
      </c>
      <c r="O55" s="94"/>
    </row>
    <row r="56" spans="1:16" x14ac:dyDescent="0.25">
      <c r="A56" s="103" t="s">
        <v>183</v>
      </c>
      <c r="B56" s="102"/>
      <c r="C56" s="102"/>
      <c r="D56" s="102"/>
      <c r="E56" s="102"/>
      <c r="F56" s="102"/>
      <c r="G56" s="102"/>
      <c r="H56" s="102"/>
      <c r="I56" s="102"/>
      <c r="J56" s="127"/>
      <c r="K56" s="127"/>
      <c r="L56" s="127"/>
      <c r="M56" s="127"/>
      <c r="N56" s="127"/>
      <c r="O56" s="127"/>
    </row>
    <row r="57" spans="1:16"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8">
        <f>I57</f>
        <v>-766</v>
      </c>
      <c r="K57" s="148">
        <f t="shared" ref="K57:N57" si="54">J57</f>
        <v>-766</v>
      </c>
      <c r="L57" s="148">
        <f t="shared" si="54"/>
        <v>-766</v>
      </c>
      <c r="M57" s="148">
        <f t="shared" si="54"/>
        <v>-766</v>
      </c>
      <c r="N57" s="148">
        <f t="shared" si="54"/>
        <v>-766</v>
      </c>
      <c r="O57" s="132"/>
    </row>
    <row r="58" spans="1:16" x14ac:dyDescent="0.25">
      <c r="A58" s="112" t="s">
        <v>185</v>
      </c>
      <c r="B58" s="113">
        <f>B52+B57</f>
        <v>-175</v>
      </c>
      <c r="C58" s="113">
        <f t="shared" ref="C58:N58" si="55">C52+C57</f>
        <v>-1034</v>
      </c>
      <c r="D58" s="113">
        <f t="shared" si="55"/>
        <v>-1008</v>
      </c>
      <c r="E58" s="113">
        <f t="shared" si="55"/>
        <v>276</v>
      </c>
      <c r="F58" s="113">
        <f t="shared" si="55"/>
        <v>-264</v>
      </c>
      <c r="G58" s="113">
        <f t="shared" si="55"/>
        <v>-1028</v>
      </c>
      <c r="H58" s="113">
        <f t="shared" si="55"/>
        <v>-3800</v>
      </c>
      <c r="I58" s="113">
        <f t="shared" si="55"/>
        <v>-1524</v>
      </c>
      <c r="J58" s="133">
        <f t="shared" si="55"/>
        <v>-1505.9876127934792</v>
      </c>
      <c r="K58" s="133">
        <f t="shared" si="55"/>
        <v>-1542.3510040999608</v>
      </c>
      <c r="L58" s="133">
        <f t="shared" si="55"/>
        <v>-1559.1308565882532</v>
      </c>
      <c r="M58" s="133">
        <f t="shared" si="55"/>
        <v>-1596.5634877589118</v>
      </c>
      <c r="N58" s="133">
        <f t="shared" si="55"/>
        <v>-1634.4654913705149</v>
      </c>
      <c r="O58" s="140"/>
    </row>
    <row r="59" spans="1:16"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8">
        <f>I59</f>
        <v>-2863</v>
      </c>
      <c r="K59" s="148">
        <f t="shared" ref="K59:N59" si="56">J59</f>
        <v>-2863</v>
      </c>
      <c r="L59" s="148">
        <f t="shared" si="56"/>
        <v>-2863</v>
      </c>
      <c r="M59" s="148">
        <f t="shared" si="56"/>
        <v>-2863</v>
      </c>
      <c r="N59" s="148">
        <f t="shared" si="56"/>
        <v>-2863</v>
      </c>
      <c r="O59" t="s">
        <v>223</v>
      </c>
    </row>
    <row r="60" spans="1:16" x14ac:dyDescent="0.25">
      <c r="A60" s="104" t="s">
        <v>129</v>
      </c>
      <c r="B60" s="60" t="str">
        <f>IFERROR((B59-A59)/A59,"nm")</f>
        <v>nm</v>
      </c>
      <c r="C60" s="60">
        <f t="shared" ref="C60:I60" si="57">IFERROR((C59-B59)/B59,"nm")</f>
        <v>0.35198019801980196</v>
      </c>
      <c r="D60" s="60">
        <f t="shared" si="57"/>
        <v>1.0984987184181618E-3</v>
      </c>
      <c r="E60" s="60">
        <f t="shared" si="57"/>
        <v>0.28785662033650328</v>
      </c>
      <c r="F60" s="60">
        <f t="shared" si="57"/>
        <v>1.8460664583925021E-2</v>
      </c>
      <c r="G60" s="60">
        <f t="shared" si="57"/>
        <v>-0.39152258784160626</v>
      </c>
      <c r="H60" s="60">
        <f t="shared" si="57"/>
        <v>-1.2584784601283225</v>
      </c>
      <c r="I60" s="60">
        <f t="shared" si="57"/>
        <v>-6.0762411347517729</v>
      </c>
      <c r="J60" s="60">
        <f t="shared" ref="J60" si="58">IFERROR((J59-I59)/I59,"nm")</f>
        <v>0</v>
      </c>
      <c r="K60" s="60">
        <f t="shared" ref="K60" si="59">IFERROR((K59-J59)/J59,"nm")</f>
        <v>0</v>
      </c>
      <c r="L60" s="60">
        <f t="shared" ref="L60" si="60">IFERROR((L59-K59)/K59,"nm")</f>
        <v>0</v>
      </c>
      <c r="M60" s="60">
        <f t="shared" ref="M60" si="61">IFERROR((M59-L59)/L59,"nm")</f>
        <v>0</v>
      </c>
      <c r="N60" s="60">
        <f t="shared" ref="N60" si="62">IFERROR((N59-M59)/M59,"nm")</f>
        <v>0</v>
      </c>
      <c r="O60" s="60"/>
    </row>
    <row r="61" spans="1:16"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7">
        <f>-J17*J15</f>
        <v>-1763.5199999999998</v>
      </c>
      <c r="K61" s="147">
        <f t="shared" ref="K61:N61" si="63">-K17*K15</f>
        <v>-1692.9791999999998</v>
      </c>
      <c r="L61" s="147">
        <f t="shared" si="63"/>
        <v>-1726.8387839999998</v>
      </c>
      <c r="M61" s="147">
        <f t="shared" si="63"/>
        <v>-1761.3755596799999</v>
      </c>
      <c r="N61" s="147">
        <f t="shared" si="63"/>
        <v>-1796.6030708735998</v>
      </c>
      <c r="O61" s="147"/>
      <c r="P61" s="143"/>
    </row>
    <row r="62" spans="1:16"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8">
        <f>I62</f>
        <v>15</v>
      </c>
      <c r="K62" s="148">
        <f t="shared" ref="K62:N62" si="64">J62</f>
        <v>15</v>
      </c>
      <c r="L62" s="148">
        <f t="shared" si="64"/>
        <v>15</v>
      </c>
      <c r="M62" s="148">
        <f t="shared" si="64"/>
        <v>15</v>
      </c>
      <c r="N62" s="148">
        <f t="shared" si="64"/>
        <v>15</v>
      </c>
    </row>
    <row r="63" spans="1:16"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8">
        <f>I63</f>
        <v>-151</v>
      </c>
      <c r="K63" s="148">
        <f t="shared" ref="K63:N63" si="65">J63</f>
        <v>-151</v>
      </c>
      <c r="L63" s="148">
        <f t="shared" si="65"/>
        <v>-151</v>
      </c>
      <c r="M63" s="148">
        <f t="shared" si="65"/>
        <v>-151</v>
      </c>
      <c r="N63" s="148">
        <f t="shared" si="65"/>
        <v>-151</v>
      </c>
      <c r="O63" s="132"/>
    </row>
    <row r="64" spans="1:16" x14ac:dyDescent="0.25">
      <c r="A64" s="112" t="s">
        <v>190</v>
      </c>
      <c r="B64" s="113">
        <f>B59+B61+B62+B63</f>
        <v>-2790</v>
      </c>
      <c r="C64" s="113">
        <f t="shared" ref="C64:N64" si="66">C59+C61+C62+C63</f>
        <v>-2671</v>
      </c>
      <c r="D64" s="113">
        <f t="shared" si="66"/>
        <v>-2148</v>
      </c>
      <c r="E64" s="113">
        <f t="shared" si="66"/>
        <v>-4835</v>
      </c>
      <c r="F64" s="113">
        <f t="shared" si="66"/>
        <v>-5293</v>
      </c>
      <c r="G64" s="113">
        <f t="shared" si="66"/>
        <v>2491</v>
      </c>
      <c r="H64" s="113">
        <f t="shared" si="66"/>
        <v>-1459</v>
      </c>
      <c r="I64" s="113">
        <f t="shared" si="66"/>
        <v>-4836</v>
      </c>
      <c r="J64" s="113">
        <f t="shared" si="66"/>
        <v>-4762.5199999999995</v>
      </c>
      <c r="K64" s="113">
        <f t="shared" si="66"/>
        <v>-4691.9791999999998</v>
      </c>
      <c r="L64" s="113">
        <f t="shared" si="66"/>
        <v>-4725.8387839999996</v>
      </c>
      <c r="M64" s="113">
        <f t="shared" si="66"/>
        <v>-4760.3755596800002</v>
      </c>
      <c r="N64" s="113">
        <f t="shared" si="66"/>
        <v>-4795.6030708735998</v>
      </c>
      <c r="O64" s="94"/>
    </row>
    <row r="65" spans="1:16"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8">
        <f>I65</f>
        <v>-143</v>
      </c>
      <c r="K65" s="148">
        <f t="shared" ref="K65:N65" si="67">J65</f>
        <v>-143</v>
      </c>
      <c r="L65" s="148">
        <f t="shared" si="67"/>
        <v>-143</v>
      </c>
      <c r="M65" s="148">
        <f t="shared" si="67"/>
        <v>-143</v>
      </c>
      <c r="N65" s="148">
        <f t="shared" si="67"/>
        <v>-143</v>
      </c>
      <c r="O65" s="132"/>
    </row>
    <row r="66" spans="1:16" x14ac:dyDescent="0.25">
      <c r="A66" s="112" t="s">
        <v>192</v>
      </c>
      <c r="B66" s="113">
        <f>B55+B58+B64+B65</f>
        <v>1632</v>
      </c>
      <c r="C66" s="113">
        <f t="shared" ref="C66:N66" si="68">C55+C58+C64+C65</f>
        <v>-714</v>
      </c>
      <c r="D66" s="113">
        <f t="shared" si="68"/>
        <v>670</v>
      </c>
      <c r="E66" s="113">
        <f t="shared" si="68"/>
        <v>441</v>
      </c>
      <c r="F66" s="113">
        <f t="shared" si="68"/>
        <v>217</v>
      </c>
      <c r="G66" s="113">
        <f t="shared" si="68"/>
        <v>3882</v>
      </c>
      <c r="H66" s="113">
        <f t="shared" si="68"/>
        <v>1541</v>
      </c>
      <c r="I66" s="113">
        <f t="shared" si="68"/>
        <v>-1315</v>
      </c>
      <c r="J66" s="113">
        <f t="shared" si="68"/>
        <v>-156.82871127166891</v>
      </c>
      <c r="K66" s="113">
        <f t="shared" si="68"/>
        <v>1517.3001637720226</v>
      </c>
      <c r="L66" s="113">
        <f t="shared" si="68"/>
        <v>3857.0556832719849</v>
      </c>
      <c r="M66" s="113">
        <f t="shared" si="68"/>
        <v>6555.391126010989</v>
      </c>
      <c r="N66" s="113">
        <f t="shared" si="68"/>
        <v>9037.8378942049549</v>
      </c>
      <c r="O66" s="94"/>
    </row>
    <row r="67" spans="1:16" x14ac:dyDescent="0.25">
      <c r="A67" s="103" t="s">
        <v>193</v>
      </c>
      <c r="B67" s="102">
        <f>Historicals!B97</f>
        <v>2220</v>
      </c>
      <c r="C67" s="102">
        <f>B68</f>
        <v>3852</v>
      </c>
      <c r="D67" s="102">
        <f t="shared" ref="D67:I67" si="69">C68</f>
        <v>3138</v>
      </c>
      <c r="E67" s="102">
        <f t="shared" si="69"/>
        <v>3808</v>
      </c>
      <c r="F67" s="102">
        <f t="shared" si="69"/>
        <v>4249</v>
      </c>
      <c r="G67" s="102">
        <f t="shared" si="69"/>
        <v>4466</v>
      </c>
      <c r="H67" s="102">
        <f t="shared" si="69"/>
        <v>8348</v>
      </c>
      <c r="I67" s="102">
        <f t="shared" si="69"/>
        <v>9889</v>
      </c>
      <c r="J67" s="102">
        <f t="shared" ref="J67" si="70">I68</f>
        <v>8574</v>
      </c>
      <c r="K67" s="102">
        <f t="shared" ref="K67" si="71">J68</f>
        <v>8417.171288728332</v>
      </c>
      <c r="L67" s="102">
        <f t="shared" ref="L67" si="72">K68</f>
        <v>9934.4714525003546</v>
      </c>
      <c r="M67" s="102">
        <f t="shared" ref="M67" si="73">L68</f>
        <v>13791.52713577234</v>
      </c>
      <c r="N67" s="102">
        <f t="shared" ref="N67" si="74">M68</f>
        <v>20346.918261783328</v>
      </c>
      <c r="O67" s="102"/>
    </row>
    <row r="68" spans="1:16" ht="15.75" thickBot="1" x14ac:dyDescent="0.3">
      <c r="A68" s="105" t="s">
        <v>194</v>
      </c>
      <c r="B68" s="106">
        <f>B66+B67</f>
        <v>3852</v>
      </c>
      <c r="C68" s="106">
        <f t="shared" ref="C68:N68" si="75">C66+C67</f>
        <v>3138</v>
      </c>
      <c r="D68" s="106">
        <f t="shared" si="75"/>
        <v>3808</v>
      </c>
      <c r="E68" s="106">
        <f t="shared" si="75"/>
        <v>4249</v>
      </c>
      <c r="F68" s="106">
        <f t="shared" si="75"/>
        <v>4466</v>
      </c>
      <c r="G68" s="106">
        <f t="shared" si="75"/>
        <v>8348</v>
      </c>
      <c r="H68" s="106">
        <f t="shared" si="75"/>
        <v>9889</v>
      </c>
      <c r="I68" s="106">
        <f t="shared" si="75"/>
        <v>8574</v>
      </c>
      <c r="J68" s="106">
        <f t="shared" si="75"/>
        <v>8417.171288728332</v>
      </c>
      <c r="K68" s="106">
        <f t="shared" si="75"/>
        <v>9934.4714525003546</v>
      </c>
      <c r="L68" s="106">
        <f t="shared" si="75"/>
        <v>13791.52713577234</v>
      </c>
      <c r="M68" s="106">
        <f t="shared" si="75"/>
        <v>20346.918261783328</v>
      </c>
      <c r="N68" s="106">
        <f t="shared" si="75"/>
        <v>29384.756155988282</v>
      </c>
      <c r="O68" s="94"/>
    </row>
    <row r="69" spans="1:16" ht="15.75" thickTop="1" x14ac:dyDescent="0.25">
      <c r="A69" s="117" t="s">
        <v>195</v>
      </c>
      <c r="B69" s="116">
        <f>B21-B68</f>
        <v>0</v>
      </c>
      <c r="C69" s="116">
        <f t="shared" ref="C69:I69" si="76">C21-C68</f>
        <v>0</v>
      </c>
      <c r="D69" s="116">
        <f t="shared" si="76"/>
        <v>0</v>
      </c>
      <c r="E69" s="116">
        <f t="shared" si="76"/>
        <v>0</v>
      </c>
      <c r="F69" s="116">
        <f t="shared" si="76"/>
        <v>0</v>
      </c>
      <c r="G69" s="116">
        <f t="shared" si="76"/>
        <v>0</v>
      </c>
      <c r="H69" s="116">
        <f t="shared" si="76"/>
        <v>0</v>
      </c>
      <c r="I69" s="116">
        <f t="shared" si="76"/>
        <v>0</v>
      </c>
      <c r="J69" s="116"/>
      <c r="K69" s="116"/>
      <c r="L69" s="116"/>
      <c r="M69" s="116"/>
      <c r="N69" s="116"/>
      <c r="O69" s="116"/>
    </row>
    <row r="70" spans="1:16" x14ac:dyDescent="0.25">
      <c r="B70" s="59"/>
      <c r="C70" s="59"/>
      <c r="D70" s="59"/>
      <c r="E70" s="59"/>
      <c r="F70" s="59"/>
      <c r="G70" s="59"/>
      <c r="H70" s="59"/>
      <c r="I70" s="59"/>
      <c r="J70" s="59"/>
      <c r="K70" s="59"/>
      <c r="L70" s="59"/>
      <c r="M70" s="59"/>
      <c r="N70" s="59"/>
      <c r="O70" s="70"/>
      <c r="P70" t="s">
        <v>200</v>
      </c>
    </row>
    <row r="71" spans="1:16" x14ac:dyDescent="0.25">
      <c r="B71" s="59"/>
      <c r="C71" s="59"/>
      <c r="D71" s="59"/>
      <c r="E71" s="59"/>
      <c r="F71" s="59"/>
      <c r="G71" s="59"/>
      <c r="H71" s="59"/>
      <c r="I71" s="59"/>
    </row>
    <row r="73" spans="1:16" x14ac:dyDescent="0.25">
      <c r="A73" s="118">
        <v>2014</v>
      </c>
      <c r="B73" s="118"/>
    </row>
    <row r="74" spans="1:16" x14ac:dyDescent="0.25">
      <c r="A74" s="118" t="s">
        <v>35</v>
      </c>
      <c r="B74" s="119">
        <v>2922</v>
      </c>
    </row>
    <row r="75" spans="1:16" x14ac:dyDescent="0.25">
      <c r="A75" s="118" t="s">
        <v>197</v>
      </c>
      <c r="B75" s="119">
        <v>3434</v>
      </c>
    </row>
    <row r="76" spans="1:16" x14ac:dyDescent="0.25">
      <c r="A76" s="118" t="s">
        <v>198</v>
      </c>
      <c r="B76" s="119">
        <v>1930</v>
      </c>
    </row>
    <row r="77" spans="1:16"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2023-10-23T10:00:41Z</dcterms:modified>
</cp:coreProperties>
</file>