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3E546ECF-CEA0-4D8E-A181-E495284711DF}" xr6:coauthVersionLast="47" xr6:coauthVersionMax="47" xr10:uidLastSave="{00000000-0000-0000-0000-000000000000}"/>
  <bookViews>
    <workbookView xWindow="-120" yWindow="-120" windowWidth="20730" windowHeight="11160" tabRatio="513" activeTab="4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  <sheet name="CAPM_PV" sheetId="5" r:id="rId5"/>
    <sheet name="Historical Share Price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5" l="1"/>
  <c r="C28" i="5"/>
  <c r="X25" i="5"/>
  <c r="C29" i="5"/>
  <c r="X24" i="5"/>
  <c r="W25" i="5"/>
  <c r="V25" i="5"/>
  <c r="U25" i="5"/>
  <c r="T25" i="5"/>
  <c r="S25" i="5"/>
  <c r="N25" i="5"/>
  <c r="U16" i="5"/>
  <c r="T16" i="5"/>
  <c r="T17" i="5"/>
  <c r="U17" i="5"/>
  <c r="V16" i="5" s="1"/>
  <c r="V17" i="5"/>
  <c r="S16" i="5"/>
  <c r="R16" i="5"/>
  <c r="R25" i="5"/>
  <c r="Q25" i="5"/>
  <c r="P25" i="5"/>
  <c r="O25" i="5"/>
  <c r="S17" i="5"/>
  <c r="P17" i="5"/>
  <c r="Q17" i="5"/>
  <c r="R17" i="5"/>
  <c r="O17" i="5"/>
  <c r="N17" i="5"/>
  <c r="O16" i="5"/>
  <c r="P16" i="5"/>
  <c r="Q16" i="5"/>
  <c r="N16" i="5"/>
  <c r="D12" i="5"/>
  <c r="E12" i="5"/>
  <c r="F12" i="5"/>
  <c r="G12" i="5"/>
  <c r="H12" i="5"/>
  <c r="I12" i="5"/>
  <c r="J12" i="5"/>
  <c r="C12" i="5"/>
  <c r="D11" i="5"/>
  <c r="E11" i="5"/>
  <c r="F11" i="5"/>
  <c r="G11" i="5"/>
  <c r="H11" i="5"/>
  <c r="I11" i="5"/>
  <c r="J11" i="5"/>
  <c r="C11" i="5"/>
  <c r="D10" i="5"/>
  <c r="E10" i="5"/>
  <c r="F10" i="5"/>
  <c r="G10" i="5"/>
  <c r="H10" i="5"/>
  <c r="I10" i="5"/>
  <c r="J10" i="5"/>
  <c r="C10" i="5"/>
  <c r="D6" i="5"/>
  <c r="E6" i="5"/>
  <c r="F6" i="5"/>
  <c r="G6" i="5"/>
  <c r="H6" i="5"/>
  <c r="I6" i="5"/>
  <c r="J6" i="5"/>
  <c r="C6" i="5"/>
  <c r="C30" i="5"/>
  <c r="C32" i="5"/>
  <c r="D20" i="5"/>
  <c r="E20" i="5"/>
  <c r="F20" i="5"/>
  <c r="G20" i="5"/>
  <c r="H20" i="5"/>
  <c r="I20" i="5"/>
  <c r="J20" i="5"/>
  <c r="C20" i="5"/>
  <c r="D24" i="5"/>
  <c r="E24" i="5"/>
  <c r="F24" i="5"/>
  <c r="G24" i="5"/>
  <c r="H24" i="5"/>
  <c r="I24" i="5"/>
  <c r="J24" i="5"/>
  <c r="C24" i="5"/>
  <c r="D23" i="5"/>
  <c r="E23" i="5"/>
  <c r="E18" i="5" s="1"/>
  <c r="F23" i="5"/>
  <c r="F18" i="5" s="1"/>
  <c r="G23" i="5"/>
  <c r="G18" i="5" s="1"/>
  <c r="H23" i="5"/>
  <c r="I23" i="5"/>
  <c r="J23" i="5"/>
  <c r="C23" i="5"/>
  <c r="D16" i="5"/>
  <c r="E16" i="5"/>
  <c r="F16" i="5"/>
  <c r="G16" i="5"/>
  <c r="H16" i="5"/>
  <c r="H17" i="5" s="1"/>
  <c r="I16" i="5"/>
  <c r="I17" i="5" s="1"/>
  <c r="J16" i="5"/>
  <c r="J17" i="5" s="1"/>
  <c r="C16" i="5"/>
  <c r="C17" i="5" s="1"/>
  <c r="C4" i="5"/>
  <c r="C9" i="5" s="1"/>
  <c r="W16" i="5" l="1"/>
  <c r="E17" i="5"/>
  <c r="G17" i="5"/>
  <c r="C8" i="5"/>
  <c r="D18" i="5"/>
  <c r="I18" i="5"/>
  <c r="H18" i="5"/>
  <c r="C18" i="5"/>
  <c r="D17" i="5"/>
  <c r="J18" i="5"/>
  <c r="F17" i="5"/>
  <c r="J3" i="5"/>
  <c r="I3" i="5"/>
  <c r="J4" i="5" s="1"/>
  <c r="H3" i="5"/>
  <c r="G3" i="5"/>
  <c r="F3" i="5"/>
  <c r="E3" i="5"/>
  <c r="D3" i="5"/>
  <c r="C3" i="5"/>
  <c r="D1" i="5"/>
  <c r="E1" i="5" s="1"/>
  <c r="F1" i="5" s="1"/>
  <c r="G1" i="5" s="1"/>
  <c r="H1" i="5" s="1"/>
  <c r="I1" i="5" s="1"/>
  <c r="J1" i="5" s="1"/>
  <c r="C70" i="4"/>
  <c r="D70" i="4"/>
  <c r="E70" i="4"/>
  <c r="F70" i="4"/>
  <c r="G70" i="4"/>
  <c r="H70" i="4"/>
  <c r="I70" i="4"/>
  <c r="J70" i="4"/>
  <c r="K70" i="4"/>
  <c r="L70" i="4"/>
  <c r="M70" i="4"/>
  <c r="N70" i="4"/>
  <c r="B70" i="4"/>
  <c r="W17" i="5" l="1"/>
  <c r="X16" i="5" s="1"/>
  <c r="X17" i="5" s="1"/>
  <c r="J9" i="5"/>
  <c r="J8" i="5"/>
  <c r="D7" i="5"/>
  <c r="F7" i="5"/>
  <c r="C31" i="5"/>
  <c r="C7" i="5"/>
  <c r="E7" i="5"/>
  <c r="G7" i="5"/>
  <c r="H7" i="5"/>
  <c r="I7" i="5"/>
  <c r="J5" i="5"/>
  <c r="J7" i="5"/>
  <c r="C5" i="5"/>
  <c r="D4" i="5"/>
  <c r="D5" i="5"/>
  <c r="E4" i="5"/>
  <c r="E5" i="5"/>
  <c r="F4" i="5"/>
  <c r="F5" i="5"/>
  <c r="G4" i="5"/>
  <c r="G5" i="5"/>
  <c r="H4" i="5"/>
  <c r="H5" i="5"/>
  <c r="I4" i="5"/>
  <c r="I5" i="5"/>
  <c r="N1" i="5"/>
  <c r="O1" i="5" s="1"/>
  <c r="P1" i="5" s="1"/>
  <c r="Q1" i="5" s="1"/>
  <c r="R1" i="5" s="1"/>
  <c r="S1" i="5" s="1"/>
  <c r="T1" i="5" s="1"/>
  <c r="U1" i="5" s="1"/>
  <c r="V1" i="5" s="1"/>
  <c r="W1" i="5" s="1"/>
  <c r="K15" i="4"/>
  <c r="L15" i="4"/>
  <c r="M15" i="4"/>
  <c r="N15" i="4"/>
  <c r="J15" i="4"/>
  <c r="K57" i="4"/>
  <c r="L57" i="4"/>
  <c r="M57" i="4"/>
  <c r="N57" i="4"/>
  <c r="J57" i="4"/>
  <c r="B68" i="4"/>
  <c r="J205" i="3"/>
  <c r="K205" i="3"/>
  <c r="L205" i="3"/>
  <c r="M205" i="3"/>
  <c r="N205" i="3"/>
  <c r="K14" i="3"/>
  <c r="L14" i="3"/>
  <c r="M14" i="3"/>
  <c r="N14" i="3"/>
  <c r="J14" i="3"/>
  <c r="J39" i="4"/>
  <c r="K39" i="4" s="1"/>
  <c r="L39" i="4" s="1"/>
  <c r="M39" i="4" s="1"/>
  <c r="N39" i="4" s="1"/>
  <c r="M93" i="3"/>
  <c r="N93" i="3" s="1"/>
  <c r="L119" i="3"/>
  <c r="L115" i="3"/>
  <c r="M89" i="3"/>
  <c r="M85" i="3"/>
  <c r="M29" i="3"/>
  <c r="N29" i="3" s="1"/>
  <c r="M25" i="3"/>
  <c r="C143" i="3"/>
  <c r="D143" i="3"/>
  <c r="E143" i="3"/>
  <c r="F143" i="3"/>
  <c r="G143" i="3"/>
  <c r="H143" i="3"/>
  <c r="I143" i="3"/>
  <c r="I12" i="4"/>
  <c r="I15" i="4"/>
  <c r="I17" i="4" s="1"/>
  <c r="I16" i="4"/>
  <c r="J1" i="4"/>
  <c r="K1" i="4" s="1"/>
  <c r="L1" i="4" s="1"/>
  <c r="M1" i="4" s="1"/>
  <c r="N1" i="4" s="1"/>
  <c r="F9" i="5" l="1"/>
  <c r="F8" i="5"/>
  <c r="E8" i="5"/>
  <c r="E9" i="5"/>
  <c r="D9" i="5"/>
  <c r="D8" i="5"/>
  <c r="I9" i="5"/>
  <c r="I8" i="5"/>
  <c r="H9" i="5"/>
  <c r="H8" i="5"/>
  <c r="G8" i="5"/>
  <c r="G9" i="5"/>
  <c r="I19" i="4"/>
  <c r="J19" i="4" s="1"/>
  <c r="K19" i="4" s="1"/>
  <c r="L19" i="4" s="1"/>
  <c r="M19" i="4" s="1"/>
  <c r="N19" i="4" s="1"/>
  <c r="N85" i="3"/>
  <c r="N119" i="3" s="1"/>
  <c r="M119" i="3"/>
  <c r="N89" i="3"/>
  <c r="N115" i="3" s="1"/>
  <c r="M115" i="3"/>
  <c r="N25" i="3"/>
  <c r="C62" i="4"/>
  <c r="D62" i="4"/>
  <c r="E62" i="4"/>
  <c r="F62" i="4"/>
  <c r="G62" i="4"/>
  <c r="H62" i="4"/>
  <c r="I62" i="4"/>
  <c r="B62" i="4"/>
  <c r="C59" i="4"/>
  <c r="D59" i="4"/>
  <c r="E59" i="4"/>
  <c r="F59" i="4"/>
  <c r="G59" i="4"/>
  <c r="H59" i="4"/>
  <c r="I59" i="4"/>
  <c r="J59" i="4" s="1"/>
  <c r="B59" i="4"/>
  <c r="C57" i="4"/>
  <c r="D57" i="4"/>
  <c r="E57" i="4"/>
  <c r="F57" i="4"/>
  <c r="G57" i="4"/>
  <c r="H57" i="4"/>
  <c r="I57" i="4"/>
  <c r="B57" i="4"/>
  <c r="B80" i="4"/>
  <c r="K59" i="4" l="1"/>
  <c r="C25" i="4"/>
  <c r="D25" i="4"/>
  <c r="E25" i="4"/>
  <c r="F25" i="4"/>
  <c r="G25" i="4"/>
  <c r="H25" i="4"/>
  <c r="I25" i="4"/>
  <c r="J25" i="4" s="1"/>
  <c r="K25" i="4" s="1"/>
  <c r="L25" i="4" s="1"/>
  <c r="M25" i="4" s="1"/>
  <c r="N25" i="4" s="1"/>
  <c r="C23" i="4"/>
  <c r="D23" i="4"/>
  <c r="E23" i="4"/>
  <c r="F23" i="4"/>
  <c r="G23" i="4"/>
  <c r="H23" i="4"/>
  <c r="I23" i="4"/>
  <c r="B23" i="4"/>
  <c r="B51" i="4" s="1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B22" i="4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B35" i="4"/>
  <c r="B67" i="4"/>
  <c r="C65" i="4"/>
  <c r="D65" i="4"/>
  <c r="E65" i="4"/>
  <c r="F65" i="4"/>
  <c r="G65" i="4"/>
  <c r="H65" i="4"/>
  <c r="I65" i="4"/>
  <c r="B65" i="4"/>
  <c r="C63" i="4"/>
  <c r="D63" i="4"/>
  <c r="E63" i="4"/>
  <c r="F63" i="4"/>
  <c r="G63" i="4"/>
  <c r="H63" i="4"/>
  <c r="I63" i="4"/>
  <c r="B63" i="4"/>
  <c r="D60" i="4"/>
  <c r="E60" i="4"/>
  <c r="F60" i="4"/>
  <c r="G60" i="4"/>
  <c r="H60" i="4"/>
  <c r="I60" i="4"/>
  <c r="B60" i="4"/>
  <c r="C61" i="4"/>
  <c r="D61" i="4"/>
  <c r="E61" i="4"/>
  <c r="F61" i="4"/>
  <c r="G61" i="4"/>
  <c r="H61" i="4"/>
  <c r="I61" i="4"/>
  <c r="B61" i="4"/>
  <c r="C50" i="4"/>
  <c r="D50" i="4"/>
  <c r="E50" i="4"/>
  <c r="F50" i="4"/>
  <c r="G50" i="4"/>
  <c r="H50" i="4"/>
  <c r="I50" i="4"/>
  <c r="C48" i="4"/>
  <c r="D48" i="4"/>
  <c r="E48" i="4"/>
  <c r="F48" i="4"/>
  <c r="G48" i="4"/>
  <c r="H48" i="4"/>
  <c r="I48" i="4"/>
  <c r="B48" i="4"/>
  <c r="B50" i="4"/>
  <c r="C42" i="4"/>
  <c r="D42" i="4"/>
  <c r="E42" i="4"/>
  <c r="F42" i="4"/>
  <c r="G42" i="4"/>
  <c r="H42" i="4"/>
  <c r="I42" i="4"/>
  <c r="J42" i="4" s="1"/>
  <c r="K42" i="4" s="1"/>
  <c r="L42" i="4" s="1"/>
  <c r="M42" i="4" s="1"/>
  <c r="N42" i="4" s="1"/>
  <c r="C41" i="4"/>
  <c r="D41" i="4"/>
  <c r="E41" i="4"/>
  <c r="F41" i="4"/>
  <c r="G41" i="4"/>
  <c r="H41" i="4"/>
  <c r="I41" i="4"/>
  <c r="C40" i="4"/>
  <c r="D40" i="4"/>
  <c r="E40" i="4"/>
  <c r="F40" i="4"/>
  <c r="G40" i="4"/>
  <c r="H40" i="4"/>
  <c r="I40" i="4"/>
  <c r="J40" i="4" s="1"/>
  <c r="K40" i="4" s="1"/>
  <c r="L40" i="4" s="1"/>
  <c r="M40" i="4" s="1"/>
  <c r="N40" i="4" s="1"/>
  <c r="B42" i="4"/>
  <c r="B41" i="4"/>
  <c r="B40" i="4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B38" i="4"/>
  <c r="B36" i="4"/>
  <c r="B37" i="4"/>
  <c r="C34" i="4"/>
  <c r="D34" i="4"/>
  <c r="E34" i="4"/>
  <c r="F34" i="4"/>
  <c r="G34" i="4"/>
  <c r="H34" i="4"/>
  <c r="I34" i="4"/>
  <c r="J34" i="4" s="1"/>
  <c r="K34" i="4" s="1"/>
  <c r="L34" i="4" s="1"/>
  <c r="M34" i="4" s="1"/>
  <c r="N34" i="4" s="1"/>
  <c r="C33" i="4"/>
  <c r="D33" i="4"/>
  <c r="E33" i="4"/>
  <c r="F33" i="4"/>
  <c r="G33" i="4"/>
  <c r="H33" i="4"/>
  <c r="I33" i="4"/>
  <c r="J33" i="4" s="1"/>
  <c r="B34" i="4"/>
  <c r="B33" i="4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C26" i="4"/>
  <c r="D26" i="4"/>
  <c r="E26" i="4"/>
  <c r="F26" i="4"/>
  <c r="G26" i="4"/>
  <c r="H26" i="4"/>
  <c r="I26" i="4"/>
  <c r="B30" i="4"/>
  <c r="B29" i="4"/>
  <c r="B28" i="4"/>
  <c r="B27" i="4"/>
  <c r="B26" i="4"/>
  <c r="K33" i="4" l="1"/>
  <c r="J32" i="4"/>
  <c r="L59" i="4"/>
  <c r="M59" i="4" s="1"/>
  <c r="N59" i="4" s="1"/>
  <c r="E32" i="4"/>
  <c r="C32" i="4"/>
  <c r="I51" i="4"/>
  <c r="G32" i="4"/>
  <c r="H51" i="4"/>
  <c r="F51" i="4"/>
  <c r="D51" i="4"/>
  <c r="D32" i="4"/>
  <c r="C51" i="4"/>
  <c r="I32" i="4"/>
  <c r="H32" i="4"/>
  <c r="G51" i="4"/>
  <c r="F32" i="4"/>
  <c r="E51" i="4"/>
  <c r="B43" i="4"/>
  <c r="B32" i="4"/>
  <c r="I43" i="4"/>
  <c r="H43" i="4"/>
  <c r="G43" i="4"/>
  <c r="F43" i="4"/>
  <c r="E43" i="4"/>
  <c r="D43" i="4"/>
  <c r="C43" i="4"/>
  <c r="C60" i="4"/>
  <c r="J60" i="4" s="1"/>
  <c r="B64" i="4"/>
  <c r="I64" i="4"/>
  <c r="H64" i="4"/>
  <c r="G64" i="4"/>
  <c r="F64" i="4"/>
  <c r="E64" i="4"/>
  <c r="D64" i="4"/>
  <c r="C64" i="4"/>
  <c r="B25" i="4"/>
  <c r="C21" i="4"/>
  <c r="D21" i="4"/>
  <c r="E21" i="4"/>
  <c r="F21" i="4"/>
  <c r="G21" i="4"/>
  <c r="H21" i="4"/>
  <c r="I21" i="4"/>
  <c r="B21" i="4"/>
  <c r="C16" i="4"/>
  <c r="D16" i="4"/>
  <c r="E16" i="4"/>
  <c r="F16" i="4"/>
  <c r="G16" i="4"/>
  <c r="H16" i="4"/>
  <c r="B16" i="4"/>
  <c r="L33" i="4" l="1"/>
  <c r="K32" i="4"/>
  <c r="K60" i="4"/>
  <c r="B31" i="4"/>
  <c r="B44" i="4" s="1"/>
  <c r="I31" i="4"/>
  <c r="I44" i="4" s="1"/>
  <c r="H31" i="4"/>
  <c r="H44" i="4" s="1"/>
  <c r="G31" i="4"/>
  <c r="G44" i="4" s="1"/>
  <c r="F31" i="4"/>
  <c r="F44" i="4" s="1"/>
  <c r="E31" i="4"/>
  <c r="E44" i="4" s="1"/>
  <c r="D31" i="4"/>
  <c r="D44" i="4" s="1"/>
  <c r="C31" i="4"/>
  <c r="C44" i="4" s="1"/>
  <c r="C15" i="4"/>
  <c r="D15" i="4"/>
  <c r="E15" i="4"/>
  <c r="F15" i="4"/>
  <c r="G15" i="4"/>
  <c r="G17" i="4" s="1"/>
  <c r="G19" i="4" s="1"/>
  <c r="H15" i="4"/>
  <c r="H17" i="4" s="1"/>
  <c r="B15" i="4"/>
  <c r="C12" i="4"/>
  <c r="D12" i="4"/>
  <c r="E12" i="4"/>
  <c r="F12" i="4"/>
  <c r="G12" i="4"/>
  <c r="H12" i="4"/>
  <c r="B12" i="4"/>
  <c r="C10" i="4"/>
  <c r="D10" i="4"/>
  <c r="E10" i="4"/>
  <c r="F10" i="4"/>
  <c r="G10" i="4"/>
  <c r="H10" i="4"/>
  <c r="I10" i="4"/>
  <c r="B10" i="4"/>
  <c r="M33" i="4" l="1"/>
  <c r="L32" i="4"/>
  <c r="L60" i="4"/>
  <c r="M60" i="4" s="1"/>
  <c r="B17" i="4"/>
  <c r="H19" i="4"/>
  <c r="I18" i="4"/>
  <c r="F17" i="4"/>
  <c r="E17" i="4"/>
  <c r="D17" i="4"/>
  <c r="C17" i="4"/>
  <c r="C18" i="4" s="1"/>
  <c r="H18" i="4"/>
  <c r="B18" i="4"/>
  <c r="H1" i="4"/>
  <c r="G1" i="4" s="1"/>
  <c r="F1" i="4" s="1"/>
  <c r="E1" i="4" s="1"/>
  <c r="D1" i="4" s="1"/>
  <c r="C1" i="4" s="1"/>
  <c r="B1" i="4" s="1"/>
  <c r="N33" i="4" l="1"/>
  <c r="N32" i="4" s="1"/>
  <c r="M32" i="4"/>
  <c r="N60" i="4"/>
  <c r="D18" i="4"/>
  <c r="E18" i="4"/>
  <c r="F18" i="4"/>
  <c r="G18" i="4"/>
  <c r="C19" i="4"/>
  <c r="D19" i="4"/>
  <c r="E19" i="4"/>
  <c r="F19" i="4"/>
  <c r="B19" i="4"/>
  <c r="B159" i="3"/>
  <c r="C188" i="3"/>
  <c r="D188" i="3"/>
  <c r="E188" i="3"/>
  <c r="E189" i="3" s="1"/>
  <c r="F188" i="3"/>
  <c r="F189" i="3" s="1"/>
  <c r="G188" i="3"/>
  <c r="G189" i="3" s="1"/>
  <c r="H188" i="3"/>
  <c r="H189" i="3" s="1"/>
  <c r="I188" i="3"/>
  <c r="B188" i="3"/>
  <c r="B189" i="3" s="1"/>
  <c r="D189" i="3" l="1"/>
  <c r="I189" i="3"/>
  <c r="J189" i="3" s="1"/>
  <c r="K189" i="3" s="1"/>
  <c r="L189" i="3" s="1"/>
  <c r="M189" i="3" s="1"/>
  <c r="N189" i="3" s="1"/>
  <c r="C189" i="3"/>
  <c r="C185" i="3"/>
  <c r="D185" i="3"/>
  <c r="D186" i="3" s="1"/>
  <c r="E185" i="3"/>
  <c r="E186" i="3" s="1"/>
  <c r="F185" i="3"/>
  <c r="F186" i="3" s="1"/>
  <c r="G185" i="3"/>
  <c r="G186" i="3" s="1"/>
  <c r="H185" i="3"/>
  <c r="H186" i="3" s="1"/>
  <c r="I185" i="3"/>
  <c r="I186" i="3" s="1"/>
  <c r="B185" i="3"/>
  <c r="B186" i="3" s="1"/>
  <c r="C186" i="3"/>
  <c r="C155" i="3"/>
  <c r="D155" i="3"/>
  <c r="D156" i="3" s="1"/>
  <c r="E155" i="3"/>
  <c r="E156" i="3" s="1"/>
  <c r="F155" i="3"/>
  <c r="F156" i="3" s="1"/>
  <c r="G155" i="3"/>
  <c r="G156" i="3" s="1"/>
  <c r="H155" i="3"/>
  <c r="I155" i="3"/>
  <c r="B155" i="3"/>
  <c r="I156" i="3"/>
  <c r="B156" i="3"/>
  <c r="C137" i="3"/>
  <c r="D137" i="3"/>
  <c r="E137" i="3"/>
  <c r="E138" i="3" s="1"/>
  <c r="F137" i="3"/>
  <c r="F138" i="3" s="1"/>
  <c r="G137" i="3"/>
  <c r="G138" i="3" s="1"/>
  <c r="H137" i="3"/>
  <c r="H138" i="3" s="1"/>
  <c r="I137" i="3"/>
  <c r="I138" i="3" s="1"/>
  <c r="B137" i="3"/>
  <c r="B138" i="3" s="1"/>
  <c r="C107" i="3"/>
  <c r="D107" i="3"/>
  <c r="E107" i="3"/>
  <c r="F107" i="3"/>
  <c r="G107" i="3"/>
  <c r="H107" i="3"/>
  <c r="I107" i="3"/>
  <c r="B107" i="3"/>
  <c r="D77" i="3"/>
  <c r="E77" i="3"/>
  <c r="F77" i="3"/>
  <c r="G77" i="3"/>
  <c r="H77" i="3"/>
  <c r="I77" i="3"/>
  <c r="C47" i="3"/>
  <c r="D47" i="3"/>
  <c r="D48" i="3" s="1"/>
  <c r="E47" i="3"/>
  <c r="E48" i="3" s="1"/>
  <c r="F47" i="3"/>
  <c r="G47" i="3"/>
  <c r="H47" i="3"/>
  <c r="I47" i="3"/>
  <c r="B47" i="3"/>
  <c r="B48" i="3" s="1"/>
  <c r="G48" i="3"/>
  <c r="H48" i="3"/>
  <c r="I48" i="3"/>
  <c r="C194" i="3"/>
  <c r="D194" i="3"/>
  <c r="E194" i="3"/>
  <c r="F194" i="3"/>
  <c r="G194" i="3"/>
  <c r="H194" i="3"/>
  <c r="I194" i="3"/>
  <c r="J194" i="3" s="1"/>
  <c r="K194" i="3" s="1"/>
  <c r="L194" i="3" s="1"/>
  <c r="M194" i="3" s="1"/>
  <c r="N194" i="3" s="1"/>
  <c r="B194" i="3"/>
  <c r="C152" i="3"/>
  <c r="D152" i="3"/>
  <c r="E152" i="3"/>
  <c r="F152" i="3"/>
  <c r="G152" i="3"/>
  <c r="H152" i="3"/>
  <c r="I152" i="3"/>
  <c r="B152" i="3"/>
  <c r="C146" i="3"/>
  <c r="D146" i="3"/>
  <c r="E146" i="3"/>
  <c r="F146" i="3"/>
  <c r="G146" i="3"/>
  <c r="H146" i="3"/>
  <c r="I146" i="3"/>
  <c r="B146" i="3"/>
  <c r="B143" i="3"/>
  <c r="C173" i="3"/>
  <c r="D173" i="3"/>
  <c r="E173" i="3"/>
  <c r="F173" i="3"/>
  <c r="G173" i="3"/>
  <c r="H173" i="3"/>
  <c r="I173" i="3"/>
  <c r="B173" i="3"/>
  <c r="C125" i="3"/>
  <c r="D125" i="3"/>
  <c r="E125" i="3"/>
  <c r="F125" i="3"/>
  <c r="G125" i="3"/>
  <c r="H125" i="3"/>
  <c r="I125" i="3"/>
  <c r="B125" i="3"/>
  <c r="C98" i="3"/>
  <c r="D98" i="3"/>
  <c r="E98" i="3"/>
  <c r="F98" i="3"/>
  <c r="G98" i="3"/>
  <c r="H98" i="3"/>
  <c r="I98" i="3"/>
  <c r="B98" i="3"/>
  <c r="D95" i="3"/>
  <c r="E95" i="3"/>
  <c r="F95" i="3"/>
  <c r="G95" i="3"/>
  <c r="H95" i="3"/>
  <c r="I95" i="3"/>
  <c r="C95" i="3"/>
  <c r="B95" i="3"/>
  <c r="D65" i="3"/>
  <c r="E65" i="3"/>
  <c r="F65" i="3"/>
  <c r="G65" i="3"/>
  <c r="H65" i="3"/>
  <c r="I65" i="3"/>
  <c r="D35" i="3"/>
  <c r="E35" i="3"/>
  <c r="F35" i="3"/>
  <c r="G35" i="3"/>
  <c r="H35" i="3"/>
  <c r="I35" i="3"/>
  <c r="C35" i="3"/>
  <c r="B35" i="3"/>
  <c r="A191" i="3"/>
  <c r="C48" i="3" l="1"/>
  <c r="C156" i="3"/>
  <c r="F48" i="3"/>
  <c r="H156" i="3"/>
  <c r="D138" i="3"/>
  <c r="J188" i="3"/>
  <c r="K188" i="3" s="1"/>
  <c r="L188" i="3" s="1"/>
  <c r="M188" i="3" s="1"/>
  <c r="N188" i="3" s="1"/>
  <c r="B101" i="3"/>
  <c r="C101" i="3"/>
  <c r="I101" i="3"/>
  <c r="H101" i="3"/>
  <c r="G101" i="3"/>
  <c r="F101" i="3"/>
  <c r="E101" i="3"/>
  <c r="D101" i="3"/>
  <c r="B108" i="3"/>
  <c r="I108" i="3"/>
  <c r="H108" i="3"/>
  <c r="G108" i="3"/>
  <c r="F108" i="3"/>
  <c r="E108" i="3"/>
  <c r="D108" i="3"/>
  <c r="C108" i="3"/>
  <c r="C138" i="3"/>
  <c r="I78" i="3"/>
  <c r="H78" i="3"/>
  <c r="G78" i="3"/>
  <c r="F78" i="3"/>
  <c r="E78" i="3"/>
  <c r="B36" i="3"/>
  <c r="C36" i="3"/>
  <c r="I36" i="3"/>
  <c r="H36" i="3"/>
  <c r="G36" i="3"/>
  <c r="F36" i="3"/>
  <c r="E36" i="3"/>
  <c r="D36" i="3"/>
  <c r="B149" i="3"/>
  <c r="I149" i="3"/>
  <c r="H149" i="3"/>
  <c r="G149" i="3"/>
  <c r="F149" i="3"/>
  <c r="E149" i="3"/>
  <c r="D149" i="3"/>
  <c r="C149" i="3"/>
  <c r="B144" i="3"/>
  <c r="C144" i="3"/>
  <c r="D144" i="3"/>
  <c r="E144" i="3"/>
  <c r="F144" i="3"/>
  <c r="G144" i="3"/>
  <c r="H144" i="3"/>
  <c r="I144" i="3"/>
  <c r="B147" i="3"/>
  <c r="C147" i="3"/>
  <c r="D147" i="3"/>
  <c r="E147" i="3"/>
  <c r="F147" i="3"/>
  <c r="G147" i="3"/>
  <c r="H147" i="3"/>
  <c r="I147" i="3"/>
  <c r="B153" i="3"/>
  <c r="C153" i="3"/>
  <c r="D153" i="3"/>
  <c r="E153" i="3"/>
  <c r="F153" i="3"/>
  <c r="G153" i="3"/>
  <c r="H153" i="3"/>
  <c r="I153" i="3"/>
  <c r="J36" i="3" l="1"/>
  <c r="I150" i="3"/>
  <c r="H150" i="3"/>
  <c r="G150" i="3"/>
  <c r="F150" i="3"/>
  <c r="E150" i="3"/>
  <c r="D150" i="3"/>
  <c r="C150" i="3"/>
  <c r="B150" i="3"/>
  <c r="K36" i="3" l="1"/>
  <c r="L36" i="3"/>
  <c r="M36" i="3"/>
  <c r="N36" i="3"/>
  <c r="C171" i="3"/>
  <c r="D171" i="3"/>
  <c r="E171" i="3"/>
  <c r="F171" i="3"/>
  <c r="G171" i="3"/>
  <c r="H171" i="3"/>
  <c r="I171" i="3"/>
  <c r="B171" i="3"/>
  <c r="C167" i="3"/>
  <c r="D167" i="3"/>
  <c r="E167" i="3"/>
  <c r="F167" i="3"/>
  <c r="G167" i="3"/>
  <c r="H167" i="3"/>
  <c r="I167" i="3"/>
  <c r="B167" i="3"/>
  <c r="C163" i="3"/>
  <c r="D163" i="3"/>
  <c r="E163" i="3"/>
  <c r="F163" i="3"/>
  <c r="G163" i="3"/>
  <c r="H163" i="3"/>
  <c r="I163" i="3"/>
  <c r="B163" i="3"/>
  <c r="C176" i="3"/>
  <c r="D176" i="3"/>
  <c r="E176" i="3"/>
  <c r="F176" i="3"/>
  <c r="G176" i="3"/>
  <c r="H176" i="3"/>
  <c r="I176" i="3"/>
  <c r="B176" i="3"/>
  <c r="C182" i="3"/>
  <c r="D182" i="3"/>
  <c r="E182" i="3"/>
  <c r="F182" i="3"/>
  <c r="G182" i="3"/>
  <c r="H182" i="3"/>
  <c r="I182" i="3"/>
  <c r="B182" i="3"/>
  <c r="C169" i="3"/>
  <c r="D169" i="3"/>
  <c r="E169" i="3"/>
  <c r="F169" i="3"/>
  <c r="G169" i="3"/>
  <c r="H169" i="3"/>
  <c r="I169" i="3"/>
  <c r="B169" i="3"/>
  <c r="B170" i="3" s="1"/>
  <c r="B172" i="3" s="1"/>
  <c r="C165" i="3"/>
  <c r="D165" i="3"/>
  <c r="E165" i="3"/>
  <c r="F165" i="3"/>
  <c r="G165" i="3"/>
  <c r="H165" i="3"/>
  <c r="I165" i="3"/>
  <c r="B165" i="3"/>
  <c r="C161" i="3"/>
  <c r="D161" i="3"/>
  <c r="E161" i="3"/>
  <c r="F161" i="3"/>
  <c r="G161" i="3"/>
  <c r="H161" i="3"/>
  <c r="I161" i="3"/>
  <c r="B161" i="3"/>
  <c r="B162" i="3" s="1"/>
  <c r="B164" i="3" s="1"/>
  <c r="C159" i="3"/>
  <c r="D159" i="3"/>
  <c r="E159" i="3"/>
  <c r="F159" i="3"/>
  <c r="G159" i="3"/>
  <c r="A158" i="3"/>
  <c r="B166" i="3"/>
  <c r="B168" i="3" s="1"/>
  <c r="B160" i="3"/>
  <c r="C141" i="3"/>
  <c r="D141" i="3"/>
  <c r="E141" i="3"/>
  <c r="F141" i="3"/>
  <c r="G141" i="3"/>
  <c r="H141" i="3"/>
  <c r="I141" i="3"/>
  <c r="B141" i="3"/>
  <c r="A140" i="3"/>
  <c r="B142" i="3"/>
  <c r="C123" i="3"/>
  <c r="D123" i="3"/>
  <c r="E123" i="3"/>
  <c r="F123" i="3"/>
  <c r="G123" i="3"/>
  <c r="H123" i="3"/>
  <c r="I123" i="3"/>
  <c r="K123" i="3" s="1"/>
  <c r="L123" i="3" s="1"/>
  <c r="M123" i="3" s="1"/>
  <c r="N123" i="3" s="1"/>
  <c r="B123" i="3"/>
  <c r="J122" i="3" s="1"/>
  <c r="C119" i="3"/>
  <c r="D119" i="3"/>
  <c r="E119" i="3"/>
  <c r="F119" i="3"/>
  <c r="G119" i="3"/>
  <c r="H119" i="3"/>
  <c r="I119" i="3"/>
  <c r="J119" i="3" s="1"/>
  <c r="K119" i="3" s="1"/>
  <c r="B119" i="3"/>
  <c r="J118" i="3" s="1"/>
  <c r="C115" i="3"/>
  <c r="D115" i="3"/>
  <c r="E115" i="3"/>
  <c r="F115" i="3"/>
  <c r="G115" i="3"/>
  <c r="H115" i="3"/>
  <c r="I115" i="3"/>
  <c r="B115" i="3"/>
  <c r="C128" i="3"/>
  <c r="D128" i="3"/>
  <c r="E128" i="3"/>
  <c r="F128" i="3"/>
  <c r="G128" i="3"/>
  <c r="H128" i="3"/>
  <c r="I128" i="3"/>
  <c r="B128" i="3"/>
  <c r="C134" i="3"/>
  <c r="D134" i="3"/>
  <c r="E134" i="3"/>
  <c r="F134" i="3"/>
  <c r="G134" i="3"/>
  <c r="H134" i="3"/>
  <c r="I134" i="3"/>
  <c r="B134" i="3"/>
  <c r="C121" i="3"/>
  <c r="D121" i="3"/>
  <c r="E121" i="3"/>
  <c r="F121" i="3"/>
  <c r="G121" i="3"/>
  <c r="H121" i="3"/>
  <c r="I121" i="3"/>
  <c r="J121" i="3" s="1"/>
  <c r="B121" i="3"/>
  <c r="B122" i="3" s="1"/>
  <c r="B124" i="3" s="1"/>
  <c r="C117" i="3"/>
  <c r="D117" i="3"/>
  <c r="E117" i="3"/>
  <c r="F117" i="3"/>
  <c r="G117" i="3"/>
  <c r="H117" i="3"/>
  <c r="I117" i="3"/>
  <c r="J117" i="3" s="1"/>
  <c r="B117" i="3"/>
  <c r="B118" i="3" s="1"/>
  <c r="B120" i="3" s="1"/>
  <c r="C113" i="3"/>
  <c r="C111" i="3" s="1"/>
  <c r="D113" i="3"/>
  <c r="D111" i="3" s="1"/>
  <c r="E113" i="3"/>
  <c r="E111" i="3" s="1"/>
  <c r="F113" i="3"/>
  <c r="F111" i="3" s="1"/>
  <c r="G113" i="3"/>
  <c r="H113" i="3"/>
  <c r="I113" i="3"/>
  <c r="B113" i="3"/>
  <c r="A110" i="3"/>
  <c r="B114" i="3"/>
  <c r="C74" i="3"/>
  <c r="D74" i="3"/>
  <c r="D75" i="3" s="1"/>
  <c r="E74" i="3"/>
  <c r="E75" i="3" s="1"/>
  <c r="F74" i="3"/>
  <c r="G74" i="3"/>
  <c r="H74" i="3"/>
  <c r="I74" i="3"/>
  <c r="C104" i="3"/>
  <c r="D104" i="3"/>
  <c r="E104" i="3"/>
  <c r="F104" i="3"/>
  <c r="G104" i="3"/>
  <c r="H104" i="3"/>
  <c r="I104" i="3"/>
  <c r="B104" i="3"/>
  <c r="C93" i="3"/>
  <c r="D93" i="3"/>
  <c r="E93" i="3"/>
  <c r="F93" i="3"/>
  <c r="G93" i="3"/>
  <c r="H93" i="3"/>
  <c r="I93" i="3"/>
  <c r="B93" i="3"/>
  <c r="C89" i="3"/>
  <c r="D89" i="3"/>
  <c r="E89" i="3"/>
  <c r="F89" i="3"/>
  <c r="G89" i="3"/>
  <c r="H89" i="3"/>
  <c r="I89" i="3"/>
  <c r="B89" i="3"/>
  <c r="C85" i="3"/>
  <c r="D85" i="3"/>
  <c r="E85" i="3"/>
  <c r="F85" i="3"/>
  <c r="G85" i="3"/>
  <c r="H85" i="3"/>
  <c r="I85" i="3"/>
  <c r="B85" i="3"/>
  <c r="C83" i="3"/>
  <c r="D83" i="3"/>
  <c r="E83" i="3"/>
  <c r="F83" i="3"/>
  <c r="G83" i="3"/>
  <c r="H83" i="3"/>
  <c r="I83" i="3"/>
  <c r="C87" i="3"/>
  <c r="D87" i="3"/>
  <c r="E87" i="3"/>
  <c r="F87" i="3"/>
  <c r="G87" i="3"/>
  <c r="H87" i="3"/>
  <c r="I87" i="3"/>
  <c r="C91" i="3"/>
  <c r="D91" i="3"/>
  <c r="E91" i="3"/>
  <c r="F91" i="3"/>
  <c r="G91" i="3"/>
  <c r="H91" i="3"/>
  <c r="I91" i="3"/>
  <c r="B91" i="3"/>
  <c r="B92" i="3" s="1"/>
  <c r="B94" i="3" s="1"/>
  <c r="B87" i="3"/>
  <c r="B88" i="3" s="1"/>
  <c r="B90" i="3" s="1"/>
  <c r="B83" i="3"/>
  <c r="B81" i="3" s="1"/>
  <c r="B82" i="3" s="1"/>
  <c r="A80" i="3"/>
  <c r="G75" i="3"/>
  <c r="H75" i="3"/>
  <c r="I75" i="3"/>
  <c r="E66" i="3"/>
  <c r="F66" i="3"/>
  <c r="G66" i="3"/>
  <c r="H66" i="3"/>
  <c r="I66" i="3"/>
  <c r="D68" i="3"/>
  <c r="E68" i="3"/>
  <c r="F68" i="3"/>
  <c r="G68" i="3"/>
  <c r="H68" i="3"/>
  <c r="I68" i="3"/>
  <c r="E63" i="3"/>
  <c r="F63" i="3"/>
  <c r="G63" i="3"/>
  <c r="H63" i="3"/>
  <c r="I63" i="3"/>
  <c r="J63" i="3" s="1"/>
  <c r="K63" i="3" s="1"/>
  <c r="D63" i="3"/>
  <c r="E59" i="3"/>
  <c r="F59" i="3"/>
  <c r="G59" i="3"/>
  <c r="H59" i="3"/>
  <c r="I59" i="3"/>
  <c r="D59" i="3"/>
  <c r="D57" i="3"/>
  <c r="D55" i="3"/>
  <c r="E55" i="3"/>
  <c r="F55" i="3"/>
  <c r="G55" i="3"/>
  <c r="H55" i="3"/>
  <c r="I55" i="3"/>
  <c r="C61" i="3"/>
  <c r="D61" i="3"/>
  <c r="D62" i="3" s="1"/>
  <c r="D64" i="3" s="1"/>
  <c r="E61" i="3"/>
  <c r="E62" i="3" s="1"/>
  <c r="F61" i="3"/>
  <c r="F62" i="3" s="1"/>
  <c r="G61" i="3"/>
  <c r="G62" i="3" s="1"/>
  <c r="G64" i="3" s="1"/>
  <c r="H61" i="3"/>
  <c r="H62" i="3" s="1"/>
  <c r="H64" i="3" s="1"/>
  <c r="I61" i="3"/>
  <c r="C57" i="3"/>
  <c r="E57" i="3"/>
  <c r="F57" i="3"/>
  <c r="F58" i="3" s="1"/>
  <c r="G57" i="3"/>
  <c r="G58" i="3" s="1"/>
  <c r="H57" i="3"/>
  <c r="H58" i="3" s="1"/>
  <c r="I57" i="3"/>
  <c r="B61" i="3"/>
  <c r="B62" i="3" s="1"/>
  <c r="B57" i="3"/>
  <c r="B58" i="3" s="1"/>
  <c r="C53" i="3"/>
  <c r="D53" i="3"/>
  <c r="E53" i="3"/>
  <c r="F53" i="3"/>
  <c r="G53" i="3"/>
  <c r="H53" i="3"/>
  <c r="I53" i="3"/>
  <c r="B53" i="3"/>
  <c r="J55" i="3" l="1"/>
  <c r="K55" i="3" s="1"/>
  <c r="J59" i="3"/>
  <c r="K59" i="3" s="1"/>
  <c r="B116" i="3"/>
  <c r="E64" i="3"/>
  <c r="F75" i="3"/>
  <c r="B84" i="3"/>
  <c r="B86" i="3" s="1"/>
  <c r="E58" i="3"/>
  <c r="E60" i="3" s="1"/>
  <c r="H111" i="3"/>
  <c r="H159" i="3"/>
  <c r="H160" i="3" s="1"/>
  <c r="F64" i="3"/>
  <c r="H60" i="3"/>
  <c r="G60" i="3"/>
  <c r="B111" i="3"/>
  <c r="B112" i="3" s="1"/>
  <c r="F60" i="3"/>
  <c r="G111" i="3"/>
  <c r="J85" i="3"/>
  <c r="J89" i="3"/>
  <c r="J93" i="3"/>
  <c r="J115" i="3"/>
  <c r="J114" i="3" s="1"/>
  <c r="J113" i="3" s="1"/>
  <c r="K115" i="3"/>
  <c r="J163" i="3"/>
  <c r="J167" i="3"/>
  <c r="J171" i="3"/>
  <c r="I159" i="3"/>
  <c r="I160" i="3" s="1"/>
  <c r="B97" i="3"/>
  <c r="B100" i="3"/>
  <c r="B109" i="3"/>
  <c r="B103" i="3"/>
  <c r="B106" i="3"/>
  <c r="J111" i="3"/>
  <c r="H139" i="3"/>
  <c r="H127" i="3"/>
  <c r="G139" i="3"/>
  <c r="G127" i="3"/>
  <c r="F139" i="3"/>
  <c r="F127" i="3"/>
  <c r="E139" i="3"/>
  <c r="E127" i="3"/>
  <c r="D139" i="3"/>
  <c r="D127" i="3"/>
  <c r="C139" i="3"/>
  <c r="C127" i="3"/>
  <c r="H136" i="3"/>
  <c r="G136" i="3"/>
  <c r="F136" i="3"/>
  <c r="E136" i="3"/>
  <c r="D136" i="3"/>
  <c r="C136" i="3"/>
  <c r="B131" i="3"/>
  <c r="H131" i="3"/>
  <c r="G131" i="3"/>
  <c r="G133" i="3" s="1"/>
  <c r="G130" i="3"/>
  <c r="F131" i="3"/>
  <c r="F133" i="3" s="1"/>
  <c r="F130" i="3"/>
  <c r="E131" i="3"/>
  <c r="E133" i="3" s="1"/>
  <c r="E130" i="3"/>
  <c r="D131" i="3"/>
  <c r="D133" i="3" s="1"/>
  <c r="D130" i="3"/>
  <c r="C131" i="3"/>
  <c r="C133" i="3" s="1"/>
  <c r="C130" i="3"/>
  <c r="B157" i="3"/>
  <c r="B145" i="3"/>
  <c r="B148" i="3"/>
  <c r="B154" i="3"/>
  <c r="B151" i="3"/>
  <c r="I157" i="3"/>
  <c r="J157" i="3" s="1"/>
  <c r="K157" i="3" s="1"/>
  <c r="L157" i="3" s="1"/>
  <c r="M157" i="3" s="1"/>
  <c r="N157" i="3" s="1"/>
  <c r="I145" i="3"/>
  <c r="J145" i="3" s="1"/>
  <c r="K145" i="3" s="1"/>
  <c r="L145" i="3" s="1"/>
  <c r="M145" i="3" s="1"/>
  <c r="N145" i="3" s="1"/>
  <c r="I148" i="3"/>
  <c r="J148" i="3" s="1"/>
  <c r="K148" i="3" s="1"/>
  <c r="L148" i="3" s="1"/>
  <c r="M148" i="3" s="1"/>
  <c r="N148" i="3" s="1"/>
  <c r="I154" i="3"/>
  <c r="J154" i="3" s="1"/>
  <c r="K154" i="3" s="1"/>
  <c r="L154" i="3" s="1"/>
  <c r="M154" i="3" s="1"/>
  <c r="N154" i="3" s="1"/>
  <c r="I151" i="3"/>
  <c r="J151" i="3" s="1"/>
  <c r="K151" i="3" s="1"/>
  <c r="L151" i="3" s="1"/>
  <c r="M151" i="3" s="1"/>
  <c r="N151" i="3" s="1"/>
  <c r="H157" i="3"/>
  <c r="H145" i="3"/>
  <c r="H148" i="3"/>
  <c r="H154" i="3"/>
  <c r="H151" i="3"/>
  <c r="G157" i="3"/>
  <c r="G145" i="3"/>
  <c r="G148" i="3"/>
  <c r="G154" i="3"/>
  <c r="G151" i="3"/>
  <c r="F157" i="3"/>
  <c r="F145" i="3"/>
  <c r="F148" i="3"/>
  <c r="F154" i="3"/>
  <c r="F151" i="3"/>
  <c r="E157" i="3"/>
  <c r="E145" i="3"/>
  <c r="E148" i="3"/>
  <c r="E154" i="3"/>
  <c r="E151" i="3"/>
  <c r="D157" i="3"/>
  <c r="D145" i="3"/>
  <c r="D148" i="3"/>
  <c r="D154" i="3"/>
  <c r="D151" i="3"/>
  <c r="C157" i="3"/>
  <c r="C145" i="3"/>
  <c r="C148" i="3"/>
  <c r="C154" i="3"/>
  <c r="C151" i="3"/>
  <c r="B187" i="3"/>
  <c r="B175" i="3"/>
  <c r="G187" i="3"/>
  <c r="G175" i="3"/>
  <c r="F187" i="3"/>
  <c r="F175" i="3"/>
  <c r="E187" i="3"/>
  <c r="E175" i="3"/>
  <c r="D187" i="3"/>
  <c r="D175" i="3"/>
  <c r="C187" i="3"/>
  <c r="C175" i="3"/>
  <c r="H187" i="3"/>
  <c r="H175" i="3"/>
  <c r="B184" i="3"/>
  <c r="H184" i="3"/>
  <c r="G184" i="3"/>
  <c r="F184" i="3"/>
  <c r="E184" i="3"/>
  <c r="D184" i="3"/>
  <c r="C184" i="3"/>
  <c r="B179" i="3"/>
  <c r="B181" i="3" s="1"/>
  <c r="B178" i="3"/>
  <c r="I179" i="3"/>
  <c r="H179" i="3"/>
  <c r="H181" i="3" s="1"/>
  <c r="H178" i="3"/>
  <c r="G179" i="3"/>
  <c r="G181" i="3" s="1"/>
  <c r="G178" i="3"/>
  <c r="F179" i="3"/>
  <c r="F181" i="3" s="1"/>
  <c r="F178" i="3"/>
  <c r="E179" i="3"/>
  <c r="E181" i="3" s="1"/>
  <c r="E178" i="3"/>
  <c r="D179" i="3"/>
  <c r="D181" i="3" s="1"/>
  <c r="D178" i="3"/>
  <c r="C179" i="3"/>
  <c r="C181" i="3" s="1"/>
  <c r="C178" i="3"/>
  <c r="B51" i="3"/>
  <c r="B54" i="3"/>
  <c r="I51" i="3"/>
  <c r="I54" i="3"/>
  <c r="I56" i="3" s="1"/>
  <c r="H51" i="3"/>
  <c r="H54" i="3"/>
  <c r="H56" i="3" s="1"/>
  <c r="G51" i="3"/>
  <c r="G54" i="3"/>
  <c r="G56" i="3" s="1"/>
  <c r="F51" i="3"/>
  <c r="F54" i="3"/>
  <c r="F56" i="3" s="1"/>
  <c r="E51" i="3"/>
  <c r="E54" i="3"/>
  <c r="E56" i="3" s="1"/>
  <c r="D51" i="3"/>
  <c r="D54" i="3"/>
  <c r="D56" i="3" s="1"/>
  <c r="C51" i="3"/>
  <c r="C54" i="3"/>
  <c r="I58" i="3"/>
  <c r="I60" i="3" s="1"/>
  <c r="C58" i="3"/>
  <c r="I62" i="3"/>
  <c r="I64" i="3" s="1"/>
  <c r="C62" i="3"/>
  <c r="D58" i="3"/>
  <c r="D60" i="3" s="1"/>
  <c r="I71" i="3"/>
  <c r="I69" i="3"/>
  <c r="H71" i="3"/>
  <c r="H69" i="3"/>
  <c r="G71" i="3"/>
  <c r="G73" i="3" s="1"/>
  <c r="G69" i="3"/>
  <c r="F71" i="3"/>
  <c r="F73" i="3" s="1"/>
  <c r="F69" i="3"/>
  <c r="E71" i="3"/>
  <c r="E69" i="3"/>
  <c r="D71" i="3"/>
  <c r="I81" i="3"/>
  <c r="H81" i="3"/>
  <c r="G81" i="3"/>
  <c r="F81" i="3"/>
  <c r="E81" i="3"/>
  <c r="D81" i="3"/>
  <c r="C81" i="3"/>
  <c r="C82" i="3" s="1"/>
  <c r="I111" i="3"/>
  <c r="I112" i="3" s="1"/>
  <c r="I131" i="3"/>
  <c r="I133" i="3" s="1"/>
  <c r="C160" i="3"/>
  <c r="D160" i="3"/>
  <c r="E160" i="3"/>
  <c r="F160" i="3"/>
  <c r="G160" i="3"/>
  <c r="C162" i="3"/>
  <c r="D162" i="3"/>
  <c r="D164" i="3" s="1"/>
  <c r="E162" i="3"/>
  <c r="E164" i="3" s="1"/>
  <c r="F162" i="3"/>
  <c r="F164" i="3" s="1"/>
  <c r="G162" i="3"/>
  <c r="G164" i="3" s="1"/>
  <c r="H162" i="3"/>
  <c r="H164" i="3" s="1"/>
  <c r="I162" i="3"/>
  <c r="I164" i="3" s="1"/>
  <c r="C166" i="3"/>
  <c r="D166" i="3"/>
  <c r="D168" i="3" s="1"/>
  <c r="E166" i="3"/>
  <c r="E168" i="3" s="1"/>
  <c r="F166" i="3"/>
  <c r="F168" i="3" s="1"/>
  <c r="G166" i="3"/>
  <c r="G168" i="3" s="1"/>
  <c r="H166" i="3"/>
  <c r="H168" i="3" s="1"/>
  <c r="I166" i="3"/>
  <c r="I168" i="3" s="1"/>
  <c r="C170" i="3"/>
  <c r="D170" i="3"/>
  <c r="D172" i="3" s="1"/>
  <c r="E170" i="3"/>
  <c r="E172" i="3" s="1"/>
  <c r="F170" i="3"/>
  <c r="F172" i="3" s="1"/>
  <c r="G170" i="3"/>
  <c r="G172" i="3" s="1"/>
  <c r="H170" i="3"/>
  <c r="H172" i="3" s="1"/>
  <c r="I170" i="3"/>
  <c r="I172" i="3" s="1"/>
  <c r="B174" i="3"/>
  <c r="C174" i="3"/>
  <c r="D174" i="3"/>
  <c r="E174" i="3"/>
  <c r="F174" i="3"/>
  <c r="G174" i="3"/>
  <c r="H174" i="3"/>
  <c r="I174" i="3"/>
  <c r="B177" i="3"/>
  <c r="C177" i="3"/>
  <c r="D177" i="3"/>
  <c r="E177" i="3"/>
  <c r="F177" i="3"/>
  <c r="G177" i="3"/>
  <c r="H177" i="3"/>
  <c r="I177" i="3"/>
  <c r="B180" i="3"/>
  <c r="C180" i="3"/>
  <c r="D180" i="3"/>
  <c r="E180" i="3"/>
  <c r="B183" i="3"/>
  <c r="C183" i="3"/>
  <c r="D183" i="3"/>
  <c r="E183" i="3"/>
  <c r="F183" i="3"/>
  <c r="G183" i="3"/>
  <c r="H183" i="3"/>
  <c r="I183" i="3"/>
  <c r="C142" i="3"/>
  <c r="D142" i="3"/>
  <c r="E142" i="3"/>
  <c r="F142" i="3"/>
  <c r="G142" i="3"/>
  <c r="H142" i="3"/>
  <c r="I142" i="3"/>
  <c r="D112" i="3"/>
  <c r="E112" i="3"/>
  <c r="F112" i="3"/>
  <c r="G112" i="3"/>
  <c r="C114" i="3"/>
  <c r="D114" i="3"/>
  <c r="D116" i="3" s="1"/>
  <c r="E114" i="3"/>
  <c r="E116" i="3" s="1"/>
  <c r="F114" i="3"/>
  <c r="F116" i="3" s="1"/>
  <c r="G114" i="3"/>
  <c r="G116" i="3" s="1"/>
  <c r="H114" i="3"/>
  <c r="H116" i="3" s="1"/>
  <c r="I114" i="3"/>
  <c r="I116" i="3" s="1"/>
  <c r="C118" i="3"/>
  <c r="D118" i="3"/>
  <c r="D120" i="3" s="1"/>
  <c r="E118" i="3"/>
  <c r="E120" i="3" s="1"/>
  <c r="F118" i="3"/>
  <c r="F120" i="3" s="1"/>
  <c r="G118" i="3"/>
  <c r="G120" i="3" s="1"/>
  <c r="H118" i="3"/>
  <c r="H120" i="3" s="1"/>
  <c r="I118" i="3"/>
  <c r="I120" i="3" s="1"/>
  <c r="C122" i="3"/>
  <c r="D122" i="3"/>
  <c r="D124" i="3" s="1"/>
  <c r="E122" i="3"/>
  <c r="E124" i="3" s="1"/>
  <c r="F122" i="3"/>
  <c r="F124" i="3" s="1"/>
  <c r="G122" i="3"/>
  <c r="G124" i="3" s="1"/>
  <c r="H122" i="3"/>
  <c r="H124" i="3" s="1"/>
  <c r="I122" i="3"/>
  <c r="I124" i="3" s="1"/>
  <c r="B126" i="3"/>
  <c r="C126" i="3"/>
  <c r="D126" i="3"/>
  <c r="E126" i="3"/>
  <c r="F126" i="3"/>
  <c r="G126" i="3"/>
  <c r="H126" i="3"/>
  <c r="I126" i="3"/>
  <c r="B129" i="3"/>
  <c r="C129" i="3"/>
  <c r="D129" i="3"/>
  <c r="E129" i="3"/>
  <c r="F129" i="3"/>
  <c r="G129" i="3"/>
  <c r="H129" i="3"/>
  <c r="I129" i="3"/>
  <c r="B132" i="3"/>
  <c r="C132" i="3"/>
  <c r="G132" i="3"/>
  <c r="H132" i="3"/>
  <c r="B135" i="3"/>
  <c r="C135" i="3"/>
  <c r="D135" i="3"/>
  <c r="E135" i="3"/>
  <c r="F135" i="3"/>
  <c r="G135" i="3"/>
  <c r="H135" i="3"/>
  <c r="I135" i="3"/>
  <c r="E82" i="3"/>
  <c r="F82" i="3"/>
  <c r="G82" i="3"/>
  <c r="C84" i="3"/>
  <c r="D84" i="3"/>
  <c r="D86" i="3" s="1"/>
  <c r="E84" i="3"/>
  <c r="E86" i="3" s="1"/>
  <c r="F84" i="3"/>
  <c r="F86" i="3" s="1"/>
  <c r="G84" i="3"/>
  <c r="G86" i="3" s="1"/>
  <c r="H84" i="3"/>
  <c r="H86" i="3" s="1"/>
  <c r="I84" i="3"/>
  <c r="I86" i="3" s="1"/>
  <c r="C88" i="3"/>
  <c r="D88" i="3"/>
  <c r="D90" i="3" s="1"/>
  <c r="E88" i="3"/>
  <c r="E90" i="3" s="1"/>
  <c r="F88" i="3"/>
  <c r="F90" i="3" s="1"/>
  <c r="G88" i="3"/>
  <c r="G90" i="3" s="1"/>
  <c r="H88" i="3"/>
  <c r="H90" i="3" s="1"/>
  <c r="I88" i="3"/>
  <c r="I90" i="3" s="1"/>
  <c r="C92" i="3"/>
  <c r="D92" i="3"/>
  <c r="D94" i="3" s="1"/>
  <c r="E92" i="3"/>
  <c r="E94" i="3" s="1"/>
  <c r="F92" i="3"/>
  <c r="F94" i="3" s="1"/>
  <c r="G92" i="3"/>
  <c r="G94" i="3" s="1"/>
  <c r="H92" i="3"/>
  <c r="H94" i="3" s="1"/>
  <c r="I92" i="3"/>
  <c r="I94" i="3" s="1"/>
  <c r="B96" i="3"/>
  <c r="C96" i="3"/>
  <c r="D96" i="3"/>
  <c r="E96" i="3"/>
  <c r="F96" i="3"/>
  <c r="G96" i="3"/>
  <c r="H96" i="3"/>
  <c r="I96" i="3"/>
  <c r="B99" i="3"/>
  <c r="C99" i="3"/>
  <c r="D99" i="3"/>
  <c r="E99" i="3"/>
  <c r="F99" i="3"/>
  <c r="G99" i="3"/>
  <c r="H99" i="3"/>
  <c r="I99" i="3"/>
  <c r="B102" i="3"/>
  <c r="C102" i="3"/>
  <c r="D102" i="3"/>
  <c r="E102" i="3"/>
  <c r="F102" i="3"/>
  <c r="G102" i="3"/>
  <c r="H102" i="3"/>
  <c r="I102" i="3"/>
  <c r="B105" i="3"/>
  <c r="C105" i="3"/>
  <c r="D105" i="3"/>
  <c r="E105" i="3"/>
  <c r="F105" i="3"/>
  <c r="G105" i="3"/>
  <c r="H105" i="3"/>
  <c r="I105" i="3"/>
  <c r="C170" i="1"/>
  <c r="B170" i="1"/>
  <c r="B159" i="1"/>
  <c r="B74" i="3" s="1"/>
  <c r="C148" i="1"/>
  <c r="C77" i="3" s="1"/>
  <c r="B148" i="1"/>
  <c r="B77" i="3" s="1"/>
  <c r="H82" i="3" l="1"/>
  <c r="I82" i="3"/>
  <c r="I180" i="3"/>
  <c r="H112" i="3"/>
  <c r="I132" i="3"/>
  <c r="D82" i="3"/>
  <c r="C112" i="3"/>
  <c r="E132" i="3"/>
  <c r="D132" i="3"/>
  <c r="I73" i="3"/>
  <c r="H130" i="3"/>
  <c r="B127" i="3"/>
  <c r="H133" i="3"/>
  <c r="B139" i="3"/>
  <c r="H180" i="3"/>
  <c r="D73" i="3"/>
  <c r="B130" i="3"/>
  <c r="G180" i="3"/>
  <c r="B133" i="3"/>
  <c r="F132" i="3"/>
  <c r="H73" i="3"/>
  <c r="B136" i="3"/>
  <c r="F180" i="3"/>
  <c r="E73" i="3"/>
  <c r="J142" i="3"/>
  <c r="J133" i="3"/>
  <c r="K133" i="3"/>
  <c r="L133" i="3"/>
  <c r="M133" i="3"/>
  <c r="N133" i="3"/>
  <c r="J170" i="3"/>
  <c r="J169" i="3" s="1"/>
  <c r="K171" i="3"/>
  <c r="K170" i="3" s="1"/>
  <c r="K169" i="3" s="1"/>
  <c r="J166" i="3"/>
  <c r="J165" i="3" s="1"/>
  <c r="K167" i="3"/>
  <c r="K166" i="3" s="1"/>
  <c r="K165" i="3" s="1"/>
  <c r="J162" i="3"/>
  <c r="J161" i="3" s="1"/>
  <c r="K163" i="3"/>
  <c r="J92" i="3"/>
  <c r="J91" i="3" s="1"/>
  <c r="K93" i="3"/>
  <c r="K92" i="3" s="1"/>
  <c r="K91" i="3" s="1"/>
  <c r="J88" i="3"/>
  <c r="J87" i="3" s="1"/>
  <c r="K89" i="3"/>
  <c r="K88" i="3" s="1"/>
  <c r="K87" i="3" s="1"/>
  <c r="J84" i="3"/>
  <c r="J83" i="3" s="1"/>
  <c r="J81" i="3" s="1"/>
  <c r="K85" i="3"/>
  <c r="K84" i="3" s="1"/>
  <c r="K83" i="3" s="1"/>
  <c r="K162" i="3"/>
  <c r="K161" i="3" s="1"/>
  <c r="K122" i="3"/>
  <c r="K121" i="3" s="1"/>
  <c r="K118" i="3"/>
  <c r="K117" i="3" s="1"/>
  <c r="K114" i="3"/>
  <c r="K113" i="3" s="1"/>
  <c r="J62" i="3"/>
  <c r="J61" i="3" s="1"/>
  <c r="L62" i="3"/>
  <c r="J58" i="3"/>
  <c r="J57" i="3" s="1"/>
  <c r="L58" i="3"/>
  <c r="J54" i="3"/>
  <c r="J53" i="3" s="1"/>
  <c r="L54" i="3"/>
  <c r="B78" i="3"/>
  <c r="D78" i="3"/>
  <c r="C78" i="3"/>
  <c r="C75" i="3"/>
  <c r="B75" i="3"/>
  <c r="B65" i="3"/>
  <c r="B68" i="3"/>
  <c r="B69" i="3" s="1"/>
  <c r="C65" i="3"/>
  <c r="C67" i="3" s="1"/>
  <c r="C68" i="3"/>
  <c r="C70" i="3" s="1"/>
  <c r="I187" i="3"/>
  <c r="J187" i="3" s="1"/>
  <c r="K187" i="3" s="1"/>
  <c r="L187" i="3" s="1"/>
  <c r="M187" i="3" s="1"/>
  <c r="N187" i="3" s="1"/>
  <c r="I175" i="3"/>
  <c r="I184" i="3"/>
  <c r="J184" i="3" s="1"/>
  <c r="K184" i="3" s="1"/>
  <c r="L184" i="3" s="1"/>
  <c r="M184" i="3" s="1"/>
  <c r="N184" i="3" s="1"/>
  <c r="I178" i="3"/>
  <c r="J178" i="3" s="1"/>
  <c r="I139" i="3"/>
  <c r="J139" i="3" s="1"/>
  <c r="K139" i="3" s="1"/>
  <c r="L139" i="3" s="1"/>
  <c r="M139" i="3" s="1"/>
  <c r="N139" i="3" s="1"/>
  <c r="I127" i="3"/>
  <c r="J127" i="3" s="1"/>
  <c r="K127" i="3" s="1"/>
  <c r="L127" i="3" s="1"/>
  <c r="M127" i="3" s="1"/>
  <c r="N127" i="3" s="1"/>
  <c r="I136" i="3"/>
  <c r="J136" i="3" s="1"/>
  <c r="K136" i="3" s="1"/>
  <c r="L136" i="3" s="1"/>
  <c r="M136" i="3" s="1"/>
  <c r="N136" i="3" s="1"/>
  <c r="I130" i="3"/>
  <c r="J130" i="3" s="1"/>
  <c r="K130" i="3" s="1"/>
  <c r="L130" i="3" s="1"/>
  <c r="M130" i="3" s="1"/>
  <c r="N130" i="3" s="1"/>
  <c r="C97" i="3"/>
  <c r="C100" i="3"/>
  <c r="C109" i="3"/>
  <c r="C103" i="3"/>
  <c r="C106" i="3"/>
  <c r="D97" i="3"/>
  <c r="D100" i="3"/>
  <c r="D109" i="3"/>
  <c r="D103" i="3"/>
  <c r="D106" i="3"/>
  <c r="E97" i="3"/>
  <c r="E100" i="3"/>
  <c r="E109" i="3"/>
  <c r="E103" i="3"/>
  <c r="E106" i="3"/>
  <c r="F97" i="3"/>
  <c r="F100" i="3"/>
  <c r="F109" i="3"/>
  <c r="F103" i="3"/>
  <c r="F106" i="3"/>
  <c r="G97" i="3"/>
  <c r="G100" i="3"/>
  <c r="G109" i="3"/>
  <c r="G103" i="3"/>
  <c r="G106" i="3"/>
  <c r="H97" i="3"/>
  <c r="H100" i="3"/>
  <c r="H109" i="3"/>
  <c r="H103" i="3"/>
  <c r="H106" i="3"/>
  <c r="I97" i="3"/>
  <c r="J97" i="3" s="1"/>
  <c r="K97" i="3" s="1"/>
  <c r="L97" i="3" s="1"/>
  <c r="M97" i="3" s="1"/>
  <c r="N97" i="3" s="1"/>
  <c r="I100" i="3"/>
  <c r="J100" i="3" s="1"/>
  <c r="K100" i="3" s="1"/>
  <c r="L100" i="3" s="1"/>
  <c r="M100" i="3" s="1"/>
  <c r="N100" i="3" s="1"/>
  <c r="I109" i="3"/>
  <c r="J109" i="3" s="1"/>
  <c r="K109" i="3" s="1"/>
  <c r="L109" i="3" s="1"/>
  <c r="M109" i="3" s="1"/>
  <c r="N109" i="3" s="1"/>
  <c r="I103" i="3"/>
  <c r="J103" i="3" s="1"/>
  <c r="K103" i="3" s="1"/>
  <c r="L103" i="3" s="1"/>
  <c r="M103" i="3" s="1"/>
  <c r="N103" i="3" s="1"/>
  <c r="I106" i="3"/>
  <c r="J106" i="3" s="1"/>
  <c r="K106" i="3" s="1"/>
  <c r="L106" i="3" s="1"/>
  <c r="M106" i="3" s="1"/>
  <c r="N106" i="3" s="1"/>
  <c r="I181" i="3"/>
  <c r="J181" i="3" s="1"/>
  <c r="J137" i="3"/>
  <c r="J138" i="3" s="1"/>
  <c r="J125" i="3"/>
  <c r="J112" i="3"/>
  <c r="K111" i="3"/>
  <c r="C79" i="3"/>
  <c r="C76" i="3"/>
  <c r="D67" i="3"/>
  <c r="D79" i="3"/>
  <c r="D70" i="3"/>
  <c r="D76" i="3"/>
  <c r="E67" i="3"/>
  <c r="E79" i="3"/>
  <c r="E70" i="3"/>
  <c r="E76" i="3"/>
  <c r="F67" i="3"/>
  <c r="F79" i="3"/>
  <c r="F70" i="3"/>
  <c r="F76" i="3"/>
  <c r="G67" i="3"/>
  <c r="G79" i="3"/>
  <c r="G70" i="3"/>
  <c r="G76" i="3"/>
  <c r="H67" i="3"/>
  <c r="H79" i="3"/>
  <c r="H70" i="3"/>
  <c r="H76" i="3"/>
  <c r="I67" i="3"/>
  <c r="I79" i="3"/>
  <c r="J79" i="3" s="1"/>
  <c r="K79" i="3" s="1"/>
  <c r="L79" i="3" s="1"/>
  <c r="M79" i="3" s="1"/>
  <c r="N79" i="3" s="1"/>
  <c r="I70" i="3"/>
  <c r="J70" i="3" s="1"/>
  <c r="K70" i="3" s="1"/>
  <c r="L70" i="3" s="1"/>
  <c r="M70" i="3" s="1"/>
  <c r="N70" i="3" s="1"/>
  <c r="I76" i="3"/>
  <c r="J76" i="3" s="1"/>
  <c r="K76" i="3" s="1"/>
  <c r="L76" i="3" s="1"/>
  <c r="M76" i="3" s="1"/>
  <c r="N76" i="3" s="1"/>
  <c r="B67" i="3"/>
  <c r="B79" i="3"/>
  <c r="B70" i="3"/>
  <c r="B76" i="3"/>
  <c r="C94" i="3"/>
  <c r="C90" i="3"/>
  <c r="C86" i="3"/>
  <c r="C124" i="3"/>
  <c r="C120" i="3"/>
  <c r="C116" i="3"/>
  <c r="C172" i="3"/>
  <c r="C168" i="3"/>
  <c r="C164" i="3"/>
  <c r="E72" i="3"/>
  <c r="F72" i="3"/>
  <c r="G72" i="3"/>
  <c r="H72" i="3"/>
  <c r="I72" i="3"/>
  <c r="C52" i="3"/>
  <c r="D52" i="3"/>
  <c r="E52" i="3"/>
  <c r="F52" i="3"/>
  <c r="G52" i="3"/>
  <c r="H52" i="3"/>
  <c r="I52" i="3"/>
  <c r="B52" i="3"/>
  <c r="J107" i="3" l="1"/>
  <c r="J108" i="3" s="1"/>
  <c r="K181" i="3"/>
  <c r="K81" i="3"/>
  <c r="K107" i="3" s="1"/>
  <c r="K108" i="3" s="1"/>
  <c r="K178" i="3"/>
  <c r="K159" i="3"/>
  <c r="J95" i="3"/>
  <c r="J96" i="3" s="1"/>
  <c r="J98" i="3"/>
  <c r="J99" i="3" s="1"/>
  <c r="J175" i="3"/>
  <c r="J104" i="3"/>
  <c r="J105" i="3" s="1"/>
  <c r="J128" i="3"/>
  <c r="J129" i="3" s="1"/>
  <c r="L181" i="3"/>
  <c r="J82" i="3"/>
  <c r="J134" i="3"/>
  <c r="J135" i="3" s="1"/>
  <c r="L178" i="3"/>
  <c r="J159" i="3"/>
  <c r="J67" i="3"/>
  <c r="L88" i="3"/>
  <c r="L87" i="3" s="1"/>
  <c r="L92" i="3"/>
  <c r="L91" i="3" s="1"/>
  <c r="L163" i="3"/>
  <c r="L162" i="3" s="1"/>
  <c r="L161" i="3" s="1"/>
  <c r="L167" i="3"/>
  <c r="L171" i="3"/>
  <c r="L170" i="3" s="1"/>
  <c r="L169" i="3" s="1"/>
  <c r="J141" i="3"/>
  <c r="K142" i="3"/>
  <c r="K54" i="3"/>
  <c r="K58" i="3"/>
  <c r="K57" i="3"/>
  <c r="L57" i="3" s="1"/>
  <c r="K62" i="3"/>
  <c r="K61" i="3"/>
  <c r="L61" i="3" s="1"/>
  <c r="L84" i="3"/>
  <c r="L83" i="3" s="1"/>
  <c r="L81" i="3" s="1"/>
  <c r="L107" i="3" s="1"/>
  <c r="L108" i="3" s="1"/>
  <c r="L114" i="3"/>
  <c r="L113" i="3" s="1"/>
  <c r="L118" i="3"/>
  <c r="L117" i="3"/>
  <c r="L122" i="3"/>
  <c r="L121" i="3"/>
  <c r="L166" i="3"/>
  <c r="L165" i="3"/>
  <c r="J126" i="3"/>
  <c r="J131" i="3"/>
  <c r="J132" i="3" s="1"/>
  <c r="D69" i="3"/>
  <c r="C69" i="3"/>
  <c r="C66" i="3"/>
  <c r="D66" i="3"/>
  <c r="C71" i="3"/>
  <c r="B66" i="3"/>
  <c r="B71" i="3"/>
  <c r="K137" i="3"/>
  <c r="K138" i="3" s="1"/>
  <c r="K134" i="3"/>
  <c r="K135" i="3" s="1"/>
  <c r="K128" i="3"/>
  <c r="K129" i="3" s="1"/>
  <c r="K125" i="3"/>
  <c r="K112" i="3"/>
  <c r="L111" i="3"/>
  <c r="K185" i="3"/>
  <c r="K182" i="3"/>
  <c r="K176" i="3"/>
  <c r="K104" i="3"/>
  <c r="K98" i="3"/>
  <c r="K95" i="3"/>
  <c r="K82" i="3"/>
  <c r="A20" i="3"/>
  <c r="A50" i="3"/>
  <c r="H44" i="3"/>
  <c r="G44" i="3"/>
  <c r="F44" i="3"/>
  <c r="E44" i="3"/>
  <c r="D44" i="3"/>
  <c r="C44" i="3"/>
  <c r="B44" i="3"/>
  <c r="I44" i="3"/>
  <c r="I38" i="3"/>
  <c r="H38" i="3"/>
  <c r="G38" i="3"/>
  <c r="F38" i="3"/>
  <c r="E38" i="3"/>
  <c r="D38" i="3"/>
  <c r="C38" i="3"/>
  <c r="B38" i="3"/>
  <c r="B33" i="3"/>
  <c r="C33" i="3"/>
  <c r="D33" i="3"/>
  <c r="E33" i="3"/>
  <c r="F33" i="3"/>
  <c r="G33" i="3"/>
  <c r="H33" i="3"/>
  <c r="I33" i="3"/>
  <c r="I29" i="3"/>
  <c r="J29" i="3" s="1"/>
  <c r="K29" i="3" s="1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J25" i="3" s="1"/>
  <c r="K25" i="3" s="1"/>
  <c r="I31" i="3"/>
  <c r="H31" i="3"/>
  <c r="G31" i="3"/>
  <c r="F31" i="3"/>
  <c r="E31" i="3"/>
  <c r="D31" i="3"/>
  <c r="C31" i="3"/>
  <c r="B31" i="3"/>
  <c r="I27" i="3"/>
  <c r="H27" i="3"/>
  <c r="G27" i="3"/>
  <c r="F27" i="3"/>
  <c r="E27" i="3"/>
  <c r="D27" i="3"/>
  <c r="C27" i="3"/>
  <c r="B27" i="3"/>
  <c r="B23" i="3"/>
  <c r="B24" i="3" s="1"/>
  <c r="C23" i="3"/>
  <c r="C24" i="3" s="1"/>
  <c r="D23" i="3"/>
  <c r="D24" i="3" s="1"/>
  <c r="E23" i="3"/>
  <c r="E24" i="3" s="1"/>
  <c r="F23" i="3"/>
  <c r="F24" i="3" s="1"/>
  <c r="G23" i="3"/>
  <c r="H23" i="3"/>
  <c r="H24" i="3" s="1"/>
  <c r="I23" i="3"/>
  <c r="I24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M178" i="3" l="1"/>
  <c r="J28" i="3"/>
  <c r="J27" i="3" s="1"/>
  <c r="J185" i="3"/>
  <c r="J186" i="3" s="1"/>
  <c r="J182" i="3"/>
  <c r="J183" i="3" s="1"/>
  <c r="J176" i="3"/>
  <c r="J177" i="3" s="1"/>
  <c r="J173" i="3"/>
  <c r="J160" i="3"/>
  <c r="K177" i="3"/>
  <c r="K175" i="3"/>
  <c r="L175" i="3"/>
  <c r="N178" i="3"/>
  <c r="K99" i="3"/>
  <c r="J101" i="3"/>
  <c r="J102" i="3" s="1"/>
  <c r="K105" i="3"/>
  <c r="K160" i="3"/>
  <c r="G24" i="3"/>
  <c r="G26" i="3" s="1"/>
  <c r="M181" i="3"/>
  <c r="N181" i="3" s="1"/>
  <c r="J33" i="3"/>
  <c r="L142" i="3"/>
  <c r="J155" i="3"/>
  <c r="J156" i="3" s="1"/>
  <c r="J152" i="3"/>
  <c r="J153" i="3" s="1"/>
  <c r="J146" i="3"/>
  <c r="J147" i="3" s="1"/>
  <c r="K141" i="3"/>
  <c r="J143" i="3"/>
  <c r="J149" i="3" s="1"/>
  <c r="J150" i="3" s="1"/>
  <c r="M171" i="3"/>
  <c r="N171" i="3" s="1"/>
  <c r="M167" i="3"/>
  <c r="N167" i="3" s="1"/>
  <c r="N166" i="3" s="1"/>
  <c r="M163" i="3"/>
  <c r="N163" i="3" s="1"/>
  <c r="N162" i="3" s="1"/>
  <c r="N88" i="3"/>
  <c r="N84" i="3"/>
  <c r="K67" i="3"/>
  <c r="J24" i="3"/>
  <c r="K24" i="3"/>
  <c r="L24" i="3"/>
  <c r="M24" i="3"/>
  <c r="N24" i="3"/>
  <c r="K28" i="3"/>
  <c r="L28" i="3"/>
  <c r="M28" i="3"/>
  <c r="N28" i="3"/>
  <c r="M170" i="3"/>
  <c r="M169" i="3" s="1"/>
  <c r="N170" i="3"/>
  <c r="M166" i="3"/>
  <c r="M165" i="3" s="1"/>
  <c r="L159" i="3"/>
  <c r="M122" i="3"/>
  <c r="M121" i="3" s="1"/>
  <c r="N122" i="3"/>
  <c r="M118" i="3"/>
  <c r="M117" i="3" s="1"/>
  <c r="N118" i="3"/>
  <c r="M114" i="3"/>
  <c r="M113" i="3" s="1"/>
  <c r="M111" i="3" s="1"/>
  <c r="N114" i="3"/>
  <c r="M92" i="3"/>
  <c r="M91" i="3" s="1"/>
  <c r="N92" i="3"/>
  <c r="M62" i="3"/>
  <c r="M61" i="3" s="1"/>
  <c r="N62" i="3"/>
  <c r="M58" i="3"/>
  <c r="M57" i="3" s="1"/>
  <c r="N58" i="3"/>
  <c r="M54" i="3"/>
  <c r="N54" i="3"/>
  <c r="K96" i="3"/>
  <c r="K101" i="3"/>
  <c r="K102" i="3" s="1"/>
  <c r="K126" i="3"/>
  <c r="K131" i="3"/>
  <c r="K132" i="3" s="1"/>
  <c r="B73" i="3"/>
  <c r="B72" i="3"/>
  <c r="C73" i="3"/>
  <c r="J73" i="3" s="1"/>
  <c r="C72" i="3"/>
  <c r="D72" i="3"/>
  <c r="L160" i="3"/>
  <c r="L185" i="3"/>
  <c r="L186" i="3" s="1"/>
  <c r="L182" i="3"/>
  <c r="L183" i="3" s="1"/>
  <c r="L176" i="3"/>
  <c r="L177" i="3" s="1"/>
  <c r="L173" i="3"/>
  <c r="L112" i="3"/>
  <c r="L137" i="3"/>
  <c r="L138" i="3" s="1"/>
  <c r="L134" i="3"/>
  <c r="L135" i="3" s="1"/>
  <c r="L128" i="3"/>
  <c r="L129" i="3" s="1"/>
  <c r="L125" i="3"/>
  <c r="L104" i="3"/>
  <c r="L105" i="3" s="1"/>
  <c r="L98" i="3"/>
  <c r="L99" i="3" s="1"/>
  <c r="L95" i="3"/>
  <c r="L82" i="3"/>
  <c r="B28" i="3"/>
  <c r="B30" i="3" s="1"/>
  <c r="C28" i="3"/>
  <c r="D28" i="3"/>
  <c r="E28" i="3"/>
  <c r="F28" i="3"/>
  <c r="G28" i="3"/>
  <c r="H28" i="3"/>
  <c r="I28" i="3"/>
  <c r="B32" i="3"/>
  <c r="B34" i="3" s="1"/>
  <c r="C32" i="3"/>
  <c r="D32" i="3"/>
  <c r="E32" i="3"/>
  <c r="E34" i="3" s="1"/>
  <c r="F32" i="3"/>
  <c r="F34" i="3" s="1"/>
  <c r="G32" i="3"/>
  <c r="G34" i="3" s="1"/>
  <c r="H32" i="3"/>
  <c r="I32" i="3"/>
  <c r="B41" i="3"/>
  <c r="B39" i="3"/>
  <c r="C41" i="3"/>
  <c r="C39" i="3"/>
  <c r="D41" i="3"/>
  <c r="D39" i="3"/>
  <c r="E41" i="3"/>
  <c r="E39" i="3"/>
  <c r="F41" i="3"/>
  <c r="F39" i="3"/>
  <c r="G41" i="3"/>
  <c r="G39" i="3"/>
  <c r="H41" i="3"/>
  <c r="H39" i="3"/>
  <c r="I39" i="3"/>
  <c r="I45" i="3"/>
  <c r="B45" i="3"/>
  <c r="C45" i="3"/>
  <c r="D45" i="3"/>
  <c r="E45" i="3"/>
  <c r="F45" i="3"/>
  <c r="G45" i="3"/>
  <c r="H45" i="3"/>
  <c r="I26" i="3"/>
  <c r="I21" i="3"/>
  <c r="H26" i="3"/>
  <c r="H21" i="3"/>
  <c r="G21" i="3"/>
  <c r="F26" i="3"/>
  <c r="F21" i="3"/>
  <c r="E26" i="3"/>
  <c r="E21" i="3"/>
  <c r="D26" i="3"/>
  <c r="D21" i="3"/>
  <c r="C21" i="3"/>
  <c r="B26" i="3"/>
  <c r="B21" i="3"/>
  <c r="I41" i="3"/>
  <c r="D30" i="3"/>
  <c r="E30" i="3"/>
  <c r="F30" i="3"/>
  <c r="G30" i="3"/>
  <c r="H30" i="3"/>
  <c r="I30" i="3"/>
  <c r="D34" i="3"/>
  <c r="H34" i="3"/>
  <c r="I34" i="3"/>
  <c r="I42" i="3"/>
  <c r="I174" i="1"/>
  <c r="I177" i="1" s="1"/>
  <c r="H174" i="1"/>
  <c r="H177" i="1" s="1"/>
  <c r="G174" i="1"/>
  <c r="G177" i="1" s="1"/>
  <c r="F174" i="1"/>
  <c r="F177" i="1" s="1"/>
  <c r="E174" i="1"/>
  <c r="E177" i="1" s="1"/>
  <c r="D174" i="1"/>
  <c r="D177" i="1" s="1"/>
  <c r="C174" i="1"/>
  <c r="C177" i="1" s="1"/>
  <c r="B174" i="1"/>
  <c r="B177" i="1" s="1"/>
  <c r="I163" i="1"/>
  <c r="H163" i="1"/>
  <c r="H165" i="1" s="1"/>
  <c r="H166" i="1" s="1"/>
  <c r="G163" i="1"/>
  <c r="G165" i="1" s="1"/>
  <c r="F163" i="1"/>
  <c r="F165" i="1" s="1"/>
  <c r="E163" i="1"/>
  <c r="E165" i="1" s="1"/>
  <c r="D163" i="1"/>
  <c r="D165" i="1" s="1"/>
  <c r="C163" i="1"/>
  <c r="C165" i="1" s="1"/>
  <c r="B163" i="1"/>
  <c r="B165" i="1" s="1"/>
  <c r="H127" i="1"/>
  <c r="I127" i="1"/>
  <c r="I152" i="1"/>
  <c r="I155" i="1" s="1"/>
  <c r="H152" i="1"/>
  <c r="H155" i="1" s="1"/>
  <c r="G152" i="1"/>
  <c r="G155" i="1" s="1"/>
  <c r="F152" i="1"/>
  <c r="F155" i="1" s="1"/>
  <c r="E152" i="1"/>
  <c r="E155" i="1" s="1"/>
  <c r="D152" i="1"/>
  <c r="D155" i="1" s="1"/>
  <c r="C152" i="1"/>
  <c r="C155" i="1" s="1"/>
  <c r="B152" i="1"/>
  <c r="B155" i="1" s="1"/>
  <c r="J39" i="3" l="1"/>
  <c r="K39" i="3" s="1"/>
  <c r="L39" i="3" s="1"/>
  <c r="M39" i="3" s="1"/>
  <c r="N39" i="3" s="1"/>
  <c r="J179" i="3"/>
  <c r="J180" i="3" s="1"/>
  <c r="J174" i="3"/>
  <c r="K27" i="3"/>
  <c r="K186" i="3"/>
  <c r="N113" i="3"/>
  <c r="K183" i="3"/>
  <c r="M84" i="3"/>
  <c r="M83" i="3" s="1"/>
  <c r="M162" i="3"/>
  <c r="M161" i="3" s="1"/>
  <c r="M88" i="3"/>
  <c r="M87" i="3" s="1"/>
  <c r="N87" i="3" s="1"/>
  <c r="M175" i="3"/>
  <c r="N175" i="3" s="1"/>
  <c r="K173" i="3"/>
  <c r="K73" i="3"/>
  <c r="L73" i="3"/>
  <c r="M73" i="3"/>
  <c r="N73" i="3"/>
  <c r="L67" i="3"/>
  <c r="K155" i="3"/>
  <c r="K156" i="3" s="1"/>
  <c r="K152" i="3"/>
  <c r="K153" i="3" s="1"/>
  <c r="K146" i="3"/>
  <c r="K147" i="3" s="1"/>
  <c r="L141" i="3"/>
  <c r="M142" i="3"/>
  <c r="N142" i="3" s="1"/>
  <c r="K33" i="3"/>
  <c r="N57" i="3"/>
  <c r="N61" i="3"/>
  <c r="N91" i="3"/>
  <c r="N117" i="3"/>
  <c r="N121" i="3"/>
  <c r="N165" i="3"/>
  <c r="N169" i="3"/>
  <c r="J32" i="3"/>
  <c r="J31" i="3" s="1"/>
  <c r="L27" i="3"/>
  <c r="M27" i="3" s="1"/>
  <c r="N27" i="3" s="1"/>
  <c r="B156" i="1"/>
  <c r="B17" i="3"/>
  <c r="C156" i="1"/>
  <c r="C17" i="3"/>
  <c r="D156" i="1"/>
  <c r="D17" i="3"/>
  <c r="E156" i="1"/>
  <c r="E17" i="3"/>
  <c r="F156" i="1"/>
  <c r="F17" i="3"/>
  <c r="G156" i="1"/>
  <c r="G17" i="3"/>
  <c r="H156" i="1"/>
  <c r="H17" i="3"/>
  <c r="I156" i="1"/>
  <c r="I17" i="3"/>
  <c r="H167" i="1"/>
  <c r="H14" i="3"/>
  <c r="H52" i="4" s="1"/>
  <c r="B178" i="1"/>
  <c r="B8" i="3"/>
  <c r="B47" i="4" s="1"/>
  <c r="C178" i="1"/>
  <c r="C8" i="3"/>
  <c r="C9" i="3" s="1"/>
  <c r="D178" i="1"/>
  <c r="D8" i="3"/>
  <c r="E178" i="1"/>
  <c r="E8" i="3"/>
  <c r="F178" i="1"/>
  <c r="F8" i="3"/>
  <c r="F9" i="3" s="1"/>
  <c r="G178" i="1"/>
  <c r="G8" i="3"/>
  <c r="G9" i="3" s="1"/>
  <c r="H178" i="1"/>
  <c r="H8" i="3"/>
  <c r="H9" i="3" s="1"/>
  <c r="I178" i="1"/>
  <c r="I8" i="3"/>
  <c r="L96" i="3"/>
  <c r="L101" i="3"/>
  <c r="L102" i="3" s="1"/>
  <c r="L126" i="3"/>
  <c r="L131" i="3"/>
  <c r="L132" i="3" s="1"/>
  <c r="L174" i="3"/>
  <c r="L179" i="3"/>
  <c r="B49" i="3"/>
  <c r="C49" i="3"/>
  <c r="D49" i="3"/>
  <c r="E49" i="3"/>
  <c r="F49" i="3"/>
  <c r="G49" i="3"/>
  <c r="H49" i="3"/>
  <c r="I49" i="3"/>
  <c r="J49" i="3" s="1"/>
  <c r="K49" i="3" s="1"/>
  <c r="L49" i="3" s="1"/>
  <c r="M49" i="3" s="1"/>
  <c r="N49" i="3" s="1"/>
  <c r="M112" i="3"/>
  <c r="M137" i="3"/>
  <c r="M138" i="3" s="1"/>
  <c r="M134" i="3"/>
  <c r="M135" i="3" s="1"/>
  <c r="M128" i="3"/>
  <c r="M129" i="3" s="1"/>
  <c r="M125" i="3"/>
  <c r="B22" i="3"/>
  <c r="C22" i="3"/>
  <c r="D22" i="3"/>
  <c r="E22" i="3"/>
  <c r="F22" i="3"/>
  <c r="G22" i="3"/>
  <c r="H22" i="3"/>
  <c r="I22" i="3"/>
  <c r="H42" i="3"/>
  <c r="G42" i="3"/>
  <c r="F42" i="3"/>
  <c r="E9" i="3"/>
  <c r="E42" i="3"/>
  <c r="D9" i="3"/>
  <c r="D42" i="3"/>
  <c r="C42" i="3"/>
  <c r="B42" i="3"/>
  <c r="C34" i="3"/>
  <c r="C30" i="3"/>
  <c r="C26" i="3"/>
  <c r="B166" i="1"/>
  <c r="B14" i="3" s="1"/>
  <c r="I165" i="1"/>
  <c r="I166" i="1"/>
  <c r="C166" i="1"/>
  <c r="D166" i="1"/>
  <c r="G166" i="1"/>
  <c r="E166" i="1"/>
  <c r="F166" i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B113" i="1"/>
  <c r="H109" i="1"/>
  <c r="G109" i="1"/>
  <c r="F109" i="1"/>
  <c r="E109" i="1"/>
  <c r="D109" i="1"/>
  <c r="C109" i="1"/>
  <c r="B109" i="1"/>
  <c r="I109" i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1" i="1"/>
  <c r="B144" i="1" s="1"/>
  <c r="B9" i="3" l="1"/>
  <c r="M159" i="3"/>
  <c r="N161" i="3"/>
  <c r="N83" i="3"/>
  <c r="M81" i="3"/>
  <c r="K174" i="3"/>
  <c r="K179" i="3"/>
  <c r="K180" i="3" s="1"/>
  <c r="L33" i="3"/>
  <c r="L155" i="3"/>
  <c r="L156" i="3" s="1"/>
  <c r="L152" i="3"/>
  <c r="L153" i="3" s="1"/>
  <c r="L146" i="3"/>
  <c r="L147" i="3" s="1"/>
  <c r="M141" i="3"/>
  <c r="M67" i="3"/>
  <c r="N67" i="3" s="1"/>
  <c r="B52" i="4"/>
  <c r="B205" i="3"/>
  <c r="K32" i="3"/>
  <c r="K31" i="3"/>
  <c r="N159" i="3"/>
  <c r="N111" i="3"/>
  <c r="N81" i="3"/>
  <c r="B11" i="3"/>
  <c r="B5" i="3"/>
  <c r="C11" i="3"/>
  <c r="C5" i="3"/>
  <c r="D11" i="3"/>
  <c r="D5" i="3"/>
  <c r="E11" i="3"/>
  <c r="E5" i="3"/>
  <c r="F11" i="3"/>
  <c r="F5" i="3"/>
  <c r="G11" i="3"/>
  <c r="G12" i="3" s="1"/>
  <c r="G8" i="4" s="1"/>
  <c r="G5" i="3"/>
  <c r="H11" i="3"/>
  <c r="H12" i="3" s="1"/>
  <c r="H8" i="4" s="1"/>
  <c r="H5" i="3"/>
  <c r="I11" i="3"/>
  <c r="I12" i="3" s="1"/>
  <c r="I8" i="4" s="1"/>
  <c r="I5" i="3"/>
  <c r="I196" i="3" s="1"/>
  <c r="F167" i="1"/>
  <c r="F14" i="3"/>
  <c r="F52" i="4" s="1"/>
  <c r="E167" i="1"/>
  <c r="E14" i="3"/>
  <c r="E52" i="4" s="1"/>
  <c r="G167" i="1"/>
  <c r="G14" i="3"/>
  <c r="G52" i="4" s="1"/>
  <c r="D167" i="1"/>
  <c r="D14" i="3"/>
  <c r="D52" i="4" s="1"/>
  <c r="C167" i="1"/>
  <c r="C14" i="3"/>
  <c r="C52" i="4" s="1"/>
  <c r="I167" i="1"/>
  <c r="I14" i="3"/>
  <c r="I52" i="4" s="1"/>
  <c r="M126" i="3"/>
  <c r="M131" i="3"/>
  <c r="M132" i="3" s="1"/>
  <c r="I47" i="4"/>
  <c r="I6" i="4"/>
  <c r="I199" i="3"/>
  <c r="I9" i="3"/>
  <c r="H47" i="4"/>
  <c r="H6" i="4"/>
  <c r="H199" i="3"/>
  <c r="G47" i="4"/>
  <c r="G6" i="4"/>
  <c r="G199" i="3"/>
  <c r="F47" i="4"/>
  <c r="F6" i="4"/>
  <c r="F199" i="3"/>
  <c r="E47" i="4"/>
  <c r="E6" i="4"/>
  <c r="E199" i="3"/>
  <c r="D47" i="4"/>
  <c r="D6" i="4"/>
  <c r="D199" i="3"/>
  <c r="C47" i="4"/>
  <c r="C6" i="4"/>
  <c r="C199" i="3"/>
  <c r="B6" i="4"/>
  <c r="B199" i="3"/>
  <c r="B200" i="3" s="1"/>
  <c r="H205" i="3"/>
  <c r="H58" i="4" s="1"/>
  <c r="I18" i="3"/>
  <c r="I208" i="3"/>
  <c r="H18" i="3"/>
  <c r="H208" i="3"/>
  <c r="G18" i="3"/>
  <c r="G208" i="3"/>
  <c r="F18" i="3"/>
  <c r="F208" i="3"/>
  <c r="E18" i="3"/>
  <c r="E208" i="3"/>
  <c r="D18" i="3"/>
  <c r="D208" i="3"/>
  <c r="C18" i="3"/>
  <c r="C208" i="3"/>
  <c r="B18" i="3"/>
  <c r="B208" i="3"/>
  <c r="B12" i="3"/>
  <c r="B8" i="4" s="1"/>
  <c r="C12" i="3"/>
  <c r="C8" i="4" s="1"/>
  <c r="D12" i="3"/>
  <c r="D8" i="4" s="1"/>
  <c r="B167" i="1"/>
  <c r="I43" i="3"/>
  <c r="J43" i="3" s="1"/>
  <c r="K43" i="3" s="1"/>
  <c r="L43" i="3" s="1"/>
  <c r="M43" i="3" s="1"/>
  <c r="N43" i="3" s="1"/>
  <c r="I40" i="3"/>
  <c r="I46" i="3"/>
  <c r="J46" i="3" s="1"/>
  <c r="I37" i="3"/>
  <c r="B43" i="3"/>
  <c r="B40" i="3"/>
  <c r="B46" i="3"/>
  <c r="B37" i="3"/>
  <c r="C43" i="3"/>
  <c r="C40" i="3"/>
  <c r="C46" i="3"/>
  <c r="C37" i="3"/>
  <c r="D43" i="3"/>
  <c r="D40" i="3"/>
  <c r="D46" i="3"/>
  <c r="D37" i="3"/>
  <c r="E43" i="3"/>
  <c r="E40" i="3"/>
  <c r="E46" i="3"/>
  <c r="E37" i="3"/>
  <c r="F43" i="3"/>
  <c r="F40" i="3"/>
  <c r="F46" i="3"/>
  <c r="F37" i="3"/>
  <c r="G43" i="3"/>
  <c r="G40" i="3"/>
  <c r="G46" i="3"/>
  <c r="G37" i="3"/>
  <c r="H43" i="3"/>
  <c r="H40" i="3"/>
  <c r="H46" i="3"/>
  <c r="H37" i="3"/>
  <c r="H126" i="1"/>
  <c r="C126" i="1"/>
  <c r="I126" i="1"/>
  <c r="E126" i="1"/>
  <c r="F126" i="1"/>
  <c r="D126" i="1"/>
  <c r="B126" i="1"/>
  <c r="B133" i="1" s="1"/>
  <c r="B3" i="3" s="1"/>
  <c r="G126" i="1"/>
  <c r="F12" i="3" l="1"/>
  <c r="F8" i="4" s="1"/>
  <c r="E12" i="3"/>
  <c r="E8" i="4" s="1"/>
  <c r="K46" i="3"/>
  <c r="M182" i="3"/>
  <c r="M183" i="3" s="1"/>
  <c r="M176" i="3"/>
  <c r="M177" i="3" s="1"/>
  <c r="M173" i="3"/>
  <c r="M160" i="3"/>
  <c r="M185" i="3"/>
  <c r="M186" i="3" s="1"/>
  <c r="L180" i="3"/>
  <c r="M107" i="3"/>
  <c r="M108" i="3" s="1"/>
  <c r="M95" i="3"/>
  <c r="M82" i="3"/>
  <c r="M104" i="3"/>
  <c r="M105" i="3" s="1"/>
  <c r="M98" i="3"/>
  <c r="M99" i="3" s="1"/>
  <c r="M155" i="3"/>
  <c r="M156" i="3" s="1"/>
  <c r="M152" i="3"/>
  <c r="M153" i="3" s="1"/>
  <c r="M146" i="3"/>
  <c r="M147" i="3" s="1"/>
  <c r="N141" i="3"/>
  <c r="M33" i="3"/>
  <c r="N33" i="3" s="1"/>
  <c r="N107" i="3"/>
  <c r="N104" i="3"/>
  <c r="N98" i="3"/>
  <c r="N95" i="3"/>
  <c r="N82" i="3"/>
  <c r="N112" i="3"/>
  <c r="N137" i="3"/>
  <c r="N138" i="3" s="1"/>
  <c r="N134" i="3"/>
  <c r="N135" i="3" s="1"/>
  <c r="N128" i="3"/>
  <c r="N129" i="3" s="1"/>
  <c r="N125" i="3"/>
  <c r="N160" i="3"/>
  <c r="N185" i="3"/>
  <c r="N182" i="3"/>
  <c r="N183" i="3" s="1"/>
  <c r="N176" i="3"/>
  <c r="N177" i="3" s="1"/>
  <c r="N173" i="3"/>
  <c r="L32" i="3"/>
  <c r="L31" i="3" s="1"/>
  <c r="B206" i="3"/>
  <c r="B58" i="4"/>
  <c r="B3" i="4"/>
  <c r="B192" i="3"/>
  <c r="B210" i="3" s="1"/>
  <c r="B10" i="3"/>
  <c r="B16" i="3"/>
  <c r="B7" i="3"/>
  <c r="B9" i="4" s="1"/>
  <c r="B19" i="3"/>
  <c r="B13" i="3"/>
  <c r="H133" i="1"/>
  <c r="B209" i="3"/>
  <c r="C209" i="3"/>
  <c r="D209" i="3"/>
  <c r="E209" i="3"/>
  <c r="F209" i="3"/>
  <c r="G209" i="3"/>
  <c r="H209" i="3"/>
  <c r="I209" i="3"/>
  <c r="J209" i="3" s="1"/>
  <c r="C200" i="3"/>
  <c r="D200" i="3"/>
  <c r="E200" i="3"/>
  <c r="F200" i="3"/>
  <c r="G200" i="3"/>
  <c r="H200" i="3"/>
  <c r="I200" i="3"/>
  <c r="I205" i="3"/>
  <c r="I15" i="3"/>
  <c r="C205" i="3"/>
  <c r="D205" i="3"/>
  <c r="D15" i="3"/>
  <c r="G205" i="3"/>
  <c r="G58" i="4" s="1"/>
  <c r="H15" i="3"/>
  <c r="G15" i="3"/>
  <c r="E205" i="3"/>
  <c r="E15" i="3"/>
  <c r="F205" i="3"/>
  <c r="F15" i="3"/>
  <c r="I5" i="4"/>
  <c r="I7" i="4" s="1"/>
  <c r="I11" i="4" s="1"/>
  <c r="I6" i="3"/>
  <c r="I46" i="4"/>
  <c r="I49" i="4" s="1"/>
  <c r="I54" i="4" s="1"/>
  <c r="I202" i="3"/>
  <c r="H5" i="4"/>
  <c r="H7" i="4" s="1"/>
  <c r="H11" i="4" s="1"/>
  <c r="H196" i="3"/>
  <c r="H6" i="3"/>
  <c r="H46" i="4"/>
  <c r="H49" i="4" s="1"/>
  <c r="H54" i="4" s="1"/>
  <c r="H202" i="3"/>
  <c r="G5" i="4"/>
  <c r="G7" i="4" s="1"/>
  <c r="G11" i="4" s="1"/>
  <c r="G196" i="3"/>
  <c r="G6" i="3"/>
  <c r="G46" i="4"/>
  <c r="G49" i="4" s="1"/>
  <c r="G54" i="4" s="1"/>
  <c r="G202" i="3"/>
  <c r="F5" i="4"/>
  <c r="F7" i="4" s="1"/>
  <c r="F11" i="4" s="1"/>
  <c r="F196" i="3"/>
  <c r="F6" i="3"/>
  <c r="F46" i="4"/>
  <c r="F49" i="4" s="1"/>
  <c r="F54" i="4" s="1"/>
  <c r="F202" i="3"/>
  <c r="E5" i="4"/>
  <c r="E7" i="4" s="1"/>
  <c r="E11" i="4" s="1"/>
  <c r="E196" i="3"/>
  <c r="E6" i="3"/>
  <c r="E46" i="4"/>
  <c r="E49" i="4" s="1"/>
  <c r="E54" i="4" s="1"/>
  <c r="E202" i="3"/>
  <c r="D5" i="4"/>
  <c r="D7" i="4" s="1"/>
  <c r="D11" i="4" s="1"/>
  <c r="D196" i="3"/>
  <c r="D6" i="3"/>
  <c r="D46" i="4"/>
  <c r="D49" i="4" s="1"/>
  <c r="D54" i="4" s="1"/>
  <c r="D202" i="3"/>
  <c r="C5" i="4"/>
  <c r="C7" i="4" s="1"/>
  <c r="C11" i="4" s="1"/>
  <c r="C6" i="3"/>
  <c r="C196" i="3"/>
  <c r="C46" i="4"/>
  <c r="C49" i="4" s="1"/>
  <c r="C54" i="4" s="1"/>
  <c r="C202" i="3"/>
  <c r="B5" i="4"/>
  <c r="B7" i="4" s="1"/>
  <c r="B11" i="4" s="1"/>
  <c r="B6" i="3"/>
  <c r="B196" i="3"/>
  <c r="B46" i="4"/>
  <c r="B49" i="4" s="1"/>
  <c r="B202" i="3"/>
  <c r="B203" i="3" s="1"/>
  <c r="C15" i="3"/>
  <c r="B15" i="3"/>
  <c r="E133" i="1"/>
  <c r="G133" i="1"/>
  <c r="D133" i="1"/>
  <c r="F133" i="1"/>
  <c r="I133" i="1"/>
  <c r="C133" i="1"/>
  <c r="H94" i="1"/>
  <c r="G94" i="1"/>
  <c r="F94" i="1"/>
  <c r="E94" i="1"/>
  <c r="D94" i="1"/>
  <c r="C94" i="1"/>
  <c r="B94" i="1"/>
  <c r="I94" i="1"/>
  <c r="H85" i="1"/>
  <c r="G85" i="1"/>
  <c r="F85" i="1"/>
  <c r="E85" i="1"/>
  <c r="D85" i="1"/>
  <c r="C85" i="1"/>
  <c r="B85" i="1"/>
  <c r="I85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45" i="1"/>
  <c r="H30" i="1"/>
  <c r="G30" i="1"/>
  <c r="F30" i="1"/>
  <c r="E30" i="1"/>
  <c r="D30" i="1"/>
  <c r="C30" i="1"/>
  <c r="B30" i="1"/>
  <c r="I30" i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D10" i="1" s="1"/>
  <c r="C4" i="1"/>
  <c r="C10" i="1" s="1"/>
  <c r="B4" i="1"/>
  <c r="B10" i="1" s="1"/>
  <c r="I4" i="1"/>
  <c r="I10" i="1" s="1"/>
  <c r="J200" i="3" l="1"/>
  <c r="J208" i="3"/>
  <c r="K209" i="3"/>
  <c r="L209" i="3" s="1"/>
  <c r="M209" i="3" s="1"/>
  <c r="N209" i="3" s="1"/>
  <c r="L46" i="3"/>
  <c r="M96" i="3"/>
  <c r="M101" i="3"/>
  <c r="M102" i="3" s="1"/>
  <c r="N186" i="3"/>
  <c r="M174" i="3"/>
  <c r="M179" i="3"/>
  <c r="M180" i="3" s="1"/>
  <c r="N99" i="3"/>
  <c r="N105" i="3"/>
  <c r="N108" i="3"/>
  <c r="N155" i="3"/>
  <c r="N156" i="3" s="1"/>
  <c r="N152" i="3"/>
  <c r="N153" i="3" s="1"/>
  <c r="N146" i="3"/>
  <c r="N147" i="3" s="1"/>
  <c r="B54" i="4"/>
  <c r="B55" i="4" s="1"/>
  <c r="B53" i="4" s="1"/>
  <c r="I13" i="4"/>
  <c r="J13" i="4" s="1"/>
  <c r="K13" i="4" s="1"/>
  <c r="L13" i="4" s="1"/>
  <c r="M13" i="4" s="1"/>
  <c r="N13" i="4" s="1"/>
  <c r="I14" i="4"/>
  <c r="M32" i="3"/>
  <c r="N32" i="3"/>
  <c r="M31" i="3"/>
  <c r="N31" i="3" s="1"/>
  <c r="N174" i="3"/>
  <c r="N179" i="3"/>
  <c r="N180" i="3" s="1"/>
  <c r="N126" i="3"/>
  <c r="N131" i="3"/>
  <c r="N132" i="3" s="1"/>
  <c r="N96" i="3"/>
  <c r="N101" i="3"/>
  <c r="F206" i="3"/>
  <c r="F58" i="4"/>
  <c r="E206" i="3"/>
  <c r="E58" i="4"/>
  <c r="D206" i="3"/>
  <c r="D58" i="4"/>
  <c r="C206" i="3"/>
  <c r="C58" i="4"/>
  <c r="I206" i="3"/>
  <c r="I58" i="4"/>
  <c r="I36" i="1"/>
  <c r="B36" i="1"/>
  <c r="C36" i="1"/>
  <c r="D36" i="1"/>
  <c r="E36" i="1"/>
  <c r="F36" i="1"/>
  <c r="G36" i="1"/>
  <c r="H36" i="1"/>
  <c r="C134" i="1"/>
  <c r="C3" i="3"/>
  <c r="B134" i="1"/>
  <c r="I134" i="1"/>
  <c r="I3" i="3"/>
  <c r="F134" i="1"/>
  <c r="F3" i="3"/>
  <c r="D134" i="1"/>
  <c r="D3" i="3"/>
  <c r="G134" i="1"/>
  <c r="G3" i="3"/>
  <c r="E134" i="1"/>
  <c r="E3" i="3"/>
  <c r="B198" i="3"/>
  <c r="B197" i="3"/>
  <c r="B14" i="4"/>
  <c r="B13" i="4"/>
  <c r="C203" i="3"/>
  <c r="C197" i="3"/>
  <c r="C14" i="4"/>
  <c r="C13" i="4"/>
  <c r="D203" i="3"/>
  <c r="D197" i="3"/>
  <c r="D14" i="4"/>
  <c r="D13" i="4"/>
  <c r="E203" i="3"/>
  <c r="E197" i="3"/>
  <c r="E14" i="4"/>
  <c r="E13" i="4"/>
  <c r="F203" i="3"/>
  <c r="F197" i="3"/>
  <c r="F14" i="4"/>
  <c r="F13" i="4"/>
  <c r="G203" i="3"/>
  <c r="G197" i="3"/>
  <c r="G14" i="4"/>
  <c r="G13" i="4"/>
  <c r="H203" i="3"/>
  <c r="H197" i="3"/>
  <c r="H14" i="4"/>
  <c r="H13" i="4"/>
  <c r="I203" i="3"/>
  <c r="I197" i="3"/>
  <c r="G206" i="3"/>
  <c r="H206" i="3"/>
  <c r="H3" i="3"/>
  <c r="H134" i="1"/>
  <c r="B24" i="4"/>
  <c r="E12" i="1"/>
  <c r="E145" i="1"/>
  <c r="F12" i="1"/>
  <c r="F145" i="1"/>
  <c r="H12" i="1"/>
  <c r="H20" i="1" s="1"/>
  <c r="H145" i="1"/>
  <c r="I12" i="1"/>
  <c r="I20" i="1" s="1"/>
  <c r="I145" i="1"/>
  <c r="B12" i="1"/>
  <c r="B145" i="1"/>
  <c r="C12" i="1"/>
  <c r="C145" i="1"/>
  <c r="D12" i="1"/>
  <c r="D145" i="1"/>
  <c r="H64" i="1"/>
  <c r="H76" i="1" s="1"/>
  <c r="H55" i="4" s="1"/>
  <c r="H53" i="4" s="1"/>
  <c r="B60" i="1"/>
  <c r="E60" i="1"/>
  <c r="F60" i="1"/>
  <c r="G10" i="1"/>
  <c r="I59" i="1"/>
  <c r="I60" i="1" s="1"/>
  <c r="G60" i="1"/>
  <c r="H60" i="1"/>
  <c r="C60" i="1"/>
  <c r="D60" i="1"/>
  <c r="J203" i="3" l="1"/>
  <c r="J206" i="3"/>
  <c r="K206" i="3"/>
  <c r="L206" i="3"/>
  <c r="K208" i="3"/>
  <c r="L208" i="3" s="1"/>
  <c r="M208" i="3" s="1"/>
  <c r="N208" i="3" s="1"/>
  <c r="J199" i="3"/>
  <c r="K200" i="3"/>
  <c r="J197" i="3"/>
  <c r="J196" i="3" s="1"/>
  <c r="J202" i="3" s="1"/>
  <c r="K197" i="3"/>
  <c r="L197" i="3"/>
  <c r="M197" i="3"/>
  <c r="N197" i="3"/>
  <c r="M46" i="3"/>
  <c r="N102" i="3"/>
  <c r="H96" i="1"/>
  <c r="H98" i="1" s="1"/>
  <c r="H3" i="4"/>
  <c r="H24" i="4" s="1"/>
  <c r="H192" i="3"/>
  <c r="H19" i="3"/>
  <c r="H16" i="3"/>
  <c r="H10" i="3"/>
  <c r="H13" i="3"/>
  <c r="H7" i="3"/>
  <c r="H9" i="4" s="1"/>
  <c r="E3" i="4"/>
  <c r="E24" i="4" s="1"/>
  <c r="E192" i="3"/>
  <c r="E19" i="3"/>
  <c r="E10" i="3"/>
  <c r="E13" i="3"/>
  <c r="E7" i="3"/>
  <c r="E9" i="4" s="1"/>
  <c r="E16" i="3"/>
  <c r="G3" i="4"/>
  <c r="G24" i="4" s="1"/>
  <c r="G192" i="3"/>
  <c r="G19" i="3"/>
  <c r="G10" i="3"/>
  <c r="G13" i="3"/>
  <c r="G7" i="3"/>
  <c r="G9" i="4" s="1"/>
  <c r="G16" i="3"/>
  <c r="D3" i="4"/>
  <c r="D24" i="4" s="1"/>
  <c r="D192" i="3"/>
  <c r="D19" i="3"/>
  <c r="D10" i="3"/>
  <c r="D13" i="3"/>
  <c r="D7" i="3"/>
  <c r="D9" i="4" s="1"/>
  <c r="D16" i="3"/>
  <c r="F3" i="4"/>
  <c r="F24" i="4" s="1"/>
  <c r="F192" i="3"/>
  <c r="F19" i="3"/>
  <c r="F10" i="3"/>
  <c r="F13" i="3"/>
  <c r="F7" i="3"/>
  <c r="F9" i="4" s="1"/>
  <c r="F16" i="3"/>
  <c r="I3" i="4"/>
  <c r="I24" i="4" s="1"/>
  <c r="I192" i="3"/>
  <c r="I19" i="3"/>
  <c r="I7" i="3"/>
  <c r="I13" i="3"/>
  <c r="I16" i="3"/>
  <c r="C3" i="4"/>
  <c r="C24" i="4" s="1"/>
  <c r="J24" i="4" s="1"/>
  <c r="C192" i="3"/>
  <c r="C19" i="3"/>
  <c r="C10" i="3"/>
  <c r="C13" i="3"/>
  <c r="C7" i="3"/>
  <c r="C9" i="4" s="1"/>
  <c r="C16" i="3"/>
  <c r="D20" i="1"/>
  <c r="D64" i="1"/>
  <c r="D76" i="1" s="1"/>
  <c r="D55" i="4" s="1"/>
  <c r="D53" i="4" s="1"/>
  <c r="C20" i="1"/>
  <c r="C64" i="1"/>
  <c r="C76" i="1" s="1"/>
  <c r="C55" i="4" s="1"/>
  <c r="C53" i="4" s="1"/>
  <c r="B20" i="1"/>
  <c r="B64" i="1"/>
  <c r="B76" i="1" s="1"/>
  <c r="F20" i="1"/>
  <c r="F64" i="1"/>
  <c r="F76" i="1" s="1"/>
  <c r="F55" i="4" s="1"/>
  <c r="F53" i="4" s="1"/>
  <c r="E20" i="1"/>
  <c r="E64" i="1"/>
  <c r="E76" i="1" s="1"/>
  <c r="E55" i="4" s="1"/>
  <c r="E53" i="4" s="1"/>
  <c r="I64" i="1"/>
  <c r="I76" i="1" s="1"/>
  <c r="I55" i="4" s="1"/>
  <c r="I53" i="4" s="1"/>
  <c r="G12" i="1"/>
  <c r="G145" i="1"/>
  <c r="I97" i="1"/>
  <c r="H99" i="1"/>
  <c r="K24" i="4" l="1"/>
  <c r="L24" i="4" s="1"/>
  <c r="K199" i="3"/>
  <c r="L200" i="3"/>
  <c r="M206" i="3"/>
  <c r="N206" i="3" s="1"/>
  <c r="K203" i="3"/>
  <c r="K196" i="3"/>
  <c r="N46" i="3"/>
  <c r="I96" i="1"/>
  <c r="I98" i="1" s="1"/>
  <c r="I99" i="1" s="1"/>
  <c r="E96" i="1"/>
  <c r="E98" i="1" s="1"/>
  <c r="E99" i="1" s="1"/>
  <c r="F96" i="1"/>
  <c r="F98" i="1" s="1"/>
  <c r="F99" i="1" s="1"/>
  <c r="B96" i="1"/>
  <c r="B98" i="1" s="1"/>
  <c r="B99" i="1" s="1"/>
  <c r="C96" i="1"/>
  <c r="C98" i="1" s="1"/>
  <c r="C99" i="1" s="1"/>
  <c r="D96" i="1"/>
  <c r="D98" i="1" s="1"/>
  <c r="D99" i="1" s="1"/>
  <c r="C210" i="3"/>
  <c r="C201" i="3"/>
  <c r="C207" i="3"/>
  <c r="C204" i="3"/>
  <c r="C198" i="3"/>
  <c r="I9" i="4"/>
  <c r="I210" i="3"/>
  <c r="I201" i="3"/>
  <c r="I207" i="3"/>
  <c r="I204" i="3"/>
  <c r="I198" i="3"/>
  <c r="F210" i="3"/>
  <c r="F201" i="3"/>
  <c r="F207" i="3"/>
  <c r="F204" i="3"/>
  <c r="F198" i="3"/>
  <c r="D210" i="3"/>
  <c r="D201" i="3"/>
  <c r="D207" i="3"/>
  <c r="D204" i="3"/>
  <c r="D198" i="3"/>
  <c r="G210" i="3"/>
  <c r="G201" i="3"/>
  <c r="G207" i="3"/>
  <c r="G204" i="3"/>
  <c r="G198" i="3"/>
  <c r="E210" i="3"/>
  <c r="E201" i="3"/>
  <c r="E207" i="3"/>
  <c r="E204" i="3"/>
  <c r="E198" i="3"/>
  <c r="H210" i="3"/>
  <c r="H201" i="3"/>
  <c r="H207" i="3"/>
  <c r="H204" i="3"/>
  <c r="H198" i="3"/>
  <c r="G20" i="1"/>
  <c r="G64" i="1"/>
  <c r="G76" i="1" s="1"/>
  <c r="G55" i="4" s="1"/>
  <c r="G53" i="4" s="1"/>
  <c r="H1" i="1"/>
  <c r="G1" i="1" s="1"/>
  <c r="F1" i="1" s="1"/>
  <c r="E1" i="1" s="1"/>
  <c r="D1" i="1" s="1"/>
  <c r="C1" i="1" s="1"/>
  <c r="B1" i="1" s="1"/>
  <c r="M24" i="4" l="1"/>
  <c r="L203" i="3"/>
  <c r="M200" i="3"/>
  <c r="N200" i="3" s="1"/>
  <c r="L199" i="3"/>
  <c r="M199" i="3" s="1"/>
  <c r="N199" i="3" s="1"/>
  <c r="L196" i="3"/>
  <c r="K202" i="3"/>
  <c r="G96" i="1"/>
  <c r="G98" i="1" s="1"/>
  <c r="G99" i="1" s="1"/>
  <c r="B4" i="3"/>
  <c r="B4" i="4" s="1"/>
  <c r="N24" i="4" l="1"/>
  <c r="M203" i="3"/>
  <c r="N203" i="3" s="1"/>
  <c r="M196" i="3"/>
  <c r="L202" i="3"/>
  <c r="B201" i="3"/>
  <c r="B207" i="3"/>
  <c r="B204" i="3"/>
  <c r="B193" i="3"/>
  <c r="B195" i="3" s="1"/>
  <c r="I10" i="3"/>
  <c r="I4" i="3"/>
  <c r="I4" i="4" s="1"/>
  <c r="H4" i="3"/>
  <c r="H4" i="4" s="1"/>
  <c r="G4" i="3"/>
  <c r="G4" i="4" s="1"/>
  <c r="F4" i="3"/>
  <c r="F4" i="4" s="1"/>
  <c r="E4" i="3"/>
  <c r="E4" i="4" s="1"/>
  <c r="D4" i="3"/>
  <c r="D4" i="4" s="1"/>
  <c r="C4" i="3"/>
  <c r="C4" i="4" s="1"/>
  <c r="N196" i="3" l="1"/>
  <c r="N202" i="3" s="1"/>
  <c r="M202" i="3"/>
  <c r="C193" i="3"/>
  <c r="D193" i="3"/>
  <c r="E193" i="3"/>
  <c r="F193" i="3"/>
  <c r="G193" i="3"/>
  <c r="H193" i="3"/>
  <c r="H195" i="3" s="1"/>
  <c r="I193" i="3"/>
  <c r="I195" i="3" s="1"/>
  <c r="J193" i="3" l="1"/>
  <c r="G195" i="3"/>
  <c r="F195" i="3"/>
  <c r="E195" i="3"/>
  <c r="D195" i="3"/>
  <c r="C195" i="3"/>
  <c r="J23" i="3"/>
  <c r="J21" i="3"/>
  <c r="K193" i="3" l="1"/>
  <c r="L193" i="3"/>
  <c r="M193" i="3"/>
  <c r="N193" i="3"/>
  <c r="J38" i="3"/>
  <c r="J40" i="3" s="1"/>
  <c r="J35" i="3"/>
  <c r="J44" i="3"/>
  <c r="J45" i="3" s="1"/>
  <c r="J192" i="3"/>
  <c r="K192" i="3" s="1"/>
  <c r="L192" i="3" s="1"/>
  <c r="M192" i="3" s="1"/>
  <c r="N192" i="3" s="1"/>
  <c r="J47" i="3"/>
  <c r="J22" i="3"/>
  <c r="K23" i="3"/>
  <c r="K21" i="3" s="1"/>
  <c r="L23" i="3"/>
  <c r="J210" i="3" l="1"/>
  <c r="J204" i="3"/>
  <c r="K38" i="3"/>
  <c r="K35" i="3"/>
  <c r="K44" i="3"/>
  <c r="K45" i="3" s="1"/>
  <c r="J48" i="3"/>
  <c r="L21" i="3"/>
  <c r="M23" i="3"/>
  <c r="K22" i="3"/>
  <c r="K47" i="3"/>
  <c r="K210" i="3" l="1"/>
  <c r="K204" i="3"/>
  <c r="L38" i="3"/>
  <c r="L35" i="3"/>
  <c r="L44" i="3"/>
  <c r="L45" i="3" s="1"/>
  <c r="K48" i="3"/>
  <c r="M21" i="3"/>
  <c r="N23" i="3"/>
  <c r="N21" i="3" s="1"/>
  <c r="L22" i="3"/>
  <c r="L47" i="3"/>
  <c r="L210" i="3" l="1"/>
  <c r="L204" i="3"/>
  <c r="N38" i="3"/>
  <c r="N35" i="3"/>
  <c r="N44" i="3"/>
  <c r="M38" i="3"/>
  <c r="M35" i="3"/>
  <c r="M44" i="3"/>
  <c r="M45" i="3" s="1"/>
  <c r="L48" i="3"/>
  <c r="N22" i="3"/>
  <c r="N47" i="3"/>
  <c r="M22" i="3"/>
  <c r="M47" i="3"/>
  <c r="M210" i="3" l="1"/>
  <c r="M204" i="3"/>
  <c r="N45" i="3"/>
  <c r="M48" i="3"/>
  <c r="N48" i="3"/>
  <c r="J144" i="3"/>
  <c r="K143" i="3"/>
  <c r="K144" i="3" s="1"/>
  <c r="N143" i="3"/>
  <c r="M143" i="3"/>
  <c r="L143" i="3"/>
  <c r="N210" i="3" l="1"/>
  <c r="N204" i="3"/>
  <c r="L144" i="3"/>
  <c r="L149" i="3"/>
  <c r="M149" i="3"/>
  <c r="M150" i="3" s="1"/>
  <c r="N149" i="3"/>
  <c r="K149" i="3"/>
  <c r="M144" i="3"/>
  <c r="N144" i="3"/>
  <c r="N150" i="3" l="1"/>
  <c r="K150" i="3"/>
  <c r="L150" i="3"/>
  <c r="B66" i="4" l="1"/>
  <c r="C66" i="4"/>
  <c r="D66" i="4"/>
  <c r="E66" i="4"/>
  <c r="F66" i="4"/>
  <c r="G66" i="4"/>
  <c r="I66" i="4"/>
  <c r="H66" i="4"/>
  <c r="C67" i="4" l="1"/>
  <c r="C68" i="4" s="1"/>
  <c r="B69" i="4"/>
  <c r="C69" i="4" l="1"/>
  <c r="D67" i="4"/>
  <c r="D68" i="4" s="1"/>
  <c r="D69" i="4" s="1"/>
  <c r="E67" i="4"/>
  <c r="E68" i="4" s="1"/>
  <c r="E69" i="4" s="1"/>
  <c r="F67" i="4" l="1"/>
  <c r="F68" i="4" s="1"/>
  <c r="F69" i="4" s="1"/>
  <c r="G67" i="4" l="1"/>
  <c r="G68" i="4" s="1"/>
  <c r="G69" i="4" s="1"/>
  <c r="H67" i="4" l="1"/>
  <c r="H68" i="4" s="1"/>
  <c r="H69" i="4" s="1"/>
  <c r="I67" i="4" l="1"/>
  <c r="I68" i="4" s="1"/>
  <c r="I69" i="4" s="1"/>
  <c r="J67" i="4" l="1"/>
  <c r="J37" i="3"/>
  <c r="J41" i="3"/>
  <c r="J42" i="3" s="1"/>
  <c r="J50" i="4" l="1"/>
  <c r="J10" i="4" s="1"/>
  <c r="N37" i="3"/>
  <c r="M37" i="3"/>
  <c r="L37" i="3"/>
  <c r="K37" i="3"/>
  <c r="K41" i="3" l="1"/>
  <c r="K42" i="3" s="1"/>
  <c r="L41" i="3"/>
  <c r="L42" i="3" s="1"/>
  <c r="L40" i="3"/>
  <c r="K40" i="3"/>
  <c r="N40" i="3"/>
  <c r="N41" i="3"/>
  <c r="M40" i="3"/>
  <c r="M41" i="3"/>
  <c r="N42" i="3" s="1"/>
  <c r="M42" i="3"/>
  <c r="K53" i="3"/>
  <c r="L53" i="3" s="1"/>
  <c r="K51" i="3"/>
  <c r="J51" i="3"/>
  <c r="J52" i="3" s="1"/>
  <c r="J68" i="3" l="1"/>
  <c r="J77" i="3"/>
  <c r="J74" i="3"/>
  <c r="J3" i="3"/>
  <c r="K52" i="3"/>
  <c r="J65" i="3"/>
  <c r="J5" i="3" s="1"/>
  <c r="K68" i="3"/>
  <c r="K74" i="3"/>
  <c r="K77" i="3"/>
  <c r="K3" i="3"/>
  <c r="K65" i="3"/>
  <c r="K5" i="3" s="1"/>
  <c r="M53" i="3"/>
  <c r="L51" i="3"/>
  <c r="L68" i="3" l="1"/>
  <c r="L74" i="3"/>
  <c r="L77" i="3"/>
  <c r="L3" i="3"/>
  <c r="L65" i="3"/>
  <c r="L5" i="3" s="1"/>
  <c r="L52" i="3"/>
  <c r="N53" i="3"/>
  <c r="N51" i="3" s="1"/>
  <c r="M51" i="3"/>
  <c r="K71" i="3"/>
  <c r="K66" i="3"/>
  <c r="K4" i="3"/>
  <c r="K3" i="4"/>
  <c r="K23" i="4" s="1"/>
  <c r="K78" i="3"/>
  <c r="K75" i="3"/>
  <c r="K69" i="3"/>
  <c r="J71" i="3"/>
  <c r="J72" i="3" s="1"/>
  <c r="J66" i="3"/>
  <c r="J4" i="3"/>
  <c r="J3" i="4"/>
  <c r="J23" i="4" s="1"/>
  <c r="J75" i="3"/>
  <c r="J78" i="3"/>
  <c r="J69" i="3"/>
  <c r="J4" i="4" l="1"/>
  <c r="J51" i="4"/>
  <c r="K4" i="4"/>
  <c r="K72" i="3"/>
  <c r="M68" i="3"/>
  <c r="M74" i="3"/>
  <c r="M77" i="3"/>
  <c r="M3" i="3"/>
  <c r="M65" i="3"/>
  <c r="M5" i="3" s="1"/>
  <c r="M52" i="3"/>
  <c r="N74" i="3"/>
  <c r="N77" i="3"/>
  <c r="N3" i="3"/>
  <c r="N65" i="3"/>
  <c r="N5" i="3" s="1"/>
  <c r="N68" i="3"/>
  <c r="N52" i="3"/>
  <c r="L71" i="3"/>
  <c r="L72" i="3" s="1"/>
  <c r="L66" i="3"/>
  <c r="L4" i="3"/>
  <c r="L3" i="4"/>
  <c r="L78" i="3"/>
  <c r="L75" i="3"/>
  <c r="L69" i="3"/>
  <c r="L4" i="4" l="1"/>
  <c r="L23" i="4"/>
  <c r="N69" i="3"/>
  <c r="N71" i="3"/>
  <c r="N66" i="3"/>
  <c r="N4" i="3"/>
  <c r="N3" i="4"/>
  <c r="N23" i="4" s="1"/>
  <c r="N78" i="3"/>
  <c r="N75" i="3"/>
  <c r="M71" i="3"/>
  <c r="M72" i="3" s="1"/>
  <c r="M66" i="3"/>
  <c r="M4" i="3"/>
  <c r="M3" i="4"/>
  <c r="M78" i="3"/>
  <c r="M75" i="3"/>
  <c r="M69" i="3"/>
  <c r="M4" i="4" l="1"/>
  <c r="M23" i="4"/>
  <c r="N4" i="4"/>
  <c r="N72" i="3"/>
  <c r="J201" i="3" l="1"/>
  <c r="J8" i="3" l="1"/>
  <c r="J6" i="4" l="1"/>
  <c r="J47" i="4"/>
  <c r="J9" i="3"/>
  <c r="J10" i="3"/>
  <c r="K8" i="3" l="1"/>
  <c r="L201" i="3"/>
  <c r="L8" i="3"/>
  <c r="M201" i="3"/>
  <c r="M8" i="3"/>
  <c r="N201" i="3"/>
  <c r="N8" i="3"/>
  <c r="K201" i="3"/>
  <c r="N6" i="4" l="1"/>
  <c r="N9" i="3"/>
  <c r="N10" i="3"/>
  <c r="N47" i="4"/>
  <c r="M6" i="4"/>
  <c r="M9" i="3"/>
  <c r="M10" i="3"/>
  <c r="M47" i="4"/>
  <c r="L6" i="4"/>
  <c r="L9" i="3"/>
  <c r="L10" i="3"/>
  <c r="L47" i="4"/>
  <c r="K6" i="4"/>
  <c r="K47" i="4"/>
  <c r="K10" i="3"/>
  <c r="K9" i="3"/>
  <c r="J11" i="3"/>
  <c r="J12" i="3"/>
  <c r="J5" i="4"/>
  <c r="J7" i="4" s="1"/>
  <c r="J9" i="4"/>
  <c r="J6" i="3"/>
  <c r="J7" i="3"/>
  <c r="J198" i="3" l="1"/>
  <c r="J11" i="4"/>
  <c r="J8" i="4"/>
  <c r="J46" i="4"/>
  <c r="J13" i="3"/>
  <c r="J12" i="4" l="1"/>
  <c r="K7" i="3"/>
  <c r="K6" i="3"/>
  <c r="L7" i="3"/>
  <c r="L6" i="3"/>
  <c r="M7" i="3"/>
  <c r="M6" i="3"/>
  <c r="N7" i="3"/>
  <c r="N6" i="3"/>
  <c r="K11" i="3"/>
  <c r="K46" i="4"/>
  <c r="L11" i="3"/>
  <c r="L46" i="4"/>
  <c r="M11" i="3"/>
  <c r="M46" i="4"/>
  <c r="N11" i="3"/>
  <c r="N46" i="4"/>
  <c r="N5" i="4"/>
  <c r="N9" i="4" s="1"/>
  <c r="M5" i="4"/>
  <c r="M9" i="4" s="1"/>
  <c r="L5" i="4"/>
  <c r="L9" i="4" s="1"/>
  <c r="K5" i="4"/>
  <c r="K9" i="4" s="1"/>
  <c r="K7" i="4"/>
  <c r="K8" i="4" s="1"/>
  <c r="J14" i="4" l="1"/>
  <c r="J48" i="4"/>
  <c r="J49" i="4" s="1"/>
  <c r="L7" i="4"/>
  <c r="N7" i="4"/>
  <c r="M7" i="4"/>
  <c r="J16" i="4"/>
  <c r="K198" i="3"/>
  <c r="L8" i="4"/>
  <c r="L198" i="3"/>
  <c r="M8" i="4"/>
  <c r="M198" i="3"/>
  <c r="N8" i="4"/>
  <c r="N198" i="3"/>
  <c r="N12" i="3"/>
  <c r="N13" i="3"/>
  <c r="M12" i="3"/>
  <c r="M13" i="3"/>
  <c r="L12" i="3"/>
  <c r="L13" i="3"/>
  <c r="K13" i="3"/>
  <c r="K12" i="3"/>
  <c r="J17" i="3" l="1"/>
  <c r="J18" i="3"/>
  <c r="J19" i="3"/>
  <c r="N17" i="3"/>
  <c r="N19" i="3"/>
  <c r="M17" i="3"/>
  <c r="M19" i="3"/>
  <c r="L17" i="3"/>
  <c r="L19" i="3"/>
  <c r="K17" i="3"/>
  <c r="K18" i="3" s="1"/>
  <c r="K19" i="3"/>
  <c r="L18" i="3" l="1"/>
  <c r="M18" i="3"/>
  <c r="N18" i="3"/>
  <c r="J55" i="4" l="1"/>
  <c r="K51" i="4"/>
  <c r="L51" i="4" l="1"/>
  <c r="M51" i="4" l="1"/>
  <c r="N51" i="4" l="1"/>
  <c r="N207" i="3" l="1"/>
  <c r="K207" i="3"/>
  <c r="L207" i="3"/>
  <c r="M207" i="3"/>
  <c r="J207" i="3"/>
  <c r="M16" i="3"/>
  <c r="L16" i="3"/>
  <c r="K16" i="3"/>
  <c r="J15" i="3"/>
  <c r="J52" i="4" l="1"/>
  <c r="J26" i="4" s="1"/>
  <c r="J16" i="3"/>
  <c r="K52" i="4"/>
  <c r="K15" i="3"/>
  <c r="L52" i="4"/>
  <c r="L15" i="3"/>
  <c r="M52" i="4"/>
  <c r="N15" i="3"/>
  <c r="M15" i="3"/>
  <c r="N52" i="4"/>
  <c r="N16" i="3"/>
  <c r="K26" i="4" l="1"/>
  <c r="L26" i="4" s="1"/>
  <c r="M26" i="4" s="1"/>
  <c r="N26" i="4" s="1"/>
  <c r="N58" i="4"/>
  <c r="M58" i="4"/>
  <c r="L58" i="4"/>
  <c r="K58" i="4"/>
  <c r="J58" i="4"/>
  <c r="J53" i="4"/>
  <c r="J17" i="4" l="1"/>
  <c r="J61" i="4" l="1"/>
  <c r="J18" i="4"/>
  <c r="J64" i="4" l="1"/>
  <c r="J41" i="4"/>
  <c r="J43" i="4"/>
  <c r="J66" i="4"/>
  <c r="J68" i="4" s="1"/>
  <c r="K67" i="4" l="1"/>
  <c r="J21" i="4"/>
  <c r="K50" i="4" l="1"/>
  <c r="K10" i="4" s="1"/>
  <c r="K11" i="4" s="1"/>
  <c r="K12" i="4" s="1"/>
  <c r="K48" i="4" s="1"/>
  <c r="K49" i="4" s="1"/>
  <c r="J69" i="4"/>
  <c r="J31" i="4"/>
  <c r="J44" i="4" s="1"/>
  <c r="K55" i="4"/>
  <c r="K14" i="4"/>
  <c r="K53" i="4" l="1"/>
  <c r="K16" i="4"/>
  <c r="K17" i="4" s="1"/>
  <c r="K61" i="4" l="1"/>
  <c r="K64" i="4" s="1"/>
  <c r="K18" i="4"/>
  <c r="K41" i="4" l="1"/>
  <c r="K66" i="4"/>
  <c r="K68" i="4" s="1"/>
  <c r="L67" i="4" l="1"/>
  <c r="K21" i="4"/>
  <c r="K43" i="4"/>
  <c r="L50" i="4" l="1"/>
  <c r="L10" i="4" s="1"/>
  <c r="L11" i="4" s="1"/>
  <c r="K69" i="4"/>
  <c r="K31" i="4"/>
  <c r="K44" i="4" s="1"/>
  <c r="L12" i="4" l="1"/>
  <c r="L48" i="4" s="1"/>
  <c r="L49" i="4" s="1"/>
  <c r="L14" i="4"/>
  <c r="L16" i="4" s="1"/>
  <c r="L17" i="4" s="1"/>
  <c r="L61" i="4" l="1"/>
  <c r="L18" i="4"/>
  <c r="L55" i="4"/>
  <c r="L53" i="4"/>
  <c r="L64" i="4" l="1"/>
  <c r="L41" i="4"/>
  <c r="L43" i="4" s="1"/>
  <c r="L66" i="4" l="1"/>
  <c r="L68" i="4" s="1"/>
  <c r="M67" i="4"/>
  <c r="L21" i="4"/>
  <c r="L69" i="4" l="1"/>
  <c r="L31" i="4"/>
  <c r="L44" i="4" s="1"/>
  <c r="M50" i="4"/>
  <c r="M10" i="4" s="1"/>
  <c r="M11" i="4" s="1"/>
  <c r="M12" i="4" l="1"/>
  <c r="M48" i="4" s="1"/>
  <c r="M49" i="4" s="1"/>
  <c r="M14" i="4"/>
  <c r="M16" i="4" s="1"/>
  <c r="M17" i="4" s="1"/>
  <c r="M61" i="4" l="1"/>
  <c r="M18" i="4"/>
  <c r="M55" i="4"/>
  <c r="M53" i="4"/>
  <c r="M64" i="4" l="1"/>
  <c r="M41" i="4"/>
  <c r="M43" i="4" s="1"/>
  <c r="M66" i="4" l="1"/>
  <c r="M68" i="4" s="1"/>
  <c r="N67" i="4"/>
  <c r="M21" i="4"/>
  <c r="M69" i="4" l="1"/>
  <c r="M31" i="4"/>
  <c r="M44" i="4" s="1"/>
  <c r="N50" i="4"/>
  <c r="N10" i="4" s="1"/>
  <c r="N11" i="4" s="1"/>
  <c r="N12" i="4" l="1"/>
  <c r="N48" i="4" s="1"/>
  <c r="N49" i="4" s="1"/>
  <c r="N14" i="4"/>
  <c r="N16" i="4" s="1"/>
  <c r="N17" i="4" s="1"/>
  <c r="N18" i="4" l="1"/>
  <c r="N61" i="4"/>
  <c r="N55" i="4"/>
  <c r="N53" i="4"/>
  <c r="N64" i="4" l="1"/>
  <c r="N41" i="4"/>
  <c r="N43" i="4" s="1"/>
  <c r="N66" i="4" l="1"/>
  <c r="N68" i="4" s="1"/>
  <c r="N21" i="4" l="1"/>
  <c r="N69" i="4" l="1"/>
  <c r="N31" i="4"/>
  <c r="N4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<sst xmlns="http://schemas.openxmlformats.org/spreadsheetml/2006/main" count="605" uniqueCount="270">
  <si>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</si>
  <si>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</si>
  <si>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</si>
  <si>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</si>
  <si>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</si>
  <si>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</si>
  <si>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</si>
  <si>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</si>
  <si>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</si>
  <si>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</si>
  <si>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</si>
  <si>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</si>
  <si>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</si>
  <si>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</si>
  <si>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</si>
  <si>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</si>
  <si>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</si>
  <si>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</si>
  <si>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</si>
  <si>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</si>
  <si>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</si>
  <si>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</si>
  <si>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</si>
  <si>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</si>
  <si>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</si>
  <si>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</si>
  <si>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</si>
  <si>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</si>
  <si>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</si>
  <si>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</si>
  <si>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</si>
  <si>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</si>
  <si>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</si>
  <si>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</si>
  <si>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</si>
  <si>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</si>
  <si>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</si>
  <si>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</si>
  <si>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</si>
  <si>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</si>
  <si>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</si>
  <si>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</si>
  <si>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</si>
  <si>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</si>
  <si>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</si>
  <si>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</si>
  <si>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</si>
  <si>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</si>
  <si>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</si>
  <si>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</si>
  <si>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</si>
  <si>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</si>
  <si>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</si>
  <si>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</si>
  <si>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</si>
  <si>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</si>
  <si>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</si>
  <si>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</si>
  <si>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</si>
  <si>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</si>
  <si>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</si>
  <si>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</si>
  <si>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</si>
  <si>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</si>
  <si>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</si>
  <si>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</si>
  <si>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</si>
  <si>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</si>
  <si>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</si>
  <si>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</si>
  <si>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</si>
  <si>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</si>
  <si>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</si>
  <si>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</si>
  <si>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</si>
  <si>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</si>
  <si>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</si>
  <si>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</si>
  <si>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</si>
  <si>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</si>
  <si>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</si>
  <si>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</si>
  <si>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</si>
  <si>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</si>
  <si>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</si>
  <si>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</si>
  <si>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</si>
  <si>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</si>
  <si>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</si>
  <si>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</si>
  <si>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</si>
  <si>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</si>
  <si>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</si>
  <si>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</si>
  <si>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</si>
  <si>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</si>
  <si>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</si>
  <si>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</si>
  <si>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</si>
  <si>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</si>
  <si>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</si>
  <si>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</si>
  <si>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</si>
  <si>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</si>
  <si>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</si>
  <si>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</si>
  <si>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</si>
  <si>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</si>
  <si>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</si>
  <si>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</si>
  <si>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</si>
  <si>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</si>
  <si>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</si>
  <si>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</si>
  <si>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</si>
  <si>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</si>
  <si>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</si>
  <si>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</si>
  <si>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</si>
  <si>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</si>
  <si>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</si>
  <si>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</si>
  <si>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</si>
  <si>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</si>
  <si>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</si>
  <si>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</si>
  <si>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</si>
  <si>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</si>
  <si>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</si>
  <si>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</si>
  <si>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</si>
  <si>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</si>
  <si>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</si>
  <si>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</si>
  <si>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</si>
  <si>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</si>
  <si>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</si>
  <si>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</si>
  <si>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</si>
  <si>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</si>
  <si>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investments in reverse repurchase agreements</t>
  </si>
  <si>
    <t>Disposals of property, plant and equipment</t>
  </si>
  <si>
    <t>Western Europe</t>
  </si>
  <si>
    <t>Eastern and Central Europe Europe</t>
  </si>
  <si>
    <t>Emerging Markets</t>
  </si>
  <si>
    <t>Currency Exchange Impact Rate %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</si>
  <si>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</si>
  <si>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</si>
  <si>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</si>
  <si>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</si>
  <si>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</si>
  <si>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</si>
  <si>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</si>
  <si>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</si>
  <si>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</si>
  <si>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</si>
  <si>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</si>
  <si>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</si>
  <si>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</si>
  <si>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</si>
  <si>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</si>
  <si>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</si>
  <si>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</si>
  <si>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</si>
  <si>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</si>
  <si>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</si>
  <si>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</si>
  <si>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</si>
  <si>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</si>
  <si>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</si>
  <si>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</si>
  <si>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</si>
  <si>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</si>
  <si>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</si>
  <si>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</si>
  <si>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</si>
  <si>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</si>
  <si>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</si>
  <si>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</si>
  <si>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</si>
  <si>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</si>
  <si>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</si>
  <si>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</si>
  <si>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</si>
  <si>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</si>
  <si>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</si>
  <si>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</si>
  <si>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</si>
  <si>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</si>
  <si>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</si>
  <si>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</si>
  <si>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</si>
  <si>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</si>
  <si>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</si>
  <si>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</si>
  <si>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</si>
  <si>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r>
      <rPr>
        <b/>
        <sz val="16"/>
        <color rgb="FFFFFFFF"/>
        <rFont val="Calibri"/>
        <family val="2"/>
      </rPr>
      <t>NIKE, INC.</t>
    </r>
    <r>
      <rPr>
        <b/>
        <sz val="20"/>
        <color rgb="FFFFFFFF"/>
        <rFont val="Calibri"/>
        <family val="2"/>
      </rPr>
      <t xml:space="preserve">
</t>
    </r>
    <r>
      <rPr>
        <sz val="11"/>
        <color rgb="FFFFFFFF"/>
        <rFont val="Calibri"/>
        <family val="2"/>
      </rPr>
      <t>(Dollars and Shares in Millions Except Per Share Amounts)</t>
    </r>
  </si>
  <si>
    <t>Accounts receivable, Net</t>
  </si>
  <si>
    <t>Accounts Payable</t>
  </si>
  <si>
    <t>Projections rates</t>
  </si>
  <si>
    <t>In June 2022, the Board of Directors authorized a new four-year, $18 billion program to repurchase shares of the Company's Class B common stock. The Company's new program will replace the current $15 billion share repurchase program, which will be terminated in fiscal 2023</t>
  </si>
  <si>
    <t>1 year Average share price - Sourced from Yahoo finance</t>
  </si>
  <si>
    <t>NIKE, INC.
(Dollars and Shares in Millions Except Per Share Amounts)</t>
  </si>
  <si>
    <t>Terminal year</t>
  </si>
  <si>
    <t>Mulitples</t>
  </si>
  <si>
    <t>Average Share Price</t>
  </si>
  <si>
    <t>EV</t>
  </si>
  <si>
    <t>P/E</t>
  </si>
  <si>
    <t>P/BV</t>
  </si>
  <si>
    <t>EV/EBITDA</t>
  </si>
  <si>
    <t>EV/FCFF</t>
  </si>
  <si>
    <t>Debt/Equity</t>
  </si>
  <si>
    <t>Debt/Capital</t>
  </si>
  <si>
    <t>ROE</t>
  </si>
  <si>
    <t xml:space="preserve">FCFF in high growth phase </t>
  </si>
  <si>
    <t>WACC</t>
  </si>
  <si>
    <t>Calculate using below figures</t>
  </si>
  <si>
    <t>Beta</t>
  </si>
  <si>
    <t>Source from a financial website</t>
  </si>
  <si>
    <t>Cost of Equity</t>
  </si>
  <si>
    <t>CAPM</t>
  </si>
  <si>
    <t>Rf</t>
  </si>
  <si>
    <t>https://www.treasury.gov/resource-center/data-chart-center/interest-rates/Pages/TextView.aspx?data=longtermrate</t>
  </si>
  <si>
    <t>Rm</t>
  </si>
  <si>
    <t>S&amp;P 500 index 1 year return (Source from a financial website)</t>
  </si>
  <si>
    <t>Cost of Debt</t>
  </si>
  <si>
    <t>Calculate from Income statement sheet</t>
  </si>
  <si>
    <t>Debt Ratio</t>
  </si>
  <si>
    <t>Present Values</t>
  </si>
  <si>
    <t>Calculate for periods from 2022 onwards</t>
  </si>
  <si>
    <t xml:space="preserve">Present Value of FCFF in high growth phase </t>
  </si>
  <si>
    <t>Calculate</t>
  </si>
  <si>
    <t xml:space="preserve">Present Value of Terminal Value of Firm </t>
  </si>
  <si>
    <t xml:space="preserve">Value of the firm </t>
  </si>
  <si>
    <t xml:space="preserve">Book Value of Debt </t>
  </si>
  <si>
    <t xml:space="preserve">Value of Equity </t>
  </si>
  <si>
    <t xml:space="preserve">Value of Equity per Share </t>
  </si>
  <si>
    <t>Date</t>
  </si>
  <si>
    <t>Open</t>
  </si>
  <si>
    <t>High</t>
  </si>
  <si>
    <t>Low</t>
  </si>
  <si>
    <t>Close</t>
  </si>
  <si>
    <t>Adj Close</t>
  </si>
  <si>
    <t>Volume</t>
  </si>
  <si>
    <t>BV</t>
  </si>
  <si>
    <t>Notes</t>
  </si>
  <si>
    <t>Feel free to reach out, if you have any questions or issues related to the task.</t>
  </si>
  <si>
    <t>Follow the instructions on the Schedules sheet and complete the schedule</t>
  </si>
  <si>
    <t>Obtain share prices at Yahoo Finance by filtering relevant financial year for monthly average shareprice and calculate the average of 12 months to obtain annual average share price</t>
  </si>
  <si>
    <t>https://finance.yahoo.com/quote/NKE/history?p=NKE</t>
  </si>
  <si>
    <t>Copy this sheet to your finalized model from the previous task</t>
  </si>
  <si>
    <t>Submission time is 3 days from the day the task was given to you</t>
  </si>
  <si>
    <t>Change this to 12.84%</t>
  </si>
  <si>
    <t>remove all the highlighted cells</t>
  </si>
  <si>
    <t>Link the cell M16 - Q16  to the Three Statements sheet FCFF forecasts</t>
  </si>
  <si>
    <t>Link Total shareholder equity from Three statements sheet</t>
  </si>
  <si>
    <t>Link long term debt &amp; equity from three statements sheet</t>
  </si>
  <si>
    <t>Net income/total equity</t>
  </si>
  <si>
    <t>Add in FC FF growth forecasts for periods 2028 to termina year</t>
  </si>
  <si>
    <t>Extend the FCFF to 2027, forecast FCFF based on historical growth trend for 2027-terminal year</t>
  </si>
  <si>
    <t>Calculate PV for each period cash flow</t>
  </si>
  <si>
    <t>Calculate terminal value using terminal value formula</t>
  </si>
  <si>
    <t>Feedback 2</t>
  </si>
  <si>
    <t xml:space="preserve">Feedback </t>
  </si>
  <si>
    <t>Please extend the same for columns T-X from below</t>
  </si>
  <si>
    <t>The terminal value should be calculated after the year 2032 (column X)</t>
  </si>
  <si>
    <t>Addition of the above</t>
  </si>
  <si>
    <t>Should be X24's PV here</t>
  </si>
  <si>
    <t>Link X25 here</t>
  </si>
  <si>
    <t>Sum of N24 - W24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</si>
</sst>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_-* #,##0_-;\-* #,##0_-;_-* &quot;-&quot;??_-;_-@_-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8"/>
      <name val="Calibri"/>
      <family val="2"/>
      <scheme val="minor"/>
    </font>
    <font>
      <i/>
      <sz val="10"/>
      <color theme="8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rgb="FFFFFFFF"/>
      <name val="Calibri"/>
      <family val="2"/>
    </font>
    <font>
      <b/>
      <sz val="16"/>
      <color rgb="FFFFFFFF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9"/>
      <color rgb="FF000000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i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4472C4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45" fillId="0" borderId="0" applyNumberFormat="0" applyFill="0" applyBorder="0" applyAlignment="0" applyProtection="0"/>
  </cellStyleXfs>
  <cellXfs count="179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0" fontId="14" fillId="0" borderId="0" xfId="0" applyFont="1" applyAlignment="1">
      <alignment horizontal="left" indent="1"/>
    </xf>
    <xf numFmtId="165" fontId="14" fillId="0" borderId="0" xfId="1" applyNumberFormat="1" applyFont="1"/>
    <xf numFmtId="165" fontId="15" fillId="0" borderId="0" xfId="1" applyNumberFormat="1" applyFont="1"/>
    <xf numFmtId="3" fontId="15" fillId="0" borderId="0" xfId="0" applyNumberFormat="1" applyFont="1"/>
    <xf numFmtId="0" fontId="15" fillId="0" borderId="0" xfId="0" applyFont="1"/>
    <xf numFmtId="0" fontId="16" fillId="0" borderId="0" xfId="0" applyFont="1" applyAlignment="1">
      <alignment horizontal="left" indent="1"/>
    </xf>
    <xf numFmtId="166" fontId="17" fillId="0" borderId="0" xfId="2" applyNumberFormat="1" applyFont="1"/>
    <xf numFmtId="0" fontId="17" fillId="0" borderId="0" xfId="0" applyFont="1" applyAlignment="1">
      <alignment horizontal="left" indent="2"/>
    </xf>
    <xf numFmtId="166" fontId="0" fillId="0" borderId="2" xfId="2" applyNumberFormat="1" applyFont="1" applyBorder="1"/>
    <xf numFmtId="166" fontId="18" fillId="0" borderId="1" xfId="2" applyNumberFormat="1" applyFont="1" applyBorder="1"/>
    <xf numFmtId="166" fontId="2" fillId="0" borderId="2" xfId="2" applyNumberFormat="1" applyFont="1" applyBorder="1"/>
    <xf numFmtId="3" fontId="2" fillId="0" borderId="0" xfId="0" applyNumberFormat="1" applyFont="1"/>
    <xf numFmtId="166" fontId="0" fillId="0" borderId="0" xfId="2" applyNumberFormat="1" applyFont="1"/>
    <xf numFmtId="166" fontId="19" fillId="0" borderId="0" xfId="2" applyNumberFormat="1" applyFont="1" applyAlignment="1">
      <alignment horizontal="right"/>
    </xf>
    <xf numFmtId="166" fontId="0" fillId="0" borderId="0" xfId="2" applyNumberFormat="1" applyFont="1" applyAlignment="1">
      <alignment horizontal="right"/>
    </xf>
    <xf numFmtId="166" fontId="20" fillId="0" borderId="0" xfId="2" applyNumberFormat="1" applyFont="1" applyAlignment="1">
      <alignment horizontal="right"/>
    </xf>
    <xf numFmtId="3" fontId="21" fillId="0" borderId="0" xfId="0" applyNumberFormat="1" applyFont="1"/>
    <xf numFmtId="37" fontId="2" fillId="0" borderId="0" xfId="0" applyNumberFormat="1" applyFont="1"/>
    <xf numFmtId="165" fontId="11" fillId="0" borderId="0" xfId="1" applyNumberFormat="1" applyFont="1" applyAlignment="1">
      <alignment horizontal="left" indent="1"/>
    </xf>
    <xf numFmtId="165" fontId="2" fillId="0" borderId="0" xfId="1" applyNumberFormat="1" applyFont="1" applyAlignment="1">
      <alignment horizontal="left" indent="1"/>
    </xf>
    <xf numFmtId="0" fontId="2" fillId="0" borderId="0" xfId="2" applyNumberFormat="1" applyFont="1" applyAlignment="1">
      <alignment horizontal="right"/>
    </xf>
    <xf numFmtId="0" fontId="2" fillId="0" borderId="0" xfId="2" applyNumberFormat="1" applyFont="1"/>
    <xf numFmtId="3" fontId="22" fillId="0" borderId="0" xfId="0" applyNumberFormat="1" applyFont="1"/>
    <xf numFmtId="166" fontId="15" fillId="0" borderId="0" xfId="2" applyNumberFormat="1" applyFont="1"/>
    <xf numFmtId="166" fontId="23" fillId="0" borderId="0" xfId="2" applyNumberFormat="1" applyFont="1" applyAlignment="1">
      <alignment horizontal="right"/>
    </xf>
    <xf numFmtId="165" fontId="22" fillId="0" borderId="0" xfId="0" applyNumberFormat="1" applyFont="1"/>
    <xf numFmtId="0" fontId="22" fillId="6" borderId="0" xfId="0" applyFont="1" applyFill="1"/>
    <xf numFmtId="166" fontId="15" fillId="0" borderId="0" xfId="0" applyNumberFormat="1" applyFont="1"/>
    <xf numFmtId="166" fontId="15" fillId="0" borderId="0" xfId="2" applyNumberFormat="1" applyFont="1" applyAlignment="1">
      <alignment horizontal="right"/>
    </xf>
    <xf numFmtId="37" fontId="22" fillId="0" borderId="0" xfId="0" applyNumberFormat="1" applyFont="1"/>
    <xf numFmtId="165" fontId="0" fillId="0" borderId="0" xfId="0" applyNumberFormat="1"/>
    <xf numFmtId="41" fontId="0" fillId="0" borderId="0" xfId="0" applyNumberFormat="1"/>
    <xf numFmtId="41" fontId="2" fillId="0" borderId="0" xfId="0" applyNumberFormat="1" applyFont="1"/>
    <xf numFmtId="165" fontId="24" fillId="0" borderId="0" xfId="0" applyNumberFormat="1" applyFont="1"/>
    <xf numFmtId="41" fontId="5" fillId="0" borderId="0" xfId="0" applyNumberFormat="1" applyFont="1"/>
    <xf numFmtId="166" fontId="20" fillId="7" borderId="0" xfId="2" applyNumberFormat="1" applyFont="1" applyFill="1" applyAlignment="1">
      <alignment horizontal="right"/>
    </xf>
    <xf numFmtId="166" fontId="23" fillId="7" borderId="0" xfId="2" applyNumberFormat="1" applyFont="1" applyFill="1" applyAlignment="1">
      <alignment horizontal="right"/>
    </xf>
    <xf numFmtId="166" fontId="15" fillId="7" borderId="0" xfId="2" applyNumberFormat="1" applyFont="1" applyFill="1"/>
    <xf numFmtId="166" fontId="15" fillId="7" borderId="0" xfId="0" applyNumberFormat="1" applyFont="1" applyFill="1"/>
    <xf numFmtId="166" fontId="15" fillId="7" borderId="0" xfId="2" applyNumberFormat="1" applyFont="1" applyFill="1" applyAlignment="1">
      <alignment horizontal="right"/>
    </xf>
    <xf numFmtId="166" fontId="0" fillId="7" borderId="0" xfId="2" applyNumberFormat="1" applyFont="1" applyFill="1"/>
    <xf numFmtId="166" fontId="0" fillId="7" borderId="0" xfId="0" applyNumberFormat="1" applyFill="1"/>
    <xf numFmtId="38" fontId="22" fillId="0" borderId="0" xfId="0" applyNumberFormat="1" applyFont="1"/>
    <xf numFmtId="0" fontId="25" fillId="8" borderId="0" xfId="0" applyFont="1" applyFill="1" applyAlignment="1">
      <alignment vertical="center" wrapText="1"/>
    </xf>
    <xf numFmtId="0" fontId="28" fillId="8" borderId="0" xfId="0" applyFont="1" applyFill="1" applyAlignment="1">
      <alignment horizontal="right"/>
    </xf>
    <xf numFmtId="165" fontId="28" fillId="9" borderId="0" xfId="4" applyNumberFormat="1" applyFont="1" applyFill="1" applyBorder="1" applyAlignment="1">
      <alignment horizontal="left"/>
    </xf>
    <xf numFmtId="0" fontId="29" fillId="0" borderId="0" xfId="0" applyFont="1"/>
    <xf numFmtId="165" fontId="29" fillId="0" borderId="0" xfId="1" applyNumberFormat="1" applyFont="1" applyFill="1" applyBorder="1"/>
    <xf numFmtId="165" fontId="31" fillId="0" borderId="0" xfId="1" applyNumberFormat="1" applyFont="1" applyFill="1" applyBorder="1" applyAlignment="1">
      <alignment horizontal="left" indent="1"/>
    </xf>
    <xf numFmtId="166" fontId="31" fillId="0" borderId="0" xfId="2" applyNumberFormat="1" applyFont="1" applyFill="1" applyBorder="1" applyAlignment="1">
      <alignment horizontal="right"/>
    </xf>
    <xf numFmtId="165" fontId="30" fillId="0" borderId="0" xfId="1" applyNumberFormat="1" applyFont="1" applyFill="1" applyBorder="1" applyAlignment="1">
      <alignment horizontal="left"/>
    </xf>
    <xf numFmtId="165" fontId="30" fillId="0" borderId="0" xfId="1" applyNumberFormat="1" applyFont="1" applyFill="1" applyBorder="1"/>
    <xf numFmtId="0" fontId="29" fillId="0" borderId="1" xfId="0" applyFont="1" applyBorder="1"/>
    <xf numFmtId="165" fontId="29" fillId="0" borderId="1" xfId="1" applyNumberFormat="1" applyFont="1" applyFill="1" applyBorder="1"/>
    <xf numFmtId="0" fontId="32" fillId="0" borderId="0" xfId="0" applyFont="1" applyAlignment="1">
      <alignment horizontal="left" indent="1"/>
    </xf>
    <xf numFmtId="165" fontId="32" fillId="0" borderId="0" xfId="1" applyNumberFormat="1" applyFont="1" applyFill="1" applyBorder="1"/>
    <xf numFmtId="0" fontId="32" fillId="0" borderId="0" xfId="0" applyFont="1"/>
    <xf numFmtId="165" fontId="31" fillId="0" borderId="0" xfId="1" applyNumberFormat="1" applyFont="1" applyFill="1" applyBorder="1" applyAlignment="1">
      <alignment horizontal="left"/>
    </xf>
    <xf numFmtId="0" fontId="29" fillId="0" borderId="2" xfId="0" applyFont="1" applyBorder="1"/>
    <xf numFmtId="165" fontId="29" fillId="0" borderId="2" xfId="1" applyNumberFormat="1" applyFont="1" applyFill="1" applyBorder="1"/>
    <xf numFmtId="43" fontId="32" fillId="0" borderId="0" xfId="1" applyFont="1" applyFill="1" applyBorder="1"/>
    <xf numFmtId="0" fontId="28" fillId="9" borderId="0" xfId="4" applyFont="1" applyFill="1" applyBorder="1"/>
    <xf numFmtId="0" fontId="32" fillId="0" borderId="0" xfId="0" applyFont="1" applyAlignment="1">
      <alignment horizontal="left"/>
    </xf>
    <xf numFmtId="43" fontId="33" fillId="0" borderId="0" xfId="1" applyFont="1" applyFill="1" applyBorder="1"/>
    <xf numFmtId="165" fontId="32" fillId="0" borderId="0" xfId="0" applyNumberFormat="1" applyFont="1"/>
    <xf numFmtId="0" fontId="29" fillId="0" borderId="4" xfId="0" applyFont="1" applyBorder="1"/>
    <xf numFmtId="165" fontId="29" fillId="0" borderId="4" xfId="1" applyNumberFormat="1" applyFont="1" applyFill="1" applyBorder="1"/>
    <xf numFmtId="166" fontId="34" fillId="0" borderId="0" xfId="2" applyNumberFormat="1" applyFont="1" applyFill="1" applyBorder="1" applyAlignment="1">
      <alignment horizontal="right"/>
    </xf>
    <xf numFmtId="166" fontId="34" fillId="0" borderId="0" xfId="2" applyNumberFormat="1" applyFont="1" applyFill="1" applyBorder="1"/>
    <xf numFmtId="165" fontId="35" fillId="0" borderId="0" xfId="0" applyNumberFormat="1" applyFont="1"/>
    <xf numFmtId="0" fontId="35" fillId="0" borderId="0" xfId="0" applyFont="1"/>
    <xf numFmtId="0" fontId="36" fillId="0" borderId="0" xfId="0" applyFont="1"/>
    <xf numFmtId="3" fontId="36" fillId="0" borderId="0" xfId="0" applyNumberFormat="1" applyFont="1"/>
    <xf numFmtId="0" fontId="37" fillId="0" borderId="0" xfId="0" applyFont="1"/>
    <xf numFmtId="3" fontId="37" fillId="0" borderId="0" xfId="0" applyNumberFormat="1" applyFont="1"/>
    <xf numFmtId="165" fontId="19" fillId="0" borderId="0" xfId="2" applyNumberFormat="1" applyFont="1" applyAlignment="1">
      <alignment horizontal="right"/>
    </xf>
    <xf numFmtId="1" fontId="2" fillId="0" borderId="0" xfId="0" applyNumberFormat="1" applyFont="1"/>
    <xf numFmtId="1" fontId="22" fillId="0" borderId="0" xfId="2" applyNumberFormat="1" applyFont="1"/>
    <xf numFmtId="1" fontId="23" fillId="7" borderId="0" xfId="2" applyNumberFormat="1" applyFont="1" applyFill="1" applyAlignment="1">
      <alignment horizontal="right"/>
    </xf>
    <xf numFmtId="3" fontId="15" fillId="7" borderId="0" xfId="2" applyNumberFormat="1" applyFont="1" applyFill="1"/>
    <xf numFmtId="3" fontId="15" fillId="0" borderId="0" xfId="2" applyNumberFormat="1" applyFont="1"/>
    <xf numFmtId="3" fontId="22" fillId="6" borderId="0" xfId="0" applyNumberFormat="1" applyFont="1" applyFill="1"/>
    <xf numFmtId="37" fontId="23" fillId="0" borderId="0" xfId="2" applyNumberFormat="1" applyFont="1" applyAlignment="1">
      <alignment horizontal="right"/>
    </xf>
    <xf numFmtId="41" fontId="29" fillId="0" borderId="4" xfId="1" applyNumberFormat="1" applyFont="1" applyFill="1" applyBorder="1"/>
    <xf numFmtId="0" fontId="15" fillId="0" borderId="0" xfId="0" applyFont="1" applyAlignment="1">
      <alignment horizontal="left"/>
    </xf>
    <xf numFmtId="9" fontId="0" fillId="0" borderId="0" xfId="0" applyNumberFormat="1"/>
    <xf numFmtId="0" fontId="38" fillId="0" borderId="0" xfId="0" applyFont="1"/>
    <xf numFmtId="0" fontId="39" fillId="0" borderId="0" xfId="0" applyFont="1"/>
    <xf numFmtId="166" fontId="22" fillId="0" borderId="0" xfId="2" applyNumberFormat="1" applyFont="1"/>
    <xf numFmtId="166" fontId="0" fillId="0" borderId="0" xfId="0" applyNumberFormat="1"/>
    <xf numFmtId="9" fontId="0" fillId="0" borderId="0" xfId="2" applyFont="1"/>
    <xf numFmtId="41" fontId="15" fillId="0" borderId="0" xfId="0" applyNumberFormat="1" applyFont="1"/>
    <xf numFmtId="165" fontId="33" fillId="0" borderId="0" xfId="1" applyNumberFormat="1" applyFont="1" applyFill="1" applyBorder="1"/>
    <xf numFmtId="43" fontId="40" fillId="0" borderId="0" xfId="1" applyFont="1" applyFill="1" applyBorder="1"/>
    <xf numFmtId="3" fontId="15" fillId="7" borderId="0" xfId="2" applyNumberFormat="1" applyFont="1" applyFill="1" applyAlignment="1">
      <alignment horizontal="right"/>
    </xf>
    <xf numFmtId="4" fontId="15" fillId="7" borderId="0" xfId="2" applyNumberFormat="1" applyFont="1" applyFill="1" applyAlignment="1">
      <alignment horizontal="right"/>
    </xf>
    <xf numFmtId="3" fontId="15" fillId="10" borderId="0" xfId="0" applyNumberFormat="1" applyFont="1" applyFill="1"/>
    <xf numFmtId="0" fontId="21" fillId="0" borderId="0" xfId="0" applyFont="1"/>
    <xf numFmtId="165" fontId="41" fillId="0" borderId="0" xfId="0" applyNumberFormat="1" applyFont="1"/>
    <xf numFmtId="0" fontId="41" fillId="0" borderId="0" xfId="0" applyFont="1"/>
    <xf numFmtId="0" fontId="42" fillId="0" borderId="0" xfId="0" applyFont="1"/>
    <xf numFmtId="2" fontId="0" fillId="0" borderId="0" xfId="0" applyNumberFormat="1"/>
    <xf numFmtId="43" fontId="0" fillId="0" borderId="0" xfId="0" applyNumberFormat="1"/>
    <xf numFmtId="10" fontId="0" fillId="0" borderId="0" xfId="0" applyNumberFormat="1"/>
    <xf numFmtId="0" fontId="0" fillId="3" borderId="0" xfId="0" applyFill="1"/>
    <xf numFmtId="0" fontId="0" fillId="12" borderId="0" xfId="0" applyFill="1"/>
    <xf numFmtId="0" fontId="3" fillId="2" borderId="0" xfId="0" applyFont="1" applyFill="1"/>
    <xf numFmtId="0" fontId="3" fillId="11" borderId="0" xfId="0" applyFont="1" applyFill="1"/>
    <xf numFmtId="0" fontId="43" fillId="3" borderId="0" xfId="0" applyFont="1" applyFill="1"/>
    <xf numFmtId="14" fontId="0" fillId="0" borderId="0" xfId="0" applyNumberFormat="1"/>
    <xf numFmtId="0" fontId="3" fillId="2" borderId="0" xfId="0" applyFont="1" applyFill="1" applyAlignment="1">
      <alignment horizontal="left" vertical="center" wrapText="1"/>
    </xf>
    <xf numFmtId="0" fontId="44" fillId="0" borderId="0" xfId="0" applyFont="1"/>
    <xf numFmtId="10" fontId="44" fillId="0" borderId="0" xfId="0" applyNumberFormat="1" applyFont="1"/>
    <xf numFmtId="166" fontId="44" fillId="0" borderId="0" xfId="2" applyNumberFormat="1" applyFont="1"/>
    <xf numFmtId="10" fontId="0" fillId="0" borderId="0" xfId="2" applyNumberFormat="1" applyFont="1"/>
    <xf numFmtId="166" fontId="44" fillId="0" borderId="0" xfId="0" applyNumberFormat="1" applyFont="1"/>
    <xf numFmtId="0" fontId="46" fillId="0" borderId="0" xfId="0" applyFont="1" applyAlignment="1">
      <alignment horizontal="left" wrapText="1"/>
    </xf>
    <xf numFmtId="0" fontId="0" fillId="0" borderId="0" xfId="0" applyAlignment="1">
      <alignment horizontal="left" wrapText="1" indent="1"/>
    </xf>
    <xf numFmtId="0" fontId="0" fillId="0" borderId="0" xfId="0" applyAlignment="1">
      <alignment horizontal="left" wrapText="1"/>
    </xf>
    <xf numFmtId="0" fontId="45" fillId="0" borderId="0" xfId="6" applyAlignment="1">
      <alignment horizontal="left" wrapText="1"/>
    </xf>
    <xf numFmtId="166" fontId="0" fillId="0" borderId="0" xfId="2" applyNumberFormat="1" applyFont="1" applyFill="1"/>
    <xf numFmtId="165" fontId="0" fillId="0" borderId="0" xfId="1" applyNumberFormat="1" applyFont="1" applyBorder="1"/>
    <xf numFmtId="166" fontId="19" fillId="0" borderId="0" xfId="2" applyNumberFormat="1" applyFont="1" applyAlignment="1">
      <alignment horizontal="left"/>
    </xf>
    <xf numFmtId="10" fontId="0" fillId="0" borderId="0" xfId="0" applyNumberFormat="1" applyAlignment="1">
      <alignment horizontal="left"/>
    </xf>
    <xf numFmtId="0" fontId="0" fillId="10" borderId="0" xfId="0" applyFill="1"/>
    <xf numFmtId="1" fontId="0" fillId="0" borderId="0" xfId="0" applyNumberFormat="1"/>
    <xf numFmtId="166" fontId="19" fillId="0" borderId="0" xfId="2" applyNumberFormat="1" applyFont="1" applyFill="1" applyAlignment="1">
      <alignment horizontal="left"/>
    </xf>
    <xf numFmtId="166" fontId="19" fillId="0" borderId="0" xfId="2" applyNumberFormat="1" applyFont="1" applyFill="1" applyAlignment="1">
      <alignment horizontal="right"/>
    </xf>
    <xf numFmtId="3" fontId="2" fillId="13" borderId="0" xfId="0" applyNumberFormat="1" applyFont="1" applyFill="1"/>
    <xf numFmtId="167" fontId="0" fillId="0" borderId="0" xfId="0" applyNumberFormat="1"/>
    <xf numFmtId="167" fontId="2" fillId="0" borderId="0" xfId="0" applyNumberFormat="1" applyFont="1"/>
    <xf numFmtId="165" fontId="0" fillId="10" borderId="0" xfId="0" applyNumberFormat="1" applyFill="1"/>
  </cellXfs>
  <cellStyles count="7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Hyperlink" xfId="6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inance.yahoo.com/quote/NKE/history?p=NK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4"/>
  <sheetViews>
    <sheetView workbookViewId="0">
      <selection activeCell="A12" sqref="A12"/>
    </sheetView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245</v>
      </c>
    </row>
    <row r="2" spans="1:1" x14ac:dyDescent="0.25">
      <c r="A2" s="163" t="s">
        <v>246</v>
      </c>
    </row>
    <row r="3" spans="1:1" x14ac:dyDescent="0.25">
      <c r="A3" s="164"/>
    </row>
    <row r="4" spans="1:1" ht="23.25" x14ac:dyDescent="0.35">
      <c r="A4" s="18" t="s">
        <v>20</v>
      </c>
    </row>
    <row r="5" spans="1:1" x14ac:dyDescent="0.25">
      <c r="A5" s="165" t="s">
        <v>247</v>
      </c>
    </row>
    <row r="6" spans="1:1" x14ac:dyDescent="0.25">
      <c r="A6" s="165" t="s">
        <v>248</v>
      </c>
    </row>
    <row r="7" spans="1:1" x14ac:dyDescent="0.25">
      <c r="A7" s="166" t="s">
        <v>249</v>
      </c>
    </row>
    <row r="8" spans="1:1" x14ac:dyDescent="0.25">
      <c r="A8" s="165" t="s">
        <v>250</v>
      </c>
    </row>
    <row r="9" spans="1:1" x14ac:dyDescent="0.25">
      <c r="A9" s="19" t="s">
        <v>251</v>
      </c>
    </row>
    <row r="10" spans="1:1" ht="18.75" x14ac:dyDescent="0.3">
      <c r="A10" s="147"/>
    </row>
    <row r="11" spans="1:1" ht="18.75" x14ac:dyDescent="0.3">
      <c r="A11" s="147"/>
    </row>
    <row r="12" spans="1:1" ht="18.75" x14ac:dyDescent="0.3">
      <c r="A12" s="147"/>
    </row>
    <row r="13" spans="1:1" ht="18.75" x14ac:dyDescent="0.3">
      <c r="A13" s="147"/>
    </row>
    <row r="14" spans="1:1" ht="20.25" x14ac:dyDescent="0.3">
      <c r="A14" s="133"/>
    </row>
    <row r="15" spans="1:1" ht="20.25" x14ac:dyDescent="0.3">
      <c r="A15" s="134"/>
    </row>
    <row r="16" spans="1:1" ht="20.25" x14ac:dyDescent="0.3">
      <c r="A16" s="133"/>
    </row>
    <row r="17" spans="1:1" ht="20.25" x14ac:dyDescent="0.3">
      <c r="A17" s="133"/>
    </row>
    <row r="18" spans="1:1" ht="20.25" x14ac:dyDescent="0.3">
      <c r="A18" s="133"/>
    </row>
    <row r="19" spans="1:1" ht="20.25" x14ac:dyDescent="0.3">
      <c r="A19" s="134"/>
    </row>
    <row r="20" spans="1:1" ht="20.25" x14ac:dyDescent="0.3">
      <c r="A20" s="133"/>
    </row>
    <row r="21" spans="1:1" ht="20.25" x14ac:dyDescent="0.3">
      <c r="A21" s="133"/>
    </row>
    <row r="22" spans="1:1" ht="20.25" x14ac:dyDescent="0.3">
      <c r="A22" s="133"/>
    </row>
    <row r="23" spans="1:1" ht="20.25" x14ac:dyDescent="0.3">
      <c r="A23" s="133"/>
    </row>
    <row r="24" spans="1:1" ht="20.25" x14ac:dyDescent="0.3">
      <c r="A24" s="133"/>
    </row>
  </sheetData>
  <hyperlinks>
    <hyperlink ref="A7" r:id="rId1" xr:uid="{AB1FDD16-6A9C-4C36-B17C-8997F48D47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58"/>
  <sheetViews>
    <sheetView workbookViewId="0">
      <pane ySplit="1" topLeftCell="A48" activePane="bottomLeft" state="frozen"/>
      <selection pane="bottomLeft" activeCell="B58" sqref="B58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  <col min="12" max="12" width="5.85546875" customWidth="1"/>
  </cols>
  <sheetData>
    <row r="1" spans="1:12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2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12" x14ac:dyDescent="0.25">
      <c r="A3" s="22" t="s">
        <v>28</v>
      </c>
      <c r="B3" s="23">
        <v>16534</v>
      </c>
      <c r="C3" s="23">
        <v>17405</v>
      </c>
      <c r="D3" s="23">
        <v>19038</v>
      </c>
      <c r="E3" s="23">
        <v>20441</v>
      </c>
      <c r="F3" s="23">
        <v>21643</v>
      </c>
      <c r="G3" s="23">
        <v>21162</v>
      </c>
      <c r="H3" s="23">
        <v>24576</v>
      </c>
      <c r="I3" s="23">
        <v>25231</v>
      </c>
    </row>
    <row r="4" spans="1:12" s="1" customFormat="1" x14ac:dyDescent="0.25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12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12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12" x14ac:dyDescent="0.25">
      <c r="A7" s="21" t="s">
        <v>23</v>
      </c>
      <c r="B7" s="20">
        <f t="shared" ref="B7:H7" si="2">+B5+B6</f>
        <v>9892</v>
      </c>
      <c r="C7" s="20">
        <f t="shared" si="2"/>
        <v>10469</v>
      </c>
      <c r="D7" s="20">
        <f t="shared" si="2"/>
        <v>10563</v>
      </c>
      <c r="E7" s="20">
        <f t="shared" si="2"/>
        <v>11511</v>
      </c>
      <c r="F7" s="20">
        <f t="shared" si="2"/>
        <v>12702</v>
      </c>
      <c r="G7" s="20">
        <f t="shared" si="2"/>
        <v>13126</v>
      </c>
      <c r="H7" s="20">
        <f t="shared" si="2"/>
        <v>13025</v>
      </c>
      <c r="I7" s="20">
        <f>+I5+I6</f>
        <v>14804</v>
      </c>
    </row>
    <row r="8" spans="1:12" x14ac:dyDescent="0.2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12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12" x14ac:dyDescent="0.2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12" x14ac:dyDescent="0.2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12" ht="15.75" thickBot="1" x14ac:dyDescent="0.3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  <c r="L12" s="77"/>
    </row>
    <row r="13" spans="1:12" ht="15.75" thickTop="1" x14ac:dyDescent="0.25">
      <c r="A13" s="1" t="s">
        <v>8</v>
      </c>
    </row>
    <row r="14" spans="1:12" x14ac:dyDescent="0.2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12" x14ac:dyDescent="0.2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12" x14ac:dyDescent="0.25">
      <c r="A16" s="1" t="s">
        <v>9</v>
      </c>
    </row>
    <row r="17" spans="1:9" x14ac:dyDescent="0.25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5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2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5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5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2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52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/>
      <c r="H49" s="3"/>
      <c r="I49" s="3"/>
    </row>
    <row r="50" spans="1:9" x14ac:dyDescent="0.25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/>
      <c r="H50" s="3">
        <v>0</v>
      </c>
      <c r="I50" s="3">
        <v>0</v>
      </c>
    </row>
    <row r="51" spans="1:9" x14ac:dyDescent="0.2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7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/>
      <c r="H53" s="3"/>
      <c r="I53" s="3"/>
    </row>
    <row r="54" spans="1:9" x14ac:dyDescent="0.25">
      <c r="A54" s="17" t="s">
        <v>57</v>
      </c>
      <c r="B54" s="3">
        <v>3</v>
      </c>
      <c r="C54" s="3">
        <v>3</v>
      </c>
      <c r="D54">
        <v>3</v>
      </c>
      <c r="E54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7" t="s">
        <v>58</v>
      </c>
      <c r="B55" s="3">
        <v>6773</v>
      </c>
      <c r="C55" s="3">
        <v>7786</v>
      </c>
      <c r="D55" s="8">
        <v>5710</v>
      </c>
      <c r="E55" s="8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7" t="s">
        <v>60</v>
      </c>
      <c r="B57" s="3">
        <v>4685</v>
      </c>
      <c r="C57" s="3">
        <v>4151</v>
      </c>
      <c r="D57" s="8">
        <v>6907</v>
      </c>
      <c r="E57" s="8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.75" thickBot="1" x14ac:dyDescent="0.3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.75" thickTop="1" x14ac:dyDescent="0.2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63</v>
      </c>
    </row>
    <row r="64" spans="1:9" s="1" customFormat="1" x14ac:dyDescent="0.25">
      <c r="A64" s="10" t="s">
        <v>64</v>
      </c>
      <c r="B64" s="9">
        <f>+B12</f>
        <v>3273</v>
      </c>
      <c r="C64" s="9">
        <f t="shared" ref="C64:G64" si="12">+C12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12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12" x14ac:dyDescent="0.2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12" x14ac:dyDescent="0.2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12" x14ac:dyDescent="0.2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12" x14ac:dyDescent="0.2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12" x14ac:dyDescent="0.2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12" x14ac:dyDescent="0.2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12" x14ac:dyDescent="0.2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  <c r="L72" s="77"/>
    </row>
    <row r="73" spans="1:12" x14ac:dyDescent="0.2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12" x14ac:dyDescent="0.25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12" x14ac:dyDescent="0.25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  <c r="K75" s="77"/>
    </row>
    <row r="76" spans="1:12" x14ac:dyDescent="0.25">
      <c r="A76" s="24" t="s">
        <v>74</v>
      </c>
      <c r="B76" s="25">
        <f t="shared" ref="B76:H76" si="13">+SUM(B64:B75)</f>
        <v>4680</v>
      </c>
      <c r="C76" s="25">
        <f t="shared" si="13"/>
        <v>3096</v>
      </c>
      <c r="D76" s="25">
        <f t="shared" si="13"/>
        <v>3846</v>
      </c>
      <c r="E76" s="25">
        <f t="shared" si="13"/>
        <v>4955</v>
      </c>
      <c r="F76" s="25">
        <f t="shared" si="13"/>
        <v>5903</v>
      </c>
      <c r="G76" s="25">
        <f t="shared" si="13"/>
        <v>2485</v>
      </c>
      <c r="H76" s="25">
        <f t="shared" si="13"/>
        <v>6657</v>
      </c>
      <c r="I76" s="25">
        <f>+SUM(I64:I75)</f>
        <v>5188</v>
      </c>
    </row>
    <row r="77" spans="1:12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12" x14ac:dyDescent="0.2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12" x14ac:dyDescent="0.2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12" x14ac:dyDescent="0.25">
      <c r="A80" s="47" t="s">
        <v>140</v>
      </c>
      <c r="B80" s="48">
        <v>-150</v>
      </c>
      <c r="C80" s="48">
        <v>150</v>
      </c>
      <c r="D80" s="48">
        <v>0</v>
      </c>
      <c r="E80" s="48">
        <v>0</v>
      </c>
      <c r="F80" s="48"/>
      <c r="G80" s="48"/>
      <c r="H80" s="48"/>
      <c r="I80" s="48"/>
    </row>
    <row r="81" spans="1:9" x14ac:dyDescent="0.25">
      <c r="A81" s="47" t="s">
        <v>141</v>
      </c>
      <c r="B81" s="48">
        <v>3</v>
      </c>
      <c r="C81" s="48">
        <v>10</v>
      </c>
      <c r="D81" s="48">
        <v>13</v>
      </c>
      <c r="E81" s="48">
        <v>3</v>
      </c>
      <c r="F81" s="48"/>
      <c r="G81" s="48"/>
      <c r="H81" s="48"/>
      <c r="I81" s="48"/>
    </row>
    <row r="82" spans="1:9" x14ac:dyDescent="0.25">
      <c r="A82" s="2" t="s">
        <v>78</v>
      </c>
      <c r="B82" s="49">
        <v>2216</v>
      </c>
      <c r="C82" s="49">
        <v>2386</v>
      </c>
      <c r="D82" s="49">
        <v>2423</v>
      </c>
      <c r="E82" s="49">
        <v>2496</v>
      </c>
      <c r="F82" s="49">
        <v>2072</v>
      </c>
      <c r="G82" s="49">
        <v>2379</v>
      </c>
      <c r="H82" s="3">
        <v>2449</v>
      </c>
      <c r="I82" s="3">
        <v>3967</v>
      </c>
    </row>
    <row r="83" spans="1:9" x14ac:dyDescent="0.25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25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25">
      <c r="A85" s="26" t="s">
        <v>80</v>
      </c>
      <c r="B85" s="25">
        <f t="shared" ref="B85:H85" si="14">+SUM(B78:B84)</f>
        <v>-175</v>
      </c>
      <c r="C85" s="25">
        <f t="shared" si="14"/>
        <v>-1034</v>
      </c>
      <c r="D85" s="25">
        <f t="shared" si="14"/>
        <v>-1008</v>
      </c>
      <c r="E85" s="25">
        <f t="shared" si="14"/>
        <v>276</v>
      </c>
      <c r="F85" s="25">
        <f t="shared" si="14"/>
        <v>-264</v>
      </c>
      <c r="G85" s="25">
        <f t="shared" si="14"/>
        <v>-1028</v>
      </c>
      <c r="H85" s="25">
        <f t="shared" si="14"/>
        <v>-3800</v>
      </c>
      <c r="I85" s="25">
        <f>+SUM(I78:I84)</f>
        <v>-1524</v>
      </c>
    </row>
    <row r="86" spans="1:9" x14ac:dyDescent="0.25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5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25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25">
      <c r="A89" s="2" t="s">
        <v>84</v>
      </c>
      <c r="B89" s="3">
        <v>-7</v>
      </c>
      <c r="C89" s="3">
        <v>-106</v>
      </c>
      <c r="D89" s="3">
        <v>-44</v>
      </c>
      <c r="E89" s="3">
        <v>-6</v>
      </c>
      <c r="F89" s="3">
        <v>-6</v>
      </c>
      <c r="G89" s="3">
        <v>-6</v>
      </c>
      <c r="H89" s="3">
        <v>-197</v>
      </c>
      <c r="I89" s="3">
        <v>0</v>
      </c>
    </row>
    <row r="90" spans="1:9" x14ac:dyDescent="0.25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x14ac:dyDescent="0.25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x14ac:dyDescent="0.25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x14ac:dyDescent="0.25">
      <c r="A93" s="2" t="s">
        <v>87</v>
      </c>
      <c r="B93" s="3">
        <v>199</v>
      </c>
      <c r="C93" s="3">
        <v>274</v>
      </c>
      <c r="D93" s="3">
        <v>-46</v>
      </c>
      <c r="E93" s="3">
        <v>-78</v>
      </c>
      <c r="F93" s="3">
        <v>-44</v>
      </c>
      <c r="G93" s="3">
        <v>-52</v>
      </c>
      <c r="H93" s="3">
        <v>-136</v>
      </c>
      <c r="I93" s="3">
        <v>-151</v>
      </c>
    </row>
    <row r="94" spans="1:9" x14ac:dyDescent="0.25">
      <c r="A94" s="26" t="s">
        <v>88</v>
      </c>
      <c r="B94" s="25">
        <f t="shared" ref="B94:H94" si="15">+SUM(B87:B93)</f>
        <v>-2790</v>
      </c>
      <c r="C94" s="25">
        <f t="shared" si="15"/>
        <v>-2671</v>
      </c>
      <c r="D94" s="25">
        <f t="shared" si="15"/>
        <v>-2148</v>
      </c>
      <c r="E94" s="25">
        <f t="shared" si="15"/>
        <v>-4835</v>
      </c>
      <c r="F94" s="25">
        <f t="shared" si="15"/>
        <v>-5293</v>
      </c>
      <c r="G94" s="25">
        <f t="shared" si="15"/>
        <v>2491</v>
      </c>
      <c r="H94" s="25">
        <f t="shared" si="15"/>
        <v>-1459</v>
      </c>
      <c r="I94" s="25">
        <f>+SUM(I87:I93)</f>
        <v>-4836</v>
      </c>
    </row>
    <row r="95" spans="1:9" x14ac:dyDescent="0.25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9" x14ac:dyDescent="0.25">
      <c r="A96" s="26" t="s">
        <v>90</v>
      </c>
      <c r="B96" s="25">
        <f t="shared" ref="B96:H96" si="16">+B76+B85+B94+B95</f>
        <v>1632</v>
      </c>
      <c r="C96" s="25">
        <f t="shared" si="16"/>
        <v>-714</v>
      </c>
      <c r="D96" s="25">
        <f t="shared" si="16"/>
        <v>670</v>
      </c>
      <c r="E96" s="25">
        <f t="shared" si="16"/>
        <v>441</v>
      </c>
      <c r="F96" s="25">
        <f t="shared" si="16"/>
        <v>217</v>
      </c>
      <c r="G96" s="25">
        <f t="shared" si="16"/>
        <v>3882</v>
      </c>
      <c r="H96" s="25">
        <f t="shared" si="16"/>
        <v>1541</v>
      </c>
      <c r="I96" s="25">
        <f>+I76+I85+I94+I95</f>
        <v>-1315</v>
      </c>
    </row>
    <row r="97" spans="1:9" x14ac:dyDescent="0.25">
      <c r="A97" t="s">
        <v>91</v>
      </c>
      <c r="B97" s="3">
        <v>2220</v>
      </c>
      <c r="C97" s="3">
        <v>3852</v>
      </c>
      <c r="D97" s="3">
        <v>3138</v>
      </c>
      <c r="E97" s="3">
        <v>3808</v>
      </c>
      <c r="F97" s="3">
        <v>4249</v>
      </c>
      <c r="G97" s="3">
        <v>4466</v>
      </c>
      <c r="H97" s="3">
        <v>8348</v>
      </c>
      <c r="I97" s="3">
        <f>+H98</f>
        <v>9889</v>
      </c>
    </row>
    <row r="98" spans="1:9" ht="15.75" thickBot="1" x14ac:dyDescent="0.3">
      <c r="A98" s="6" t="s">
        <v>92</v>
      </c>
      <c r="B98" s="7">
        <f>+B96+B97</f>
        <v>3852</v>
      </c>
      <c r="C98" s="7">
        <f t="shared" ref="C98:G98" si="17">+C96+C97</f>
        <v>3138</v>
      </c>
      <c r="D98" s="7">
        <f t="shared" si="17"/>
        <v>3808</v>
      </c>
      <c r="E98" s="7">
        <f t="shared" si="17"/>
        <v>4249</v>
      </c>
      <c r="F98" s="7">
        <f t="shared" si="17"/>
        <v>4466</v>
      </c>
      <c r="G98" s="7">
        <f t="shared" si="17"/>
        <v>8348</v>
      </c>
      <c r="H98" s="7">
        <f>+H96+H97</f>
        <v>9889</v>
      </c>
      <c r="I98" s="7">
        <f>+I96+I97</f>
        <v>8574</v>
      </c>
    </row>
    <row r="99" spans="1:9" s="12" customFormat="1" ht="15.75" thickTop="1" x14ac:dyDescent="0.25">
      <c r="A99" s="12" t="s">
        <v>19</v>
      </c>
      <c r="B99" s="13">
        <f t="shared" ref="B99:H99" si="18">+B98-B25</f>
        <v>0</v>
      </c>
      <c r="C99" s="13">
        <f t="shared" si="18"/>
        <v>0</v>
      </c>
      <c r="D99" s="13">
        <f t="shared" si="18"/>
        <v>0</v>
      </c>
      <c r="E99" s="13">
        <f t="shared" si="18"/>
        <v>0</v>
      </c>
      <c r="F99" s="13">
        <f t="shared" si="18"/>
        <v>0</v>
      </c>
      <c r="G99" s="13">
        <f t="shared" si="18"/>
        <v>0</v>
      </c>
      <c r="H99" s="13">
        <f t="shared" si="18"/>
        <v>0</v>
      </c>
      <c r="I99" s="13">
        <f>+I98-I25</f>
        <v>0</v>
      </c>
    </row>
    <row r="100" spans="1:9" x14ac:dyDescent="0.25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25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25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x14ac:dyDescent="0.25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x14ac:dyDescent="0.25">
      <c r="A104" s="11" t="s">
        <v>95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 x14ac:dyDescent="0.25">
      <c r="A105" s="11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25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25">
      <c r="A108" s="27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25">
      <c r="A109" s="2" t="s">
        <v>100</v>
      </c>
      <c r="B109" s="3">
        <f t="shared" ref="B109:H109" si="19">+SUM(B110:B112)</f>
        <v>13740</v>
      </c>
      <c r="C109" s="3">
        <f t="shared" si="19"/>
        <v>14764</v>
      </c>
      <c r="D109" s="3">
        <f t="shared" si="19"/>
        <v>15216</v>
      </c>
      <c r="E109" s="3">
        <f t="shared" si="19"/>
        <v>14855</v>
      </c>
      <c r="F109" s="3">
        <f t="shared" si="19"/>
        <v>15902</v>
      </c>
      <c r="G109" s="3">
        <f t="shared" si="19"/>
        <v>14484</v>
      </c>
      <c r="H109" s="3">
        <f t="shared" si="19"/>
        <v>17179</v>
      </c>
      <c r="I109" s="3">
        <f>+SUM(I110:I112)</f>
        <v>18353</v>
      </c>
    </row>
    <row r="110" spans="1:9" x14ac:dyDescent="0.25">
      <c r="A110" s="11" t="s">
        <v>113</v>
      </c>
      <c r="B110">
        <v>8506</v>
      </c>
      <c r="C110">
        <v>9299</v>
      </c>
      <c r="D110">
        <v>9684</v>
      </c>
      <c r="E110">
        <v>9322</v>
      </c>
      <c r="F110">
        <v>10045</v>
      </c>
      <c r="G110">
        <v>9329</v>
      </c>
      <c r="H110" s="8">
        <v>11644</v>
      </c>
      <c r="I110" s="8">
        <v>12228</v>
      </c>
    </row>
    <row r="111" spans="1:9" x14ac:dyDescent="0.25">
      <c r="A111" s="11" t="s">
        <v>114</v>
      </c>
      <c r="B111">
        <v>4410</v>
      </c>
      <c r="C111">
        <v>4746</v>
      </c>
      <c r="D111">
        <v>4886</v>
      </c>
      <c r="E111">
        <v>4938</v>
      </c>
      <c r="F111">
        <v>5260</v>
      </c>
      <c r="G111">
        <v>4639</v>
      </c>
      <c r="H111" s="8">
        <v>5028</v>
      </c>
      <c r="I111" s="8">
        <v>5492</v>
      </c>
    </row>
    <row r="112" spans="1:9" x14ac:dyDescent="0.25">
      <c r="A112" s="11" t="s">
        <v>115</v>
      </c>
      <c r="B112">
        <v>824</v>
      </c>
      <c r="C112">
        <v>719</v>
      </c>
      <c r="D112">
        <v>646</v>
      </c>
      <c r="E112">
        <v>595</v>
      </c>
      <c r="F112">
        <v>597</v>
      </c>
      <c r="G112">
        <v>516</v>
      </c>
      <c r="H112">
        <v>507</v>
      </c>
      <c r="I112">
        <v>633</v>
      </c>
    </row>
    <row r="113" spans="1:11" x14ac:dyDescent="0.25">
      <c r="A113" s="2" t="s">
        <v>101</v>
      </c>
      <c r="B113" s="3">
        <f t="shared" ref="B113" si="20">+SUM(B114:B116)</f>
        <v>11024</v>
      </c>
      <c r="C113" s="3">
        <f t="shared" ref="C113" si="21">+SUM(C114:C116)</f>
        <v>11016</v>
      </c>
      <c r="D113" s="3">
        <f t="shared" ref="D113" si="22">+SUM(D114:D116)</f>
        <v>7970</v>
      </c>
      <c r="E113" s="3">
        <f t="shared" ref="E113" si="23">+SUM(E114:E116)</f>
        <v>9242</v>
      </c>
      <c r="F113" s="3">
        <f t="shared" ref="F113" si="24">+SUM(F114:F116)</f>
        <v>9812</v>
      </c>
      <c r="G113" s="3">
        <f t="shared" ref="G113" si="25">+SUM(G114:G116)</f>
        <v>9347</v>
      </c>
      <c r="H113" s="3">
        <f t="shared" ref="H113" si="26">+SUM(H114:H116)</f>
        <v>11456</v>
      </c>
      <c r="I113" s="3">
        <f>+SUM(I114:I116)</f>
        <v>12479</v>
      </c>
    </row>
    <row r="114" spans="1:11" x14ac:dyDescent="0.25">
      <c r="A114" s="11" t="s">
        <v>113</v>
      </c>
      <c r="B114">
        <v>7344</v>
      </c>
      <c r="C114">
        <v>7403</v>
      </c>
      <c r="D114">
        <v>5192</v>
      </c>
      <c r="E114">
        <v>5875</v>
      </c>
      <c r="F114">
        <v>6293</v>
      </c>
      <c r="G114">
        <v>5892</v>
      </c>
      <c r="H114" s="8">
        <v>6970</v>
      </c>
      <c r="I114" s="8">
        <v>7388</v>
      </c>
    </row>
    <row r="115" spans="1:11" x14ac:dyDescent="0.25">
      <c r="A115" s="11" t="s">
        <v>114</v>
      </c>
      <c r="B115">
        <v>3072</v>
      </c>
      <c r="C115">
        <v>3038</v>
      </c>
      <c r="D115">
        <v>2395</v>
      </c>
      <c r="E115">
        <v>2940</v>
      </c>
      <c r="F115">
        <v>3087</v>
      </c>
      <c r="G115">
        <v>3053</v>
      </c>
      <c r="H115" s="8">
        <v>3996</v>
      </c>
      <c r="I115" s="8">
        <v>4527</v>
      </c>
      <c r="K115" s="77"/>
    </row>
    <row r="116" spans="1:11" x14ac:dyDescent="0.25">
      <c r="A116" s="11" t="s">
        <v>115</v>
      </c>
      <c r="B116">
        <v>608</v>
      </c>
      <c r="C116">
        <v>575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11" x14ac:dyDescent="0.25">
      <c r="A117" s="2" t="s">
        <v>102</v>
      </c>
      <c r="B117" s="3">
        <f t="shared" ref="B117" si="27">+SUM(B118:B120)</f>
        <v>3067</v>
      </c>
      <c r="C117" s="3">
        <f t="shared" ref="C117" si="28">+SUM(C118:C120)</f>
        <v>3785</v>
      </c>
      <c r="D117" s="3">
        <f t="shared" ref="D117" si="29">+SUM(D118:D120)</f>
        <v>4237</v>
      </c>
      <c r="E117" s="3">
        <f t="shared" ref="E117" si="30">+SUM(E118:E120)</f>
        <v>5134</v>
      </c>
      <c r="F117" s="3">
        <f t="shared" ref="F117" si="31">+SUM(F118:F120)</f>
        <v>6208</v>
      </c>
      <c r="G117" s="3">
        <f t="shared" ref="G117" si="32">+SUM(G118:G120)</f>
        <v>6679</v>
      </c>
      <c r="H117" s="3">
        <f t="shared" ref="H117" si="33">+SUM(H118:H120)</f>
        <v>8290</v>
      </c>
      <c r="I117" s="3">
        <f>+SUM(I118:I120)</f>
        <v>7547</v>
      </c>
    </row>
    <row r="118" spans="1:11" x14ac:dyDescent="0.25">
      <c r="A118" s="11" t="s">
        <v>113</v>
      </c>
      <c r="B118" s="50">
        <v>2016</v>
      </c>
      <c r="C118">
        <v>2599</v>
      </c>
      <c r="D118">
        <v>2920</v>
      </c>
      <c r="E118">
        <v>3496</v>
      </c>
      <c r="F118">
        <v>4262</v>
      </c>
      <c r="G118">
        <v>4635</v>
      </c>
      <c r="H118" s="8">
        <v>5748</v>
      </c>
      <c r="I118" s="8">
        <v>5416</v>
      </c>
    </row>
    <row r="119" spans="1:11" x14ac:dyDescent="0.25">
      <c r="A119" s="11" t="s">
        <v>114</v>
      </c>
      <c r="B119" s="51">
        <v>925</v>
      </c>
      <c r="C119">
        <v>1055</v>
      </c>
      <c r="D119">
        <v>1188</v>
      </c>
      <c r="E119">
        <v>1508</v>
      </c>
      <c r="F119">
        <v>1808</v>
      </c>
      <c r="G119">
        <v>1896</v>
      </c>
      <c r="H119" s="8">
        <v>2347</v>
      </c>
      <c r="I119" s="8">
        <v>1938</v>
      </c>
    </row>
    <row r="120" spans="1:11" x14ac:dyDescent="0.25">
      <c r="A120" s="11" t="s">
        <v>115</v>
      </c>
      <c r="B120" s="51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11" x14ac:dyDescent="0.25">
      <c r="A121" s="2" t="s">
        <v>106</v>
      </c>
      <c r="B121" s="3">
        <f t="shared" ref="B121" si="34">+SUM(B122:B124)</f>
        <v>755</v>
      </c>
      <c r="C121" s="3">
        <f t="shared" ref="C121" si="35">+SUM(C122:C124)</f>
        <v>869</v>
      </c>
      <c r="D121" s="3">
        <f t="shared" ref="D121" si="36">+SUM(D122:D124)</f>
        <v>4737</v>
      </c>
      <c r="E121" s="3">
        <f t="shared" ref="E121" si="37">+SUM(E122:E124)</f>
        <v>5166</v>
      </c>
      <c r="F121" s="3">
        <f t="shared" ref="F121" si="38">+SUM(F122:F124)</f>
        <v>5254</v>
      </c>
      <c r="G121" s="3">
        <f t="shared" ref="G121" si="39">+SUM(G122:G124)</f>
        <v>5028</v>
      </c>
      <c r="H121" s="3">
        <f t="shared" ref="H121" si="40">+SUM(H122:H124)</f>
        <v>5343</v>
      </c>
      <c r="I121" s="3">
        <f>+SUM(I122:I124)</f>
        <v>5955</v>
      </c>
    </row>
    <row r="122" spans="1:11" x14ac:dyDescent="0.25">
      <c r="A122" s="11" t="s">
        <v>113</v>
      </c>
      <c r="B122">
        <v>452</v>
      </c>
      <c r="C122">
        <v>570</v>
      </c>
      <c r="D122">
        <v>3285</v>
      </c>
      <c r="E122">
        <v>3575</v>
      </c>
      <c r="F122">
        <v>3622</v>
      </c>
      <c r="G122">
        <v>3449</v>
      </c>
      <c r="H122" s="8">
        <v>3659</v>
      </c>
      <c r="I122" s="8">
        <v>4111</v>
      </c>
      <c r="K122" s="77"/>
    </row>
    <row r="123" spans="1:11" x14ac:dyDescent="0.25">
      <c r="A123" s="11" t="s">
        <v>114</v>
      </c>
      <c r="B123">
        <v>230</v>
      </c>
      <c r="C123">
        <v>228</v>
      </c>
      <c r="D123">
        <v>1185</v>
      </c>
      <c r="E123">
        <v>1347</v>
      </c>
      <c r="F123">
        <v>1395</v>
      </c>
      <c r="G123">
        <v>1365</v>
      </c>
      <c r="H123" s="8">
        <v>1494</v>
      </c>
      <c r="I123" s="8">
        <v>1610</v>
      </c>
    </row>
    <row r="124" spans="1:11" x14ac:dyDescent="0.25">
      <c r="A124" s="11" t="s">
        <v>115</v>
      </c>
      <c r="B124">
        <v>73</v>
      </c>
      <c r="C124">
        <v>71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</row>
    <row r="125" spans="1:11" x14ac:dyDescent="0.25">
      <c r="A125" s="2" t="s">
        <v>107</v>
      </c>
      <c r="B125" s="3">
        <v>115</v>
      </c>
      <c r="C125" s="3">
        <v>73</v>
      </c>
      <c r="D125" s="3">
        <v>73</v>
      </c>
      <c r="E125" s="3">
        <v>88</v>
      </c>
      <c r="F125" s="3">
        <v>42</v>
      </c>
      <c r="G125" s="3">
        <v>30</v>
      </c>
      <c r="H125" s="3">
        <v>25</v>
      </c>
      <c r="I125" s="3">
        <v>102</v>
      </c>
    </row>
    <row r="126" spans="1:11" x14ac:dyDescent="0.25">
      <c r="A126" s="4" t="s">
        <v>103</v>
      </c>
      <c r="B126" s="5">
        <f t="shared" ref="B126:I126" si="41">+B109+B113+B117+B121+B125</f>
        <v>28701</v>
      </c>
      <c r="C126" s="5">
        <f t="shared" si="41"/>
        <v>30507</v>
      </c>
      <c r="D126" s="5">
        <f t="shared" si="41"/>
        <v>32233</v>
      </c>
      <c r="E126" s="5">
        <f t="shared" si="41"/>
        <v>34485</v>
      </c>
      <c r="F126" s="5">
        <f t="shared" si="41"/>
        <v>37218</v>
      </c>
      <c r="G126" s="5">
        <f t="shared" si="41"/>
        <v>35568</v>
      </c>
      <c r="H126" s="5">
        <f t="shared" si="41"/>
        <v>42293</v>
      </c>
      <c r="I126" s="5">
        <f t="shared" si="41"/>
        <v>44436</v>
      </c>
    </row>
    <row r="127" spans="1:11" x14ac:dyDescent="0.25">
      <c r="A127" s="2" t="s">
        <v>104</v>
      </c>
      <c r="B127" s="3">
        <v>1982</v>
      </c>
      <c r="C127" s="3">
        <v>1955</v>
      </c>
      <c r="D127" s="3">
        <v>2042</v>
      </c>
      <c r="E127" s="3">
        <v>1886</v>
      </c>
      <c r="F127" s="3">
        <v>1906</v>
      </c>
      <c r="G127" s="3">
        <v>1846</v>
      </c>
      <c r="H127" s="3">
        <f>+SUM(H128:H131)</f>
        <v>2205</v>
      </c>
      <c r="I127" s="3">
        <f>+SUM(I128:I131)</f>
        <v>2346</v>
      </c>
      <c r="J127" s="77"/>
    </row>
    <row r="128" spans="1:11" x14ac:dyDescent="0.25">
      <c r="A128" s="11" t="s">
        <v>113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1986</v>
      </c>
      <c r="I128" s="3">
        <v>2094</v>
      </c>
    </row>
    <row r="129" spans="1:9" x14ac:dyDescent="0.25">
      <c r="A129" s="11" t="s">
        <v>114</v>
      </c>
      <c r="B129" s="3">
        <v>0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104</v>
      </c>
      <c r="I129" s="3">
        <v>103</v>
      </c>
    </row>
    <row r="130" spans="1:9" x14ac:dyDescent="0.25">
      <c r="A130" s="11" t="s">
        <v>115</v>
      </c>
      <c r="B130" s="3">
        <v>0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29</v>
      </c>
      <c r="I130" s="3">
        <v>26</v>
      </c>
    </row>
    <row r="131" spans="1:9" x14ac:dyDescent="0.25">
      <c r="A131" s="11" t="s">
        <v>121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86</v>
      </c>
      <c r="I131" s="3">
        <v>123</v>
      </c>
    </row>
    <row r="132" spans="1:9" x14ac:dyDescent="0.25">
      <c r="A132" s="2" t="s">
        <v>108</v>
      </c>
      <c r="B132" s="3">
        <v>-82</v>
      </c>
      <c r="C132" s="3">
        <v>-86</v>
      </c>
      <c r="D132" s="3">
        <v>75</v>
      </c>
      <c r="E132" s="3">
        <v>26</v>
      </c>
      <c r="F132" s="3">
        <v>-7</v>
      </c>
      <c r="G132" s="3">
        <v>-11</v>
      </c>
      <c r="H132" s="3">
        <v>40</v>
      </c>
      <c r="I132" s="3">
        <v>-72</v>
      </c>
    </row>
    <row r="133" spans="1:9" ht="15.75" thickBot="1" x14ac:dyDescent="0.3">
      <c r="A133" s="6" t="s">
        <v>105</v>
      </c>
      <c r="B133" s="7">
        <f t="shared" ref="B133:H133" si="42">+B126+B127+B132</f>
        <v>30601</v>
      </c>
      <c r="C133" s="7">
        <f t="shared" si="42"/>
        <v>32376</v>
      </c>
      <c r="D133" s="7">
        <f t="shared" si="42"/>
        <v>34350</v>
      </c>
      <c r="E133" s="7">
        <f t="shared" si="42"/>
        <v>36397</v>
      </c>
      <c r="F133" s="7">
        <f t="shared" si="42"/>
        <v>39117</v>
      </c>
      <c r="G133" s="7">
        <f t="shared" si="42"/>
        <v>37403</v>
      </c>
      <c r="H133" s="7">
        <f t="shared" si="42"/>
        <v>44538</v>
      </c>
      <c r="I133" s="7">
        <f>+I126+I127+I132</f>
        <v>46710</v>
      </c>
    </row>
    <row r="134" spans="1:9" s="12" customFormat="1" ht="15.75" thickTop="1" x14ac:dyDescent="0.25">
      <c r="A134" s="12" t="s">
        <v>111</v>
      </c>
      <c r="B134" s="13">
        <f>+I133-I2</f>
        <v>0</v>
      </c>
      <c r="C134" s="13">
        <f t="shared" ref="C134:G134" si="43">+C133-C2</f>
        <v>0</v>
      </c>
      <c r="D134" s="13">
        <f t="shared" si="43"/>
        <v>0</v>
      </c>
      <c r="E134" s="13">
        <f t="shared" si="43"/>
        <v>0</v>
      </c>
      <c r="F134" s="13">
        <f t="shared" si="43"/>
        <v>0</v>
      </c>
      <c r="G134" s="13">
        <f t="shared" si="43"/>
        <v>0</v>
      </c>
      <c r="H134" s="13">
        <f>+H133-H2</f>
        <v>0</v>
      </c>
      <c r="I134" s="13">
        <f>+I133-I2</f>
        <v>0</v>
      </c>
    </row>
    <row r="135" spans="1:9" x14ac:dyDescent="0.25">
      <c r="A135" s="1" t="s">
        <v>110</v>
      </c>
    </row>
    <row r="136" spans="1:9" x14ac:dyDescent="0.25">
      <c r="A136" s="2" t="s">
        <v>100</v>
      </c>
      <c r="B136" s="3">
        <v>3645</v>
      </c>
      <c r="C136" s="3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9" x14ac:dyDescent="0.25">
      <c r="A137" s="2" t="s">
        <v>101</v>
      </c>
      <c r="B137" s="3">
        <v>2342</v>
      </c>
      <c r="C137" s="3">
        <v>2615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9" x14ac:dyDescent="0.25">
      <c r="A138" s="2" t="s">
        <v>102</v>
      </c>
      <c r="B138" s="3">
        <v>993</v>
      </c>
      <c r="C138" s="3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9" x14ac:dyDescent="0.25">
      <c r="A139" s="2" t="s">
        <v>106</v>
      </c>
      <c r="B139" s="3">
        <v>100</v>
      </c>
      <c r="C139" s="3">
        <v>174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9" x14ac:dyDescent="0.25">
      <c r="A140" s="2" t="s">
        <v>107</v>
      </c>
      <c r="B140" s="3">
        <v>-2267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9" x14ac:dyDescent="0.25">
      <c r="A141" s="4" t="s">
        <v>103</v>
      </c>
      <c r="B141" s="5">
        <f t="shared" ref="B141:I141" si="44">+SUM(B136:B140)</f>
        <v>4813</v>
      </c>
      <c r="C141" s="5">
        <f t="shared" si="44"/>
        <v>5328</v>
      </c>
      <c r="D141" s="5">
        <f t="shared" si="44"/>
        <v>5192</v>
      </c>
      <c r="E141" s="5">
        <f t="shared" si="44"/>
        <v>5525</v>
      </c>
      <c r="F141" s="5">
        <f t="shared" si="44"/>
        <v>6357</v>
      </c>
      <c r="G141" s="5">
        <f t="shared" si="44"/>
        <v>4646</v>
      </c>
      <c r="H141" s="5">
        <f t="shared" si="44"/>
        <v>8641</v>
      </c>
      <c r="I141" s="5">
        <f t="shared" si="44"/>
        <v>8406</v>
      </c>
    </row>
    <row r="142" spans="1:9" x14ac:dyDescent="0.25">
      <c r="A142" s="2" t="s">
        <v>104</v>
      </c>
      <c r="B142" s="3">
        <v>517</v>
      </c>
      <c r="C142" s="3">
        <v>487</v>
      </c>
      <c r="D142" s="3">
        <v>477</v>
      </c>
      <c r="E142" s="3">
        <v>310</v>
      </c>
      <c r="F142" s="3">
        <v>303</v>
      </c>
      <c r="G142" s="3">
        <v>297</v>
      </c>
      <c r="H142" s="3">
        <v>543</v>
      </c>
      <c r="I142" s="3">
        <v>669</v>
      </c>
    </row>
    <row r="143" spans="1:9" x14ac:dyDescent="0.25">
      <c r="A143" s="2" t="s">
        <v>108</v>
      </c>
      <c r="B143" s="3">
        <v>-1097</v>
      </c>
      <c r="C143" s="3">
        <v>-1173</v>
      </c>
      <c r="D143" s="3">
        <v>-724</v>
      </c>
      <c r="E143" s="3">
        <v>-1456</v>
      </c>
      <c r="F143" s="3">
        <v>-1810</v>
      </c>
      <c r="G143" s="3">
        <v>-1967</v>
      </c>
      <c r="H143" s="3">
        <v>-2261</v>
      </c>
      <c r="I143" s="3">
        <v>-2219</v>
      </c>
    </row>
    <row r="144" spans="1:9" ht="15.75" thickBot="1" x14ac:dyDescent="0.3">
      <c r="A144" s="6" t="s">
        <v>112</v>
      </c>
      <c r="B144" s="7">
        <f t="shared" ref="B144" si="45">+SUM(B141:B143)</f>
        <v>4233</v>
      </c>
      <c r="C144" s="7">
        <f t="shared" ref="C144" si="46">+SUM(C141:C143)</f>
        <v>4642</v>
      </c>
      <c r="D144" s="7">
        <f t="shared" ref="D144" si="47">+SUM(D141:D143)</f>
        <v>4945</v>
      </c>
      <c r="E144" s="7">
        <f t="shared" ref="E144" si="48">+SUM(E141:E143)</f>
        <v>4379</v>
      </c>
      <c r="F144" s="7">
        <f t="shared" ref="F144" si="49">+SUM(F141:F143)</f>
        <v>4850</v>
      </c>
      <c r="G144" s="7">
        <f t="shared" ref="G144" si="50">+SUM(G141:G143)</f>
        <v>2976</v>
      </c>
      <c r="H144" s="7">
        <f t="shared" ref="H144" si="51">+SUM(H141:H143)</f>
        <v>6923</v>
      </c>
      <c r="I144" s="7">
        <f>+SUM(I141:I143)</f>
        <v>6856</v>
      </c>
    </row>
    <row r="145" spans="1:9" s="12" customFormat="1" ht="15.75" thickTop="1" x14ac:dyDescent="0.25">
      <c r="A145" s="12" t="s">
        <v>111</v>
      </c>
      <c r="B145" s="13">
        <f t="shared" ref="B145:H145" si="52">+B144-B10-B8</f>
        <v>0</v>
      </c>
      <c r="C145" s="13">
        <f t="shared" si="52"/>
        <v>0</v>
      </c>
      <c r="D145" s="13">
        <f t="shared" si="52"/>
        <v>0</v>
      </c>
      <c r="E145" s="13">
        <f t="shared" si="52"/>
        <v>0</v>
      </c>
      <c r="F145" s="13">
        <f t="shared" si="52"/>
        <v>0</v>
      </c>
      <c r="G145" s="13">
        <f t="shared" si="52"/>
        <v>0</v>
      </c>
      <c r="H145" s="13">
        <f t="shared" si="52"/>
        <v>0</v>
      </c>
      <c r="I145" s="13">
        <f>+I144-I10-I8</f>
        <v>0</v>
      </c>
    </row>
    <row r="146" spans="1:9" x14ac:dyDescent="0.25">
      <c r="A146" s="1" t="s">
        <v>117</v>
      </c>
    </row>
    <row r="147" spans="1:9" x14ac:dyDescent="0.25">
      <c r="A147" s="2" t="s">
        <v>100</v>
      </c>
      <c r="B147" s="3">
        <v>632</v>
      </c>
      <c r="C147" s="3">
        <v>742</v>
      </c>
      <c r="D147" s="3">
        <v>819</v>
      </c>
      <c r="E147" s="3">
        <v>848</v>
      </c>
      <c r="F147" s="3">
        <v>814</v>
      </c>
      <c r="G147" s="3">
        <v>645</v>
      </c>
      <c r="H147" s="3">
        <v>617</v>
      </c>
      <c r="I147" s="3">
        <v>639</v>
      </c>
    </row>
    <row r="148" spans="1:9" x14ac:dyDescent="0.25">
      <c r="A148" s="2" t="s">
        <v>101</v>
      </c>
      <c r="B148" s="3">
        <f>451+47+103</f>
        <v>601</v>
      </c>
      <c r="C148" s="3">
        <f>589+50+109</f>
        <v>748</v>
      </c>
      <c r="D148" s="3">
        <v>709</v>
      </c>
      <c r="E148" s="3">
        <v>849</v>
      </c>
      <c r="F148" s="3">
        <v>929</v>
      </c>
      <c r="G148" s="3">
        <v>885</v>
      </c>
      <c r="H148" s="3">
        <v>982</v>
      </c>
      <c r="I148" s="3">
        <v>920</v>
      </c>
    </row>
    <row r="149" spans="1:9" x14ac:dyDescent="0.25">
      <c r="A149" s="2" t="s">
        <v>102</v>
      </c>
      <c r="B149" s="3">
        <v>254</v>
      </c>
      <c r="C149" s="3">
        <v>234</v>
      </c>
      <c r="D149" s="3">
        <v>225</v>
      </c>
      <c r="E149" s="3">
        <v>256</v>
      </c>
      <c r="F149" s="3">
        <v>237</v>
      </c>
      <c r="G149" s="3">
        <v>214</v>
      </c>
      <c r="H149" s="3">
        <v>288</v>
      </c>
      <c r="I149" s="3">
        <v>303</v>
      </c>
    </row>
    <row r="150" spans="1:9" x14ac:dyDescent="0.25">
      <c r="A150" s="2" t="s">
        <v>118</v>
      </c>
      <c r="B150" s="3">
        <v>205</v>
      </c>
      <c r="C150" s="3">
        <v>223</v>
      </c>
      <c r="D150" s="3">
        <v>340</v>
      </c>
      <c r="E150" s="3">
        <v>339</v>
      </c>
      <c r="F150" s="3">
        <v>326</v>
      </c>
      <c r="G150" s="3">
        <v>296</v>
      </c>
      <c r="H150" s="3">
        <v>304</v>
      </c>
      <c r="I150" s="3">
        <v>274</v>
      </c>
    </row>
    <row r="151" spans="1:9" x14ac:dyDescent="0.25">
      <c r="A151" s="2" t="s">
        <v>107</v>
      </c>
      <c r="B151">
        <v>484</v>
      </c>
      <c r="C151">
        <v>511</v>
      </c>
      <c r="D151" s="3">
        <v>533</v>
      </c>
      <c r="E151" s="3">
        <v>597</v>
      </c>
      <c r="F151" s="3">
        <v>665</v>
      </c>
      <c r="G151" s="3">
        <v>830</v>
      </c>
      <c r="H151" s="3">
        <v>780</v>
      </c>
      <c r="I151" s="3">
        <v>789</v>
      </c>
    </row>
    <row r="152" spans="1:9" x14ac:dyDescent="0.25">
      <c r="A152" s="4" t="s">
        <v>119</v>
      </c>
      <c r="B152" s="5">
        <f t="shared" ref="B152:I152" si="53">+SUM(B147:B151)</f>
        <v>2176</v>
      </c>
      <c r="C152" s="5">
        <f t="shared" si="53"/>
        <v>2458</v>
      </c>
      <c r="D152" s="5">
        <f t="shared" si="53"/>
        <v>2626</v>
      </c>
      <c r="E152" s="5">
        <f t="shared" si="53"/>
        <v>2889</v>
      </c>
      <c r="F152" s="5">
        <f t="shared" si="53"/>
        <v>2971</v>
      </c>
      <c r="G152" s="5">
        <f t="shared" si="53"/>
        <v>2870</v>
      </c>
      <c r="H152" s="5">
        <f t="shared" si="53"/>
        <v>2971</v>
      </c>
      <c r="I152" s="5">
        <f t="shared" si="53"/>
        <v>2925</v>
      </c>
    </row>
    <row r="153" spans="1:9" x14ac:dyDescent="0.25">
      <c r="A153" s="2" t="s">
        <v>104</v>
      </c>
      <c r="B153" s="3">
        <v>122</v>
      </c>
      <c r="C153" s="3">
        <v>125</v>
      </c>
      <c r="D153" s="3">
        <v>125</v>
      </c>
      <c r="E153" s="3">
        <v>115</v>
      </c>
      <c r="F153" s="3">
        <v>100</v>
      </c>
      <c r="G153" s="3">
        <v>80</v>
      </c>
      <c r="H153" s="3">
        <v>63</v>
      </c>
      <c r="I153" s="3">
        <v>49</v>
      </c>
    </row>
    <row r="154" spans="1:9" x14ac:dyDescent="0.25">
      <c r="A154" s="2" t="s">
        <v>108</v>
      </c>
      <c r="B154" s="3">
        <v>713</v>
      </c>
      <c r="C154" s="3">
        <v>937</v>
      </c>
      <c r="D154" s="3">
        <v>1238</v>
      </c>
      <c r="E154" s="3">
        <v>1450</v>
      </c>
      <c r="F154" s="3">
        <v>1673</v>
      </c>
      <c r="G154" s="3">
        <v>1916</v>
      </c>
      <c r="H154" s="3">
        <v>1870</v>
      </c>
      <c r="I154" s="3">
        <v>1817</v>
      </c>
    </row>
    <row r="155" spans="1:9" ht="15.75" thickBot="1" x14ac:dyDescent="0.3">
      <c r="A155" s="6" t="s">
        <v>120</v>
      </c>
      <c r="B155" s="7">
        <f t="shared" ref="B155:H155" si="54">+SUM(B152:B154)</f>
        <v>3011</v>
      </c>
      <c r="C155" s="7">
        <f t="shared" si="54"/>
        <v>3520</v>
      </c>
      <c r="D155" s="7">
        <f t="shared" si="54"/>
        <v>3989</v>
      </c>
      <c r="E155" s="7">
        <f t="shared" si="54"/>
        <v>4454</v>
      </c>
      <c r="F155" s="7">
        <f t="shared" si="54"/>
        <v>4744</v>
      </c>
      <c r="G155" s="7">
        <f t="shared" si="54"/>
        <v>4866</v>
      </c>
      <c r="H155" s="7">
        <f t="shared" si="54"/>
        <v>4904</v>
      </c>
      <c r="I155" s="7">
        <f>+SUM(I152:I154)</f>
        <v>4791</v>
      </c>
    </row>
    <row r="156" spans="1:9" ht="15.75" thickTop="1" x14ac:dyDescent="0.25">
      <c r="A156" s="12" t="s">
        <v>111</v>
      </c>
      <c r="B156" s="13">
        <f t="shared" ref="B156:H156" si="55">+B155-B31</f>
        <v>0</v>
      </c>
      <c r="C156" s="13">
        <f t="shared" si="55"/>
        <v>0</v>
      </c>
      <c r="D156" s="13">
        <f t="shared" si="55"/>
        <v>0</v>
      </c>
      <c r="E156" s="13">
        <f t="shared" si="55"/>
        <v>0</v>
      </c>
      <c r="F156" s="13">
        <f t="shared" si="55"/>
        <v>0</v>
      </c>
      <c r="G156" s="13">
        <f t="shared" si="55"/>
        <v>0</v>
      </c>
      <c r="H156" s="13">
        <f t="shared" si="55"/>
        <v>0</v>
      </c>
      <c r="I156" s="13">
        <f>+I155-I31</f>
        <v>0</v>
      </c>
    </row>
    <row r="157" spans="1:9" x14ac:dyDescent="0.25">
      <c r="A157" s="1" t="s">
        <v>122</v>
      </c>
    </row>
    <row r="158" spans="1:9" x14ac:dyDescent="0.25">
      <c r="A158" s="2" t="s">
        <v>100</v>
      </c>
      <c r="B158" s="3">
        <v>208</v>
      </c>
      <c r="C158" s="3">
        <v>242</v>
      </c>
      <c r="D158" s="3">
        <v>223</v>
      </c>
      <c r="E158" s="3">
        <v>196</v>
      </c>
      <c r="F158" s="3">
        <v>117</v>
      </c>
      <c r="G158" s="3">
        <v>110</v>
      </c>
      <c r="H158" s="3">
        <v>98</v>
      </c>
      <c r="I158" s="3">
        <v>146</v>
      </c>
    </row>
    <row r="159" spans="1:9" x14ac:dyDescent="0.25">
      <c r="A159" s="2" t="s">
        <v>101</v>
      </c>
      <c r="B159" s="3">
        <f>216+20+37</f>
        <v>273</v>
      </c>
      <c r="C159" s="3">
        <v>234</v>
      </c>
      <c r="D159" s="3">
        <v>173</v>
      </c>
      <c r="E159" s="3">
        <v>240</v>
      </c>
      <c r="F159" s="3">
        <v>233</v>
      </c>
      <c r="G159" s="3">
        <v>139</v>
      </c>
      <c r="H159" s="3">
        <v>153</v>
      </c>
      <c r="I159" s="3">
        <v>197</v>
      </c>
    </row>
    <row r="160" spans="1:9" x14ac:dyDescent="0.25">
      <c r="A160" s="2" t="s">
        <v>102</v>
      </c>
      <c r="B160" s="3">
        <v>69</v>
      </c>
      <c r="C160" s="3">
        <v>44</v>
      </c>
      <c r="D160" s="3">
        <v>51</v>
      </c>
      <c r="E160" s="3">
        <v>76</v>
      </c>
      <c r="F160" s="3">
        <v>49</v>
      </c>
      <c r="G160" s="3">
        <v>28</v>
      </c>
      <c r="H160" s="3">
        <v>94</v>
      </c>
      <c r="I160" s="3">
        <v>78</v>
      </c>
    </row>
    <row r="161" spans="1:9" x14ac:dyDescent="0.25">
      <c r="A161" s="2" t="s">
        <v>118</v>
      </c>
      <c r="B161" s="3">
        <v>15</v>
      </c>
      <c r="C161" s="3">
        <v>62</v>
      </c>
      <c r="D161" s="3">
        <v>59</v>
      </c>
      <c r="E161" s="3">
        <v>49</v>
      </c>
      <c r="F161" s="3">
        <v>47</v>
      </c>
      <c r="G161" s="3">
        <v>41</v>
      </c>
      <c r="H161" s="3">
        <v>54</v>
      </c>
      <c r="I161" s="3">
        <v>56</v>
      </c>
    </row>
    <row r="162" spans="1:9" x14ac:dyDescent="0.25">
      <c r="A162" s="2" t="s">
        <v>107</v>
      </c>
      <c r="B162" s="3">
        <v>225</v>
      </c>
      <c r="C162" s="3">
        <v>258</v>
      </c>
      <c r="D162" s="3">
        <v>278</v>
      </c>
      <c r="E162" s="3">
        <v>286</v>
      </c>
      <c r="F162" s="3">
        <v>278</v>
      </c>
      <c r="G162" s="3">
        <v>438</v>
      </c>
      <c r="H162" s="3">
        <v>278</v>
      </c>
      <c r="I162" s="3">
        <v>222</v>
      </c>
    </row>
    <row r="163" spans="1:9" x14ac:dyDescent="0.25">
      <c r="A163" s="4" t="s">
        <v>119</v>
      </c>
      <c r="B163" s="5">
        <f t="shared" ref="B163:I163" si="56">+SUM(B158:B162)</f>
        <v>790</v>
      </c>
      <c r="C163" s="5">
        <f t="shared" si="56"/>
        <v>840</v>
      </c>
      <c r="D163" s="5">
        <f t="shared" si="56"/>
        <v>784</v>
      </c>
      <c r="E163" s="5">
        <f t="shared" si="56"/>
        <v>847</v>
      </c>
      <c r="F163" s="5">
        <f t="shared" si="56"/>
        <v>724</v>
      </c>
      <c r="G163" s="5">
        <f t="shared" si="56"/>
        <v>756</v>
      </c>
      <c r="H163" s="5">
        <f t="shared" si="56"/>
        <v>677</v>
      </c>
      <c r="I163" s="5">
        <f t="shared" si="56"/>
        <v>699</v>
      </c>
    </row>
    <row r="164" spans="1:9" x14ac:dyDescent="0.25">
      <c r="A164" s="2" t="s">
        <v>104</v>
      </c>
      <c r="B164" s="3">
        <v>69</v>
      </c>
      <c r="C164" s="3">
        <v>39</v>
      </c>
      <c r="D164" s="3">
        <v>30</v>
      </c>
      <c r="E164" s="3">
        <v>22</v>
      </c>
      <c r="F164" s="3">
        <v>18</v>
      </c>
      <c r="G164" s="3">
        <v>12</v>
      </c>
      <c r="H164" s="3">
        <v>7</v>
      </c>
      <c r="I164" s="3">
        <v>9</v>
      </c>
    </row>
    <row r="165" spans="1:9" x14ac:dyDescent="0.25">
      <c r="A165" s="2" t="s">
        <v>108</v>
      </c>
      <c r="B165" s="3">
        <f>-(SUM(B163:B164)+B83)</f>
        <v>104</v>
      </c>
      <c r="C165" s="3">
        <f t="shared" ref="C165:H165" si="57">-(SUM(C163:C164)+C83)</f>
        <v>264</v>
      </c>
      <c r="D165" s="3">
        <f t="shared" si="57"/>
        <v>291</v>
      </c>
      <c r="E165" s="3">
        <f t="shared" si="57"/>
        <v>159</v>
      </c>
      <c r="F165" s="3">
        <f t="shared" si="57"/>
        <v>377</v>
      </c>
      <c r="G165" s="3">
        <f t="shared" si="57"/>
        <v>318</v>
      </c>
      <c r="H165" s="3">
        <f t="shared" si="57"/>
        <v>11</v>
      </c>
      <c r="I165" s="3">
        <f>-(SUM(I163:I164)+I83)</f>
        <v>50</v>
      </c>
    </row>
    <row r="166" spans="1:9" ht="15.75" thickBot="1" x14ac:dyDescent="0.3">
      <c r="A166" s="6" t="s">
        <v>123</v>
      </c>
      <c r="B166" s="7">
        <f t="shared" ref="B166:H166" si="58">+SUM(B163:B165)</f>
        <v>963</v>
      </c>
      <c r="C166" s="7">
        <f t="shared" si="58"/>
        <v>1143</v>
      </c>
      <c r="D166" s="7">
        <f t="shared" si="58"/>
        <v>1105</v>
      </c>
      <c r="E166" s="7">
        <f t="shared" si="58"/>
        <v>1028</v>
      </c>
      <c r="F166" s="7">
        <f t="shared" si="58"/>
        <v>1119</v>
      </c>
      <c r="G166" s="7">
        <f t="shared" si="58"/>
        <v>1086</v>
      </c>
      <c r="H166" s="7">
        <f t="shared" si="58"/>
        <v>695</v>
      </c>
      <c r="I166" s="7">
        <f>+SUM(I163:I165)</f>
        <v>758</v>
      </c>
    </row>
    <row r="167" spans="1:9" ht="15.75" thickTop="1" x14ac:dyDescent="0.25">
      <c r="A167" s="12" t="s">
        <v>111</v>
      </c>
      <c r="B167" s="13">
        <f t="shared" ref="B167:H167" si="59">+B166+B83</f>
        <v>0</v>
      </c>
      <c r="C167" s="13">
        <f t="shared" si="59"/>
        <v>0</v>
      </c>
      <c r="D167" s="13">
        <f t="shared" si="59"/>
        <v>0</v>
      </c>
      <c r="E167" s="13">
        <f t="shared" si="59"/>
        <v>0</v>
      </c>
      <c r="F167" s="13">
        <f t="shared" si="59"/>
        <v>0</v>
      </c>
      <c r="G167" s="13">
        <f t="shared" si="59"/>
        <v>0</v>
      </c>
      <c r="H167" s="13">
        <f t="shared" si="59"/>
        <v>0</v>
      </c>
      <c r="I167" s="13">
        <f>+I166+I83</f>
        <v>0</v>
      </c>
    </row>
    <row r="168" spans="1:9" x14ac:dyDescent="0.25">
      <c r="A168" s="1" t="s">
        <v>124</v>
      </c>
    </row>
    <row r="169" spans="1:9" x14ac:dyDescent="0.25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25">
      <c r="A170" s="2" t="s">
        <v>101</v>
      </c>
      <c r="B170" s="3">
        <f>75+12+27</f>
        <v>114</v>
      </c>
      <c r="C170" s="3">
        <f>72+12+25</f>
        <v>109</v>
      </c>
      <c r="D170" s="3">
        <v>106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25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25">
      <c r="A172" s="2" t="s">
        <v>106</v>
      </c>
      <c r="B172" s="3">
        <v>22</v>
      </c>
      <c r="C172" s="3">
        <v>18</v>
      </c>
      <c r="D172" s="3">
        <v>54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25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 x14ac:dyDescent="0.25">
      <c r="A174" s="4" t="s">
        <v>119</v>
      </c>
      <c r="B174" s="5">
        <f t="shared" ref="B174:I174" si="60">+SUM(B169:B173)</f>
        <v>513</v>
      </c>
      <c r="C174" s="5">
        <f t="shared" si="60"/>
        <v>538</v>
      </c>
      <c r="D174" s="5">
        <f t="shared" si="60"/>
        <v>587</v>
      </c>
      <c r="E174" s="5">
        <f t="shared" si="60"/>
        <v>604</v>
      </c>
      <c r="F174" s="5">
        <f t="shared" si="60"/>
        <v>558</v>
      </c>
      <c r="G174" s="5">
        <f t="shared" si="60"/>
        <v>584</v>
      </c>
      <c r="H174" s="5">
        <f t="shared" si="60"/>
        <v>577</v>
      </c>
      <c r="I174" s="5">
        <f t="shared" si="60"/>
        <v>561</v>
      </c>
    </row>
    <row r="175" spans="1:9" x14ac:dyDescent="0.25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25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9" ht="15.75" thickBot="1" x14ac:dyDescent="0.3">
      <c r="A177" s="6" t="s">
        <v>125</v>
      </c>
      <c r="B177" s="7">
        <f t="shared" ref="B177:H177" si="61">+SUM(B174:B176)</f>
        <v>606</v>
      </c>
      <c r="C177" s="7">
        <f t="shared" si="61"/>
        <v>649</v>
      </c>
      <c r="D177" s="7">
        <f t="shared" si="61"/>
        <v>706</v>
      </c>
      <c r="E177" s="7">
        <f t="shared" si="61"/>
        <v>747</v>
      </c>
      <c r="F177" s="7">
        <f t="shared" si="61"/>
        <v>705</v>
      </c>
      <c r="G177" s="7">
        <f t="shared" si="61"/>
        <v>721</v>
      </c>
      <c r="H177" s="7">
        <f t="shared" si="61"/>
        <v>744</v>
      </c>
      <c r="I177" s="7">
        <f>+SUM(I174:I176)</f>
        <v>717</v>
      </c>
    </row>
    <row r="178" spans="1:9" ht="15.75" thickTop="1" x14ac:dyDescent="0.25">
      <c r="A178" s="12" t="s">
        <v>111</v>
      </c>
      <c r="B178" s="13">
        <f t="shared" ref="B178:H178" si="62">+B177-B66</f>
        <v>0</v>
      </c>
      <c r="C178" s="13">
        <f t="shared" si="62"/>
        <v>0</v>
      </c>
      <c r="D178" s="13">
        <f t="shared" si="62"/>
        <v>0</v>
      </c>
      <c r="E178" s="13">
        <f t="shared" si="62"/>
        <v>0</v>
      </c>
      <c r="F178" s="13">
        <f t="shared" si="62"/>
        <v>0</v>
      </c>
      <c r="G178" s="13">
        <f t="shared" si="62"/>
        <v>0</v>
      </c>
      <c r="H178" s="13">
        <f t="shared" si="62"/>
        <v>0</v>
      </c>
      <c r="I178" s="13">
        <f>+I177-I66</f>
        <v>0</v>
      </c>
    </row>
    <row r="179" spans="1:9" x14ac:dyDescent="0.25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9" x14ac:dyDescent="0.25">
      <c r="A180" s="27" t="s">
        <v>127</v>
      </c>
    </row>
    <row r="181" spans="1:9" x14ac:dyDescent="0.25">
      <c r="A181" s="32" t="s">
        <v>100</v>
      </c>
      <c r="B181" s="33">
        <v>0.12</v>
      </c>
      <c r="C181" s="33">
        <v>7.0000000000000007E-2</v>
      </c>
      <c r="D181" s="33">
        <v>0.03</v>
      </c>
      <c r="E181" s="33">
        <v>-0.02</v>
      </c>
      <c r="F181" s="33">
        <v>7.0000000000000007E-2</v>
      </c>
      <c r="G181" s="33">
        <v>-0.09</v>
      </c>
      <c r="H181" s="33">
        <v>0.19</v>
      </c>
      <c r="I181" s="33">
        <v>7.0000000000000007E-2</v>
      </c>
    </row>
    <row r="182" spans="1:9" x14ac:dyDescent="0.25">
      <c r="A182" s="30" t="s">
        <v>113</v>
      </c>
      <c r="B182" s="29">
        <v>0.14000000000000001</v>
      </c>
      <c r="C182" s="29">
        <v>0.09</v>
      </c>
      <c r="D182" s="29">
        <v>0.04</v>
      </c>
      <c r="E182" s="29">
        <v>-0.04</v>
      </c>
      <c r="F182" s="29">
        <v>0.08</v>
      </c>
      <c r="G182" s="29">
        <v>-7.0000000000000007E-2</v>
      </c>
      <c r="H182" s="29">
        <v>0.25</v>
      </c>
      <c r="I182" s="29">
        <v>0.05</v>
      </c>
    </row>
    <row r="183" spans="1:9" x14ac:dyDescent="0.25">
      <c r="A183" s="30" t="s">
        <v>114</v>
      </c>
      <c r="B183" s="29">
        <v>0.12</v>
      </c>
      <c r="C183" s="29">
        <v>0.08</v>
      </c>
      <c r="D183" s="29">
        <v>0.03</v>
      </c>
      <c r="E183" s="29">
        <v>0.01</v>
      </c>
      <c r="F183" s="29">
        <v>7.0000000000000007E-2</v>
      </c>
      <c r="G183" s="29">
        <v>-0.12</v>
      </c>
      <c r="H183" s="29">
        <v>0.08</v>
      </c>
      <c r="I183" s="29">
        <v>0.09</v>
      </c>
    </row>
    <row r="184" spans="1:9" x14ac:dyDescent="0.25">
      <c r="A184" s="30" t="s">
        <v>115</v>
      </c>
      <c r="B184" s="29">
        <v>-0.05</v>
      </c>
      <c r="C184" s="29">
        <v>-0.13</v>
      </c>
      <c r="D184" s="29">
        <v>-0.1</v>
      </c>
      <c r="E184" s="29">
        <v>-0.08</v>
      </c>
      <c r="F184" s="29">
        <v>0</v>
      </c>
      <c r="G184" s="29">
        <v>-0.14000000000000001</v>
      </c>
      <c r="H184" s="29">
        <v>-0.02</v>
      </c>
      <c r="I184" s="29">
        <v>0.25</v>
      </c>
    </row>
    <row r="185" spans="1:9" x14ac:dyDescent="0.25">
      <c r="A185" s="32" t="s">
        <v>101</v>
      </c>
      <c r="B185" s="33"/>
      <c r="C185" s="33"/>
      <c r="D185" s="33">
        <v>0.05</v>
      </c>
      <c r="E185" s="33">
        <v>0.09</v>
      </c>
      <c r="F185" s="33">
        <v>0.11</v>
      </c>
      <c r="G185" s="33">
        <v>-0.01</v>
      </c>
      <c r="H185" s="33">
        <v>0.17</v>
      </c>
      <c r="I185" s="33">
        <v>0.12</v>
      </c>
    </row>
    <row r="186" spans="1:9" x14ac:dyDescent="0.25">
      <c r="A186" s="30" t="s">
        <v>113</v>
      </c>
      <c r="B186" s="29"/>
      <c r="C186" s="29"/>
      <c r="D186" s="29">
        <v>0.03</v>
      </c>
      <c r="E186" s="29">
        <v>0.06</v>
      </c>
      <c r="F186" s="29">
        <v>0.12</v>
      </c>
      <c r="G186" s="29">
        <v>-0.03</v>
      </c>
      <c r="H186" s="29">
        <v>0.13</v>
      </c>
      <c r="I186" s="29">
        <v>0.09</v>
      </c>
    </row>
    <row r="187" spans="1:9" x14ac:dyDescent="0.25">
      <c r="A187" s="30" t="s">
        <v>114</v>
      </c>
      <c r="B187" s="29"/>
      <c r="C187" s="29"/>
      <c r="D187" s="29">
        <v>0.11</v>
      </c>
      <c r="E187" s="29">
        <v>0.16</v>
      </c>
      <c r="F187" s="29">
        <v>0.09</v>
      </c>
      <c r="G187" s="29">
        <v>0.02</v>
      </c>
      <c r="H187" s="29">
        <v>0.25</v>
      </c>
      <c r="I187" s="29">
        <v>0.16</v>
      </c>
    </row>
    <row r="188" spans="1:9" x14ac:dyDescent="0.25">
      <c r="A188" s="30" t="s">
        <v>115</v>
      </c>
      <c r="B188" s="29"/>
      <c r="C188" s="29"/>
      <c r="D188" s="29">
        <v>0.02</v>
      </c>
      <c r="E188" s="29">
        <v>0.06</v>
      </c>
      <c r="F188" s="29">
        <v>0.05</v>
      </c>
      <c r="G188" s="29">
        <v>-0.03</v>
      </c>
      <c r="H188" s="29">
        <v>0.19</v>
      </c>
      <c r="I188" s="29">
        <v>0.17</v>
      </c>
    </row>
    <row r="189" spans="1:9" x14ac:dyDescent="0.25">
      <c r="A189" s="32" t="s">
        <v>102</v>
      </c>
      <c r="B189" s="33">
        <v>0.19</v>
      </c>
      <c r="C189" s="33">
        <v>0.27</v>
      </c>
      <c r="D189" s="33">
        <v>0.17</v>
      </c>
      <c r="E189" s="33">
        <v>0.18</v>
      </c>
      <c r="F189" s="33">
        <v>0.24</v>
      </c>
      <c r="G189" s="33">
        <v>0.11</v>
      </c>
      <c r="H189" s="33">
        <v>0.19</v>
      </c>
      <c r="I189" s="33">
        <v>-0.13</v>
      </c>
    </row>
    <row r="190" spans="1:9" x14ac:dyDescent="0.25">
      <c r="A190" s="30" t="s">
        <v>113</v>
      </c>
      <c r="B190" s="29">
        <v>0.28000000000000003</v>
      </c>
      <c r="C190" s="29">
        <v>0.33</v>
      </c>
      <c r="D190" s="29">
        <v>0.18</v>
      </c>
      <c r="E190" s="29">
        <v>0.16</v>
      </c>
      <c r="F190" s="29">
        <v>0.25</v>
      </c>
      <c r="G190" s="29">
        <v>0.12</v>
      </c>
      <c r="H190" s="29">
        <v>0.19</v>
      </c>
      <c r="I190" s="29">
        <v>-0.1</v>
      </c>
    </row>
    <row r="191" spans="1:9" x14ac:dyDescent="0.25">
      <c r="A191" s="30" t="s">
        <v>114</v>
      </c>
      <c r="B191" s="29">
        <v>7.0000000000000007E-2</v>
      </c>
      <c r="C191" s="29">
        <v>0.17</v>
      </c>
      <c r="D191" s="29">
        <v>0.18</v>
      </c>
      <c r="E191" s="29">
        <v>0.23</v>
      </c>
      <c r="F191" s="29">
        <v>0.23</v>
      </c>
      <c r="G191" s="29">
        <v>0.08</v>
      </c>
      <c r="H191" s="29">
        <v>0.19</v>
      </c>
      <c r="I191" s="29">
        <v>-0.21</v>
      </c>
    </row>
    <row r="192" spans="1:9" x14ac:dyDescent="0.25">
      <c r="A192" s="30" t="s">
        <v>115</v>
      </c>
      <c r="B192" s="29">
        <v>0.01</v>
      </c>
      <c r="C192" s="29">
        <v>7.0000000000000007E-2</v>
      </c>
      <c r="D192" s="29">
        <v>0.03</v>
      </c>
      <c r="E192" s="29">
        <v>-0.01</v>
      </c>
      <c r="F192" s="29">
        <v>0.08</v>
      </c>
      <c r="G192" s="29">
        <v>0.11</v>
      </c>
      <c r="H192" s="29">
        <v>0.26</v>
      </c>
      <c r="I192" s="29">
        <v>-0.06</v>
      </c>
    </row>
    <row r="193" spans="1:9" x14ac:dyDescent="0.25">
      <c r="A193" s="52" t="s">
        <v>142</v>
      </c>
      <c r="B193" s="53">
        <v>0.21</v>
      </c>
      <c r="C193" s="53">
        <v>0.14000000000000001</v>
      </c>
      <c r="D193" s="53"/>
      <c r="E193" s="29"/>
      <c r="F193" s="29"/>
      <c r="G193" s="29"/>
      <c r="H193" s="29"/>
      <c r="I193" s="29"/>
    </row>
    <row r="194" spans="1:9" x14ac:dyDescent="0.25">
      <c r="A194" s="54" t="s">
        <v>113</v>
      </c>
      <c r="B194" s="53">
        <v>0.25</v>
      </c>
      <c r="C194" s="53">
        <v>0.14000000000000001</v>
      </c>
      <c r="D194" s="53"/>
      <c r="E194" s="29"/>
      <c r="F194" s="29"/>
      <c r="G194" s="29"/>
      <c r="H194" s="29"/>
      <c r="I194" s="29"/>
    </row>
    <row r="195" spans="1:9" x14ac:dyDescent="0.25">
      <c r="A195" s="54" t="s">
        <v>114</v>
      </c>
      <c r="B195" s="53">
        <v>0.14000000000000001</v>
      </c>
      <c r="C195" s="53">
        <v>0.16</v>
      </c>
      <c r="D195" s="53"/>
      <c r="E195" s="29"/>
      <c r="F195" s="29"/>
      <c r="G195" s="29"/>
      <c r="H195" s="29"/>
      <c r="I195" s="29"/>
    </row>
    <row r="196" spans="1:9" x14ac:dyDescent="0.25">
      <c r="A196" s="54" t="s">
        <v>115</v>
      </c>
      <c r="B196" s="53">
        <v>0.15</v>
      </c>
      <c r="C196" s="53">
        <v>0.08</v>
      </c>
      <c r="D196" s="53"/>
      <c r="E196" s="29"/>
      <c r="F196" s="29"/>
      <c r="G196" s="29"/>
      <c r="H196" s="29"/>
      <c r="I196" s="29"/>
    </row>
    <row r="197" spans="1:9" x14ac:dyDescent="0.25">
      <c r="A197" s="52" t="s">
        <v>143</v>
      </c>
      <c r="B197" s="53">
        <v>0.15</v>
      </c>
      <c r="C197" s="53">
        <v>0.17</v>
      </c>
      <c r="D197" s="53"/>
      <c r="E197" s="29"/>
      <c r="F197" s="29"/>
      <c r="G197" s="29"/>
      <c r="H197" s="29"/>
      <c r="I197" s="29"/>
    </row>
    <row r="198" spans="1:9" x14ac:dyDescent="0.25">
      <c r="A198" s="54" t="s">
        <v>113</v>
      </c>
      <c r="B198" s="53">
        <v>0.22</v>
      </c>
      <c r="C198" s="53">
        <v>0.23</v>
      </c>
      <c r="D198" s="53"/>
      <c r="E198" s="29"/>
      <c r="F198" s="29"/>
      <c r="G198" s="29"/>
      <c r="H198" s="29"/>
      <c r="I198" s="29"/>
    </row>
    <row r="199" spans="1:9" x14ac:dyDescent="0.25">
      <c r="A199" s="54" t="s">
        <v>114</v>
      </c>
      <c r="B199" s="53">
        <v>0.05</v>
      </c>
      <c r="C199" s="53">
        <v>0.09</v>
      </c>
      <c r="D199" s="53"/>
      <c r="E199" s="29"/>
      <c r="F199" s="29"/>
      <c r="G199" s="29"/>
      <c r="H199" s="29"/>
      <c r="I199" s="29"/>
    </row>
    <row r="200" spans="1:9" x14ac:dyDescent="0.25">
      <c r="A200" s="54" t="s">
        <v>115</v>
      </c>
      <c r="B200" s="53">
        <v>0.14000000000000001</v>
      </c>
      <c r="C200" s="53">
        <v>7.0000000000000007E-2</v>
      </c>
      <c r="D200" s="53"/>
      <c r="E200" s="29"/>
      <c r="F200" s="29"/>
      <c r="G200" s="29"/>
      <c r="H200" s="29"/>
      <c r="I200" s="29"/>
    </row>
    <row r="201" spans="1:9" x14ac:dyDescent="0.25">
      <c r="A201" s="52" t="s">
        <v>144</v>
      </c>
      <c r="B201" s="53">
        <v>0.08</v>
      </c>
      <c r="C201" s="53">
        <v>0.13</v>
      </c>
      <c r="D201" s="53"/>
      <c r="E201" s="29"/>
      <c r="F201" s="29"/>
      <c r="G201" s="29"/>
      <c r="H201" s="29"/>
      <c r="I201" s="29"/>
    </row>
    <row r="202" spans="1:9" x14ac:dyDescent="0.25">
      <c r="A202" s="54" t="s">
        <v>113</v>
      </c>
      <c r="B202" s="53">
        <v>0.09</v>
      </c>
      <c r="C202" s="53">
        <v>0.14000000000000001</v>
      </c>
      <c r="D202" s="53"/>
      <c r="E202" s="29"/>
      <c r="F202" s="29"/>
      <c r="G202" s="29"/>
      <c r="H202" s="29"/>
      <c r="I202" s="29"/>
    </row>
    <row r="203" spans="1:9" x14ac:dyDescent="0.25">
      <c r="A203" s="54" t="s">
        <v>114</v>
      </c>
      <c r="B203" s="53">
        <v>0.05</v>
      </c>
      <c r="C203" s="53">
        <v>0.11</v>
      </c>
      <c r="D203" s="53"/>
      <c r="E203" s="29"/>
      <c r="F203" s="29"/>
      <c r="G203" s="29"/>
      <c r="H203" s="29"/>
      <c r="I203" s="29"/>
    </row>
    <row r="204" spans="1:9" x14ac:dyDescent="0.25">
      <c r="A204" s="54" t="s">
        <v>115</v>
      </c>
      <c r="B204" s="53">
        <v>0.05</v>
      </c>
      <c r="C204" s="53">
        <v>0.11</v>
      </c>
      <c r="D204" s="53"/>
      <c r="E204" s="29"/>
      <c r="F204" s="29"/>
      <c r="G204" s="29"/>
      <c r="H204" s="29"/>
      <c r="I204" s="29"/>
    </row>
    <row r="205" spans="1:9" x14ac:dyDescent="0.25">
      <c r="A205" s="32" t="s">
        <v>106</v>
      </c>
      <c r="B205" s="33">
        <v>0.09</v>
      </c>
      <c r="C205" s="33">
        <v>0.22</v>
      </c>
      <c r="D205" s="33">
        <v>7.0000000000000007E-2</v>
      </c>
      <c r="E205" s="33">
        <v>0.1</v>
      </c>
      <c r="F205" s="33">
        <v>0.13</v>
      </c>
      <c r="G205" s="33">
        <v>0.01</v>
      </c>
      <c r="H205" s="33">
        <v>0.08</v>
      </c>
      <c r="I205" s="33">
        <v>0.16</v>
      </c>
    </row>
    <row r="206" spans="1:9" x14ac:dyDescent="0.25">
      <c r="A206" s="30" t="s">
        <v>113</v>
      </c>
      <c r="B206" s="29">
        <v>0.23</v>
      </c>
      <c r="C206" s="29">
        <v>0.34</v>
      </c>
      <c r="D206" s="29">
        <v>7.0000000000000007E-2</v>
      </c>
      <c r="E206" s="29">
        <v>0.09</v>
      </c>
      <c r="F206" s="29">
        <v>0.12</v>
      </c>
      <c r="G206" s="29">
        <v>0</v>
      </c>
      <c r="H206" s="29">
        <v>0.08</v>
      </c>
      <c r="I206" s="29">
        <v>0.17</v>
      </c>
    </row>
    <row r="207" spans="1:9" x14ac:dyDescent="0.25">
      <c r="A207" s="30" t="s">
        <v>114</v>
      </c>
      <c r="B207" s="29">
        <v>-0.08</v>
      </c>
      <c r="C207" s="29">
        <v>0.05</v>
      </c>
      <c r="D207" s="29">
        <v>0.1</v>
      </c>
      <c r="E207" s="29">
        <v>0.15</v>
      </c>
      <c r="F207" s="29">
        <v>0.15</v>
      </c>
      <c r="G207" s="29">
        <v>0.03</v>
      </c>
      <c r="H207" s="29">
        <v>0.1</v>
      </c>
      <c r="I207" s="29">
        <v>0.12</v>
      </c>
    </row>
    <row r="208" spans="1:9" x14ac:dyDescent="0.25">
      <c r="A208" s="30" t="s">
        <v>115</v>
      </c>
      <c r="B208" s="29">
        <v>-0.06</v>
      </c>
      <c r="C208" s="29">
        <v>0.03</v>
      </c>
      <c r="D208" s="29">
        <v>-0.06</v>
      </c>
      <c r="E208" s="29">
        <v>-0.08</v>
      </c>
      <c r="F208" s="29">
        <v>0.08</v>
      </c>
      <c r="G208" s="29">
        <v>-0.04</v>
      </c>
      <c r="H208" s="29">
        <v>-0.09</v>
      </c>
      <c r="I208" s="29">
        <v>0.28000000000000003</v>
      </c>
    </row>
    <row r="209" spans="1:9" x14ac:dyDescent="0.25">
      <c r="A209" s="32" t="s">
        <v>107</v>
      </c>
      <c r="B209" s="33">
        <v>-0.02</v>
      </c>
      <c r="C209" s="33">
        <v>-0.3</v>
      </c>
      <c r="D209" s="33">
        <v>0.02</v>
      </c>
      <c r="E209" s="33">
        <v>0.12</v>
      </c>
      <c r="F209" s="33">
        <v>-0.53</v>
      </c>
      <c r="G209" s="33">
        <v>-0.26</v>
      </c>
      <c r="H209" s="33">
        <v>-0.17</v>
      </c>
      <c r="I209" s="33">
        <v>3.02</v>
      </c>
    </row>
    <row r="210" spans="1:9" x14ac:dyDescent="0.25">
      <c r="A210" s="34" t="s">
        <v>103</v>
      </c>
      <c r="B210" s="36">
        <v>0.14000000000000001</v>
      </c>
      <c r="C210" s="36">
        <v>0.13</v>
      </c>
      <c r="D210" s="36">
        <v>0.08</v>
      </c>
      <c r="E210" s="36">
        <v>0.05</v>
      </c>
      <c r="F210" s="36">
        <v>0.11</v>
      </c>
      <c r="G210" s="36">
        <v>-0.02</v>
      </c>
      <c r="H210" s="36">
        <v>0.17</v>
      </c>
      <c r="I210" s="36">
        <v>0.06</v>
      </c>
    </row>
    <row r="211" spans="1:9" x14ac:dyDescent="0.25">
      <c r="A211" s="32" t="s">
        <v>104</v>
      </c>
      <c r="B211" s="33">
        <v>0.21</v>
      </c>
      <c r="C211" s="33">
        <v>0.02</v>
      </c>
      <c r="D211" s="33">
        <v>0.06</v>
      </c>
      <c r="E211" s="33">
        <v>-0.11</v>
      </c>
      <c r="F211" s="33">
        <v>-0.03</v>
      </c>
      <c r="G211" s="33">
        <v>-0.01</v>
      </c>
      <c r="H211" s="33">
        <v>0.16</v>
      </c>
      <c r="I211" s="33">
        <v>7.0000000000000007E-2</v>
      </c>
    </row>
    <row r="212" spans="1:9" x14ac:dyDescent="0.25">
      <c r="A212" s="30" t="s">
        <v>113</v>
      </c>
      <c r="B212" s="29"/>
      <c r="C212" s="29"/>
      <c r="D212" s="29"/>
      <c r="E212" s="29"/>
      <c r="F212" s="29"/>
      <c r="G212" s="29">
        <v>0.01</v>
      </c>
      <c r="H212" s="29">
        <v>0.17</v>
      </c>
      <c r="I212" s="29">
        <v>0.06</v>
      </c>
    </row>
    <row r="213" spans="1:9" x14ac:dyDescent="0.25">
      <c r="A213" s="30" t="s">
        <v>114</v>
      </c>
      <c r="B213" s="29"/>
      <c r="C213" s="29"/>
      <c r="D213" s="29"/>
      <c r="E213" s="29"/>
      <c r="F213" s="29"/>
      <c r="G213" s="29">
        <v>-0.22</v>
      </c>
      <c r="H213" s="29">
        <v>0.13</v>
      </c>
      <c r="I213" s="29">
        <v>-0.03</v>
      </c>
    </row>
    <row r="214" spans="1:9" x14ac:dyDescent="0.25">
      <c r="A214" s="30" t="s">
        <v>115</v>
      </c>
      <c r="B214" s="29"/>
      <c r="C214" s="29"/>
      <c r="D214" s="29"/>
      <c r="E214" s="29"/>
      <c r="F214" s="29"/>
      <c r="G214" s="29">
        <v>0.08</v>
      </c>
      <c r="H214" s="29">
        <v>0.14000000000000001</v>
      </c>
      <c r="I214" s="29">
        <v>-0.16</v>
      </c>
    </row>
    <row r="215" spans="1:9" x14ac:dyDescent="0.25">
      <c r="A215" s="30" t="s">
        <v>121</v>
      </c>
      <c r="B215" s="29"/>
      <c r="C215" s="29"/>
      <c r="D215" s="29"/>
      <c r="E215" s="29"/>
      <c r="F215" s="29"/>
      <c r="G215" s="29">
        <v>-0.14000000000000001</v>
      </c>
      <c r="H215" s="29">
        <v>-0.01</v>
      </c>
      <c r="I215" s="29">
        <v>0.42</v>
      </c>
    </row>
    <row r="216" spans="1:9" x14ac:dyDescent="0.25">
      <c r="A216" s="28" t="s">
        <v>108</v>
      </c>
      <c r="B216" s="29">
        <v>0</v>
      </c>
      <c r="C216" s="29">
        <v>0</v>
      </c>
      <c r="D216" s="29">
        <v>0</v>
      </c>
      <c r="E216" s="29">
        <v>0</v>
      </c>
      <c r="F216" s="29">
        <v>0</v>
      </c>
      <c r="G216" s="29">
        <v>0</v>
      </c>
      <c r="H216" s="29">
        <v>0</v>
      </c>
      <c r="I216" s="29">
        <v>0</v>
      </c>
    </row>
    <row r="217" spans="1:9" ht="15.75" thickBot="1" x14ac:dyDescent="0.3">
      <c r="A217" s="31" t="s">
        <v>105</v>
      </c>
      <c r="B217" s="35">
        <v>0.14000000000000001</v>
      </c>
      <c r="C217" s="35">
        <v>0.12</v>
      </c>
      <c r="D217" s="35">
        <v>0.08</v>
      </c>
      <c r="E217" s="35">
        <v>0.04</v>
      </c>
      <c r="F217" s="35">
        <v>0.11</v>
      </c>
      <c r="G217" s="35">
        <v>-0.02</v>
      </c>
      <c r="H217" s="55">
        <v>0.17</v>
      </c>
      <c r="I217" s="35">
        <v>0.06</v>
      </c>
    </row>
    <row r="218" spans="1:9" ht="15.75" thickTop="1" x14ac:dyDescent="0.25"/>
    <row r="220" spans="1:9" x14ac:dyDescent="0.25">
      <c r="A220" s="27" t="s">
        <v>145</v>
      </c>
    </row>
    <row r="221" spans="1:9" x14ac:dyDescent="0.25">
      <c r="A221" s="32" t="s">
        <v>100</v>
      </c>
      <c r="B221" s="33">
        <v>0.12</v>
      </c>
      <c r="C221" s="33">
        <v>7.0000000000000007E-2</v>
      </c>
      <c r="D221" s="33">
        <v>0.03</v>
      </c>
      <c r="E221" s="33">
        <v>-0.02</v>
      </c>
      <c r="F221" s="33">
        <v>7.0000000000000007E-2</v>
      </c>
      <c r="G221" s="33">
        <v>-0.09</v>
      </c>
      <c r="H221" s="33">
        <v>0.19</v>
      </c>
      <c r="I221" s="33">
        <v>7.0000000000000007E-2</v>
      </c>
    </row>
    <row r="222" spans="1:9" x14ac:dyDescent="0.25">
      <c r="A222" s="30" t="s">
        <v>113</v>
      </c>
      <c r="B222" s="29">
        <v>0.14000000000000001</v>
      </c>
      <c r="C222" s="29">
        <v>0.09</v>
      </c>
      <c r="D222" s="29">
        <v>0.04</v>
      </c>
      <c r="E222" s="29">
        <v>-0.04</v>
      </c>
      <c r="F222" s="29">
        <v>0.08</v>
      </c>
      <c r="G222" s="29">
        <v>-7.0000000000000007E-2</v>
      </c>
      <c r="H222" s="29">
        <v>0.25</v>
      </c>
      <c r="I222" s="29">
        <v>0.05</v>
      </c>
    </row>
    <row r="223" spans="1:9" x14ac:dyDescent="0.25">
      <c r="A223" s="30" t="s">
        <v>114</v>
      </c>
      <c r="B223" s="29">
        <v>0.12</v>
      </c>
      <c r="C223" s="29">
        <v>0.08</v>
      </c>
      <c r="D223" s="29">
        <v>0.03</v>
      </c>
      <c r="E223" s="29">
        <v>0.01</v>
      </c>
      <c r="F223" s="29">
        <v>7.0000000000000007E-2</v>
      </c>
      <c r="G223" s="29">
        <v>-0.12</v>
      </c>
      <c r="H223" s="29">
        <v>0.08</v>
      </c>
      <c r="I223" s="29">
        <v>0.09</v>
      </c>
    </row>
    <row r="224" spans="1:9" x14ac:dyDescent="0.25">
      <c r="A224" s="30" t="s">
        <v>115</v>
      </c>
      <c r="B224" s="29">
        <v>-0.05</v>
      </c>
      <c r="C224" s="29">
        <v>-0.13</v>
      </c>
      <c r="D224" s="29">
        <v>-0.1</v>
      </c>
      <c r="E224" s="29">
        <v>-0.08</v>
      </c>
      <c r="F224" s="29">
        <v>0</v>
      </c>
      <c r="G224" s="29">
        <v>-0.14000000000000001</v>
      </c>
      <c r="H224" s="29">
        <v>-0.02</v>
      </c>
      <c r="I224" s="29">
        <v>0.25</v>
      </c>
    </row>
    <row r="225" spans="1:9" x14ac:dyDescent="0.25">
      <c r="A225" s="32" t="s">
        <v>101</v>
      </c>
      <c r="B225" s="33"/>
      <c r="C225" s="33"/>
      <c r="D225" s="33">
        <v>0.05</v>
      </c>
      <c r="E225" s="33">
        <v>0.16</v>
      </c>
      <c r="F225" s="33">
        <v>0.06</v>
      </c>
      <c r="G225" s="33">
        <v>-0.05</v>
      </c>
      <c r="H225" s="33">
        <v>0.23</v>
      </c>
      <c r="I225" s="33">
        <v>0.09</v>
      </c>
    </row>
    <row r="226" spans="1:9" x14ac:dyDescent="0.25">
      <c r="A226" s="30" t="s">
        <v>113</v>
      </c>
      <c r="B226" s="29"/>
      <c r="C226" s="29"/>
      <c r="D226" s="29">
        <v>0.03</v>
      </c>
      <c r="E226" s="29">
        <v>0.13</v>
      </c>
      <c r="F226" s="29">
        <v>7.0000000000000007E-2</v>
      </c>
      <c r="G226" s="29">
        <v>-0.06</v>
      </c>
      <c r="H226" s="29">
        <v>0.18</v>
      </c>
      <c r="I226" s="29">
        <v>0.06</v>
      </c>
    </row>
    <row r="227" spans="1:9" x14ac:dyDescent="0.25">
      <c r="A227" s="30" t="s">
        <v>114</v>
      </c>
      <c r="B227" s="29"/>
      <c r="C227" s="29"/>
      <c r="D227" s="29">
        <v>0.11</v>
      </c>
      <c r="E227" s="29">
        <v>0.23</v>
      </c>
      <c r="F227" s="29">
        <v>0.05</v>
      </c>
      <c r="G227" s="29">
        <v>-0.01</v>
      </c>
      <c r="H227" s="29">
        <v>0.31</v>
      </c>
      <c r="I227" s="29">
        <v>0.13</v>
      </c>
    </row>
    <row r="228" spans="1:9" x14ac:dyDescent="0.25">
      <c r="A228" s="30" t="s">
        <v>115</v>
      </c>
      <c r="B228" s="29"/>
      <c r="C228" s="29"/>
      <c r="D228" s="29">
        <v>0.02</v>
      </c>
      <c r="E228" s="29">
        <v>0.11</v>
      </c>
      <c r="F228" s="29">
        <v>0.01</v>
      </c>
      <c r="G228" s="29">
        <v>-7.0000000000000007E-2</v>
      </c>
      <c r="H228" s="29">
        <v>0.22</v>
      </c>
      <c r="I228" s="29">
        <v>0.15</v>
      </c>
    </row>
    <row r="229" spans="1:9" x14ac:dyDescent="0.25">
      <c r="A229" s="32" t="s">
        <v>102</v>
      </c>
      <c r="B229" s="33">
        <v>0.18</v>
      </c>
      <c r="C229" s="33">
        <v>0.23</v>
      </c>
      <c r="D229" s="33">
        <v>0.12</v>
      </c>
      <c r="E229" s="33">
        <v>0.21</v>
      </c>
      <c r="F229" s="33">
        <v>0.21</v>
      </c>
      <c r="G229" s="33">
        <v>0.08</v>
      </c>
      <c r="H229" s="33">
        <v>0.24</v>
      </c>
      <c r="I229" s="33">
        <v>-0.09</v>
      </c>
    </row>
    <row r="230" spans="1:9" x14ac:dyDescent="0.25">
      <c r="A230" s="30" t="s">
        <v>113</v>
      </c>
      <c r="B230" s="29">
        <v>0.26</v>
      </c>
      <c r="C230" s="29">
        <v>0.28999999999999998</v>
      </c>
      <c r="D230" s="29">
        <v>0.12</v>
      </c>
      <c r="E230" s="29">
        <v>0.2</v>
      </c>
      <c r="F230" s="29">
        <v>0.22</v>
      </c>
      <c r="G230" s="29">
        <v>0.09</v>
      </c>
      <c r="H230" s="29">
        <v>0.24</v>
      </c>
      <c r="I230" s="29">
        <v>-0.06</v>
      </c>
    </row>
    <row r="231" spans="1:9" x14ac:dyDescent="0.25">
      <c r="A231" s="30" t="s">
        <v>114</v>
      </c>
      <c r="B231" s="29">
        <v>0.06</v>
      </c>
      <c r="C231" s="29">
        <v>0.14000000000000001</v>
      </c>
      <c r="D231" s="29">
        <v>0.13</v>
      </c>
      <c r="E231" s="29">
        <v>0.27</v>
      </c>
      <c r="F231" s="29">
        <v>0.2</v>
      </c>
      <c r="G231" s="29">
        <v>0.05</v>
      </c>
      <c r="H231" s="29">
        <v>0.24</v>
      </c>
      <c r="I231" s="29">
        <v>-0.17</v>
      </c>
    </row>
    <row r="232" spans="1:9" x14ac:dyDescent="0.25">
      <c r="A232" s="30" t="s">
        <v>115</v>
      </c>
      <c r="B232" s="29">
        <v>0</v>
      </c>
      <c r="C232" s="29">
        <v>0.04</v>
      </c>
      <c r="D232" s="29">
        <v>-0.02</v>
      </c>
      <c r="E232" s="29">
        <v>0.01</v>
      </c>
      <c r="F232" s="29">
        <v>0.06</v>
      </c>
      <c r="G232" s="29">
        <v>7.0000000000000007E-2</v>
      </c>
      <c r="H232" s="29">
        <v>0.32</v>
      </c>
      <c r="I232" s="29">
        <v>-0.01</v>
      </c>
    </row>
    <row r="233" spans="1:9" x14ac:dyDescent="0.25">
      <c r="A233" s="52" t="s">
        <v>142</v>
      </c>
      <c r="B233" s="53">
        <v>0.15</v>
      </c>
      <c r="C233" s="53">
        <v>0.03</v>
      </c>
      <c r="D233" s="53"/>
      <c r="E233" s="29"/>
      <c r="F233" s="29"/>
      <c r="G233" s="29"/>
      <c r="H233" s="29"/>
      <c r="I233" s="29"/>
    </row>
    <row r="234" spans="1:9" x14ac:dyDescent="0.25">
      <c r="A234" s="54" t="s">
        <v>113</v>
      </c>
      <c r="B234" s="53">
        <v>0.17</v>
      </c>
      <c r="C234" s="53">
        <v>0.03</v>
      </c>
      <c r="D234" s="53"/>
      <c r="E234" s="29"/>
      <c r="F234" s="29"/>
      <c r="G234" s="29"/>
      <c r="H234" s="29"/>
      <c r="I234" s="29"/>
    </row>
    <row r="235" spans="1:9" x14ac:dyDescent="0.25">
      <c r="A235" s="54" t="s">
        <v>114</v>
      </c>
      <c r="B235" s="53">
        <v>0.09</v>
      </c>
      <c r="C235" s="53">
        <v>0.05</v>
      </c>
      <c r="D235" s="53"/>
      <c r="E235" s="29"/>
      <c r="F235" s="29"/>
      <c r="G235" s="29"/>
      <c r="H235" s="29"/>
      <c r="I235" s="29"/>
    </row>
    <row r="236" spans="1:9" x14ac:dyDescent="0.25">
      <c r="A236" s="54" t="s">
        <v>115</v>
      </c>
      <c r="B236" s="53">
        <v>0.09</v>
      </c>
      <c r="C236" s="53">
        <v>-0.02</v>
      </c>
      <c r="D236" s="53"/>
      <c r="E236" s="29"/>
      <c r="F236" s="29"/>
      <c r="G236" s="29"/>
      <c r="H236" s="29"/>
      <c r="I236" s="29"/>
    </row>
    <row r="237" spans="1:9" x14ac:dyDescent="0.25">
      <c r="A237" s="52" t="s">
        <v>143</v>
      </c>
      <c r="B237" s="53">
        <v>0.02</v>
      </c>
      <c r="C237" s="53">
        <v>0.01</v>
      </c>
      <c r="D237" s="53"/>
      <c r="E237" s="29"/>
      <c r="F237" s="29"/>
      <c r="G237" s="29"/>
      <c r="H237" s="29"/>
      <c r="I237" s="29"/>
    </row>
    <row r="238" spans="1:9" x14ac:dyDescent="0.25">
      <c r="A238" s="54" t="s">
        <v>113</v>
      </c>
      <c r="B238" s="53">
        <v>0.08</v>
      </c>
      <c r="C238" s="53">
        <v>7.0000000000000007E-2</v>
      </c>
      <c r="D238" s="53"/>
      <c r="E238" s="29"/>
      <c r="F238" s="29"/>
      <c r="G238" s="29"/>
      <c r="H238" s="29"/>
      <c r="I238" s="29"/>
    </row>
    <row r="239" spans="1:9" x14ac:dyDescent="0.25">
      <c r="A239" s="54" t="s">
        <v>114</v>
      </c>
      <c r="B239" s="53">
        <v>-0.06</v>
      </c>
      <c r="C239" s="53">
        <v>-7.0000000000000007E-2</v>
      </c>
      <c r="D239" s="53"/>
      <c r="E239" s="29"/>
      <c r="F239" s="29"/>
      <c r="G239" s="29"/>
      <c r="H239" s="29"/>
      <c r="I239" s="29"/>
    </row>
    <row r="240" spans="1:9" x14ac:dyDescent="0.25">
      <c r="A240" s="54" t="s">
        <v>115</v>
      </c>
      <c r="B240" s="53">
        <v>0.03</v>
      </c>
      <c r="C240" s="53">
        <v>-0.09</v>
      </c>
      <c r="D240" s="53"/>
      <c r="E240" s="29"/>
      <c r="F240" s="29"/>
      <c r="G240" s="29"/>
      <c r="H240" s="29"/>
      <c r="I240" s="29"/>
    </row>
    <row r="241" spans="1:9" x14ac:dyDescent="0.25">
      <c r="A241" s="52" t="s">
        <v>144</v>
      </c>
      <c r="B241" s="53">
        <v>-0.01</v>
      </c>
      <c r="C241" s="53">
        <v>-0.05</v>
      </c>
      <c r="D241" s="53"/>
      <c r="E241" s="29"/>
      <c r="F241" s="29"/>
      <c r="G241" s="29"/>
      <c r="H241" s="29"/>
      <c r="I241" s="29"/>
    </row>
    <row r="242" spans="1:9" x14ac:dyDescent="0.25">
      <c r="A242" s="54" t="s">
        <v>113</v>
      </c>
      <c r="B242" s="53">
        <v>0</v>
      </c>
      <c r="C242" s="53">
        <v>-0.04</v>
      </c>
      <c r="D242" s="53"/>
      <c r="E242" s="29"/>
      <c r="F242" s="29"/>
      <c r="G242" s="29"/>
      <c r="H242" s="29"/>
      <c r="I242" s="29"/>
    </row>
    <row r="243" spans="1:9" x14ac:dyDescent="0.25">
      <c r="A243" s="54" t="s">
        <v>114</v>
      </c>
      <c r="B243" s="53">
        <v>-0.04</v>
      </c>
      <c r="C243" s="53">
        <v>-7.0000000000000007E-2</v>
      </c>
      <c r="D243" s="53"/>
      <c r="E243" s="29"/>
      <c r="F243" s="29"/>
      <c r="G243" s="29"/>
      <c r="H243" s="29"/>
      <c r="I243" s="29"/>
    </row>
    <row r="244" spans="1:9" x14ac:dyDescent="0.25">
      <c r="A244" s="54" t="s">
        <v>115</v>
      </c>
      <c r="B244" s="53">
        <v>-0.04</v>
      </c>
      <c r="C244" s="53">
        <v>-0.08</v>
      </c>
      <c r="D244" s="53"/>
      <c r="E244" s="29"/>
      <c r="F244" s="29"/>
      <c r="G244" s="29"/>
      <c r="H244" s="29"/>
      <c r="I244" s="29"/>
    </row>
    <row r="245" spans="1:9" x14ac:dyDescent="0.25">
      <c r="A245" s="32" t="s">
        <v>106</v>
      </c>
      <c r="B245" s="33">
        <v>-0.02</v>
      </c>
      <c r="C245" s="33">
        <v>0.15</v>
      </c>
      <c r="D245" s="33">
        <v>0.1</v>
      </c>
      <c r="E245" s="33">
        <v>0.09</v>
      </c>
      <c r="F245" s="33">
        <v>0.02</v>
      </c>
      <c r="G245" s="33">
        <v>-0.04</v>
      </c>
      <c r="H245" s="33">
        <v>0.06</v>
      </c>
      <c r="I245" s="33">
        <v>0.11</v>
      </c>
    </row>
    <row r="246" spans="1:9" x14ac:dyDescent="0.25">
      <c r="A246" s="30" t="s">
        <v>113</v>
      </c>
      <c r="B246" s="29">
        <v>0.11</v>
      </c>
      <c r="C246" s="29">
        <v>0.26</v>
      </c>
      <c r="D246" s="29">
        <v>0.12</v>
      </c>
      <c r="E246" s="29">
        <v>0.09</v>
      </c>
      <c r="F246" s="29">
        <v>0.01</v>
      </c>
      <c r="G246" s="29">
        <v>-0.05</v>
      </c>
      <c r="H246" s="29">
        <v>0.06</v>
      </c>
      <c r="I246" s="29">
        <v>0.12</v>
      </c>
    </row>
    <row r="247" spans="1:9" x14ac:dyDescent="0.25">
      <c r="A247" s="30" t="s">
        <v>114</v>
      </c>
      <c r="B247" s="29">
        <v>-0.17</v>
      </c>
      <c r="C247" s="29">
        <v>-0.01</v>
      </c>
      <c r="D247" s="29">
        <v>0.06</v>
      </c>
      <c r="E247" s="29">
        <v>0.14000000000000001</v>
      </c>
      <c r="F247" s="29">
        <v>0.04</v>
      </c>
      <c r="G247" s="29">
        <v>-0.02</v>
      </c>
      <c r="H247" s="29">
        <v>0.09</v>
      </c>
      <c r="I247" s="29">
        <v>0.08</v>
      </c>
    </row>
    <row r="248" spans="1:9" x14ac:dyDescent="0.25">
      <c r="A248" s="30" t="s">
        <v>115</v>
      </c>
      <c r="B248" s="29">
        <v>-0.15</v>
      </c>
      <c r="C248" s="29">
        <v>-0.03</v>
      </c>
      <c r="D248" s="29">
        <v>-0.01</v>
      </c>
      <c r="E248" s="29">
        <v>-0.09</v>
      </c>
      <c r="F248" s="29">
        <v>-0.03</v>
      </c>
      <c r="G248" s="29">
        <v>-0.1</v>
      </c>
      <c r="H248" s="29">
        <v>-0.11</v>
      </c>
      <c r="I248" s="29">
        <v>0.23</v>
      </c>
    </row>
    <row r="249" spans="1:9" x14ac:dyDescent="0.25">
      <c r="A249" s="32" t="s">
        <v>107</v>
      </c>
      <c r="B249" s="33">
        <v>-0.08</v>
      </c>
      <c r="C249" s="33">
        <v>-0.37</v>
      </c>
      <c r="D249" s="33">
        <v>0</v>
      </c>
      <c r="E249" s="33">
        <v>0.21</v>
      </c>
      <c r="F249" s="33">
        <v>-0.52</v>
      </c>
      <c r="G249" s="33">
        <v>-0.28999999999999998</v>
      </c>
      <c r="H249" s="33">
        <v>-0.17</v>
      </c>
      <c r="I249" s="33">
        <v>3.08</v>
      </c>
    </row>
    <row r="250" spans="1:9" x14ac:dyDescent="0.25">
      <c r="A250" s="34" t="s">
        <v>103</v>
      </c>
      <c r="B250" s="56">
        <v>0.1</v>
      </c>
      <c r="C250" s="56">
        <v>0.06</v>
      </c>
      <c r="D250" s="56">
        <v>0.06</v>
      </c>
      <c r="E250" s="56">
        <v>7.0000000000000007E-2</v>
      </c>
      <c r="F250" s="56">
        <v>0.08</v>
      </c>
      <c r="G250" s="56">
        <v>-0.04</v>
      </c>
      <c r="H250" s="56">
        <v>0.17</v>
      </c>
      <c r="I250" s="56">
        <v>0.05</v>
      </c>
    </row>
    <row r="251" spans="1:9" x14ac:dyDescent="0.25">
      <c r="A251" s="32" t="s">
        <v>104</v>
      </c>
      <c r="B251" s="33">
        <v>0.18</v>
      </c>
      <c r="C251" s="33">
        <v>-0.01</v>
      </c>
      <c r="D251" s="33">
        <v>0.04</v>
      </c>
      <c r="E251" s="33">
        <v>-0.08</v>
      </c>
      <c r="F251" s="29">
        <v>0.01</v>
      </c>
      <c r="G251" s="33">
        <v>-0.03</v>
      </c>
      <c r="H251" s="33">
        <v>0.19</v>
      </c>
      <c r="I251" s="33">
        <v>0.06</v>
      </c>
    </row>
    <row r="252" spans="1:9" x14ac:dyDescent="0.25">
      <c r="A252" s="30" t="s">
        <v>113</v>
      </c>
      <c r="B252" s="29"/>
      <c r="C252" s="29"/>
      <c r="D252" s="29"/>
      <c r="E252" s="29"/>
      <c r="F252" s="29">
        <v>0.03</v>
      </c>
      <c r="G252" s="29">
        <v>-0.01</v>
      </c>
      <c r="H252" s="29">
        <v>0.21</v>
      </c>
      <c r="I252" s="29">
        <v>0.05</v>
      </c>
    </row>
    <row r="253" spans="1:9" x14ac:dyDescent="0.25">
      <c r="A253" s="30" t="s">
        <v>114</v>
      </c>
      <c r="B253" s="29"/>
      <c r="C253" s="29"/>
      <c r="D253" s="29"/>
      <c r="E253" s="29"/>
      <c r="F253" s="29">
        <v>-0.18</v>
      </c>
      <c r="G253" s="29">
        <v>-0.25</v>
      </c>
      <c r="H253" s="29">
        <v>0.17</v>
      </c>
      <c r="I253" s="29">
        <v>-0.01</v>
      </c>
    </row>
    <row r="254" spans="1:9" x14ac:dyDescent="0.25">
      <c r="A254" s="30" t="s">
        <v>115</v>
      </c>
      <c r="B254" s="29"/>
      <c r="C254" s="29"/>
      <c r="D254" s="29"/>
      <c r="E254" s="29"/>
      <c r="F254" s="29">
        <v>-0.14000000000000001</v>
      </c>
      <c r="G254" s="29">
        <v>0.04</v>
      </c>
      <c r="H254" s="29">
        <v>0.16</v>
      </c>
      <c r="I254" s="29">
        <v>-0.1</v>
      </c>
    </row>
    <row r="255" spans="1:9" x14ac:dyDescent="0.25">
      <c r="A255" s="30" t="s">
        <v>121</v>
      </c>
      <c r="B255" s="29"/>
      <c r="C255" s="29"/>
      <c r="D255" s="29"/>
      <c r="E255" s="29"/>
      <c r="F255" s="29">
        <v>0.03</v>
      </c>
      <c r="G255" s="29">
        <v>-0.15</v>
      </c>
      <c r="H255" s="29">
        <v>-0.04</v>
      </c>
      <c r="I255" s="29">
        <v>0.43</v>
      </c>
    </row>
    <row r="256" spans="1:9" x14ac:dyDescent="0.25">
      <c r="A256" s="28" t="s">
        <v>108</v>
      </c>
      <c r="B256" s="29">
        <v>0</v>
      </c>
      <c r="C256" s="29">
        <v>0</v>
      </c>
      <c r="D256" s="29">
        <v>0</v>
      </c>
      <c r="E256" s="29">
        <v>0</v>
      </c>
      <c r="F256" s="29">
        <v>0</v>
      </c>
      <c r="G256" s="29">
        <v>0</v>
      </c>
      <c r="H256" s="29">
        <v>0</v>
      </c>
      <c r="I256" s="29">
        <v>0</v>
      </c>
    </row>
    <row r="257" spans="1:9" ht="15.75" thickBot="1" x14ac:dyDescent="0.3">
      <c r="A257" s="31" t="s">
        <v>105</v>
      </c>
      <c r="B257" s="35">
        <v>0.1</v>
      </c>
      <c r="C257" s="35">
        <v>0.06</v>
      </c>
      <c r="D257" s="35">
        <v>0.06</v>
      </c>
      <c r="E257" s="35">
        <v>0.06</v>
      </c>
      <c r="F257" s="35">
        <v>7.0000000000000007E-2</v>
      </c>
      <c r="G257" s="35">
        <v>-0.04</v>
      </c>
      <c r="H257" s="57">
        <v>0.19</v>
      </c>
      <c r="I257" s="35">
        <v>0.05</v>
      </c>
    </row>
    <row r="258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13"/>
  <sheetViews>
    <sheetView zoomScale="90" zoomScaleNormal="90" workbookViewId="0">
      <selection activeCell="B15" sqref="B15"/>
    </sheetView>
  </sheetViews>
  <sheetFormatPr defaultRowHeight="15" x14ac:dyDescent="0.25"/>
  <cols>
    <col min="1" max="1" width="48.7109375" customWidth="1"/>
    <col min="2" max="14" width="11.7109375" customWidth="1"/>
    <col min="15" max="15" width="16.28515625" customWidth="1"/>
    <col min="19" max="19" width="8.5703125" customWidth="1"/>
  </cols>
  <sheetData>
    <row r="1" spans="1:21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7">
        <f>+I1+1</f>
        <v>2023</v>
      </c>
      <c r="K1" s="37">
        <f t="shared" ref="K1:N1" si="1">+J1+1</f>
        <v>2024</v>
      </c>
      <c r="L1" s="37">
        <f t="shared" si="1"/>
        <v>2025</v>
      </c>
      <c r="M1" s="37">
        <f t="shared" si="1"/>
        <v>2026</v>
      </c>
      <c r="N1" s="37">
        <f t="shared" si="1"/>
        <v>2027</v>
      </c>
      <c r="O1" s="37" t="s">
        <v>199</v>
      </c>
    </row>
    <row r="2" spans="1:21" x14ac:dyDescent="0.25">
      <c r="A2" s="38" t="s">
        <v>128</v>
      </c>
      <c r="B2" s="38"/>
      <c r="C2" s="38"/>
      <c r="D2" s="38"/>
      <c r="E2" s="38"/>
      <c r="F2" s="38"/>
      <c r="G2" s="38"/>
      <c r="H2" s="38"/>
      <c r="I2" s="38"/>
      <c r="J2" s="37"/>
      <c r="K2" s="37"/>
      <c r="L2" s="37"/>
      <c r="M2" s="37"/>
      <c r="N2" s="37"/>
      <c r="O2" s="37"/>
    </row>
    <row r="3" spans="1:21" x14ac:dyDescent="0.25">
      <c r="A3" s="39" t="s">
        <v>139</v>
      </c>
      <c r="B3" s="69">
        <f>Historicals!B133</f>
        <v>30601</v>
      </c>
      <c r="C3" s="69">
        <f>Historicals!C133</f>
        <v>32376</v>
      </c>
      <c r="D3" s="69">
        <f>Historicals!D133</f>
        <v>34350</v>
      </c>
      <c r="E3" s="69">
        <f>Historicals!E133</f>
        <v>36397</v>
      </c>
      <c r="F3" s="69">
        <f>Historicals!F133</f>
        <v>39117</v>
      </c>
      <c r="G3" s="69">
        <f>Historicals!G133</f>
        <v>37403</v>
      </c>
      <c r="H3" s="69">
        <f>Historicals!H133</f>
        <v>44538</v>
      </c>
      <c r="I3" s="69">
        <f>Historicals!I133</f>
        <v>46710</v>
      </c>
      <c r="J3" s="69">
        <f>SUM(J21,J51,J81,J111,J141,J159,J192)</f>
        <v>51040.36400695359</v>
      </c>
      <c r="K3" s="69">
        <f t="shared" ref="K3:N3" si="2">SUM(K21,K51,K81,K111,K141,K159,K192)</f>
        <v>55561.256504157267</v>
      </c>
      <c r="L3" s="69">
        <f t="shared" si="2"/>
        <v>58538.524996838321</v>
      </c>
      <c r="M3" s="69">
        <f t="shared" si="2"/>
        <v>61475.575719132823</v>
      </c>
      <c r="N3" s="69">
        <f t="shared" si="2"/>
        <v>64490.509223470508</v>
      </c>
      <c r="Q3" s="63"/>
      <c r="R3" s="63"/>
      <c r="S3" s="63"/>
      <c r="T3" s="63"/>
      <c r="U3" s="63"/>
    </row>
    <row r="4" spans="1:21" x14ac:dyDescent="0.25">
      <c r="A4" s="40" t="s">
        <v>129</v>
      </c>
      <c r="B4" s="60" t="str">
        <f>IFERROR((B3-A3)/A3,"nm")</f>
        <v>nm</v>
      </c>
      <c r="C4" s="59">
        <f>IFERROR((C3-B3)/B3,"nm")</f>
        <v>5.8004640371229696E-2</v>
      </c>
      <c r="D4" s="59">
        <f t="shared" ref="D4:I4" si="3">IFERROR((D3-C3)/C3,"nm")</f>
        <v>6.0971089696071165E-2</v>
      </c>
      <c r="E4" s="59">
        <f t="shared" si="3"/>
        <v>5.9592430858806403E-2</v>
      </c>
      <c r="F4" s="59">
        <f t="shared" si="3"/>
        <v>7.4731433909388134E-2</v>
      </c>
      <c r="G4" s="59">
        <f t="shared" si="3"/>
        <v>-4.3817266150267146E-2</v>
      </c>
      <c r="H4" s="59">
        <f t="shared" si="3"/>
        <v>0.1907600994572628</v>
      </c>
      <c r="I4" s="59">
        <f t="shared" si="3"/>
        <v>4.8767344739323724E-2</v>
      </c>
      <c r="J4" s="70">
        <f t="shared" ref="J4" si="4">IFERROR((J3-I3)/I3,"nm")</f>
        <v>9.2707428964966615E-2</v>
      </c>
      <c r="K4" s="70">
        <f t="shared" ref="K4" si="5">IFERROR((K3-J3)/J3,"nm")</f>
        <v>8.8574848262989725E-2</v>
      </c>
      <c r="L4" s="70">
        <f t="shared" ref="L4" si="6">IFERROR((L3-K3)/K3,"nm")</f>
        <v>5.3585334098020007E-2</v>
      </c>
      <c r="M4" s="70">
        <f t="shared" ref="M4" si="7">IFERROR((M3-L3)/L3,"nm")</f>
        <v>5.0172954006837932E-2</v>
      </c>
      <c r="N4" s="70">
        <f t="shared" ref="N4" si="8">IFERROR((N3-M3)/M3,"nm")</f>
        <v>4.9042786001910643E-2</v>
      </c>
    </row>
    <row r="5" spans="1:21" x14ac:dyDescent="0.25">
      <c r="A5" s="39" t="s">
        <v>130</v>
      </c>
      <c r="B5" s="58">
        <f>Historicals!B144+Historicals!B177</f>
        <v>4839</v>
      </c>
      <c r="C5" s="58">
        <f>Historicals!C144+Historicals!C177</f>
        <v>5291</v>
      </c>
      <c r="D5" s="58">
        <f>Historicals!D144+Historicals!D177</f>
        <v>5651</v>
      </c>
      <c r="E5" s="58">
        <f>Historicals!E144+Historicals!E177</f>
        <v>5126</v>
      </c>
      <c r="F5" s="58">
        <f>Historicals!F144+Historicals!F177</f>
        <v>5555</v>
      </c>
      <c r="G5" s="58">
        <f>Historicals!G144+Historicals!G177</f>
        <v>3697</v>
      </c>
      <c r="H5" s="58">
        <f>Historicals!H144+Historicals!H177</f>
        <v>7667</v>
      </c>
      <c r="I5" s="58">
        <f>Historicals!I144+Historicals!I177</f>
        <v>7573</v>
      </c>
      <c r="J5" s="69">
        <f>SUM(J35,J65,J95,J125,J143,J173)</f>
        <v>7870.7517029125293</v>
      </c>
      <c r="K5" s="69">
        <f t="shared" ref="K5:N5" si="9">SUM(K35,K65,K95,K125,K143,K173)</f>
        <v>9935.8088673127186</v>
      </c>
      <c r="L5" s="69">
        <f t="shared" si="9"/>
        <v>12017.479022396448</v>
      </c>
      <c r="M5" s="69">
        <f t="shared" si="9"/>
        <v>14779.740317908801</v>
      </c>
      <c r="N5" s="69">
        <f t="shared" si="9"/>
        <v>17350.893157316605</v>
      </c>
    </row>
    <row r="6" spans="1:21" x14ac:dyDescent="0.25">
      <c r="A6" s="40" t="s">
        <v>129</v>
      </c>
      <c r="B6" s="60" t="str">
        <f>IFERROR((B5-A5)/A5,"nm")</f>
        <v>nm</v>
      </c>
      <c r="C6" s="60">
        <f>IFERROR((C5-B5)/B5,"nm")</f>
        <v>9.340772886960115E-2</v>
      </c>
      <c r="D6" s="60">
        <f t="shared" ref="D6:I6" si="10">IFERROR((D5-C5)/C5,"nm")</f>
        <v>6.8040068040068041E-2</v>
      </c>
      <c r="E6" s="60">
        <f t="shared" si="10"/>
        <v>-9.2903910812245624E-2</v>
      </c>
      <c r="F6" s="60">
        <f t="shared" si="10"/>
        <v>8.3690987124463517E-2</v>
      </c>
      <c r="G6" s="60">
        <f t="shared" si="10"/>
        <v>-0.3344734473447345</v>
      </c>
      <c r="H6" s="60">
        <f t="shared" si="10"/>
        <v>1.0738436570192047</v>
      </c>
      <c r="I6" s="60">
        <f t="shared" si="10"/>
        <v>-1.2260336507108387E-2</v>
      </c>
      <c r="J6" s="83">
        <f t="shared" ref="J6" si="11">IFERROR((J5-I5)/I5,"nm")</f>
        <v>3.9317536367691704E-2</v>
      </c>
      <c r="K6" s="83">
        <f t="shared" ref="K6" si="12">IFERROR((K5-J5)/J5,"nm")</f>
        <v>0.26237102151704594</v>
      </c>
      <c r="L6" s="83">
        <f t="shared" ref="L6" si="13">IFERROR((L5-K5)/K5,"nm")</f>
        <v>0.20951189610058865</v>
      </c>
      <c r="M6" s="83">
        <f t="shared" ref="M6" si="14">IFERROR((M5-L5)/L5,"nm")</f>
        <v>0.22985363988274479</v>
      </c>
      <c r="N6" s="83">
        <f t="shared" ref="N6" si="15">IFERROR((N5-M5)/M5,"nm")</f>
        <v>0.17396468301221127</v>
      </c>
    </row>
    <row r="7" spans="1:21" ht="15.75" customHeight="1" x14ac:dyDescent="0.25">
      <c r="A7" s="40" t="s">
        <v>131</v>
      </c>
      <c r="B7" s="59">
        <f>IFERROR(B5/B$3, "nm")</f>
        <v>0.15813208718669325</v>
      </c>
      <c r="C7" s="59">
        <f t="shared" ref="C7:N7" si="16">IFERROR(C5/C$3, "nm")</f>
        <v>0.16342352359772672</v>
      </c>
      <c r="D7" s="59">
        <f t="shared" si="16"/>
        <v>0.16451237263464338</v>
      </c>
      <c r="E7" s="59">
        <f t="shared" si="16"/>
        <v>0.14083578316894249</v>
      </c>
      <c r="F7" s="59">
        <f t="shared" si="16"/>
        <v>0.14200986783240024</v>
      </c>
      <c r="G7" s="59">
        <f t="shared" si="16"/>
        <v>9.8842338849824879E-2</v>
      </c>
      <c r="H7" s="59">
        <f t="shared" si="16"/>
        <v>0.17214513449189456</v>
      </c>
      <c r="I7" s="59">
        <f t="shared" si="16"/>
        <v>0.16212802397773496</v>
      </c>
      <c r="J7" s="59">
        <f t="shared" si="16"/>
        <v>0.15420641792131892</v>
      </c>
      <c r="K7" s="59">
        <f t="shared" si="16"/>
        <v>0.17882620898915938</v>
      </c>
      <c r="L7" s="59">
        <f t="shared" si="16"/>
        <v>0.20529179754777754</v>
      </c>
      <c r="M7" s="59">
        <f t="shared" si="16"/>
        <v>0.24041646044005988</v>
      </c>
      <c r="N7" s="59">
        <f t="shared" si="16"/>
        <v>0.2690456838725343</v>
      </c>
    </row>
    <row r="8" spans="1:21" x14ac:dyDescent="0.25">
      <c r="A8" s="39" t="s">
        <v>132</v>
      </c>
      <c r="B8" s="46">
        <f>Historicals!B177</f>
        <v>606</v>
      </c>
      <c r="C8" s="46">
        <f>Historicals!C177</f>
        <v>649</v>
      </c>
      <c r="D8" s="46">
        <f>Historicals!D177</f>
        <v>706</v>
      </c>
      <c r="E8" s="46">
        <f>Historicals!E177</f>
        <v>747</v>
      </c>
      <c r="F8" s="46">
        <f>Historicals!F177</f>
        <v>705</v>
      </c>
      <c r="G8" s="46">
        <f>Historicals!G177</f>
        <v>721</v>
      </c>
      <c r="H8" s="46">
        <f>Historicals!H177</f>
        <v>744</v>
      </c>
      <c r="I8" s="46">
        <f>Historicals!I177</f>
        <v>717</v>
      </c>
      <c r="J8" s="72">
        <f>SUM(J38,J68,J98,J128,J146,J176,J199)</f>
        <v>749.63291420891494</v>
      </c>
      <c r="K8" s="72">
        <f t="shared" ref="K8:N8" si="17">SUM(K38,K68,K98,K128,K146,K176,K199)</f>
        <v>769.25061335262978</v>
      </c>
      <c r="L8" s="72">
        <f t="shared" si="17"/>
        <v>777.15373818243461</v>
      </c>
      <c r="M8" s="72">
        <f t="shared" si="17"/>
        <v>807.69621626010246</v>
      </c>
      <c r="N8" s="72">
        <f t="shared" si="17"/>
        <v>837.25221053191831</v>
      </c>
    </row>
    <row r="9" spans="1:21" x14ac:dyDescent="0.25">
      <c r="A9" s="40" t="s">
        <v>129</v>
      </c>
      <c r="B9" s="60" t="str">
        <f>IFERROR((B8-A8)/A8,"nm")</f>
        <v>nm</v>
      </c>
      <c r="C9" s="60">
        <f t="shared" ref="C9:I9" si="18">IFERROR((C8-B8)/B8,"nm")</f>
        <v>7.0957095709570955E-2</v>
      </c>
      <c r="D9" s="60">
        <f t="shared" si="18"/>
        <v>8.7827426810477657E-2</v>
      </c>
      <c r="E9" s="60">
        <f t="shared" si="18"/>
        <v>5.8073654390934842E-2</v>
      </c>
      <c r="F9" s="60">
        <f t="shared" si="18"/>
        <v>-5.6224899598393573E-2</v>
      </c>
      <c r="G9" s="60">
        <f t="shared" si="18"/>
        <v>2.2695035460992909E-2</v>
      </c>
      <c r="H9" s="60">
        <f t="shared" si="18"/>
        <v>3.1900138696255201E-2</v>
      </c>
      <c r="I9" s="60">
        <f t="shared" si="18"/>
        <v>-3.6290322580645164E-2</v>
      </c>
      <c r="J9" s="71">
        <f t="shared" ref="J9" si="19">IFERROR((J8-I8)/I8,"nm")</f>
        <v>4.5513129998486668E-2</v>
      </c>
      <c r="K9" s="71">
        <f t="shared" ref="K9" si="20">IFERROR((K8-J8)/J8,"nm")</f>
        <v>2.6169740911679867E-2</v>
      </c>
      <c r="L9" s="71">
        <f t="shared" ref="L9" si="21">IFERROR((L8-K8)/K8,"nm")</f>
        <v>1.02737972419165E-2</v>
      </c>
      <c r="M9" s="71">
        <f t="shared" ref="M9" si="22">IFERROR((M8-L8)/L8,"nm")</f>
        <v>3.9300432561900758E-2</v>
      </c>
      <c r="N9" s="71">
        <f t="shared" ref="N9" si="23">IFERROR((N8-M8)/M8,"nm")</f>
        <v>3.6592958685221735E-2</v>
      </c>
      <c r="O9" s="71"/>
    </row>
    <row r="10" spans="1:21" x14ac:dyDescent="0.25">
      <c r="A10" s="40" t="s">
        <v>133</v>
      </c>
      <c r="B10" s="59">
        <f>IFERROR(B8/B$3, "nm")</f>
        <v>1.9803274402797295E-2</v>
      </c>
      <c r="C10" s="59">
        <f t="shared" ref="C10:H10" si="24">IFERROR(C8/C$3, "nm")</f>
        <v>2.0045712873733631E-2</v>
      </c>
      <c r="D10" s="59">
        <f t="shared" si="24"/>
        <v>2.0553129548762736E-2</v>
      </c>
      <c r="E10" s="59">
        <f t="shared" si="24"/>
        <v>2.0523669533203285E-2</v>
      </c>
      <c r="F10" s="59">
        <f t="shared" si="24"/>
        <v>1.8022854513382928E-2</v>
      </c>
      <c r="G10" s="59">
        <f t="shared" si="24"/>
        <v>1.9276528620698875E-2</v>
      </c>
      <c r="H10" s="59">
        <f t="shared" si="24"/>
        <v>1.6704836319547355E-2</v>
      </c>
      <c r="I10" s="59">
        <f t="shared" ref="I10:N10" si="25">I8/I3</f>
        <v>1.5350032113037893E-2</v>
      </c>
      <c r="J10" s="59">
        <f t="shared" si="25"/>
        <v>1.4687060501895855E-2</v>
      </c>
      <c r="K10" s="59">
        <f t="shared" si="25"/>
        <v>1.384509029768022E-2</v>
      </c>
      <c r="L10" s="59">
        <f t="shared" si="25"/>
        <v>1.3275936457647486E-2</v>
      </c>
      <c r="M10" s="59">
        <f t="shared" si="25"/>
        <v>1.3138489665396108E-2</v>
      </c>
      <c r="N10" s="59">
        <f t="shared" si="25"/>
        <v>1.2982564731047447E-2</v>
      </c>
      <c r="O10" s="84"/>
    </row>
    <row r="11" spans="1:21" x14ac:dyDescent="0.25">
      <c r="A11" s="39" t="s">
        <v>134</v>
      </c>
      <c r="B11" s="58">
        <f>Historicals!B144</f>
        <v>4233</v>
      </c>
      <c r="C11" s="58">
        <f>Historicals!C144</f>
        <v>4642</v>
      </c>
      <c r="D11" s="58">
        <f>Historicals!D144</f>
        <v>4945</v>
      </c>
      <c r="E11" s="58">
        <f>Historicals!E144</f>
        <v>4379</v>
      </c>
      <c r="F11" s="58">
        <f>Historicals!F144</f>
        <v>4850</v>
      </c>
      <c r="G11" s="58">
        <f>Historicals!G144</f>
        <v>2976</v>
      </c>
      <c r="H11" s="58">
        <f>Historicals!H144</f>
        <v>6923</v>
      </c>
      <c r="I11" s="58">
        <f>Historicals!I144</f>
        <v>6856</v>
      </c>
      <c r="J11" s="69">
        <f>J5-J8</f>
        <v>7121.118788703614</v>
      </c>
      <c r="K11" s="69">
        <f t="shared" ref="K11:N11" si="26">K5-K8</f>
        <v>9166.5582539600891</v>
      </c>
      <c r="L11" s="69">
        <f t="shared" si="26"/>
        <v>11240.325284214014</v>
      </c>
      <c r="M11" s="69">
        <f t="shared" si="26"/>
        <v>13972.044101648698</v>
      </c>
      <c r="N11" s="69">
        <f t="shared" si="26"/>
        <v>16513.640946784686</v>
      </c>
      <c r="O11" s="69"/>
    </row>
    <row r="12" spans="1:21" x14ac:dyDescent="0.25">
      <c r="A12" s="40" t="s">
        <v>129</v>
      </c>
      <c r="B12" s="60" t="str">
        <f>IFERROR((B11-A11)/A11,"nm")</f>
        <v>nm</v>
      </c>
      <c r="C12" s="60">
        <f t="shared" ref="C12:I12" si="27">IFERROR((C11-B11)/B11,"nm")</f>
        <v>9.6621781242617527E-2</v>
      </c>
      <c r="D12" s="60">
        <f t="shared" si="27"/>
        <v>6.527358897027144E-2</v>
      </c>
      <c r="E12" s="60">
        <f t="shared" si="27"/>
        <v>-0.11445904954499495</v>
      </c>
      <c r="F12" s="60">
        <f t="shared" si="27"/>
        <v>0.10755880337976707</v>
      </c>
      <c r="G12" s="60">
        <f t="shared" si="27"/>
        <v>-0.38639175257731961</v>
      </c>
      <c r="H12" s="60">
        <f t="shared" si="27"/>
        <v>1.32627688172043</v>
      </c>
      <c r="I12" s="60">
        <f t="shared" si="27"/>
        <v>-9.6778853098367767E-3</v>
      </c>
      <c r="J12" s="71">
        <f t="shared" ref="J12" si="28">IFERROR((J11-I11)/I11,"nm")</f>
        <v>3.866960161954696E-2</v>
      </c>
      <c r="K12" s="71">
        <f t="shared" ref="K12" si="29">IFERROR((K11-J11)/J11,"nm")</f>
        <v>0.28723568949603823</v>
      </c>
      <c r="L12" s="71">
        <f t="shared" ref="L12" si="30">IFERROR((L11-K11)/K11,"nm")</f>
        <v>0.22623180618069236</v>
      </c>
      <c r="M12" s="71">
        <f t="shared" ref="M12" si="31">IFERROR((M11-L11)/L11,"nm")</f>
        <v>0.24302844876483498</v>
      </c>
      <c r="N12" s="71">
        <f t="shared" ref="N12" si="32">IFERROR((N11-M11)/M11,"nm")</f>
        <v>0.18190587051153667</v>
      </c>
      <c r="O12" s="71"/>
    </row>
    <row r="13" spans="1:21" x14ac:dyDescent="0.25">
      <c r="A13" s="40" t="s">
        <v>131</v>
      </c>
      <c r="B13" s="59">
        <f>IFERROR(B11/B$3, "nm")</f>
        <v>0.13832881278389594</v>
      </c>
      <c r="C13" s="59">
        <f t="shared" ref="C13:N13" si="33">IFERROR(C11/C$3, "nm")</f>
        <v>0.14337781072399308</v>
      </c>
      <c r="D13" s="59">
        <f t="shared" si="33"/>
        <v>0.14395924308588065</v>
      </c>
      <c r="E13" s="59">
        <f t="shared" si="33"/>
        <v>0.12031211363573921</v>
      </c>
      <c r="F13" s="59">
        <f t="shared" si="33"/>
        <v>0.12398701331901731</v>
      </c>
      <c r="G13" s="59">
        <f t="shared" si="33"/>
        <v>7.9565810229126011E-2</v>
      </c>
      <c r="H13" s="59">
        <f t="shared" si="33"/>
        <v>0.1554402981723472</v>
      </c>
      <c r="I13" s="59">
        <f t="shared" si="33"/>
        <v>0.14677799186469706</v>
      </c>
      <c r="J13" s="59">
        <f t="shared" si="33"/>
        <v>0.13951935741942306</v>
      </c>
      <c r="K13" s="59">
        <f t="shared" si="33"/>
        <v>0.16498111869147916</v>
      </c>
      <c r="L13" s="59">
        <f t="shared" si="33"/>
        <v>0.19201586109013005</v>
      </c>
      <c r="M13" s="59">
        <f t="shared" si="33"/>
        <v>0.22727797077466375</v>
      </c>
      <c r="N13" s="59">
        <f t="shared" si="33"/>
        <v>0.25606311914148688</v>
      </c>
      <c r="O13" s="70"/>
    </row>
    <row r="14" spans="1:21" x14ac:dyDescent="0.25">
      <c r="A14" s="39" t="s">
        <v>135</v>
      </c>
      <c r="B14" s="46">
        <f>Historicals!B166</f>
        <v>963</v>
      </c>
      <c r="C14" s="46">
        <f>Historicals!C166</f>
        <v>1143</v>
      </c>
      <c r="D14" s="46">
        <f>Historicals!D166</f>
        <v>1105</v>
      </c>
      <c r="E14" s="46">
        <f>Historicals!E166</f>
        <v>1028</v>
      </c>
      <c r="F14" s="46">
        <f>Historicals!F166</f>
        <v>1119</v>
      </c>
      <c r="G14" s="46">
        <f>Historicals!G166</f>
        <v>1086</v>
      </c>
      <c r="H14" s="46">
        <f>Historicals!H166</f>
        <v>695</v>
      </c>
      <c r="I14" s="46">
        <f>Historicals!I166</f>
        <v>758</v>
      </c>
      <c r="J14" s="72">
        <f>SUM(J44,J74,J104,J134,J152,J182)</f>
        <v>739.98761279347923</v>
      </c>
      <c r="K14" s="72">
        <f t="shared" ref="K14:N14" si="34">SUM(K44,K74,K104,K134,K152,K182)</f>
        <v>776.35100409996085</v>
      </c>
      <c r="L14" s="72">
        <f t="shared" si="34"/>
        <v>793.1308565882531</v>
      </c>
      <c r="M14" s="72">
        <f t="shared" si="34"/>
        <v>830.56348775891195</v>
      </c>
      <c r="N14" s="72">
        <f t="shared" si="34"/>
        <v>868.465491370515</v>
      </c>
      <c r="O14" s="72"/>
    </row>
    <row r="15" spans="1:21" x14ac:dyDescent="0.25">
      <c r="A15" s="40" t="s">
        <v>129</v>
      </c>
      <c r="B15" s="60" t="str">
        <f>IFERROR((B14-A14)/A14,"nm")</f>
        <v>nm</v>
      </c>
      <c r="C15" s="60">
        <f t="shared" ref="C15:I15" si="35">IFERROR((C14-B14)/B14,"nm")</f>
        <v>0.18691588785046728</v>
      </c>
      <c r="D15" s="60">
        <f t="shared" si="35"/>
        <v>-3.3245844269466314E-2</v>
      </c>
      <c r="E15" s="60">
        <f t="shared" si="35"/>
        <v>-6.9683257918552038E-2</v>
      </c>
      <c r="F15" s="60">
        <f t="shared" si="35"/>
        <v>8.8521400778210121E-2</v>
      </c>
      <c r="G15" s="60">
        <f t="shared" si="35"/>
        <v>-2.9490616621983913E-2</v>
      </c>
      <c r="H15" s="60">
        <f t="shared" si="35"/>
        <v>-0.36003683241252304</v>
      </c>
      <c r="I15" s="60">
        <f t="shared" si="35"/>
        <v>9.0647482014388492E-2</v>
      </c>
      <c r="J15" s="83">
        <f t="shared" ref="J15" si="36">IFERROR((J14-I14)/I14,"nm")</f>
        <v>-2.3763043808074896E-2</v>
      </c>
      <c r="K15" s="83">
        <f t="shared" ref="K15" si="37">IFERROR((K14-J14)/J14,"nm")</f>
        <v>4.9140540568251595E-2</v>
      </c>
      <c r="L15" s="83">
        <f t="shared" ref="L15" si="38">IFERROR((L14-K14)/K14,"nm")</f>
        <v>2.1613744813462909E-2</v>
      </c>
      <c r="M15" s="83">
        <f t="shared" ref="M15" si="39">IFERROR((M14-L14)/L14,"nm")</f>
        <v>4.7196034374049921E-2</v>
      </c>
      <c r="N15" s="83">
        <f t="shared" ref="N15" si="40">IFERROR((N14-M14)/M14,"nm")</f>
        <v>4.5634083571230721E-2</v>
      </c>
      <c r="O15" s="83"/>
    </row>
    <row r="16" spans="1:21" x14ac:dyDescent="0.25">
      <c r="A16" s="40" t="s">
        <v>133</v>
      </c>
      <c r="B16" s="59">
        <f>IFERROR(B14/B$3, "nm")</f>
        <v>3.146955981830659E-2</v>
      </c>
      <c r="C16" s="59">
        <f t="shared" ref="C16:N16" si="41">IFERROR(C14/C$3, "nm")</f>
        <v>3.5303928836174947E-2</v>
      </c>
      <c r="D16" s="59">
        <f t="shared" si="41"/>
        <v>3.2168850072780204E-2</v>
      </c>
      <c r="E16" s="59">
        <f t="shared" si="41"/>
        <v>2.8244086051048164E-2</v>
      </c>
      <c r="F16" s="59">
        <f t="shared" si="41"/>
        <v>2.8606488227624818E-2</v>
      </c>
      <c r="G16" s="59">
        <f t="shared" si="41"/>
        <v>2.9035104136031869E-2</v>
      </c>
      <c r="H16" s="59">
        <f t="shared" si="41"/>
        <v>1.5604652207104046E-2</v>
      </c>
      <c r="I16" s="59">
        <f t="shared" si="41"/>
        <v>1.6227788482123744E-2</v>
      </c>
      <c r="J16" s="59">
        <f t="shared" si="41"/>
        <v>1.4498086508408628E-2</v>
      </c>
      <c r="K16" s="59">
        <f t="shared" si="41"/>
        <v>1.3972884217293967E-2</v>
      </c>
      <c r="L16" s="59">
        <f t="shared" si="41"/>
        <v>1.3548869853333173E-2</v>
      </c>
      <c r="M16" s="59">
        <f t="shared" si="41"/>
        <v>1.3510462944723894E-2</v>
      </c>
      <c r="N16" s="59">
        <f t="shared" si="41"/>
        <v>1.3466562783077668E-2</v>
      </c>
      <c r="O16" s="84"/>
    </row>
    <row r="17" spans="1:15" x14ac:dyDescent="0.25">
      <c r="A17" s="9" t="s">
        <v>146</v>
      </c>
      <c r="B17" s="46">
        <f>Historicals!B155</f>
        <v>3011</v>
      </c>
      <c r="C17" s="46">
        <f>Historicals!C155</f>
        <v>3520</v>
      </c>
      <c r="D17" s="46">
        <f>Historicals!D155</f>
        <v>3989</v>
      </c>
      <c r="E17" s="46">
        <f>Historicals!E155</f>
        <v>4454</v>
      </c>
      <c r="F17" s="46">
        <f>Historicals!F155</f>
        <v>4744</v>
      </c>
      <c r="G17" s="46">
        <f>Historicals!G155</f>
        <v>4866</v>
      </c>
      <c r="H17" s="46">
        <f>Historicals!H155</f>
        <v>4904</v>
      </c>
      <c r="I17" s="46">
        <f>Historicals!I155</f>
        <v>4791</v>
      </c>
      <c r="J17" s="72">
        <f>SUM(J47,J77,J107,J137,J155,J185,J208)</f>
        <v>4984.1945278503899</v>
      </c>
      <c r="K17" s="72">
        <f t="shared" ref="K17:N17" si="42">SUM(K47,K77,K107,K137,K155,K185,K208)</f>
        <v>5216.5760481988582</v>
      </c>
      <c r="L17" s="72">
        <f t="shared" si="42"/>
        <v>5370.6795512873305</v>
      </c>
      <c r="M17" s="72">
        <f t="shared" si="42"/>
        <v>5613.7607383231989</v>
      </c>
      <c r="N17" s="72">
        <f t="shared" si="42"/>
        <v>5875.7609523751125</v>
      </c>
      <c r="O17" s="131"/>
    </row>
    <row r="18" spans="1:15" x14ac:dyDescent="0.25">
      <c r="A18" s="40" t="s">
        <v>129</v>
      </c>
      <c r="B18" s="45" t="str">
        <f>+IFERROR((B17-A17)/A17,"nm")</f>
        <v>nm</v>
      </c>
      <c r="C18" s="45">
        <f t="shared" ref="C18:I18" si="43">+IFERROR((C17-B17)/B17,"nm")</f>
        <v>0.16904682829624709</v>
      </c>
      <c r="D18" s="45">
        <f t="shared" si="43"/>
        <v>0.13323863636363636</v>
      </c>
      <c r="E18" s="45">
        <f t="shared" si="43"/>
        <v>0.11657056906492855</v>
      </c>
      <c r="F18" s="45">
        <f t="shared" si="43"/>
        <v>6.5110013471037273E-2</v>
      </c>
      <c r="G18" s="45">
        <f t="shared" si="43"/>
        <v>2.5716694772344013E-2</v>
      </c>
      <c r="H18" s="45">
        <f t="shared" si="43"/>
        <v>7.8092889436909164E-3</v>
      </c>
      <c r="I18" s="45">
        <f t="shared" si="43"/>
        <v>-2.3042414355628059E-2</v>
      </c>
      <c r="J18" s="62">
        <f t="shared" ref="J18" si="44">+IFERROR((J17-I17)/I17,"nm")</f>
        <v>4.0324468346981827E-2</v>
      </c>
      <c r="K18" s="62">
        <f t="shared" ref="K18" si="45">+IFERROR((K17-J17)/J17,"nm")</f>
        <v>4.6623685943632504E-2</v>
      </c>
      <c r="L18" s="62">
        <f t="shared" ref="L18" si="46">+IFERROR((L17-K17)/K17,"nm")</f>
        <v>2.9541120778193205E-2</v>
      </c>
      <c r="M18" s="62">
        <f t="shared" ref="M18" si="47">+IFERROR((M17-L17)/L17,"nm")</f>
        <v>4.5260787711231598E-2</v>
      </c>
      <c r="N18" s="62">
        <f t="shared" ref="N18" si="48">+IFERROR((N17-M17)/M17,"nm")</f>
        <v>4.6671068872481326E-2</v>
      </c>
      <c r="O18" s="62"/>
    </row>
    <row r="19" spans="1:15" x14ac:dyDescent="0.25">
      <c r="A19" s="40" t="s">
        <v>133</v>
      </c>
      <c r="B19" s="45">
        <f>+IFERROR(B17/B$3,"nm")</f>
        <v>9.8395477271984569E-2</v>
      </c>
      <c r="C19" s="45">
        <f t="shared" ref="C19:N19" si="49">+IFERROR(C17/C$3,"nm")</f>
        <v>0.10872251050160613</v>
      </c>
      <c r="D19" s="45">
        <f t="shared" si="49"/>
        <v>0.11612809315866085</v>
      </c>
      <c r="E19" s="45">
        <f t="shared" si="49"/>
        <v>0.12237272302662307</v>
      </c>
      <c r="F19" s="45">
        <f t="shared" si="49"/>
        <v>0.1212771940588491</v>
      </c>
      <c r="G19" s="45">
        <f t="shared" si="49"/>
        <v>0.13009651632222013</v>
      </c>
      <c r="H19" s="45">
        <f t="shared" si="49"/>
        <v>0.11010822219228523</v>
      </c>
      <c r="I19" s="45">
        <f t="shared" si="49"/>
        <v>0.10256904303147078</v>
      </c>
      <c r="J19" s="45">
        <f t="shared" si="49"/>
        <v>9.7652017669218771E-2</v>
      </c>
      <c r="K19" s="45">
        <f t="shared" si="49"/>
        <v>9.3888734280308042E-2</v>
      </c>
      <c r="L19" s="45">
        <f t="shared" si="49"/>
        <v>9.1746068961891372E-2</v>
      </c>
      <c r="M19" s="45">
        <f t="shared" si="49"/>
        <v>9.1316928270361003E-2</v>
      </c>
      <c r="N19" s="45">
        <f t="shared" si="49"/>
        <v>9.1110475372656902E-2</v>
      </c>
      <c r="O19" s="84"/>
    </row>
    <row r="20" spans="1:15" x14ac:dyDescent="0.25">
      <c r="A20" s="41" t="str">
        <f>+Historicals!A109</f>
        <v>North America</v>
      </c>
      <c r="B20" s="41"/>
      <c r="C20" s="41"/>
      <c r="D20" s="41"/>
      <c r="E20" s="41"/>
      <c r="F20" s="41"/>
      <c r="G20" s="41"/>
      <c r="H20" s="41"/>
      <c r="I20" s="41"/>
      <c r="J20" s="73"/>
      <c r="K20" s="73"/>
      <c r="L20" s="73"/>
      <c r="M20" s="73"/>
      <c r="N20" s="73"/>
      <c r="O20" s="73"/>
    </row>
    <row r="21" spans="1:15" x14ac:dyDescent="0.25">
      <c r="A21" s="9" t="s">
        <v>136</v>
      </c>
      <c r="B21" s="9">
        <f>SUM(B23,B27,B31)</f>
        <v>13740</v>
      </c>
      <c r="C21" s="9">
        <f t="shared" ref="C21:I21" si="50">SUM(C23,C27,C31)</f>
        <v>14764</v>
      </c>
      <c r="D21" s="9">
        <f t="shared" si="50"/>
        <v>15216</v>
      </c>
      <c r="E21" s="9">
        <f t="shared" si="50"/>
        <v>14855</v>
      </c>
      <c r="F21" s="9">
        <f t="shared" si="50"/>
        <v>15902</v>
      </c>
      <c r="G21" s="9">
        <f t="shared" si="50"/>
        <v>14484</v>
      </c>
      <c r="H21" s="9">
        <f t="shared" si="50"/>
        <v>17179</v>
      </c>
      <c r="I21" s="9">
        <f t="shared" si="50"/>
        <v>18353</v>
      </c>
      <c r="J21" s="69">
        <f>SUM(J23,J27,J31)</f>
        <v>19473.149771428576</v>
      </c>
      <c r="K21" s="69">
        <f t="shared" ref="K21:N21" si="51">SUM(K23,K27,K31)</f>
        <v>20718.31924183304</v>
      </c>
      <c r="L21" s="69">
        <f t="shared" si="51"/>
        <v>21747.812066097846</v>
      </c>
      <c r="M21" s="69">
        <f t="shared" si="51"/>
        <v>22758.719166537529</v>
      </c>
      <c r="N21" s="69">
        <f t="shared" si="51"/>
        <v>23736.754326137172</v>
      </c>
      <c r="O21" s="131"/>
    </row>
    <row r="22" spans="1:15" x14ac:dyDescent="0.25">
      <c r="A22" s="42" t="s">
        <v>129</v>
      </c>
      <c r="B22" s="45" t="str">
        <f>+IFERROR((B21-A21)/A21,"nm")</f>
        <v>nm</v>
      </c>
      <c r="C22" s="45">
        <f>+IFERROR((C21-B21)/B21,"nm")</f>
        <v>7.4526928675400297E-2</v>
      </c>
      <c r="D22" s="45">
        <f t="shared" ref="D22:I22" si="52">+IFERROR((D21-C21)/C21,"nm")</f>
        <v>3.061500948252506E-2</v>
      </c>
      <c r="E22" s="45">
        <f t="shared" si="52"/>
        <v>-2.3725026288117772E-2</v>
      </c>
      <c r="F22" s="45">
        <f t="shared" si="52"/>
        <v>7.0481319421070346E-2</v>
      </c>
      <c r="G22" s="45">
        <f t="shared" si="52"/>
        <v>-8.9171173437303478E-2</v>
      </c>
      <c r="H22" s="45">
        <f t="shared" si="52"/>
        <v>0.18606738470035902</v>
      </c>
      <c r="I22" s="45">
        <f t="shared" si="52"/>
        <v>6.8339251411607196E-2</v>
      </c>
      <c r="J22" s="62">
        <f t="shared" ref="J22" si="53">+IFERROR((J21-I21)/I21,"nm")</f>
        <v>6.1033606027819758E-2</v>
      </c>
      <c r="K22" s="62">
        <f t="shared" ref="K22" si="54">+IFERROR((K21-J21)/J21,"nm")</f>
        <v>6.3942889826246976E-2</v>
      </c>
      <c r="L22" s="62">
        <f t="shared" ref="L22" si="55">+IFERROR((L21-K21)/K21,"nm")</f>
        <v>4.9689977852359901E-2</v>
      </c>
      <c r="M22" s="62">
        <f t="shared" ref="M22" si="56">+IFERROR((M21-L21)/L21,"nm")</f>
        <v>4.6483163334649288E-2</v>
      </c>
      <c r="N22" s="62">
        <f t="shared" ref="N22" si="57">+IFERROR((N21-M21)/M21,"nm")</f>
        <v>4.2974086214731394E-2</v>
      </c>
      <c r="O22" s="62">
        <v>0.01</v>
      </c>
    </row>
    <row r="23" spans="1:15" x14ac:dyDescent="0.25">
      <c r="A23" s="43" t="s">
        <v>113</v>
      </c>
      <c r="B23" s="9">
        <f>+Historicals!B110</f>
        <v>8506</v>
      </c>
      <c r="C23" s="9">
        <f>+Historicals!C110</f>
        <v>9299</v>
      </c>
      <c r="D23" s="9">
        <f>+Historicals!D110</f>
        <v>9684</v>
      </c>
      <c r="E23" s="9">
        <f>+Historicals!E110</f>
        <v>9322</v>
      </c>
      <c r="F23" s="9">
        <f>+Historicals!F110</f>
        <v>10045</v>
      </c>
      <c r="G23" s="9">
        <f>+Historicals!G110</f>
        <v>9329</v>
      </c>
      <c r="H23" s="9">
        <f>+Historicals!H110</f>
        <v>11644</v>
      </c>
      <c r="I23" s="9">
        <f>+Historicals!I110</f>
        <v>12228</v>
      </c>
      <c r="J23" s="69">
        <f>I23*(1+J24)</f>
        <v>12857.742000000002</v>
      </c>
      <c r="K23" s="69">
        <f t="shared" ref="K23:N23" si="58">J23*(1+K24)</f>
        <v>13539.780924390003</v>
      </c>
      <c r="L23" s="69">
        <f t="shared" si="58"/>
        <v>14230.309751533892</v>
      </c>
      <c r="M23" s="69">
        <f t="shared" si="58"/>
        <v>14899.134309855985</v>
      </c>
      <c r="N23" s="69">
        <f t="shared" si="58"/>
        <v>15539.797085179791</v>
      </c>
      <c r="O23" s="69"/>
    </row>
    <row r="24" spans="1:15" x14ac:dyDescent="0.25">
      <c r="A24" s="42" t="s">
        <v>129</v>
      </c>
      <c r="B24" s="45" t="str">
        <f>+IFERROR((B23-A23)/A23,"nm")</f>
        <v>nm</v>
      </c>
      <c r="C24" s="45">
        <f>+IFERROR((C23-B23)/B23,"nm")</f>
        <v>9.3228309428638606E-2</v>
      </c>
      <c r="D24" s="45">
        <f t="shared" ref="D24:I24" si="59">+IFERROR((D23-C23)/C23,"nm")</f>
        <v>4.1402301322722872E-2</v>
      </c>
      <c r="E24" s="45">
        <f t="shared" si="59"/>
        <v>-3.7381247418422137E-2</v>
      </c>
      <c r="F24" s="45">
        <f t="shared" si="59"/>
        <v>7.7558463848959452E-2</v>
      </c>
      <c r="G24" s="45">
        <f t="shared" si="59"/>
        <v>-7.1279243404678949E-2</v>
      </c>
      <c r="H24" s="45">
        <f t="shared" si="59"/>
        <v>0.24815092721620752</v>
      </c>
      <c r="I24" s="45">
        <f t="shared" si="59"/>
        <v>5.015458605290278E-2</v>
      </c>
      <c r="J24" s="62">
        <f>J25+J26</f>
        <v>5.1500000000000004E-2</v>
      </c>
      <c r="K24" s="62">
        <f t="shared" ref="K24:N24" si="60">K25+K26</f>
        <v>5.3045000000000009E-2</v>
      </c>
      <c r="L24" s="62">
        <f t="shared" si="60"/>
        <v>5.0999999999999997E-2</v>
      </c>
      <c r="M24" s="62">
        <f t="shared" si="60"/>
        <v>4.7E-2</v>
      </c>
      <c r="N24" s="62">
        <f t="shared" si="60"/>
        <v>4.2999999999999997E-2</v>
      </c>
    </row>
    <row r="25" spans="1:15" x14ac:dyDescent="0.25">
      <c r="A25" s="42" t="s">
        <v>137</v>
      </c>
      <c r="B25" s="45">
        <f>+Historicals!B182</f>
        <v>0.14000000000000001</v>
      </c>
      <c r="C25" s="45">
        <f>+Historicals!C182</f>
        <v>0.09</v>
      </c>
      <c r="D25" s="45">
        <f>+Historicals!D182</f>
        <v>0.04</v>
      </c>
      <c r="E25" s="45">
        <f>+Historicals!E182</f>
        <v>-0.04</v>
      </c>
      <c r="F25" s="45">
        <f>+Historicals!F182</f>
        <v>0.08</v>
      </c>
      <c r="G25" s="45">
        <f>+Historicals!G182</f>
        <v>-7.0000000000000007E-2</v>
      </c>
      <c r="H25" s="45">
        <f>+Historicals!H182</f>
        <v>0.25</v>
      </c>
      <c r="I25" s="45">
        <f>+Historicals!I182</f>
        <v>0.05</v>
      </c>
      <c r="J25" s="82">
        <f>I25*(1+$O$25)</f>
        <v>5.1500000000000004E-2</v>
      </c>
      <c r="K25" s="82">
        <f>J25*(1+$O$25)</f>
        <v>5.3045000000000009E-2</v>
      </c>
      <c r="L25" s="82">
        <v>5.0999999999999997E-2</v>
      </c>
      <c r="M25" s="82">
        <f>L25-0.4%</f>
        <v>4.7E-2</v>
      </c>
      <c r="N25" s="82">
        <f>M25-0.4%</f>
        <v>4.2999999999999997E-2</v>
      </c>
      <c r="O25" s="132">
        <v>0.03</v>
      </c>
    </row>
    <row r="26" spans="1:15" x14ac:dyDescent="0.25">
      <c r="A26" s="42" t="s">
        <v>138</v>
      </c>
      <c r="B26" s="45" t="str">
        <f t="shared" ref="B26:H26" si="61">+IFERROR(B24-B25,"nm")</f>
        <v>nm</v>
      </c>
      <c r="C26" s="45">
        <f t="shared" si="61"/>
        <v>3.2283094286386094E-3</v>
      </c>
      <c r="D26" s="45">
        <f t="shared" si="61"/>
        <v>1.4023013227228709E-3</v>
      </c>
      <c r="E26" s="45">
        <f t="shared" si="61"/>
        <v>2.6187525815778642E-3</v>
      </c>
      <c r="F26" s="45">
        <f t="shared" si="61"/>
        <v>-2.4415361510405492E-3</v>
      </c>
      <c r="G26" s="45">
        <f t="shared" si="61"/>
        <v>-1.2792434046789425E-3</v>
      </c>
      <c r="H26" s="45">
        <f t="shared" si="61"/>
        <v>-1.8490727837924825E-3</v>
      </c>
      <c r="I26" s="45">
        <f>+IFERROR(I24-I25,"nm")</f>
        <v>1.545860529027776E-4</v>
      </c>
      <c r="J26" s="82">
        <v>0</v>
      </c>
      <c r="K26" s="82">
        <v>0</v>
      </c>
      <c r="L26" s="82">
        <v>0</v>
      </c>
      <c r="M26" s="82">
        <v>0</v>
      </c>
      <c r="N26" s="82">
        <v>0</v>
      </c>
    </row>
    <row r="27" spans="1:15" x14ac:dyDescent="0.25">
      <c r="A27" s="43" t="s">
        <v>114</v>
      </c>
      <c r="B27" s="9">
        <f>+Historicals!B111</f>
        <v>4410</v>
      </c>
      <c r="C27" s="9">
        <f>+Historicals!C111</f>
        <v>4746</v>
      </c>
      <c r="D27" s="9">
        <f>+Historicals!D111</f>
        <v>4886</v>
      </c>
      <c r="E27" s="9">
        <f>+Historicals!E111</f>
        <v>4938</v>
      </c>
      <c r="F27" s="9">
        <f>+Historicals!F111</f>
        <v>5260</v>
      </c>
      <c r="G27" s="9">
        <f>+Historicals!G111</f>
        <v>4639</v>
      </c>
      <c r="H27" s="9">
        <f>+Historicals!H111</f>
        <v>5028</v>
      </c>
      <c r="I27" s="9">
        <f>+Historicals!I111</f>
        <v>5492</v>
      </c>
      <c r="J27" s="69">
        <f>I27*(1+J28)</f>
        <v>6001.1084000000001</v>
      </c>
      <c r="K27" s="69">
        <f t="shared" ref="K27:N27" si="62">J27*(1+K28)</f>
        <v>6574.1002311404</v>
      </c>
      <c r="L27" s="69">
        <f t="shared" si="62"/>
        <v>6915.9534431597012</v>
      </c>
      <c r="M27" s="69">
        <f t="shared" si="62"/>
        <v>7254.8351618745264</v>
      </c>
      <c r="N27" s="69">
        <f t="shared" si="62"/>
        <v>7588.5575793207545</v>
      </c>
    </row>
    <row r="28" spans="1:15" x14ac:dyDescent="0.25">
      <c r="A28" s="42" t="s">
        <v>129</v>
      </c>
      <c r="B28" s="45" t="str">
        <f>+IFERROR((B27-A27)/A27,"nm")</f>
        <v>nm</v>
      </c>
      <c r="C28" s="45">
        <f>+IFERROR((C27-B27)/B27,"nm")</f>
        <v>7.6190476190476197E-2</v>
      </c>
      <c r="D28" s="45">
        <f t="shared" ref="D28:I28" si="63">+IFERROR((D27-C27)/C27,"nm")</f>
        <v>2.9498525073746312E-2</v>
      </c>
      <c r="E28" s="45">
        <f t="shared" si="63"/>
        <v>1.0642652476463364E-2</v>
      </c>
      <c r="F28" s="45">
        <f t="shared" si="63"/>
        <v>6.5208586472255969E-2</v>
      </c>
      <c r="G28" s="45">
        <f t="shared" si="63"/>
        <v>-0.11806083650190113</v>
      </c>
      <c r="H28" s="45">
        <f t="shared" si="63"/>
        <v>8.3854278939426596E-2</v>
      </c>
      <c r="I28" s="45">
        <f t="shared" si="63"/>
        <v>9.2283214001591091E-2</v>
      </c>
      <c r="J28" s="62">
        <f>J29+J30</f>
        <v>9.2700000000000005E-2</v>
      </c>
      <c r="K28" s="62">
        <f t="shared" ref="K28:N28" si="64">K29+K30</f>
        <v>9.548100000000001E-2</v>
      </c>
      <c r="L28" s="62">
        <f t="shared" si="64"/>
        <v>5.1999999999999998E-2</v>
      </c>
      <c r="M28" s="62">
        <f t="shared" si="64"/>
        <v>4.8999999999999995E-2</v>
      </c>
      <c r="N28" s="62">
        <f t="shared" si="64"/>
        <v>4.5999999999999992E-2</v>
      </c>
      <c r="O28" s="62"/>
    </row>
    <row r="29" spans="1:15" x14ac:dyDescent="0.25">
      <c r="A29" s="42" t="s">
        <v>137</v>
      </c>
      <c r="B29" s="45">
        <f>+Historicals!B186</f>
        <v>0</v>
      </c>
      <c r="C29" s="45">
        <f>+Historicals!C186</f>
        <v>0</v>
      </c>
      <c r="D29" s="45">
        <f>+Historicals!D186</f>
        <v>0.03</v>
      </c>
      <c r="E29" s="45">
        <f>+Historicals!E186</f>
        <v>0.06</v>
      </c>
      <c r="F29" s="45">
        <f>+Historicals!F186</f>
        <v>0.12</v>
      </c>
      <c r="G29" s="45">
        <f>+Historicals!G186</f>
        <v>-0.03</v>
      </c>
      <c r="H29" s="45">
        <f>+Historicals!H186</f>
        <v>0.13</v>
      </c>
      <c r="I29" s="62">
        <f>+Historicals!I186</f>
        <v>0.09</v>
      </c>
      <c r="J29" s="82">
        <f>I29*(1+$O$29)</f>
        <v>9.2700000000000005E-2</v>
      </c>
      <c r="K29" s="82">
        <f>J29*(1+$O$29)</f>
        <v>9.548100000000001E-2</v>
      </c>
      <c r="L29" s="82">
        <v>5.1999999999999998E-2</v>
      </c>
      <c r="M29" s="82">
        <f>L29-0.3%</f>
        <v>4.8999999999999995E-2</v>
      </c>
      <c r="N29" s="82">
        <f>M29-0.3%</f>
        <v>4.5999999999999992E-2</v>
      </c>
      <c r="O29" s="132">
        <v>0.03</v>
      </c>
    </row>
    <row r="30" spans="1:15" x14ac:dyDescent="0.25">
      <c r="A30" s="42" t="s">
        <v>138</v>
      </c>
      <c r="B30" s="45" t="str">
        <f t="shared" ref="B30" si="65">+IFERROR(B28-B29,"nm")</f>
        <v>nm</v>
      </c>
      <c r="C30" s="45">
        <f t="shared" ref="C30" si="66">+IFERROR(C28-C29,"nm")</f>
        <v>7.6190476190476197E-2</v>
      </c>
      <c r="D30" s="45">
        <f t="shared" ref="D30" si="67">+IFERROR(D28-D29,"nm")</f>
        <v>-5.0147492625368661E-4</v>
      </c>
      <c r="E30" s="45">
        <f t="shared" ref="E30" si="68">+IFERROR(E28-E29,"nm")</f>
        <v>-4.9357347523536634E-2</v>
      </c>
      <c r="F30" s="45">
        <f t="shared" ref="F30" si="69">+IFERROR(F28-F29,"nm")</f>
        <v>-5.4791413527744026E-2</v>
      </c>
      <c r="G30" s="45">
        <f t="shared" ref="G30" si="70">+IFERROR(G28-G29,"nm")</f>
        <v>-8.8060836501901135E-2</v>
      </c>
      <c r="H30" s="45">
        <f t="shared" ref="H30" si="71">+IFERROR(H28-H29,"nm")</f>
        <v>-4.6145721060573408E-2</v>
      </c>
      <c r="I30" s="45">
        <f>+IFERROR(I28-I29,"nm")</f>
        <v>2.283214001591094E-3</v>
      </c>
      <c r="J30" s="82">
        <v>0</v>
      </c>
      <c r="K30" s="82">
        <v>0</v>
      </c>
      <c r="L30" s="82">
        <v>0</v>
      </c>
      <c r="M30" s="82">
        <v>0</v>
      </c>
      <c r="N30" s="82">
        <v>0</v>
      </c>
      <c r="O30" s="82"/>
    </row>
    <row r="31" spans="1:15" x14ac:dyDescent="0.25">
      <c r="A31" s="43" t="s">
        <v>115</v>
      </c>
      <c r="B31" s="9">
        <f>+Historicals!B112</f>
        <v>824</v>
      </c>
      <c r="C31" s="9">
        <f>+Historicals!C112</f>
        <v>719</v>
      </c>
      <c r="D31" s="9">
        <f>+Historicals!D112</f>
        <v>646</v>
      </c>
      <c r="E31" s="9">
        <f>+Historicals!E112</f>
        <v>595</v>
      </c>
      <c r="F31" s="9">
        <f>+Historicals!F112</f>
        <v>597</v>
      </c>
      <c r="G31" s="9">
        <f>+Historicals!G112</f>
        <v>516</v>
      </c>
      <c r="H31" s="9">
        <f>+Historicals!H112</f>
        <v>507</v>
      </c>
      <c r="I31" s="9">
        <f>+Historicals!I112</f>
        <v>633</v>
      </c>
      <c r="J31" s="69">
        <f>I31*(1+J32)</f>
        <v>614.29937142857148</v>
      </c>
      <c r="K31" s="69">
        <f t="shared" ref="K31:N31" si="72">J31*(1+K32)</f>
        <v>604.438086302638</v>
      </c>
      <c r="L31" s="69">
        <f t="shared" si="72"/>
        <v>601.54887140425046</v>
      </c>
      <c r="M31" s="69">
        <f t="shared" si="72"/>
        <v>604.74969480702021</v>
      </c>
      <c r="N31" s="69">
        <f t="shared" si="72"/>
        <v>608.39966163662734</v>
      </c>
      <c r="O31" s="69"/>
    </row>
    <row r="32" spans="1:15" x14ac:dyDescent="0.25">
      <c r="A32" s="42" t="s">
        <v>129</v>
      </c>
      <c r="B32" s="45" t="str">
        <f>+IFERROR((B31-A31)/A31,"nm")</f>
        <v>nm</v>
      </c>
      <c r="C32" s="45">
        <f>+IFERROR((C31-B31)/B31,"nm")</f>
        <v>-0.12742718446601942</v>
      </c>
      <c r="D32" s="45">
        <f t="shared" ref="D32:I32" si="73">+IFERROR((D31-C31)/C31,"nm")</f>
        <v>-0.10152990264255911</v>
      </c>
      <c r="E32" s="45">
        <f t="shared" si="73"/>
        <v>-7.8947368421052627E-2</v>
      </c>
      <c r="F32" s="45">
        <f t="shared" si="73"/>
        <v>3.3613445378151263E-3</v>
      </c>
      <c r="G32" s="45">
        <f t="shared" si="73"/>
        <v>-0.135678391959799</v>
      </c>
      <c r="H32" s="45">
        <f t="shared" si="73"/>
        <v>-1.7441860465116279E-2</v>
      </c>
      <c r="I32" s="45">
        <f t="shared" si="73"/>
        <v>0.24852071005917159</v>
      </c>
      <c r="J32" s="62">
        <f>J33+J34</f>
        <v>-2.9542857142857142E-2</v>
      </c>
      <c r="K32" s="62">
        <f t="shared" ref="K32:N32" si="74">K33+K34</f>
        <v>-1.6052897959183677E-2</v>
      </c>
      <c r="L32" s="62">
        <f t="shared" si="74"/>
        <v>-4.7800013994169126E-3</v>
      </c>
      <c r="M32" s="62">
        <f t="shared" si="74"/>
        <v>5.320969841232817E-3</v>
      </c>
      <c r="N32" s="62">
        <f t="shared" si="74"/>
        <v>6.0355000770555096E-3</v>
      </c>
      <c r="O32" s="62"/>
    </row>
    <row r="33" spans="1:15" x14ac:dyDescent="0.25">
      <c r="A33" s="42" t="s">
        <v>137</v>
      </c>
      <c r="B33" s="45">
        <f>+Historicals!B184</f>
        <v>-0.05</v>
      </c>
      <c r="C33" s="45">
        <f>+Historicals!C184</f>
        <v>-0.13</v>
      </c>
      <c r="D33" s="45">
        <f>+Historicals!D184</f>
        <v>-0.1</v>
      </c>
      <c r="E33" s="45">
        <f>+Historicals!E184</f>
        <v>-0.08</v>
      </c>
      <c r="F33" s="45">
        <f>+Historicals!F184</f>
        <v>0</v>
      </c>
      <c r="G33" s="45">
        <f>+Historicals!G184</f>
        <v>-0.14000000000000001</v>
      </c>
      <c r="H33" s="45">
        <f>+Historicals!H184</f>
        <v>-0.02</v>
      </c>
      <c r="I33" s="45">
        <f>+Historicals!I184</f>
        <v>0.25</v>
      </c>
      <c r="J33" s="82">
        <f>AVERAGE(C33:I33)*(1+$O$33)</f>
        <v>-2.9542857142857142E-2</v>
      </c>
      <c r="K33" s="82">
        <f>AVERAGE(D33:J33)*(1+$O$33)</f>
        <v>-1.6052897959183677E-2</v>
      </c>
      <c r="L33" s="82">
        <f>AVERAGE(E33:K33)*(1+$O$33)</f>
        <v>-4.7800013994169126E-3</v>
      </c>
      <c r="M33" s="82">
        <f>AVERAGE(F33:L33)*(1+$O$33)</f>
        <v>5.320969841232817E-3</v>
      </c>
      <c r="N33" s="82">
        <f>AVERAGE(G33:M33)*(1+$O$33)</f>
        <v>6.0355000770555096E-3</v>
      </c>
      <c r="O33" s="82">
        <v>-0.06</v>
      </c>
    </row>
    <row r="34" spans="1:15" x14ac:dyDescent="0.25">
      <c r="A34" s="42" t="s">
        <v>138</v>
      </c>
      <c r="B34" s="45" t="str">
        <f t="shared" ref="B34" si="75">+IFERROR(B32-B33,"nm")</f>
        <v>nm</v>
      </c>
      <c r="C34" s="45">
        <f t="shared" ref="C34" si="76">+IFERROR(C32-C33,"nm")</f>
        <v>2.572815533980588E-3</v>
      </c>
      <c r="D34" s="45">
        <f t="shared" ref="D34" si="77">+IFERROR(D32-D33,"nm")</f>
        <v>-1.5299026425591028E-3</v>
      </c>
      <c r="E34" s="45">
        <f t="shared" ref="E34" si="78">+IFERROR(E32-E33,"nm")</f>
        <v>1.0526315789473745E-3</v>
      </c>
      <c r="F34" s="45">
        <f t="shared" ref="F34" si="79">+IFERROR(F32-F33,"nm")</f>
        <v>3.3613445378151263E-3</v>
      </c>
      <c r="G34" s="45">
        <f t="shared" ref="G34" si="80">+IFERROR(G32-G33,"nm")</f>
        <v>4.3216080402010137E-3</v>
      </c>
      <c r="H34" s="45">
        <f t="shared" ref="H34" si="81">+IFERROR(H32-H33,"nm")</f>
        <v>2.5581395348837216E-3</v>
      </c>
      <c r="I34" s="45">
        <f>+IFERROR(I32-I33,"nm")</f>
        <v>-1.4792899408284099E-3</v>
      </c>
      <c r="J34" s="82">
        <v>0</v>
      </c>
      <c r="K34" s="82">
        <v>0</v>
      </c>
      <c r="L34" s="82">
        <v>0</v>
      </c>
      <c r="M34" s="82">
        <v>0</v>
      </c>
      <c r="N34" s="82">
        <v>0</v>
      </c>
      <c r="O34" s="82"/>
    </row>
    <row r="35" spans="1:15" x14ac:dyDescent="0.25">
      <c r="A35" s="9" t="s">
        <v>130</v>
      </c>
      <c r="B35" s="46">
        <f>Historicals!B136+Historicals!B169</f>
        <v>3766</v>
      </c>
      <c r="C35" s="46">
        <f>Historicals!C136+Historicals!C169</f>
        <v>3896</v>
      </c>
      <c r="D35" s="46">
        <f>Historicals!D136+Historicals!D169</f>
        <v>4015</v>
      </c>
      <c r="E35" s="46">
        <f>Historicals!E136+Historicals!E169</f>
        <v>3760</v>
      </c>
      <c r="F35" s="46">
        <f>Historicals!F136+Historicals!F169</f>
        <v>4074</v>
      </c>
      <c r="G35" s="46">
        <f>Historicals!G136+Historicals!G169</f>
        <v>3047</v>
      </c>
      <c r="H35" s="46">
        <f>Historicals!H136+Historicals!H169</f>
        <v>5219</v>
      </c>
      <c r="I35" s="46">
        <f>Historicals!I136+Historicals!I169</f>
        <v>5238</v>
      </c>
      <c r="J35" s="69">
        <f>J21*J36</f>
        <v>3209.8494927502352</v>
      </c>
      <c r="K35" s="69">
        <f t="shared" ref="K35:N35" si="82">K21*K36</f>
        <v>4225.0704237058326</v>
      </c>
      <c r="L35" s="69">
        <f t="shared" si="82"/>
        <v>5566.2377872210163</v>
      </c>
      <c r="M35" s="69">
        <f t="shared" si="82"/>
        <v>8006.1007408302858</v>
      </c>
      <c r="N35" s="69">
        <f t="shared" si="82"/>
        <v>10260.520834135066</v>
      </c>
      <c r="O35" s="69"/>
    </row>
    <row r="36" spans="1:15" x14ac:dyDescent="0.25">
      <c r="A36" s="44" t="s">
        <v>129</v>
      </c>
      <c r="B36" s="45" t="str">
        <f>+IFERROR((B35-A35)/A35,"nm")</f>
        <v>nm</v>
      </c>
      <c r="C36" s="45">
        <f t="shared" ref="C36:I36" si="83">+IFERROR((C35-B35)/B35,"nm")</f>
        <v>3.4519383961763142E-2</v>
      </c>
      <c r="D36" s="45">
        <f t="shared" si="83"/>
        <v>3.0544147843942507E-2</v>
      </c>
      <c r="E36" s="45">
        <f t="shared" si="83"/>
        <v>-6.351183063511831E-2</v>
      </c>
      <c r="F36" s="45">
        <f t="shared" si="83"/>
        <v>8.3510638297872336E-2</v>
      </c>
      <c r="G36" s="45">
        <f t="shared" si="83"/>
        <v>-0.25208640157093765</v>
      </c>
      <c r="H36" s="45">
        <f t="shared" si="83"/>
        <v>0.71283229405973092</v>
      </c>
      <c r="I36" s="45">
        <f t="shared" si="83"/>
        <v>3.640544165548956E-3</v>
      </c>
      <c r="J36" s="82">
        <f>AVERAGE(C36:I36)*(1+$O$36)</f>
        <v>0.16483463283684058</v>
      </c>
      <c r="K36" s="82">
        <f t="shared" ref="K36:N36" si="84">AVERAGE(D36:J36)*(1+$O$36)</f>
        <v>0.20392920749936383</v>
      </c>
      <c r="L36" s="82">
        <f t="shared" si="84"/>
        <v>0.25594472539599022</v>
      </c>
      <c r="M36" s="82">
        <f t="shared" si="84"/>
        <v>0.35178169220532279</v>
      </c>
      <c r="N36" s="82">
        <f t="shared" si="84"/>
        <v>0.43226300837755793</v>
      </c>
      <c r="O36" s="82">
        <v>1.1000000000000001</v>
      </c>
    </row>
    <row r="37" spans="1:15" x14ac:dyDescent="0.25">
      <c r="A37" s="44" t="s">
        <v>131</v>
      </c>
      <c r="B37" s="45">
        <f t="shared" ref="B37:H37" si="85">+IFERROR(B35/B$21,"nm")</f>
        <v>0.27409024745269289</v>
      </c>
      <c r="C37" s="45">
        <f t="shared" si="85"/>
        <v>0.26388512598211866</v>
      </c>
      <c r="D37" s="45">
        <f t="shared" si="85"/>
        <v>0.26386698212407994</v>
      </c>
      <c r="E37" s="45">
        <f t="shared" si="85"/>
        <v>0.25311342982160889</v>
      </c>
      <c r="F37" s="45">
        <f t="shared" si="85"/>
        <v>0.25619418941013711</v>
      </c>
      <c r="G37" s="45">
        <f t="shared" si="85"/>
        <v>0.2103700635183651</v>
      </c>
      <c r="H37" s="45">
        <f t="shared" si="85"/>
        <v>0.30380115256999823</v>
      </c>
      <c r="I37" s="45">
        <f>+IFERROR(I35/I$21,"nm")</f>
        <v>0.28540293140086087</v>
      </c>
      <c r="J37" s="45">
        <f t="shared" ref="J37:N37" si="86">+IFERROR(J35/J$21,"nm")</f>
        <v>0.16483463283684058</v>
      </c>
      <c r="K37" s="45">
        <f t="shared" si="86"/>
        <v>0.20392920749936383</v>
      </c>
      <c r="L37" s="45">
        <f t="shared" si="86"/>
        <v>0.25594472539599022</v>
      </c>
      <c r="M37" s="45">
        <f t="shared" si="86"/>
        <v>0.35178169220532279</v>
      </c>
      <c r="N37" s="45">
        <f t="shared" si="86"/>
        <v>0.43226300837755788</v>
      </c>
    </row>
    <row r="38" spans="1:15" x14ac:dyDescent="0.25">
      <c r="A38" s="9" t="s">
        <v>132</v>
      </c>
      <c r="B38" s="9">
        <f>+Historicals!B169</f>
        <v>121</v>
      </c>
      <c r="C38" s="9">
        <f>+Historicals!C169</f>
        <v>133</v>
      </c>
      <c r="D38" s="9">
        <f>+Historicals!D169</f>
        <v>140</v>
      </c>
      <c r="E38" s="9">
        <f>+Historicals!E169</f>
        <v>160</v>
      </c>
      <c r="F38" s="9">
        <f>+Historicals!F169</f>
        <v>149</v>
      </c>
      <c r="G38" s="9">
        <f>+Historicals!G169</f>
        <v>148</v>
      </c>
      <c r="H38" s="9">
        <f>+Historicals!H169</f>
        <v>130</v>
      </c>
      <c r="I38" s="9">
        <f>+Historicals!I169</f>
        <v>124</v>
      </c>
      <c r="J38" s="69">
        <f>J21*J39</f>
        <v>138.76743566292009</v>
      </c>
      <c r="K38" s="69">
        <f t="shared" ref="K38:N38" si="87">K21*K39</f>
        <v>143.21140771759548</v>
      </c>
      <c r="L38" s="69">
        <f t="shared" si="87"/>
        <v>145.81775201342944</v>
      </c>
      <c r="M38" s="69">
        <f t="shared" si="87"/>
        <v>148.01794772544022</v>
      </c>
      <c r="N38" s="69">
        <f t="shared" si="87"/>
        <v>149.74751725915127</v>
      </c>
      <c r="O38" s="69"/>
    </row>
    <row r="39" spans="1:15" x14ac:dyDescent="0.25">
      <c r="A39" s="44" t="s">
        <v>129</v>
      </c>
      <c r="B39" s="45" t="str">
        <f>+IFERROR((B38-A38)/A38,"nm")</f>
        <v>nm</v>
      </c>
      <c r="C39" s="45">
        <f t="shared" ref="C39:I39" si="88">+IFERROR((C38-B38)/B38,"nm")</f>
        <v>9.9173553719008267E-2</v>
      </c>
      <c r="D39" s="45">
        <f t="shared" si="88"/>
        <v>5.2631578947368418E-2</v>
      </c>
      <c r="E39" s="45">
        <f t="shared" si="88"/>
        <v>0.14285714285714285</v>
      </c>
      <c r="F39" s="45">
        <f t="shared" si="88"/>
        <v>-6.8750000000000006E-2</v>
      </c>
      <c r="G39" s="45">
        <f t="shared" si="88"/>
        <v>-6.7114093959731542E-3</v>
      </c>
      <c r="H39" s="45">
        <f t="shared" si="88"/>
        <v>-0.12162162162162163</v>
      </c>
      <c r="I39" s="45">
        <f t="shared" si="88"/>
        <v>-4.6153846153846156E-2</v>
      </c>
      <c r="J39" s="82">
        <f>AVERAGE(C39:I39)*(1+$O$39)</f>
        <v>7.1260909145023201E-3</v>
      </c>
      <c r="K39" s="82">
        <f t="shared" ref="K39:N39" si="89">J39*(1+$O$39)</f>
        <v>6.9123081870672504E-3</v>
      </c>
      <c r="L39" s="82">
        <f t="shared" si="89"/>
        <v>6.7049389414552329E-3</v>
      </c>
      <c r="M39" s="82">
        <f t="shared" si="89"/>
        <v>6.5037907732115761E-3</v>
      </c>
      <c r="N39" s="82">
        <f t="shared" si="89"/>
        <v>6.3086770500152285E-3</v>
      </c>
      <c r="O39" s="82">
        <v>-0.03</v>
      </c>
    </row>
    <row r="40" spans="1:15" x14ac:dyDescent="0.25">
      <c r="A40" s="44" t="s">
        <v>133</v>
      </c>
      <c r="B40" s="45">
        <f t="shared" ref="B40:H40" si="90">+IFERROR(B38/B$21,"nm")</f>
        <v>8.8064046579330417E-3</v>
      </c>
      <c r="C40" s="45">
        <f t="shared" si="90"/>
        <v>9.0083988079111346E-3</v>
      </c>
      <c r="D40" s="45">
        <f t="shared" si="90"/>
        <v>9.2008412197686646E-3</v>
      </c>
      <c r="E40" s="45">
        <f t="shared" si="90"/>
        <v>1.0770784247728038E-2</v>
      </c>
      <c r="F40" s="45">
        <f t="shared" si="90"/>
        <v>9.3698905798012821E-3</v>
      </c>
      <c r="G40" s="45">
        <f t="shared" si="90"/>
        <v>1.0218171775752554E-2</v>
      </c>
      <c r="H40" s="45">
        <f t="shared" si="90"/>
        <v>7.5673787764130628E-3</v>
      </c>
      <c r="I40" s="45">
        <f>+IFERROR(I38/I$21,"nm")</f>
        <v>6.7563886013185855E-3</v>
      </c>
      <c r="J40" s="45">
        <f t="shared" ref="J40:N40" si="91">+IFERROR(J38/J$21,"nm")</f>
        <v>7.1260909145023192E-3</v>
      </c>
      <c r="K40" s="45">
        <f t="shared" si="91"/>
        <v>6.9123081870672504E-3</v>
      </c>
      <c r="L40" s="45">
        <f t="shared" si="91"/>
        <v>6.7049389414552338E-3</v>
      </c>
      <c r="M40" s="45">
        <f t="shared" si="91"/>
        <v>6.5037907732115761E-3</v>
      </c>
      <c r="N40" s="45">
        <f t="shared" si="91"/>
        <v>6.3086770500152285E-3</v>
      </c>
    </row>
    <row r="41" spans="1:15" x14ac:dyDescent="0.25">
      <c r="A41" s="9" t="s">
        <v>134</v>
      </c>
      <c r="B41" s="9">
        <f>B35-B38</f>
        <v>3645</v>
      </c>
      <c r="C41" s="9">
        <f>C35-C38</f>
        <v>3763</v>
      </c>
      <c r="D41" s="9">
        <f t="shared" ref="D41:I41" si="92">D35-D38</f>
        <v>3875</v>
      </c>
      <c r="E41" s="9">
        <f t="shared" si="92"/>
        <v>3600</v>
      </c>
      <c r="F41" s="9">
        <f t="shared" si="92"/>
        <v>3925</v>
      </c>
      <c r="G41" s="9">
        <f t="shared" si="92"/>
        <v>2899</v>
      </c>
      <c r="H41" s="9">
        <f t="shared" si="92"/>
        <v>5089</v>
      </c>
      <c r="I41" s="9">
        <f t="shared" si="92"/>
        <v>5114</v>
      </c>
      <c r="J41" s="69">
        <f>J35-J38</f>
        <v>3071.0820570873152</v>
      </c>
      <c r="K41" s="69">
        <f t="shared" ref="K41:N41" si="93">K35-K38</f>
        <v>4081.8590159882369</v>
      </c>
      <c r="L41" s="69">
        <f t="shared" si="93"/>
        <v>5420.4200352075868</v>
      </c>
      <c r="M41" s="69">
        <f t="shared" si="93"/>
        <v>7858.0827931048452</v>
      </c>
      <c r="N41" s="69">
        <f t="shared" si="93"/>
        <v>10110.773316875915</v>
      </c>
      <c r="O41" s="69"/>
    </row>
    <row r="42" spans="1:15" x14ac:dyDescent="0.25">
      <c r="A42" s="44" t="s">
        <v>129</v>
      </c>
      <c r="B42" s="45" t="str">
        <f>+IFERROR((B41-A41)/A41,"nm")</f>
        <v>nm</v>
      </c>
      <c r="C42" s="45">
        <f t="shared" ref="C42:H42" si="94">+IFERROR((C41-B41)/B41,"nm")</f>
        <v>3.2373113854595334E-2</v>
      </c>
      <c r="D42" s="45">
        <f t="shared" si="94"/>
        <v>2.9763486579856498E-2</v>
      </c>
      <c r="E42" s="45">
        <f t="shared" si="94"/>
        <v>-7.0967741935483872E-2</v>
      </c>
      <c r="F42" s="45">
        <f t="shared" si="94"/>
        <v>9.0277777777777776E-2</v>
      </c>
      <c r="G42" s="45">
        <f t="shared" si="94"/>
        <v>-0.26140127388535034</v>
      </c>
      <c r="H42" s="45">
        <f t="shared" si="94"/>
        <v>0.75543290789927564</v>
      </c>
      <c r="I42" s="45">
        <f>+IFERROR(I41/H41-1,"nm")</f>
        <v>4.9125564943997002E-3</v>
      </c>
      <c r="J42" s="62">
        <f t="shared" ref="J42:N42" si="95">+IFERROR(J41/I41-1,"nm")</f>
        <v>-0.39947554613075575</v>
      </c>
      <c r="K42" s="62">
        <f t="shared" si="95"/>
        <v>0.32912730435459792</v>
      </c>
      <c r="L42" s="62">
        <f t="shared" si="95"/>
        <v>0.3279292631069175</v>
      </c>
      <c r="M42" s="62">
        <f t="shared" si="95"/>
        <v>0.44971842441429954</v>
      </c>
      <c r="N42" s="62">
        <f t="shared" si="95"/>
        <v>0.28667177262979671</v>
      </c>
      <c r="O42" s="62"/>
    </row>
    <row r="43" spans="1:15" x14ac:dyDescent="0.25">
      <c r="A43" s="44" t="s">
        <v>131</v>
      </c>
      <c r="B43" s="45">
        <f t="shared" ref="B43:H43" si="96">+IFERROR(B41/B$21,"nm")</f>
        <v>0.26528384279475981</v>
      </c>
      <c r="C43" s="45">
        <f t="shared" si="96"/>
        <v>0.25487672717420751</v>
      </c>
      <c r="D43" s="45">
        <f t="shared" si="96"/>
        <v>0.25466614090431128</v>
      </c>
      <c r="E43" s="45">
        <f t="shared" si="96"/>
        <v>0.24234264557388085</v>
      </c>
      <c r="F43" s="45">
        <f t="shared" si="96"/>
        <v>0.2468242988303358</v>
      </c>
      <c r="G43" s="45">
        <f t="shared" si="96"/>
        <v>0.20015189174261253</v>
      </c>
      <c r="H43" s="45">
        <f t="shared" si="96"/>
        <v>0.29623377379358518</v>
      </c>
      <c r="I43" s="45">
        <f>+IFERROR(I41/I$21,"nm")</f>
        <v>0.27864654279954232</v>
      </c>
      <c r="J43" s="62">
        <f>I43*(1+$O$43)</f>
        <v>0.26750068108756064</v>
      </c>
      <c r="K43" s="62">
        <f>J43*(1+$O$43)</f>
        <v>0.2568006538440582</v>
      </c>
      <c r="L43" s="62">
        <f>K43*(1+$O$43)</f>
        <v>0.24652862769029588</v>
      </c>
      <c r="M43" s="62">
        <f>L43*(1+$O$43)</f>
        <v>0.23666748258268402</v>
      </c>
      <c r="N43" s="62">
        <f>M43*(1+$O$43)</f>
        <v>0.22720078327937665</v>
      </c>
      <c r="O43" s="62">
        <v>-0.04</v>
      </c>
    </row>
    <row r="44" spans="1:15" x14ac:dyDescent="0.25">
      <c r="A44" s="9" t="s">
        <v>135</v>
      </c>
      <c r="B44" s="9">
        <f>+Historicals!B158</f>
        <v>208</v>
      </c>
      <c r="C44" s="9">
        <f>+Historicals!C158</f>
        <v>242</v>
      </c>
      <c r="D44" s="9">
        <f>+Historicals!D158</f>
        <v>223</v>
      </c>
      <c r="E44" s="9">
        <f>+Historicals!E158</f>
        <v>196</v>
      </c>
      <c r="F44" s="9">
        <f>+Historicals!F158</f>
        <v>117</v>
      </c>
      <c r="G44" s="9">
        <f>+Historicals!G158</f>
        <v>110</v>
      </c>
      <c r="H44" s="9">
        <f>+Historicals!H158</f>
        <v>98</v>
      </c>
      <c r="I44" s="9">
        <f>+Historicals!I158</f>
        <v>146</v>
      </c>
      <c r="J44" s="69">
        <f>J21*J46</f>
        <v>150.26357928565986</v>
      </c>
      <c r="K44" s="69">
        <f t="shared" ref="K44:N44" si="97">K21*K46</f>
        <v>155.0757107773957</v>
      </c>
      <c r="L44" s="69">
        <f t="shared" si="97"/>
        <v>157.89797682902255</v>
      </c>
      <c r="M44" s="69">
        <f t="shared" si="97"/>
        <v>160.28044704789139</v>
      </c>
      <c r="N44" s="69">
        <f t="shared" si="97"/>
        <v>162.15330221392725</v>
      </c>
      <c r="O44" s="69"/>
    </row>
    <row r="45" spans="1:15" x14ac:dyDescent="0.25">
      <c r="A45" s="44" t="s">
        <v>129</v>
      </c>
      <c r="B45" s="45" t="str">
        <f>+IFERROR((B44-A44)/A44,"nm")</f>
        <v>nm</v>
      </c>
      <c r="C45" s="45">
        <f t="shared" ref="C45:I45" si="98">+IFERROR((C44-B44)/B44,"nm")</f>
        <v>0.16346153846153846</v>
      </c>
      <c r="D45" s="45">
        <f t="shared" si="98"/>
        <v>-7.8512396694214878E-2</v>
      </c>
      <c r="E45" s="45">
        <f t="shared" si="98"/>
        <v>-0.1210762331838565</v>
      </c>
      <c r="F45" s="45">
        <f t="shared" si="98"/>
        <v>-0.40306122448979592</v>
      </c>
      <c r="G45" s="45">
        <f t="shared" si="98"/>
        <v>-5.9829059829059832E-2</v>
      </c>
      <c r="H45" s="45">
        <f t="shared" si="98"/>
        <v>-0.10909090909090909</v>
      </c>
      <c r="I45" s="45">
        <f t="shared" si="98"/>
        <v>0.48979591836734693</v>
      </c>
      <c r="J45" s="62">
        <f t="shared" ref="J45" si="99">+IFERROR((J44-I44)/I44,"nm")</f>
        <v>2.9202597846985333E-2</v>
      </c>
      <c r="K45" s="62">
        <f t="shared" ref="K45" si="100">+IFERROR((K44-J44)/J44,"nm")</f>
        <v>3.2024603131459398E-2</v>
      </c>
      <c r="L45" s="62">
        <f t="shared" ref="L45" si="101">+IFERROR((L44-K44)/K44,"nm")</f>
        <v>1.8199278516789083E-2</v>
      </c>
      <c r="M45" s="62">
        <f t="shared" ref="M45" si="102">+IFERROR((M44-L44)/L44,"nm")</f>
        <v>1.5088668434609862E-2</v>
      </c>
      <c r="N45" s="62">
        <f t="shared" ref="N45" si="103">+IFERROR((N44-M44)/M44,"nm")</f>
        <v>1.1684863628289343E-2</v>
      </c>
      <c r="O45" s="62"/>
    </row>
    <row r="46" spans="1:15" x14ac:dyDescent="0.25">
      <c r="A46" s="44" t="s">
        <v>133</v>
      </c>
      <c r="B46" s="45">
        <f t="shared" ref="B46:I46" si="104">+IFERROR(B44/B$21,"nm")</f>
        <v>1.5138282387190683E-2</v>
      </c>
      <c r="C46" s="45">
        <f t="shared" si="104"/>
        <v>1.6391221891086428E-2</v>
      </c>
      <c r="D46" s="45">
        <f t="shared" si="104"/>
        <v>1.4655625657202945E-2</v>
      </c>
      <c r="E46" s="45">
        <f t="shared" si="104"/>
        <v>1.3194210703466847E-2</v>
      </c>
      <c r="F46" s="45">
        <f t="shared" si="104"/>
        <v>7.3575650861526856E-3</v>
      </c>
      <c r="G46" s="45">
        <f t="shared" si="104"/>
        <v>7.5945871306268989E-3</v>
      </c>
      <c r="H46" s="45">
        <f t="shared" si="104"/>
        <v>5.7046393852960009E-3</v>
      </c>
      <c r="I46" s="45">
        <f t="shared" si="104"/>
        <v>7.9551027080041418E-3</v>
      </c>
      <c r="J46" s="82">
        <f>I46*(1+$O$46)</f>
        <v>7.7164496267640176E-3</v>
      </c>
      <c r="K46" s="82">
        <f>J46*(1+$O$46)</f>
        <v>7.4849561379610966E-3</v>
      </c>
      <c r="L46" s="82">
        <f>K46*(1+$O$46)</f>
        <v>7.2604074538222636E-3</v>
      </c>
      <c r="M46" s="82">
        <f>L46*(1+$O$46)</f>
        <v>7.0425952302075956E-3</v>
      </c>
      <c r="N46" s="82">
        <f>M46*(1+$O$46)</f>
        <v>6.8313173733013672E-3</v>
      </c>
      <c r="O46" s="82">
        <v>-0.03</v>
      </c>
    </row>
    <row r="47" spans="1:15" x14ac:dyDescent="0.25">
      <c r="A47" s="66" t="s">
        <v>146</v>
      </c>
      <c r="B47" s="67">
        <f>Historicals!B147</f>
        <v>632</v>
      </c>
      <c r="C47" s="67">
        <f>Historicals!C147</f>
        <v>742</v>
      </c>
      <c r="D47" s="67">
        <f>Historicals!D147</f>
        <v>819</v>
      </c>
      <c r="E47" s="67">
        <f>Historicals!E147</f>
        <v>848</v>
      </c>
      <c r="F47" s="67">
        <f>Historicals!F147</f>
        <v>814</v>
      </c>
      <c r="G47" s="67">
        <f>Historicals!G147</f>
        <v>645</v>
      </c>
      <c r="H47" s="67">
        <f>Historicals!H147</f>
        <v>617</v>
      </c>
      <c r="I47" s="67">
        <f>Historicals!I147</f>
        <v>639</v>
      </c>
      <c r="J47" s="69">
        <f>J21*J49</f>
        <v>711.90049796436574</v>
      </c>
      <c r="K47" s="69">
        <f t="shared" ref="K47:N47" si="105">K21*K49</f>
        <v>795.2925467265992</v>
      </c>
      <c r="L47" s="69">
        <f t="shared" si="105"/>
        <v>876.5511465475704</v>
      </c>
      <c r="M47" s="69">
        <f t="shared" si="105"/>
        <v>963.16081749690102</v>
      </c>
      <c r="N47" s="69">
        <f t="shared" si="105"/>
        <v>1054.7793621819974</v>
      </c>
      <c r="O47" s="69"/>
    </row>
    <row r="48" spans="1:15" x14ac:dyDescent="0.25">
      <c r="A48" s="65" t="s">
        <v>129</v>
      </c>
      <c r="B48" s="45" t="str">
        <f>+IFERROR((B47-A47)/A47,"nm")</f>
        <v>nm</v>
      </c>
      <c r="C48" s="45">
        <f t="shared" ref="C48:I48" si="106">+IFERROR((C47-B47)/B47,"nm")</f>
        <v>0.17405063291139242</v>
      </c>
      <c r="D48" s="45">
        <f t="shared" si="106"/>
        <v>0.10377358490566038</v>
      </c>
      <c r="E48" s="45">
        <f t="shared" si="106"/>
        <v>3.5409035409035408E-2</v>
      </c>
      <c r="F48" s="45">
        <f t="shared" si="106"/>
        <v>-4.0094339622641507E-2</v>
      </c>
      <c r="G48" s="45">
        <f t="shared" si="106"/>
        <v>-0.20761670761670761</v>
      </c>
      <c r="H48" s="45">
        <f t="shared" si="106"/>
        <v>-4.3410852713178294E-2</v>
      </c>
      <c r="I48" s="45">
        <f t="shared" si="106"/>
        <v>3.5656401944894653E-2</v>
      </c>
      <c r="J48" s="62">
        <f t="shared" ref="J48" si="107">+IFERROR((J47-I47)/I47,"nm")</f>
        <v>0.11408528632921086</v>
      </c>
      <c r="K48" s="62">
        <f t="shared" ref="K48" si="108">+IFERROR((K47-J47)/J47,"nm")</f>
        <v>0.11714003431755944</v>
      </c>
      <c r="L48" s="62">
        <f t="shared" ref="L48" si="109">+IFERROR((L47-K47)/K47,"nm")</f>
        <v>0.10217447674497795</v>
      </c>
      <c r="M48" s="62">
        <f t="shared" ref="M48" si="110">+IFERROR((M47-L47)/L47,"nm")</f>
        <v>9.8807321501381801E-2</v>
      </c>
      <c r="N48" s="62">
        <f t="shared" ref="N48" si="111">+IFERROR((N47-M47)/M47,"nm")</f>
        <v>9.512279052546814E-2</v>
      </c>
      <c r="O48" s="62"/>
    </row>
    <row r="49" spans="1:15" x14ac:dyDescent="0.25">
      <c r="A49" s="65" t="s">
        <v>133</v>
      </c>
      <c r="B49" s="45">
        <f>+IFERROR(B47/B$21,"nm")</f>
        <v>4.599708879184862E-2</v>
      </c>
      <c r="C49" s="45">
        <f t="shared" ref="C49:I49" si="112">+IFERROR(C47/C$21,"nm")</f>
        <v>5.0257382823083174E-2</v>
      </c>
      <c r="D49" s="45">
        <f t="shared" si="112"/>
        <v>5.3824921135646686E-2</v>
      </c>
      <c r="E49" s="45">
        <f t="shared" si="112"/>
        <v>5.7085156512958597E-2</v>
      </c>
      <c r="F49" s="45">
        <f t="shared" si="112"/>
        <v>5.1188529744686205E-2</v>
      </c>
      <c r="G49" s="45">
        <f t="shared" si="112"/>
        <v>4.4531897265948632E-2</v>
      </c>
      <c r="H49" s="45">
        <f t="shared" si="112"/>
        <v>3.5915943884975841E-2</v>
      </c>
      <c r="I49" s="45">
        <f t="shared" si="112"/>
        <v>3.4817196098730456E-2</v>
      </c>
      <c r="J49" s="82">
        <f>I49*(1+$O$49)</f>
        <v>3.6558055903666981E-2</v>
      </c>
      <c r="K49" s="82">
        <f>J49*(1+$O$49)</f>
        <v>3.838595869885033E-2</v>
      </c>
      <c r="L49" s="82">
        <f>K49*(1+$O$49)</f>
        <v>4.0305256633792849E-2</v>
      </c>
      <c r="M49" s="82">
        <f>L49*(1+$O$49)</f>
        <v>4.2320519465482494E-2</v>
      </c>
      <c r="N49" s="82">
        <f>M49*(1+$O$49)</f>
        <v>4.4436545438756622E-2</v>
      </c>
      <c r="O49" s="82">
        <v>0.05</v>
      </c>
    </row>
    <row r="50" spans="1:15" x14ac:dyDescent="0.25">
      <c r="A50" s="41" t="str">
        <f>+Historicals!A113</f>
        <v>Europe, Middle East &amp; Africa</v>
      </c>
      <c r="B50" s="41"/>
      <c r="C50" s="41"/>
      <c r="D50" s="41"/>
      <c r="E50" s="41"/>
      <c r="F50" s="41"/>
      <c r="G50" s="41"/>
      <c r="H50" s="41"/>
      <c r="I50" s="41"/>
      <c r="J50" s="73"/>
      <c r="K50" s="73"/>
      <c r="L50" s="73"/>
      <c r="M50" s="73"/>
      <c r="N50" s="73"/>
      <c r="O50" s="73"/>
    </row>
    <row r="51" spans="1:15" x14ac:dyDescent="0.25">
      <c r="A51" s="9" t="s">
        <v>136</v>
      </c>
      <c r="B51" s="1">
        <f>+B53+B57+B61</f>
        <v>11024</v>
      </c>
      <c r="C51" s="1">
        <f>+C53+C57+C61</f>
        <v>11016</v>
      </c>
      <c r="D51" s="1">
        <f t="shared" ref="D51:I51" si="113">+D53+D57+D61</f>
        <v>7970</v>
      </c>
      <c r="E51" s="1">
        <f t="shared" si="113"/>
        <v>9242</v>
      </c>
      <c r="F51" s="1">
        <f t="shared" si="113"/>
        <v>9812</v>
      </c>
      <c r="G51" s="1">
        <f t="shared" si="113"/>
        <v>9347</v>
      </c>
      <c r="H51" s="1">
        <f t="shared" si="113"/>
        <v>11456</v>
      </c>
      <c r="I51" s="1">
        <f t="shared" si="113"/>
        <v>12479</v>
      </c>
      <c r="J51" s="69">
        <f>SUM(J53,J57,J61)</f>
        <v>13879.34676</v>
      </c>
      <c r="K51" s="69">
        <f t="shared" ref="K51:N51" si="114">SUM(K53,K57,K61)</f>
        <v>15481.125292191065</v>
      </c>
      <c r="L51" s="69">
        <f t="shared" si="114"/>
        <v>16269.033967746551</v>
      </c>
      <c r="M51" s="69">
        <f t="shared" si="114"/>
        <v>17065.853277435021</v>
      </c>
      <c r="N51" s="69">
        <f t="shared" si="114"/>
        <v>17901.745221828671</v>
      </c>
    </row>
    <row r="52" spans="1:15" x14ac:dyDescent="0.25">
      <c r="A52" s="42" t="s">
        <v>129</v>
      </c>
      <c r="B52" s="60" t="str">
        <f>IFERROR((B51-A51)/A51,"nm")</f>
        <v>nm</v>
      </c>
      <c r="C52" s="60">
        <f>IFERROR((C51-B51)/B51,"nm")</f>
        <v>-7.2568940493468795E-4</v>
      </c>
      <c r="D52" s="60">
        <f t="shared" ref="D52:I52" si="115">IFERROR((D51-C51)/C51,"nm")</f>
        <v>-0.27650689905591869</v>
      </c>
      <c r="E52" s="60">
        <f t="shared" si="115"/>
        <v>0.15959849435382686</v>
      </c>
      <c r="F52" s="60">
        <f t="shared" si="115"/>
        <v>6.1674962129409219E-2</v>
      </c>
      <c r="G52" s="60">
        <f t="shared" si="115"/>
        <v>-4.7390949857317573E-2</v>
      </c>
      <c r="H52" s="60">
        <f t="shared" si="115"/>
        <v>0.22563389322777361</v>
      </c>
      <c r="I52" s="60">
        <f t="shared" si="115"/>
        <v>8.9298184357541902E-2</v>
      </c>
      <c r="J52" s="71">
        <f>IFERROR((J51-I51)/I51,"nm")</f>
        <v>0.11221626412372789</v>
      </c>
      <c r="K52" s="71">
        <f t="shared" ref="K52" si="116">IFERROR((K51-J51)/J51,"nm")</f>
        <v>0.11540734300315622</v>
      </c>
      <c r="L52" s="71">
        <f t="shared" ref="L52" si="117">IFERROR((L51-K51)/K51,"nm")</f>
        <v>5.0894793542748437E-2</v>
      </c>
      <c r="M52" s="71">
        <f t="shared" ref="M52" si="118">IFERROR((M51-L51)/L51,"nm")</f>
        <v>4.8977665869293065E-2</v>
      </c>
      <c r="N52" s="71">
        <f t="shared" ref="N52" si="119">IFERROR((N51-M51)/M51,"nm")</f>
        <v>4.8980377998379454E-2</v>
      </c>
    </row>
    <row r="53" spans="1:15" x14ac:dyDescent="0.25">
      <c r="A53" s="43" t="s">
        <v>113</v>
      </c>
      <c r="B53" s="1">
        <f>Historicals!B114</f>
        <v>7344</v>
      </c>
      <c r="C53" s="1">
        <f>Historicals!C114</f>
        <v>7403</v>
      </c>
      <c r="D53" s="1">
        <f>Historicals!D114</f>
        <v>5192</v>
      </c>
      <c r="E53" s="1">
        <f>Historicals!E114</f>
        <v>5875</v>
      </c>
      <c r="F53" s="1">
        <f>Historicals!F114</f>
        <v>6293</v>
      </c>
      <c r="G53" s="1">
        <f>Historicals!G114</f>
        <v>5892</v>
      </c>
      <c r="H53" s="1">
        <f>Historicals!H114</f>
        <v>6970</v>
      </c>
      <c r="I53" s="1">
        <f>Historicals!I114</f>
        <v>7388</v>
      </c>
      <c r="J53" s="69">
        <f>I53*(1+J54)</f>
        <v>8073.237000000001</v>
      </c>
      <c r="K53" s="69">
        <f t="shared" ref="K53:N53" si="120">J53*(1+K54)</f>
        <v>8882.4276360562508</v>
      </c>
      <c r="L53" s="69">
        <f t="shared" si="120"/>
        <v>9344.3138731311756</v>
      </c>
      <c r="M53" s="69">
        <f t="shared" si="120"/>
        <v>9802.1852529146017</v>
      </c>
      <c r="N53" s="69">
        <f t="shared" si="120"/>
        <v>10282.492330307417</v>
      </c>
    </row>
    <row r="54" spans="1:15" x14ac:dyDescent="0.25">
      <c r="A54" s="42" t="s">
        <v>129</v>
      </c>
      <c r="B54" s="60" t="str">
        <f>IFERROR((B53-A53)/A53,"nm")</f>
        <v>nm</v>
      </c>
      <c r="C54" s="60">
        <f t="shared" ref="C54:I54" si="121">IFERROR((C53-B53)/B53,"nm")</f>
        <v>8.0337690631808283E-3</v>
      </c>
      <c r="D54" s="60">
        <f t="shared" si="121"/>
        <v>-0.29866270430906389</v>
      </c>
      <c r="E54" s="60">
        <f t="shared" si="121"/>
        <v>0.13154853620955315</v>
      </c>
      <c r="F54" s="60">
        <f t="shared" si="121"/>
        <v>7.114893617021277E-2</v>
      </c>
      <c r="G54" s="60">
        <f t="shared" si="121"/>
        <v>-6.3721595423486418E-2</v>
      </c>
      <c r="H54" s="60">
        <f t="shared" si="121"/>
        <v>0.18295994568906992</v>
      </c>
      <c r="I54" s="60">
        <f t="shared" si="121"/>
        <v>5.9971305595408898E-2</v>
      </c>
      <c r="J54" s="83">
        <f>J55+J56</f>
        <v>9.2749999999999999E-2</v>
      </c>
      <c r="K54" s="83">
        <f t="shared" ref="K54:N54" si="122">K55+K56</f>
        <v>0.10023124999999999</v>
      </c>
      <c r="L54" s="83">
        <f t="shared" si="122"/>
        <v>5.1999999999999998E-2</v>
      </c>
      <c r="M54" s="83">
        <f t="shared" si="122"/>
        <v>4.9000000000000002E-2</v>
      </c>
      <c r="N54" s="83">
        <f t="shared" si="122"/>
        <v>4.9000000000000002E-2</v>
      </c>
      <c r="O54" s="83">
        <v>0.05</v>
      </c>
    </row>
    <row r="55" spans="1:15" x14ac:dyDescent="0.25">
      <c r="A55" s="42" t="s">
        <v>137</v>
      </c>
      <c r="D55" s="59">
        <f>Historicals!D185</f>
        <v>0.05</v>
      </c>
      <c r="E55" s="59">
        <f>Historicals!E185</f>
        <v>0.09</v>
      </c>
      <c r="F55" s="59">
        <f>Historicals!F185</f>
        <v>0.11</v>
      </c>
      <c r="G55" s="59">
        <f>Historicals!G185</f>
        <v>-0.01</v>
      </c>
      <c r="H55" s="59">
        <f>Historicals!H185</f>
        <v>0.17</v>
      </c>
      <c r="I55" s="59">
        <f>Historicals!I185</f>
        <v>0.12</v>
      </c>
      <c r="J55" s="82">
        <f>AVERAGE(D55:I55)*(1+$O$54)</f>
        <v>9.2749999999999999E-2</v>
      </c>
      <c r="K55" s="82">
        <f t="shared" ref="K55" si="123">AVERAGE(E55:J55)*(1+$O$54)</f>
        <v>0.10023124999999999</v>
      </c>
      <c r="L55" s="82">
        <v>5.1999999999999998E-2</v>
      </c>
      <c r="M55" s="82">
        <v>4.9000000000000002E-2</v>
      </c>
      <c r="N55" s="82">
        <v>4.9000000000000002E-2</v>
      </c>
    </row>
    <row r="56" spans="1:15" x14ac:dyDescent="0.25">
      <c r="A56" s="42" t="s">
        <v>138</v>
      </c>
      <c r="D56" s="59">
        <f>IFERROR(D54-D55, "nm")</f>
        <v>-0.34866270430906388</v>
      </c>
      <c r="E56" s="59">
        <f t="shared" ref="E56:I56" si="124">IFERROR(E54-E55, "nm")</f>
        <v>4.154853620955315E-2</v>
      </c>
      <c r="F56" s="59">
        <f t="shared" si="124"/>
        <v>-3.885106382978723E-2</v>
      </c>
      <c r="G56" s="59">
        <f t="shared" si="124"/>
        <v>-5.3721595423486417E-2</v>
      </c>
      <c r="H56" s="59">
        <f t="shared" si="124"/>
        <v>1.2959945689069913E-2</v>
      </c>
      <c r="I56" s="59">
        <f t="shared" si="124"/>
        <v>-6.0028694404591097E-2</v>
      </c>
      <c r="J56" s="70">
        <v>0</v>
      </c>
      <c r="K56" s="70">
        <v>0</v>
      </c>
      <c r="L56" s="70">
        <v>0</v>
      </c>
      <c r="M56" s="70">
        <v>0</v>
      </c>
      <c r="N56" s="70">
        <v>0</v>
      </c>
      <c r="O56" s="70"/>
    </row>
    <row r="57" spans="1:15" x14ac:dyDescent="0.25">
      <c r="A57" s="43" t="s">
        <v>114</v>
      </c>
      <c r="B57" s="1">
        <f>Historicals!B115</f>
        <v>3072</v>
      </c>
      <c r="C57" s="1">
        <f>Historicals!C115</f>
        <v>3038</v>
      </c>
      <c r="D57" s="1">
        <f>Historicals!D115</f>
        <v>2395</v>
      </c>
      <c r="E57" s="1">
        <f>Historicals!E115</f>
        <v>2940</v>
      </c>
      <c r="F57" s="1">
        <f>Historicals!F115</f>
        <v>3087</v>
      </c>
      <c r="G57" s="1">
        <f>Historicals!G115</f>
        <v>3053</v>
      </c>
      <c r="H57" s="1">
        <f>Historicals!H115</f>
        <v>3996</v>
      </c>
      <c r="I57" s="1">
        <f>Historicals!I115</f>
        <v>4527</v>
      </c>
      <c r="J57" s="69">
        <f>I57*(1+J58)</f>
        <v>5145.75036</v>
      </c>
      <c r="K57" s="69">
        <f t="shared" ref="K57:N57" si="125">J57*(1+K58)</f>
        <v>5824.9517406273644</v>
      </c>
      <c r="L57" s="69">
        <f t="shared" si="125"/>
        <v>6104.5494241774777</v>
      </c>
      <c r="M57" s="69">
        <f t="shared" si="125"/>
        <v>6397.5677965379973</v>
      </c>
      <c r="N57" s="69">
        <f t="shared" si="125"/>
        <v>6704.6510507718212</v>
      </c>
    </row>
    <row r="58" spans="1:15" ht="16.5" customHeight="1" x14ac:dyDescent="0.25">
      <c r="A58" s="42" t="s">
        <v>129</v>
      </c>
      <c r="B58" s="60" t="str">
        <f>IFERROR((B57-A57)/A57,"nm")</f>
        <v>nm</v>
      </c>
      <c r="C58" s="60">
        <f t="shared" ref="C58:I58" si="126">IFERROR((C57-B57)/B57,"nm")</f>
        <v>-1.1067708333333334E-2</v>
      </c>
      <c r="D58" s="60">
        <f t="shared" si="126"/>
        <v>-0.21165240289664253</v>
      </c>
      <c r="E58" s="60">
        <f t="shared" si="126"/>
        <v>0.22755741127348644</v>
      </c>
      <c r="F58" s="60">
        <f t="shared" si="126"/>
        <v>0.05</v>
      </c>
      <c r="G58" s="60">
        <f t="shared" si="126"/>
        <v>-1.101392938127632E-2</v>
      </c>
      <c r="H58" s="60">
        <f t="shared" si="126"/>
        <v>0.30887651490337376</v>
      </c>
      <c r="I58" s="60">
        <f t="shared" si="126"/>
        <v>0.13288288288288289</v>
      </c>
      <c r="J58" s="71">
        <f>J59+J60</f>
        <v>0.13668</v>
      </c>
      <c r="K58" s="71">
        <f t="shared" ref="K58:N58" si="127">K59+K60</f>
        <v>0.13199268</v>
      </c>
      <c r="L58" s="71">
        <f t="shared" si="127"/>
        <v>4.8000000000000001E-2</v>
      </c>
      <c r="M58" s="71">
        <f t="shared" si="127"/>
        <v>4.8000000000000001E-2</v>
      </c>
      <c r="N58" s="71">
        <f t="shared" si="127"/>
        <v>4.8000000000000001E-2</v>
      </c>
      <c r="O58" s="19"/>
    </row>
    <row r="59" spans="1:15" x14ac:dyDescent="0.25">
      <c r="A59" s="42" t="s">
        <v>137</v>
      </c>
      <c r="D59" s="59">
        <f>Historicals!D187</f>
        <v>0.11</v>
      </c>
      <c r="E59" s="59">
        <f>Historicals!E187</f>
        <v>0.16</v>
      </c>
      <c r="F59" s="59">
        <f>Historicals!F187</f>
        <v>0.09</v>
      </c>
      <c r="G59" s="59">
        <f>Historicals!G187</f>
        <v>0.02</v>
      </c>
      <c r="H59" s="59">
        <f>Historicals!H187</f>
        <v>0.25</v>
      </c>
      <c r="I59" s="59">
        <f>Historicals!I187</f>
        <v>0.16</v>
      </c>
      <c r="J59" s="82">
        <f>AVERAGE(E59:I59)*(1+$O$59)</f>
        <v>0.13668</v>
      </c>
      <c r="K59" s="82">
        <f t="shared" ref="K59" si="128">AVERAGE(F59:J59)*(1+$O$59)</f>
        <v>0.13199268</v>
      </c>
      <c r="L59" s="82">
        <v>4.8000000000000001E-2</v>
      </c>
      <c r="M59" s="82">
        <v>4.8000000000000001E-2</v>
      </c>
      <c r="N59" s="82">
        <v>4.8000000000000001E-2</v>
      </c>
      <c r="O59" s="82">
        <v>5.0000000000000001E-3</v>
      </c>
    </row>
    <row r="60" spans="1:15" x14ac:dyDescent="0.25">
      <c r="A60" s="42" t="s">
        <v>138</v>
      </c>
      <c r="D60" s="59">
        <f>IFERROR(D58-D59, "nm")</f>
        <v>-0.32165240289664254</v>
      </c>
      <c r="E60" s="59">
        <f t="shared" ref="E60:I60" si="129">IFERROR(E58-E59, "nm")</f>
        <v>6.755741127348644E-2</v>
      </c>
      <c r="F60" s="59">
        <f t="shared" si="129"/>
        <v>-3.9999999999999994E-2</v>
      </c>
      <c r="G60" s="59">
        <f t="shared" si="129"/>
        <v>-3.1013929381276319E-2</v>
      </c>
      <c r="H60" s="59">
        <f t="shared" si="129"/>
        <v>5.8876514903373756E-2</v>
      </c>
      <c r="I60" s="59">
        <f t="shared" si="129"/>
        <v>-2.7117117117117118E-2</v>
      </c>
      <c r="J60" s="84">
        <v>0</v>
      </c>
      <c r="K60" s="84">
        <v>0</v>
      </c>
      <c r="L60" s="84">
        <v>0</v>
      </c>
      <c r="M60" s="84">
        <v>0</v>
      </c>
      <c r="N60" s="84">
        <v>0</v>
      </c>
      <c r="O60" s="84"/>
    </row>
    <row r="61" spans="1:15" x14ac:dyDescent="0.25">
      <c r="A61" s="43" t="s">
        <v>115</v>
      </c>
      <c r="B61" s="1">
        <f>Historicals!B116</f>
        <v>608</v>
      </c>
      <c r="C61" s="1">
        <f>Historicals!C116</f>
        <v>575</v>
      </c>
      <c r="D61" s="1">
        <f>Historicals!D116</f>
        <v>383</v>
      </c>
      <c r="E61" s="1">
        <f>Historicals!E116</f>
        <v>427</v>
      </c>
      <c r="F61" s="1">
        <f>Historicals!F116</f>
        <v>432</v>
      </c>
      <c r="G61" s="1">
        <f>Historicals!G116</f>
        <v>402</v>
      </c>
      <c r="H61" s="1">
        <f>Historicals!H116</f>
        <v>490</v>
      </c>
      <c r="I61" s="1">
        <f>Historicals!I116</f>
        <v>564</v>
      </c>
      <c r="J61" s="69">
        <f>I61*(1+J62)</f>
        <v>660.35939999999994</v>
      </c>
      <c r="K61" s="69">
        <f t="shared" ref="K61:N61" si="130">J61*(1+K62)</f>
        <v>773.74591550744981</v>
      </c>
      <c r="L61" s="69">
        <f t="shared" si="130"/>
        <v>820.17067043789689</v>
      </c>
      <c r="M61" s="69">
        <f t="shared" si="130"/>
        <v>866.10022798241914</v>
      </c>
      <c r="N61" s="69">
        <f t="shared" si="130"/>
        <v>914.6018407494347</v>
      </c>
      <c r="O61" s="69"/>
    </row>
    <row r="62" spans="1:15" x14ac:dyDescent="0.25">
      <c r="A62" s="42" t="s">
        <v>129</v>
      </c>
      <c r="B62" s="60" t="str">
        <f>IFERROR((B61-A61)/A61,"nm")</f>
        <v>nm</v>
      </c>
      <c r="C62" s="60">
        <f t="shared" ref="C62:I62" si="131">IFERROR((C61-B61)/B61,"nm")</f>
        <v>-5.4276315789473686E-2</v>
      </c>
      <c r="D62" s="60">
        <f t="shared" si="131"/>
        <v>-0.3339130434782609</v>
      </c>
      <c r="E62" s="60">
        <f t="shared" si="131"/>
        <v>0.11488250652741515</v>
      </c>
      <c r="F62" s="60">
        <f t="shared" si="131"/>
        <v>1.1709601873536301E-2</v>
      </c>
      <c r="G62" s="60">
        <f t="shared" si="131"/>
        <v>-6.9444444444444448E-2</v>
      </c>
      <c r="H62" s="60">
        <f t="shared" si="131"/>
        <v>0.21890547263681592</v>
      </c>
      <c r="I62" s="60">
        <f t="shared" si="131"/>
        <v>0.15102040816326531</v>
      </c>
      <c r="J62" s="71">
        <f>J63+J64</f>
        <v>0.17085</v>
      </c>
      <c r="K62" s="71">
        <f t="shared" ref="K62:N62" si="132">K63+K64</f>
        <v>0.17170424999999997</v>
      </c>
      <c r="L62" s="71">
        <f t="shared" si="132"/>
        <v>0.06</v>
      </c>
      <c r="M62" s="71">
        <f t="shared" si="132"/>
        <v>5.6000000000000001E-2</v>
      </c>
      <c r="N62" s="71">
        <f t="shared" si="132"/>
        <v>5.6000000000000001E-2</v>
      </c>
      <c r="O62" s="71"/>
    </row>
    <row r="63" spans="1:15" x14ac:dyDescent="0.25">
      <c r="A63" s="42" t="s">
        <v>137</v>
      </c>
      <c r="D63" s="59">
        <f>Historicals!D188</f>
        <v>0.02</v>
      </c>
      <c r="E63" s="59">
        <f>Historicals!E188</f>
        <v>0.06</v>
      </c>
      <c r="F63" s="59">
        <f>Historicals!F188</f>
        <v>0.05</v>
      </c>
      <c r="G63" s="59">
        <f>Historicals!G188</f>
        <v>-0.03</v>
      </c>
      <c r="H63" s="59">
        <f>Historicals!H188</f>
        <v>0.19</v>
      </c>
      <c r="I63" s="59">
        <f>Historicals!I188</f>
        <v>0.17</v>
      </c>
      <c r="J63" s="82">
        <f>I63*(1+$O$63)</f>
        <v>0.17085</v>
      </c>
      <c r="K63" s="82">
        <f>J63*(1+$O$63)</f>
        <v>0.17170424999999997</v>
      </c>
      <c r="L63" s="82">
        <v>0.06</v>
      </c>
      <c r="M63" s="82">
        <v>5.6000000000000001E-2</v>
      </c>
      <c r="N63" s="82">
        <v>5.6000000000000001E-2</v>
      </c>
      <c r="O63" s="82">
        <v>5.0000000000000001E-3</v>
      </c>
    </row>
    <row r="64" spans="1:15" x14ac:dyDescent="0.25">
      <c r="A64" s="42" t="s">
        <v>138</v>
      </c>
      <c r="D64" s="59">
        <f>IFERROR(D62-D63, "nm")</f>
        <v>-0.35391304347826091</v>
      </c>
      <c r="E64" s="59">
        <f t="shared" ref="E64:I64" si="133">IFERROR(E62-E63, "nm")</f>
        <v>5.4882506527415151E-2</v>
      </c>
      <c r="F64" s="59">
        <f t="shared" si="133"/>
        <v>-3.8290398126463704E-2</v>
      </c>
      <c r="G64" s="59">
        <f t="shared" si="133"/>
        <v>-3.9444444444444449E-2</v>
      </c>
      <c r="H64" s="59">
        <f t="shared" si="133"/>
        <v>2.8905472636815921E-2</v>
      </c>
      <c r="I64" s="59">
        <f t="shared" si="133"/>
        <v>-1.8979591836734699E-2</v>
      </c>
      <c r="J64" s="70">
        <v>0</v>
      </c>
      <c r="K64" s="70">
        <v>0</v>
      </c>
      <c r="L64" s="70">
        <v>0</v>
      </c>
      <c r="M64" s="70">
        <v>0</v>
      </c>
      <c r="N64" s="70">
        <v>0</v>
      </c>
      <c r="O64" s="70"/>
    </row>
    <row r="65" spans="1:15" x14ac:dyDescent="0.25">
      <c r="A65" s="9" t="s">
        <v>130</v>
      </c>
      <c r="B65" s="1">
        <f>Historicals!B137+Historicals!B170</f>
        <v>2456</v>
      </c>
      <c r="C65" s="1">
        <f>Historicals!C137+Historicals!C170</f>
        <v>2724</v>
      </c>
      <c r="D65" s="1">
        <f>Historicals!D137+Historicals!D170</f>
        <v>1613</v>
      </c>
      <c r="E65" s="1">
        <f>Historicals!E137+Historicals!E170</f>
        <v>1703</v>
      </c>
      <c r="F65" s="1">
        <f>Historicals!F137+Historicals!F170</f>
        <v>2106</v>
      </c>
      <c r="G65" s="1">
        <f>Historicals!G137+Historicals!G170</f>
        <v>1673</v>
      </c>
      <c r="H65" s="1">
        <f>Historicals!H137+Historicals!H170</f>
        <v>2571</v>
      </c>
      <c r="I65" s="1">
        <f>Historicals!I137+Historicals!I170</f>
        <v>3427</v>
      </c>
      <c r="J65" s="69">
        <f>J51*J67</f>
        <v>3178.2241209252925</v>
      </c>
      <c r="K65" s="69">
        <f t="shared" ref="K65:N65" si="134">K51*K67</f>
        <v>3502.5484911510775</v>
      </c>
      <c r="L65" s="69">
        <f t="shared" si="134"/>
        <v>3739.0427908971178</v>
      </c>
      <c r="M65" s="69">
        <f t="shared" si="134"/>
        <v>4038.7959835588354</v>
      </c>
      <c r="N65" s="69">
        <f t="shared" si="134"/>
        <v>4295.7588575963364</v>
      </c>
      <c r="O65" s="69"/>
    </row>
    <row r="66" spans="1:15" x14ac:dyDescent="0.25">
      <c r="A66" s="44" t="s">
        <v>129</v>
      </c>
      <c r="B66" s="60" t="str">
        <f>IFERROR((B65-A65)/A65,"nm")</f>
        <v>nm</v>
      </c>
      <c r="C66" s="60">
        <f t="shared" ref="C66:I66" si="135">IFERROR((C65-B65)/B65,"nm")</f>
        <v>0.10912052117263844</v>
      </c>
      <c r="D66" s="60">
        <f t="shared" si="135"/>
        <v>-0.407856093979442</v>
      </c>
      <c r="E66" s="60">
        <f t="shared" si="135"/>
        <v>5.5796652200867949E-2</v>
      </c>
      <c r="F66" s="60">
        <f t="shared" si="135"/>
        <v>0.23664122137404581</v>
      </c>
      <c r="G66" s="60">
        <f t="shared" si="135"/>
        <v>-0.20560303893637227</v>
      </c>
      <c r="H66" s="60">
        <f t="shared" si="135"/>
        <v>0.5367603108188882</v>
      </c>
      <c r="I66" s="60">
        <f t="shared" si="135"/>
        <v>0.33294437961882534</v>
      </c>
      <c r="J66" s="83">
        <f t="shared" ref="J66" si="136">IFERROR((J65-I65)/I65,"nm")</f>
        <v>-7.2592903144064053E-2</v>
      </c>
      <c r="K66" s="83">
        <f t="shared" ref="K66" si="137">IFERROR((K65-J65)/J65,"nm")</f>
        <v>0.1020457833953393</v>
      </c>
      <c r="L66" s="83">
        <f t="shared" ref="L66" si="138">IFERROR((L65-K65)/K65,"nm")</f>
        <v>6.7520635429752118E-2</v>
      </c>
      <c r="M66" s="83">
        <f t="shared" ref="M66" si="139">IFERROR((M65-L65)/L65,"nm")</f>
        <v>8.0168430645266034E-2</v>
      </c>
      <c r="N66" s="83">
        <f t="shared" ref="N66" si="140">IFERROR((N65-M65)/M65,"nm")</f>
        <v>6.3623633152936579E-2</v>
      </c>
      <c r="O66" s="83"/>
    </row>
    <row r="67" spans="1:15" x14ac:dyDescent="0.25">
      <c r="A67" s="44" t="s">
        <v>131</v>
      </c>
      <c r="B67" s="59">
        <f>IFERROR(B65/B$51, "nm")</f>
        <v>0.22278664731494921</v>
      </c>
      <c r="C67" s="59">
        <f>IFERROR(C65/C$51, "nm")</f>
        <v>0.24727668845315903</v>
      </c>
      <c r="D67" s="59">
        <f t="shared" ref="D67:I67" si="141">IFERROR(D65/D$51, "nm")</f>
        <v>0.20238393977415309</v>
      </c>
      <c r="E67" s="59">
        <f t="shared" si="141"/>
        <v>0.18426747457260334</v>
      </c>
      <c r="F67" s="59">
        <f t="shared" si="141"/>
        <v>0.21463514064410924</v>
      </c>
      <c r="G67" s="59">
        <f t="shared" si="141"/>
        <v>0.17898791055953783</v>
      </c>
      <c r="H67" s="59">
        <f t="shared" si="141"/>
        <v>0.22442388268156424</v>
      </c>
      <c r="I67" s="59">
        <f t="shared" si="141"/>
        <v>0.27462136389133746</v>
      </c>
      <c r="J67" s="84">
        <f>AVERAGE(C67:I67)*(1+$O$67)</f>
        <v>0.2289894600864697</v>
      </c>
      <c r="K67" s="84">
        <f>AVERAGE(D67:J67)*(1+$O$67)</f>
        <v>0.22624637583146626</v>
      </c>
      <c r="L67" s="84">
        <f>AVERAGE(E67:K67)*(1+$O$67)</f>
        <v>0.22982574124006322</v>
      </c>
      <c r="M67" s="84">
        <f>AVERAGE(F67:L67)*(1+$O$67)</f>
        <v>0.23665948124018221</v>
      </c>
      <c r="N67" s="84">
        <f>AVERAGE(G67:M67)*(1+$O$67)</f>
        <v>0.23996313232959321</v>
      </c>
      <c r="O67" s="84">
        <v>0.05</v>
      </c>
    </row>
    <row r="68" spans="1:15" x14ac:dyDescent="0.25">
      <c r="A68" s="9" t="s">
        <v>132</v>
      </c>
      <c r="B68" s="1">
        <f>Historicals!B170</f>
        <v>114</v>
      </c>
      <c r="C68" s="1">
        <f>Historicals!C170</f>
        <v>109</v>
      </c>
      <c r="D68" s="1">
        <f>Historicals!D170</f>
        <v>106</v>
      </c>
      <c r="E68" s="1">
        <f>Historicals!E170</f>
        <v>116</v>
      </c>
      <c r="F68" s="1">
        <f>Historicals!F170</f>
        <v>111</v>
      </c>
      <c r="G68" s="1">
        <f>Historicals!G170</f>
        <v>132</v>
      </c>
      <c r="H68" s="1">
        <f>Historicals!H170</f>
        <v>136</v>
      </c>
      <c r="I68" s="1">
        <f>Historicals!I170</f>
        <v>134</v>
      </c>
      <c r="J68" s="69">
        <f>J51*J70</f>
        <v>152.01771898043114</v>
      </c>
      <c r="K68" s="69">
        <f t="shared" ref="K68:N68" si="142">K51*K70</f>
        <v>172.95291361771044</v>
      </c>
      <c r="L68" s="69">
        <f t="shared" si="142"/>
        <v>185.39042277787863</v>
      </c>
      <c r="M68" s="69">
        <f t="shared" si="142"/>
        <v>198.35982121926176</v>
      </c>
      <c r="N68" s="69">
        <f t="shared" si="142"/>
        <v>212.23707144711761</v>
      </c>
      <c r="O68" s="69"/>
    </row>
    <row r="69" spans="1:15" x14ac:dyDescent="0.25">
      <c r="A69" s="44" t="s">
        <v>129</v>
      </c>
      <c r="B69" s="60" t="str">
        <f>IFERROR((B68-A68)/A68,"nm")</f>
        <v>nm</v>
      </c>
      <c r="C69" s="60">
        <f t="shared" ref="C69:I69" si="143">IFERROR((C68-B68)/B68,"nm")</f>
        <v>-4.3859649122807015E-2</v>
      </c>
      <c r="D69" s="60">
        <f t="shared" si="143"/>
        <v>-2.7522935779816515E-2</v>
      </c>
      <c r="E69" s="60">
        <f t="shared" si="143"/>
        <v>9.4339622641509441E-2</v>
      </c>
      <c r="F69" s="60">
        <f t="shared" si="143"/>
        <v>-4.3103448275862072E-2</v>
      </c>
      <c r="G69" s="60">
        <f t="shared" si="143"/>
        <v>0.1891891891891892</v>
      </c>
      <c r="H69" s="60">
        <f t="shared" si="143"/>
        <v>3.0303030303030304E-2</v>
      </c>
      <c r="I69" s="60">
        <f t="shared" si="143"/>
        <v>-1.4705882352941176E-2</v>
      </c>
      <c r="J69" s="71">
        <f t="shared" ref="J69" si="144">IFERROR((J68-I68)/I68,"nm")</f>
        <v>0.13446058940620254</v>
      </c>
      <c r="K69" s="71">
        <f t="shared" ref="K69" si="145">IFERROR((K68-J68)/J68,"nm")</f>
        <v>0.13771548986321935</v>
      </c>
      <c r="L69" s="71">
        <f t="shared" ref="L69" si="146">IFERROR((L68-K68)/K68,"nm")</f>
        <v>7.1912689413603403E-2</v>
      </c>
      <c r="M69" s="71">
        <f t="shared" ref="M69" si="147">IFERROR((M68-L68)/L68,"nm")</f>
        <v>6.9957219186678965E-2</v>
      </c>
      <c r="N69" s="71">
        <f t="shared" ref="N69" si="148">IFERROR((N68-M68)/M68,"nm")</f>
        <v>6.9959985558347038E-2</v>
      </c>
      <c r="O69" s="71"/>
    </row>
    <row r="70" spans="1:15" x14ac:dyDescent="0.25">
      <c r="A70" s="44" t="s">
        <v>133</v>
      </c>
      <c r="B70" s="59">
        <f>IFERROR(B68/B$51, "nm")</f>
        <v>1.0341074020319304E-2</v>
      </c>
      <c r="C70" s="59">
        <f t="shared" ref="C70:I70" si="149">IFERROR(C68/C$51, "nm")</f>
        <v>9.8946986201888156E-3</v>
      </c>
      <c r="D70" s="59">
        <f t="shared" si="149"/>
        <v>1.3299874529485571E-2</v>
      </c>
      <c r="E70" s="59">
        <f t="shared" si="149"/>
        <v>1.2551395801774508E-2</v>
      </c>
      <c r="F70" s="59">
        <f t="shared" si="149"/>
        <v>1.1312678353037097E-2</v>
      </c>
      <c r="G70" s="59">
        <f t="shared" si="149"/>
        <v>1.4122178239007167E-2</v>
      </c>
      <c r="H70" s="59">
        <f t="shared" si="149"/>
        <v>1.1871508379888268E-2</v>
      </c>
      <c r="I70" s="59">
        <f t="shared" si="149"/>
        <v>1.0738039907043834E-2</v>
      </c>
      <c r="J70" s="70">
        <f>I70*(1+$O$70)</f>
        <v>1.0952800705184711E-2</v>
      </c>
      <c r="K70" s="70">
        <f>J70*(1+$O$70)</f>
        <v>1.1171856719288406E-2</v>
      </c>
      <c r="L70" s="70">
        <f>K70*(1+$O$70)</f>
        <v>1.1395293853674174E-2</v>
      </c>
      <c r="M70" s="70">
        <f>L70*(1+$O$70)</f>
        <v>1.1623199730747658E-2</v>
      </c>
      <c r="N70" s="70">
        <f>M70*(1+$O$70)</f>
        <v>1.1855663725362611E-2</v>
      </c>
      <c r="O70" s="70">
        <v>0.02</v>
      </c>
    </row>
    <row r="71" spans="1:15" x14ac:dyDescent="0.25">
      <c r="A71" s="9" t="s">
        <v>134</v>
      </c>
      <c r="B71" s="1">
        <f>B65-B68</f>
        <v>2342</v>
      </c>
      <c r="C71" s="1">
        <f t="shared" ref="C71:I71" si="150">C65-C68</f>
        <v>2615</v>
      </c>
      <c r="D71" s="1">
        <f t="shared" si="150"/>
        <v>1507</v>
      </c>
      <c r="E71" s="1">
        <f t="shared" si="150"/>
        <v>1587</v>
      </c>
      <c r="F71" s="1">
        <f t="shared" si="150"/>
        <v>1995</v>
      </c>
      <c r="G71" s="1">
        <f t="shared" si="150"/>
        <v>1541</v>
      </c>
      <c r="H71" s="1">
        <f t="shared" si="150"/>
        <v>2435</v>
      </c>
      <c r="I71" s="1">
        <f t="shared" si="150"/>
        <v>3293</v>
      </c>
      <c r="J71" s="69">
        <f>J65-J68</f>
        <v>3026.2064019448612</v>
      </c>
      <c r="K71" s="69">
        <f t="shared" ref="K71:N71" si="151">K65-K68</f>
        <v>3329.5955775333673</v>
      </c>
      <c r="L71" s="69">
        <f t="shared" si="151"/>
        <v>3553.6523681192393</v>
      </c>
      <c r="M71" s="69">
        <f t="shared" si="151"/>
        <v>3840.4361623395735</v>
      </c>
      <c r="N71" s="69">
        <f t="shared" si="151"/>
        <v>4083.5217861492188</v>
      </c>
      <c r="O71" s="50"/>
    </row>
    <row r="72" spans="1:15" x14ac:dyDescent="0.25">
      <c r="A72" s="44" t="s">
        <v>129</v>
      </c>
      <c r="B72" s="60" t="str">
        <f>IFERROR((B71-A71)/A71,"nm")</f>
        <v>nm</v>
      </c>
      <c r="C72" s="60">
        <f t="shared" ref="C72:I72" si="152">IFERROR((C71-B71)/B71,"nm")</f>
        <v>0.1165670367207515</v>
      </c>
      <c r="D72" s="60">
        <f t="shared" si="152"/>
        <v>-0.42370936902485662</v>
      </c>
      <c r="E72" s="60">
        <f t="shared" si="152"/>
        <v>5.3085600530856009E-2</v>
      </c>
      <c r="F72" s="60">
        <f t="shared" si="152"/>
        <v>0.25708884688090738</v>
      </c>
      <c r="G72" s="60">
        <f t="shared" si="152"/>
        <v>-0.22756892230576442</v>
      </c>
      <c r="H72" s="60">
        <f t="shared" si="152"/>
        <v>0.58014276443867618</v>
      </c>
      <c r="I72" s="60">
        <f t="shared" si="152"/>
        <v>0.35236139630390145</v>
      </c>
      <c r="J72" s="83">
        <f t="shared" ref="J72" si="153">IFERROR((J71-I71)/I71,"nm")</f>
        <v>-8.101840208173057E-2</v>
      </c>
      <c r="K72" s="83">
        <f t="shared" ref="K72" si="154">IFERROR((K71-J71)/J71,"nm")</f>
        <v>0.1002539600053473</v>
      </c>
      <c r="L72" s="83">
        <f t="shared" ref="L72" si="155">IFERROR((L71-K71)/K71,"nm")</f>
        <v>6.7292494048739063E-2</v>
      </c>
      <c r="M72" s="83">
        <f t="shared" ref="M72" si="156">IFERROR((M71-L71)/L71,"nm")</f>
        <v>8.0701139141562586E-2</v>
      </c>
      <c r="N72" s="83">
        <f t="shared" ref="N72" si="157">IFERROR((N71-M71)/M71,"nm")</f>
        <v>6.3296358417154058E-2</v>
      </c>
      <c r="O72" s="83"/>
    </row>
    <row r="73" spans="1:15" x14ac:dyDescent="0.25">
      <c r="A73" s="44" t="s">
        <v>131</v>
      </c>
      <c r="B73" s="59">
        <f>IFERROR(B71/B$51, "nm")</f>
        <v>0.2124455732946299</v>
      </c>
      <c r="C73" s="59">
        <f t="shared" ref="C73:I73" si="158">IFERROR(C71/C$51, "nm")</f>
        <v>0.23738198983297024</v>
      </c>
      <c r="D73" s="59">
        <f t="shared" si="158"/>
        <v>0.1890840652446675</v>
      </c>
      <c r="E73" s="59">
        <f t="shared" si="158"/>
        <v>0.17171607877082881</v>
      </c>
      <c r="F73" s="59">
        <f t="shared" si="158"/>
        <v>0.20332246229107215</v>
      </c>
      <c r="G73" s="59">
        <f t="shared" si="158"/>
        <v>0.16486573232053064</v>
      </c>
      <c r="H73" s="59">
        <f t="shared" si="158"/>
        <v>0.21255237430167598</v>
      </c>
      <c r="I73" s="59">
        <f t="shared" si="158"/>
        <v>0.26388332398429359</v>
      </c>
      <c r="J73" s="70">
        <f>AVERAGE(C73:I73)*(1+$O$73)</f>
        <v>0.21642090401190583</v>
      </c>
      <c r="K73" s="70">
        <f>AVERAGE(D73:J73)*(1+$O$73)</f>
        <v>0.21327674113874623</v>
      </c>
      <c r="L73" s="70">
        <f>AVERAGE(E73:K73)*(1+$O$73)</f>
        <v>0.21690564252285799</v>
      </c>
      <c r="M73" s="70">
        <f>AVERAGE(F73:L73)*(1+$O$73)</f>
        <v>0.22368407708566238</v>
      </c>
      <c r="N73" s="70">
        <f>AVERAGE(G73:M73)*(1+$O$73)</f>
        <v>0.22673831930485089</v>
      </c>
      <c r="O73" s="70">
        <v>0.05</v>
      </c>
    </row>
    <row r="74" spans="1:15" x14ac:dyDescent="0.25">
      <c r="A74" s="9" t="s">
        <v>135</v>
      </c>
      <c r="B74" s="1">
        <f>Historicals!B159</f>
        <v>273</v>
      </c>
      <c r="C74" s="1">
        <f>Historicals!C159</f>
        <v>234</v>
      </c>
      <c r="D74" s="1">
        <f>Historicals!D159</f>
        <v>173</v>
      </c>
      <c r="E74" s="1">
        <f>Historicals!E159</f>
        <v>240</v>
      </c>
      <c r="F74" s="1">
        <f>Historicals!F159</f>
        <v>233</v>
      </c>
      <c r="G74" s="1">
        <f>Historicals!G159</f>
        <v>139</v>
      </c>
      <c r="H74" s="1">
        <f>Historicals!H159</f>
        <v>153</v>
      </c>
      <c r="I74" s="1">
        <f>Historicals!I159</f>
        <v>197</v>
      </c>
      <c r="J74" s="69">
        <f>J51*J76</f>
        <v>223.48873611302184</v>
      </c>
      <c r="K74" s="69">
        <f t="shared" ref="K74:N74" si="159">K51*K76</f>
        <v>254.26659688573844</v>
      </c>
      <c r="L74" s="69">
        <f t="shared" si="159"/>
        <v>272.55159169583646</v>
      </c>
      <c r="M74" s="69">
        <f t="shared" si="159"/>
        <v>291.61854313578027</v>
      </c>
      <c r="N74" s="69">
        <f t="shared" si="159"/>
        <v>312.0201722021057</v>
      </c>
      <c r="O74" s="69"/>
    </row>
    <row r="75" spans="1:15" x14ac:dyDescent="0.25">
      <c r="A75" s="44" t="s">
        <v>129</v>
      </c>
      <c r="B75" s="60" t="str">
        <f>IFERROR((B74-A74)/A74,"nm")</f>
        <v>nm</v>
      </c>
      <c r="C75" s="60">
        <f t="shared" ref="C75:I75" si="160">IFERROR((C74-B74)/B74,"nm")</f>
        <v>-0.14285714285714285</v>
      </c>
      <c r="D75" s="60">
        <f t="shared" si="160"/>
        <v>-0.2606837606837607</v>
      </c>
      <c r="E75" s="60">
        <f t="shared" si="160"/>
        <v>0.38728323699421963</v>
      </c>
      <c r="F75" s="60">
        <f t="shared" si="160"/>
        <v>-2.9166666666666667E-2</v>
      </c>
      <c r="G75" s="60">
        <f t="shared" si="160"/>
        <v>-0.40343347639484978</v>
      </c>
      <c r="H75" s="60">
        <f t="shared" si="160"/>
        <v>0.10071942446043165</v>
      </c>
      <c r="I75" s="60">
        <f t="shared" si="160"/>
        <v>0.28758169934640521</v>
      </c>
      <c r="J75" s="83">
        <f t="shared" ref="J75" si="161">IFERROR((J74-I74)/I74,"nm")</f>
        <v>0.13446058940620226</v>
      </c>
      <c r="K75" s="83">
        <f t="shared" ref="K75" si="162">IFERROR((K74-J74)/J74,"nm")</f>
        <v>0.13771548986321949</v>
      </c>
      <c r="L75" s="83">
        <f t="shared" ref="L75" si="163">IFERROR((L74-K74)/K74,"nm")</f>
        <v>7.1912689413603487E-2</v>
      </c>
      <c r="M75" s="83">
        <f t="shared" ref="M75" si="164">IFERROR((M74-L74)/L74,"nm")</f>
        <v>6.9957219186678771E-2</v>
      </c>
      <c r="N75" s="83">
        <f t="shared" ref="N75" si="165">IFERROR((N74-M74)/M74,"nm")</f>
        <v>6.9959985558347162E-2</v>
      </c>
      <c r="O75" s="83"/>
    </row>
    <row r="76" spans="1:15" x14ac:dyDescent="0.25">
      <c r="A76" s="44" t="s">
        <v>133</v>
      </c>
      <c r="B76" s="59">
        <f>IFERROR(B74/B$51, "nm")</f>
        <v>2.4764150943396228E-2</v>
      </c>
      <c r="C76" s="59">
        <f t="shared" ref="C76:I76" si="166">IFERROR(C74/C$51, "nm")</f>
        <v>2.1241830065359478E-2</v>
      </c>
      <c r="D76" s="59">
        <f t="shared" si="166"/>
        <v>2.1706398996235884E-2</v>
      </c>
      <c r="E76" s="59">
        <f t="shared" si="166"/>
        <v>2.5968405107119671E-2</v>
      </c>
      <c r="F76" s="59">
        <f t="shared" si="166"/>
        <v>2.3746432939258051E-2</v>
      </c>
      <c r="G76" s="59">
        <f t="shared" si="166"/>
        <v>1.4871081630469669E-2</v>
      </c>
      <c r="H76" s="59">
        <f t="shared" si="166"/>
        <v>1.3355446927374302E-2</v>
      </c>
      <c r="I76" s="59">
        <f t="shared" si="166"/>
        <v>1.5786521355877874E-2</v>
      </c>
      <c r="J76" s="84">
        <f>I76*(1+$O$76)</f>
        <v>1.610225178299543E-2</v>
      </c>
      <c r="K76" s="84">
        <f>J76*(1+$O$76)</f>
        <v>1.6424296818655339E-2</v>
      </c>
      <c r="L76" s="84">
        <f>K76*(1+$O$76)</f>
        <v>1.6752782755028447E-2</v>
      </c>
      <c r="M76" s="84">
        <f>L76*(1+$O$76)</f>
        <v>1.7087838410129015E-2</v>
      </c>
      <c r="N76" s="84">
        <f>M76*(1+$O$76)</f>
        <v>1.7429595178331595E-2</v>
      </c>
      <c r="O76" s="84">
        <v>0.02</v>
      </c>
    </row>
    <row r="77" spans="1:15" x14ac:dyDescent="0.25">
      <c r="A77" s="66" t="s">
        <v>146</v>
      </c>
      <c r="B77" s="68">
        <f>Historicals!B148</f>
        <v>601</v>
      </c>
      <c r="C77" s="68">
        <f>Historicals!C148</f>
        <v>748</v>
      </c>
      <c r="D77" s="68">
        <f>Historicals!D148</f>
        <v>709</v>
      </c>
      <c r="E77" s="68">
        <f>Historicals!E148</f>
        <v>849</v>
      </c>
      <c r="F77" s="68">
        <f>Historicals!F148</f>
        <v>929</v>
      </c>
      <c r="G77" s="68">
        <f>Historicals!G148</f>
        <v>885</v>
      </c>
      <c r="H77" s="68">
        <f>Historicals!H148</f>
        <v>982</v>
      </c>
      <c r="I77" s="68">
        <f>Historicals!I148</f>
        <v>920</v>
      </c>
      <c r="J77" s="124">
        <f>J51*J79</f>
        <v>1074.4009111435212</v>
      </c>
      <c r="K77" s="124">
        <f t="shared" ref="K77:N77" si="167">K51*K79</f>
        <v>1258.3143988997033</v>
      </c>
      <c r="L77" s="124">
        <f t="shared" si="167"/>
        <v>1388.47385296575</v>
      </c>
      <c r="M77" s="124">
        <f t="shared" si="167"/>
        <v>1529.3019644747842</v>
      </c>
      <c r="N77" s="124">
        <f t="shared" si="167"/>
        <v>1684.4181404068447</v>
      </c>
      <c r="O77" s="124"/>
    </row>
    <row r="78" spans="1:15" x14ac:dyDescent="0.25">
      <c r="A78" s="65" t="s">
        <v>129</v>
      </c>
      <c r="B78" s="60" t="str">
        <f>IFERROR((B77-A77)/A77,"nm")</f>
        <v>nm</v>
      </c>
      <c r="C78" s="60">
        <f t="shared" ref="C78:I78" si="168">IFERROR((C77-B77)/B77,"nm")</f>
        <v>0.24459234608985025</v>
      </c>
      <c r="D78" s="60">
        <f t="shared" si="168"/>
        <v>-5.213903743315508E-2</v>
      </c>
      <c r="E78" s="60">
        <f t="shared" si="168"/>
        <v>0.19746121297602257</v>
      </c>
      <c r="F78" s="60">
        <f t="shared" si="168"/>
        <v>9.4228504122497059E-2</v>
      </c>
      <c r="G78" s="60">
        <f t="shared" si="168"/>
        <v>-4.7362755651237889E-2</v>
      </c>
      <c r="H78" s="60">
        <f t="shared" si="168"/>
        <v>0.1096045197740113</v>
      </c>
      <c r="I78" s="60">
        <f t="shared" si="168"/>
        <v>-6.313645621181263E-2</v>
      </c>
      <c r="J78" s="83">
        <f t="shared" ref="J78" si="169">IFERROR((J77-I77)/I77,"nm")</f>
        <v>0.16782707732991431</v>
      </c>
      <c r="K78" s="83">
        <f t="shared" ref="K78" si="170">IFERROR((K77-J77)/J77,"nm")</f>
        <v>0.17117771015331398</v>
      </c>
      <c r="L78" s="83">
        <f t="shared" ref="L78" si="171">IFERROR((L77-K77)/K77,"nm")</f>
        <v>0.10343953321988596</v>
      </c>
      <c r="M78" s="83">
        <f t="shared" ref="M78" si="172">IFERROR((M77-L77)/L77,"nm")</f>
        <v>0.10142654916275767</v>
      </c>
      <c r="N78" s="83">
        <f t="shared" ref="N78" si="173">IFERROR((N77-M77)/M77,"nm")</f>
        <v>0.10142939689829852</v>
      </c>
      <c r="O78" s="83"/>
    </row>
    <row r="79" spans="1:15" x14ac:dyDescent="0.25">
      <c r="A79" s="65" t="s">
        <v>133</v>
      </c>
      <c r="B79" s="59">
        <f>IFERROR(B77/B$51, "nm")</f>
        <v>5.4517416545718435E-2</v>
      </c>
      <c r="C79" s="59">
        <f t="shared" ref="C79:I79" si="174">IFERROR(C77/C$51, "nm")</f>
        <v>6.7901234567901231E-2</v>
      </c>
      <c r="D79" s="59">
        <f t="shared" si="174"/>
        <v>8.8958594730238399E-2</v>
      </c>
      <c r="E79" s="59">
        <f t="shared" si="174"/>
        <v>9.1863233066435832E-2</v>
      </c>
      <c r="F79" s="59">
        <f t="shared" si="174"/>
        <v>9.4679983693436609E-2</v>
      </c>
      <c r="G79" s="59">
        <f t="shared" si="174"/>
        <v>9.4682785920616241E-2</v>
      </c>
      <c r="H79" s="59">
        <f t="shared" si="174"/>
        <v>8.5719273743016758E-2</v>
      </c>
      <c r="I79" s="59">
        <f t="shared" si="174"/>
        <v>7.37238560782114E-2</v>
      </c>
      <c r="J79" s="74">
        <f>I79*(1+$O$79)</f>
        <v>7.7410048882121968E-2</v>
      </c>
      <c r="K79" s="74">
        <f>J79*(1+$O$79)</f>
        <v>8.1280551326228065E-2</v>
      </c>
      <c r="L79" s="74">
        <f>K79*(1+$O$79)</f>
        <v>8.5344578892539477E-2</v>
      </c>
      <c r="M79" s="74">
        <f>L79*(1+$O$79)</f>
        <v>8.9611807837166449E-2</v>
      </c>
      <c r="N79" s="74">
        <f>M79*(1+$O$79)</f>
        <v>9.4092398229024779E-2</v>
      </c>
      <c r="O79" s="74">
        <v>0.05</v>
      </c>
    </row>
    <row r="80" spans="1:15" x14ac:dyDescent="0.25">
      <c r="A80" s="41" t="str">
        <f>Historicals!A189</f>
        <v>Greater China</v>
      </c>
      <c r="B80" s="41"/>
      <c r="C80" s="41"/>
      <c r="D80" s="41"/>
      <c r="E80" s="41"/>
      <c r="F80" s="41"/>
      <c r="G80" s="41"/>
      <c r="H80" s="41"/>
      <c r="I80" s="41"/>
      <c r="J80" s="73"/>
      <c r="K80" s="73"/>
      <c r="L80" s="73"/>
      <c r="M80" s="73"/>
      <c r="N80" s="73"/>
      <c r="O80" s="73"/>
    </row>
    <row r="81" spans="1:15" x14ac:dyDescent="0.25">
      <c r="A81" s="9" t="s">
        <v>136</v>
      </c>
      <c r="B81" s="58">
        <f>+B83+B87+B91</f>
        <v>3067</v>
      </c>
      <c r="C81" s="58">
        <f t="shared" ref="C81:I81" si="175">+C83+C87+C91</f>
        <v>3785</v>
      </c>
      <c r="D81" s="58">
        <f t="shared" si="175"/>
        <v>4237</v>
      </c>
      <c r="E81" s="58">
        <f t="shared" si="175"/>
        <v>5134</v>
      </c>
      <c r="F81" s="58">
        <f t="shared" si="175"/>
        <v>6208</v>
      </c>
      <c r="G81" s="58">
        <f t="shared" si="175"/>
        <v>6679</v>
      </c>
      <c r="H81" s="58">
        <f t="shared" si="175"/>
        <v>8290</v>
      </c>
      <c r="I81" s="58">
        <f t="shared" si="175"/>
        <v>7547</v>
      </c>
      <c r="J81" s="69">
        <f>SUM(J83,J87,J91)</f>
        <v>8393.2978571428575</v>
      </c>
      <c r="K81" s="69">
        <f t="shared" ref="K81:N81" si="176">SUM(K83,K87,K91)</f>
        <v>9182.5838265943876</v>
      </c>
      <c r="L81" s="69">
        <f t="shared" si="176"/>
        <v>9657.353561899643</v>
      </c>
      <c r="M81" s="69">
        <f t="shared" si="176"/>
        <v>10125.284791332308</v>
      </c>
      <c r="N81" s="69">
        <f t="shared" si="176"/>
        <v>10582.991188380041</v>
      </c>
    </row>
    <row r="82" spans="1:15" x14ac:dyDescent="0.25">
      <c r="A82" s="42" t="s">
        <v>129</v>
      </c>
      <c r="B82" s="60" t="str">
        <f>IFERROR((B81-A81)/A81,"nm")</f>
        <v>nm</v>
      </c>
      <c r="C82" s="60">
        <f>IFERROR((C81-B81)/B81,"nm")</f>
        <v>0.23410498858819692</v>
      </c>
      <c r="D82" s="60">
        <f t="shared" ref="D82" si="177">IFERROR((D81-C81)/C81,"nm")</f>
        <v>0.11941875825627477</v>
      </c>
      <c r="E82" s="60">
        <f t="shared" ref="E82" si="178">IFERROR((E81-D81)/D81,"nm")</f>
        <v>0.21170639603493038</v>
      </c>
      <c r="F82" s="60">
        <f t="shared" ref="F82" si="179">IFERROR((F81-E81)/E81,"nm")</f>
        <v>0.20919361121932217</v>
      </c>
      <c r="G82" s="60">
        <f t="shared" ref="G82" si="180">IFERROR((G81-F81)/F81,"nm")</f>
        <v>7.5869845360824736E-2</v>
      </c>
      <c r="H82" s="60">
        <f t="shared" ref="H82" si="181">IFERROR((H81-G81)/G81,"nm")</f>
        <v>0.24120377301991316</v>
      </c>
      <c r="I82" s="60">
        <f t="shared" ref="I82" si="182">IFERROR((I81-H81)/H81,"nm")</f>
        <v>-8.9626055488540413E-2</v>
      </c>
      <c r="J82" s="71">
        <f t="shared" ref="J82" si="183">IFERROR((J81-I81)/I81,"nm")</f>
        <v>0.11213698915368459</v>
      </c>
      <c r="K82" s="71">
        <f t="shared" ref="K82" si="184">IFERROR((K81-J81)/J81,"nm")</f>
        <v>9.4037645617429444E-2</v>
      </c>
      <c r="L82" s="71">
        <f t="shared" ref="L82" si="185">IFERROR((L81-K81)/K81,"nm")</f>
        <v>5.1703283549695264E-2</v>
      </c>
      <c r="M82" s="71">
        <f t="shared" ref="M82" si="186">IFERROR((M81-L81)/L81,"nm")</f>
        <v>4.8453360067374454E-2</v>
      </c>
      <c r="N82" s="71">
        <f t="shared" ref="N82" si="187">IFERROR((N81-M81)/M81,"nm")</f>
        <v>4.5204298593117184E-2</v>
      </c>
    </row>
    <row r="83" spans="1:15" x14ac:dyDescent="0.25">
      <c r="A83" s="43" t="s">
        <v>113</v>
      </c>
      <c r="B83" s="58">
        <f>Historicals!B118</f>
        <v>2016</v>
      </c>
      <c r="C83" s="58">
        <f>Historicals!C118</f>
        <v>2599</v>
      </c>
      <c r="D83" s="58">
        <f>Historicals!D118</f>
        <v>2920</v>
      </c>
      <c r="E83" s="58">
        <f>Historicals!E118</f>
        <v>3496</v>
      </c>
      <c r="F83" s="58">
        <f>Historicals!F118</f>
        <v>4262</v>
      </c>
      <c r="G83" s="58">
        <f>Historicals!G118</f>
        <v>4635</v>
      </c>
      <c r="H83" s="58">
        <f>Historicals!H118</f>
        <v>5748</v>
      </c>
      <c r="I83" s="58">
        <f>Historicals!I118</f>
        <v>5416</v>
      </c>
      <c r="J83" s="69">
        <f>I83*(1+J84)</f>
        <v>6071.7228571428568</v>
      </c>
      <c r="K83" s="69">
        <f t="shared" ref="K83:N83" si="188">J83*(1+K84)</f>
        <v>6670.9182620626816</v>
      </c>
      <c r="L83" s="69">
        <f t="shared" si="188"/>
        <v>7017.8060116899414</v>
      </c>
      <c r="M83" s="69">
        <f t="shared" si="188"/>
        <v>7361.6785062627478</v>
      </c>
      <c r="N83" s="69">
        <f t="shared" si="188"/>
        <v>7700.3157175508341</v>
      </c>
    </row>
    <row r="84" spans="1:15" x14ac:dyDescent="0.25">
      <c r="A84" s="42" t="s">
        <v>129</v>
      </c>
      <c r="B84" s="60" t="str">
        <f>IFERROR((B83-A83)/A83,"nm")</f>
        <v>nm</v>
      </c>
      <c r="C84" s="60">
        <f t="shared" ref="C84" si="189">IFERROR((C83-B83)/B83,"nm")</f>
        <v>0.28918650793650796</v>
      </c>
      <c r="D84" s="60">
        <f t="shared" ref="D84" si="190">IFERROR((D83-C83)/C83,"nm")</f>
        <v>0.12350904193920739</v>
      </c>
      <c r="E84" s="60">
        <f t="shared" ref="E84" si="191">IFERROR((E83-D83)/D83,"nm")</f>
        <v>0.19726027397260273</v>
      </c>
      <c r="F84" s="60">
        <f t="shared" ref="F84" si="192">IFERROR((F83-E83)/E83,"nm")</f>
        <v>0.21910755148741418</v>
      </c>
      <c r="G84" s="60">
        <f t="shared" ref="G84" si="193">IFERROR((G83-F83)/F83,"nm")</f>
        <v>8.7517597372125763E-2</v>
      </c>
      <c r="H84" s="60">
        <f t="shared" ref="H84" si="194">IFERROR((H83-G83)/G83,"nm")</f>
        <v>0.24012944983818771</v>
      </c>
      <c r="I84" s="60">
        <f t="shared" ref="I84" si="195">IFERROR((I83-H83)/H83,"nm")</f>
        <v>-5.7759220598469031E-2</v>
      </c>
      <c r="J84" s="83">
        <f>J85+J86</f>
        <v>0.12107142857142857</v>
      </c>
      <c r="K84" s="83">
        <f t="shared" ref="K84:N84" si="196">K85+K86</f>
        <v>9.8686224489795915E-2</v>
      </c>
      <c r="L84" s="83">
        <f t="shared" si="196"/>
        <v>5.1999999999999998E-2</v>
      </c>
      <c r="M84" s="83">
        <f t="shared" si="196"/>
        <v>4.8999999999999995E-2</v>
      </c>
      <c r="N84" s="83">
        <f t="shared" si="196"/>
        <v>4.5999999999999992E-2</v>
      </c>
      <c r="O84" s="132">
        <v>-0.25</v>
      </c>
    </row>
    <row r="85" spans="1:15" x14ac:dyDescent="0.25">
      <c r="A85" s="42" t="s">
        <v>137</v>
      </c>
      <c r="B85" s="59">
        <f>Historicals!B190</f>
        <v>0.28000000000000003</v>
      </c>
      <c r="C85" s="59">
        <f>Historicals!C190</f>
        <v>0.33</v>
      </c>
      <c r="D85" s="59">
        <f>Historicals!D190</f>
        <v>0.18</v>
      </c>
      <c r="E85" s="59">
        <f>Historicals!E190</f>
        <v>0.16</v>
      </c>
      <c r="F85" s="59">
        <f>Historicals!F190</f>
        <v>0.25</v>
      </c>
      <c r="G85" s="59">
        <f>Historicals!G190</f>
        <v>0.12</v>
      </c>
      <c r="H85" s="59">
        <f>Historicals!H190</f>
        <v>0.19</v>
      </c>
      <c r="I85" s="59">
        <f>Historicals!I190</f>
        <v>-0.1</v>
      </c>
      <c r="J85" s="82">
        <f>AVERAGE(C85:I85)*(1+$O$84)</f>
        <v>0.12107142857142857</v>
      </c>
      <c r="K85" s="82">
        <f>AVERAGE(D85:J85)*(1+$O$84)</f>
        <v>9.8686224489795915E-2</v>
      </c>
      <c r="L85" s="82">
        <v>5.1999999999999998E-2</v>
      </c>
      <c r="M85" s="82">
        <f>L85-0.3%</f>
        <v>4.8999999999999995E-2</v>
      </c>
      <c r="N85" s="82">
        <f>M85-0.3%</f>
        <v>4.5999999999999992E-2</v>
      </c>
      <c r="O85" s="82"/>
    </row>
    <row r="86" spans="1:15" x14ac:dyDescent="0.25">
      <c r="A86" s="42" t="s">
        <v>138</v>
      </c>
      <c r="B86" s="61" t="str">
        <f>IFERROR(B84-B85, "nm")</f>
        <v>nm</v>
      </c>
      <c r="C86" s="59">
        <f t="shared" ref="C86:D86" si="197">IFERROR(C84-C85, "nm")</f>
        <v>-4.0813492063492052E-2</v>
      </c>
      <c r="D86" s="59">
        <f t="shared" si="197"/>
        <v>-5.6490958060792601E-2</v>
      </c>
      <c r="E86" s="59">
        <f t="shared" ref="E86:I86" si="198">IFERROR(E84-E85, "nm")</f>
        <v>3.7260273972602731E-2</v>
      </c>
      <c r="F86" s="59">
        <f t="shared" si="198"/>
        <v>-3.0892448512585824E-2</v>
      </c>
      <c r="G86" s="59">
        <f t="shared" si="198"/>
        <v>-3.2482402627874232E-2</v>
      </c>
      <c r="H86" s="59">
        <f t="shared" si="198"/>
        <v>5.0129449838187706E-2</v>
      </c>
      <c r="I86" s="59">
        <f t="shared" si="198"/>
        <v>4.2240779401530974E-2</v>
      </c>
      <c r="J86" s="70">
        <v>0</v>
      </c>
      <c r="K86" s="70">
        <v>0</v>
      </c>
      <c r="L86" s="70">
        <v>0</v>
      </c>
      <c r="M86" s="70">
        <v>0</v>
      </c>
      <c r="N86" s="70">
        <v>0</v>
      </c>
      <c r="O86" s="70"/>
    </row>
    <row r="87" spans="1:15" x14ac:dyDescent="0.25">
      <c r="A87" s="43" t="s">
        <v>114</v>
      </c>
      <c r="B87" s="1">
        <f>Historicals!B119</f>
        <v>925</v>
      </c>
      <c r="C87" s="1">
        <f>Historicals!C119</f>
        <v>1055</v>
      </c>
      <c r="D87" s="1">
        <f>Historicals!D119</f>
        <v>1188</v>
      </c>
      <c r="E87" s="1">
        <f>Historicals!E119</f>
        <v>1508</v>
      </c>
      <c r="F87" s="1">
        <f>Historicals!F119</f>
        <v>1808</v>
      </c>
      <c r="G87" s="1">
        <f>Historicals!G119</f>
        <v>1896</v>
      </c>
      <c r="H87" s="1">
        <f>Historicals!H119</f>
        <v>2347</v>
      </c>
      <c r="I87" s="1">
        <f>Historicals!I119</f>
        <v>1938</v>
      </c>
      <c r="J87" s="69">
        <f>I87*(1+J88)</f>
        <v>2118.6492857142857</v>
      </c>
      <c r="K87" s="69">
        <f t="shared" ref="K87:N87" si="199">J87*(1+K88)</f>
        <v>2298.7074514121718</v>
      </c>
      <c r="L87" s="69">
        <f t="shared" si="199"/>
        <v>2415.9415314341923</v>
      </c>
      <c r="M87" s="69">
        <f t="shared" si="199"/>
        <v>2529.4907834115993</v>
      </c>
      <c r="N87" s="69">
        <f t="shared" si="199"/>
        <v>2638.2588870982977</v>
      </c>
    </row>
    <row r="88" spans="1:15" x14ac:dyDescent="0.25">
      <c r="A88" s="42" t="s">
        <v>129</v>
      </c>
      <c r="B88" s="60" t="str">
        <f>IFERROR((B87-A87)/A87,"nm")</f>
        <v>nm</v>
      </c>
      <c r="C88" s="60">
        <f t="shared" ref="C88" si="200">IFERROR((C87-B87)/B87,"nm")</f>
        <v>0.14054054054054055</v>
      </c>
      <c r="D88" s="60">
        <f t="shared" ref="D88" si="201">IFERROR((D87-C87)/C87,"nm")</f>
        <v>0.12606635071090047</v>
      </c>
      <c r="E88" s="60">
        <f t="shared" ref="E88" si="202">IFERROR((E87-D87)/D87,"nm")</f>
        <v>0.26936026936026936</v>
      </c>
      <c r="F88" s="60">
        <f t="shared" ref="F88" si="203">IFERROR((F87-E87)/E87,"nm")</f>
        <v>0.19893899204244031</v>
      </c>
      <c r="G88" s="60">
        <f t="shared" ref="G88" si="204">IFERROR((G87-F87)/F87,"nm")</f>
        <v>4.8672566371681415E-2</v>
      </c>
      <c r="H88" s="60">
        <f t="shared" ref="H88" si="205">IFERROR((H87-G87)/G87,"nm")</f>
        <v>0.2378691983122363</v>
      </c>
      <c r="I88" s="60">
        <f t="shared" ref="I88" si="206">IFERROR((I87-H87)/H87,"nm")</f>
        <v>-0.17426501917341286</v>
      </c>
      <c r="J88" s="71">
        <f>J89+J90</f>
        <v>9.3214285714285694E-2</v>
      </c>
      <c r="K88" s="71">
        <f t="shared" ref="K88:M88" si="207">K89+K90</f>
        <v>8.4987244897959169E-2</v>
      </c>
      <c r="L88" s="71">
        <f t="shared" si="207"/>
        <v>5.0999999999999997E-2</v>
      </c>
      <c r="M88" s="71">
        <f t="shared" si="207"/>
        <v>4.7E-2</v>
      </c>
      <c r="N88" s="71">
        <f>N89+N90</f>
        <v>4.2999999999999997E-2</v>
      </c>
      <c r="O88" s="71"/>
    </row>
    <row r="89" spans="1:15" x14ac:dyDescent="0.25">
      <c r="A89" s="42" t="s">
        <v>137</v>
      </c>
      <c r="B89" s="59">
        <f>Historicals!B191</f>
        <v>7.0000000000000007E-2</v>
      </c>
      <c r="C89" s="59">
        <f>Historicals!C191</f>
        <v>0.17</v>
      </c>
      <c r="D89" s="59">
        <f>Historicals!D191</f>
        <v>0.18</v>
      </c>
      <c r="E89" s="59">
        <f>Historicals!E191</f>
        <v>0.23</v>
      </c>
      <c r="F89" s="59">
        <f>Historicals!F191</f>
        <v>0.23</v>
      </c>
      <c r="G89" s="59">
        <f>Historicals!G191</f>
        <v>0.08</v>
      </c>
      <c r="H89" s="59">
        <f>Historicals!H191</f>
        <v>0.19</v>
      </c>
      <c r="I89" s="59">
        <f>Historicals!I191</f>
        <v>-0.21</v>
      </c>
      <c r="J89" s="82">
        <f>AVERAGE(C89:I89)*(1+$O$89)</f>
        <v>9.3214285714285694E-2</v>
      </c>
      <c r="K89" s="82">
        <f>AVERAGE(D89:J89)*(1+$O$89)</f>
        <v>8.4987244897959169E-2</v>
      </c>
      <c r="L89" s="82">
        <v>5.0999999999999997E-2</v>
      </c>
      <c r="M89" s="82">
        <f>L89-0.4%</f>
        <v>4.7E-2</v>
      </c>
      <c r="N89" s="82">
        <f>M89-0.4%</f>
        <v>4.2999999999999997E-2</v>
      </c>
      <c r="O89" s="82">
        <v>-0.25</v>
      </c>
    </row>
    <row r="90" spans="1:15" x14ac:dyDescent="0.25">
      <c r="A90" s="42" t="s">
        <v>138</v>
      </c>
      <c r="B90" s="61" t="str">
        <f>IFERROR(B88-B89, "nm")</f>
        <v>nm</v>
      </c>
      <c r="C90" s="61">
        <f t="shared" ref="C90:I90" si="208">IFERROR(C88-C89, "nm")</f>
        <v>-2.9459459459459464E-2</v>
      </c>
      <c r="D90" s="61">
        <f t="shared" si="208"/>
        <v>-5.3933649289099522E-2</v>
      </c>
      <c r="E90" s="61">
        <f t="shared" si="208"/>
        <v>3.9360269360269345E-2</v>
      </c>
      <c r="F90" s="61">
        <f t="shared" si="208"/>
        <v>-3.10610079575597E-2</v>
      </c>
      <c r="G90" s="61">
        <f t="shared" si="208"/>
        <v>-3.1327433628318586E-2</v>
      </c>
      <c r="H90" s="61">
        <f t="shared" si="208"/>
        <v>4.7869198312236294E-2</v>
      </c>
      <c r="I90" s="61">
        <f t="shared" si="208"/>
        <v>3.5734980826587132E-2</v>
      </c>
      <c r="J90" s="75">
        <v>0</v>
      </c>
      <c r="K90" s="75">
        <v>0</v>
      </c>
      <c r="L90" s="75">
        <v>0</v>
      </c>
      <c r="M90" s="75">
        <v>0</v>
      </c>
      <c r="N90" s="75">
        <v>0</v>
      </c>
      <c r="O90" s="75"/>
    </row>
    <row r="91" spans="1:15" x14ac:dyDescent="0.25">
      <c r="A91" s="43" t="s">
        <v>115</v>
      </c>
      <c r="B91" s="1">
        <f>Historicals!B120</f>
        <v>126</v>
      </c>
      <c r="C91" s="1">
        <f>Historicals!C120</f>
        <v>131</v>
      </c>
      <c r="D91" s="1">
        <f>Historicals!D120</f>
        <v>129</v>
      </c>
      <c r="E91" s="1">
        <f>Historicals!E120</f>
        <v>130</v>
      </c>
      <c r="F91" s="1">
        <f>Historicals!F120</f>
        <v>138</v>
      </c>
      <c r="G91" s="1">
        <f>Historicals!G120</f>
        <v>148</v>
      </c>
      <c r="H91" s="1">
        <f>Historicals!H120</f>
        <v>195</v>
      </c>
      <c r="I91" s="1">
        <f>Historicals!I120</f>
        <v>193</v>
      </c>
      <c r="J91" s="69">
        <f>I91*(1+J92)</f>
        <v>202.92571428571426</v>
      </c>
      <c r="K91" s="69">
        <f t="shared" ref="K91:N91" si="209">J91*(1+K92)</f>
        <v>212.95811311953352</v>
      </c>
      <c r="L91" s="69">
        <f t="shared" si="209"/>
        <v>223.60601877551019</v>
      </c>
      <c r="M91" s="69">
        <f t="shared" si="209"/>
        <v>234.11550165795916</v>
      </c>
      <c r="N91" s="69">
        <f t="shared" si="209"/>
        <v>244.41658373090937</v>
      </c>
      <c r="O91" s="69"/>
    </row>
    <row r="92" spans="1:15" x14ac:dyDescent="0.25">
      <c r="A92" s="42" t="s">
        <v>129</v>
      </c>
      <c r="B92" s="60" t="str">
        <f>IFERROR((B91-A91)/A91,"nm")</f>
        <v>nm</v>
      </c>
      <c r="C92" s="60">
        <f t="shared" ref="C92" si="210">IFERROR((C91-B91)/B91,"nm")</f>
        <v>3.968253968253968E-2</v>
      </c>
      <c r="D92" s="60">
        <f t="shared" ref="D92" si="211">IFERROR((D91-C91)/C91,"nm")</f>
        <v>-1.5267175572519083E-2</v>
      </c>
      <c r="E92" s="60">
        <f t="shared" ref="E92" si="212">IFERROR((E91-D91)/D91,"nm")</f>
        <v>7.7519379844961239E-3</v>
      </c>
      <c r="F92" s="60">
        <f t="shared" ref="F92" si="213">IFERROR((F91-E91)/E91,"nm")</f>
        <v>6.1538461538461542E-2</v>
      </c>
      <c r="G92" s="60">
        <f t="shared" ref="G92" si="214">IFERROR((G91-F91)/F91,"nm")</f>
        <v>7.2463768115942032E-2</v>
      </c>
      <c r="H92" s="60">
        <f t="shared" ref="H92" si="215">IFERROR((H91-G91)/G91,"nm")</f>
        <v>0.31756756756756754</v>
      </c>
      <c r="I92" s="60">
        <f t="shared" ref="I92" si="216">IFERROR((I91-H91)/H91,"nm")</f>
        <v>-1.0256410256410256E-2</v>
      </c>
      <c r="J92" s="83">
        <f>J93+J94</f>
        <v>5.1428571428571435E-2</v>
      </c>
      <c r="K92" s="83">
        <f t="shared" ref="K92:N92" si="217">K93+K94</f>
        <v>4.9438775510204078E-2</v>
      </c>
      <c r="L92" s="83">
        <f t="shared" si="217"/>
        <v>0.05</v>
      </c>
      <c r="M92" s="83">
        <f t="shared" si="217"/>
        <v>4.7E-2</v>
      </c>
      <c r="N92" s="83">
        <f t="shared" si="217"/>
        <v>4.3999999999999997E-2</v>
      </c>
      <c r="O92" s="83"/>
    </row>
    <row r="93" spans="1:15" x14ac:dyDescent="0.25">
      <c r="A93" s="42" t="s">
        <v>137</v>
      </c>
      <c r="B93" s="59">
        <f>Historicals!B192</f>
        <v>0.01</v>
      </c>
      <c r="C93" s="59">
        <f>Historicals!C192</f>
        <v>7.0000000000000007E-2</v>
      </c>
      <c r="D93" s="59">
        <f>Historicals!D192</f>
        <v>0.03</v>
      </c>
      <c r="E93" s="59">
        <f>Historicals!E192</f>
        <v>-0.01</v>
      </c>
      <c r="F93" s="59">
        <f>Historicals!F192</f>
        <v>0.08</v>
      </c>
      <c r="G93" s="59">
        <f>Historicals!G192</f>
        <v>0.11</v>
      </c>
      <c r="H93" s="59">
        <f>Historicals!H192</f>
        <v>0.26</v>
      </c>
      <c r="I93" s="59">
        <f>Historicals!I192</f>
        <v>-0.06</v>
      </c>
      <c r="J93" s="82">
        <f>AVERAGE(C93:I93)*(1+$O$93)</f>
        <v>5.1428571428571435E-2</v>
      </c>
      <c r="K93" s="82">
        <f>AVERAGE(D93:J93)*(1+$O$93)</f>
        <v>4.9438775510204078E-2</v>
      </c>
      <c r="L93" s="82">
        <v>0.05</v>
      </c>
      <c r="M93" s="82">
        <f>L93-0.3%</f>
        <v>4.7E-2</v>
      </c>
      <c r="N93" s="82">
        <f>M93-0.3%</f>
        <v>4.3999999999999997E-2</v>
      </c>
      <c r="O93" s="82">
        <v>-0.25</v>
      </c>
    </row>
    <row r="94" spans="1:15" x14ac:dyDescent="0.25">
      <c r="A94" s="42" t="s">
        <v>138</v>
      </c>
      <c r="B94" s="61" t="str">
        <f>IFERROR(B92-B93, "nm")</f>
        <v>nm</v>
      </c>
      <c r="C94" s="61">
        <f t="shared" ref="C94:I94" si="218">IFERROR(C92-C93, "nm")</f>
        <v>-3.0317460317460326E-2</v>
      </c>
      <c r="D94" s="61">
        <f t="shared" si="218"/>
        <v>-4.5267175572519081E-2</v>
      </c>
      <c r="E94" s="61">
        <f t="shared" si="218"/>
        <v>1.7751937984496126E-2</v>
      </c>
      <c r="F94" s="61">
        <f t="shared" si="218"/>
        <v>-1.846153846153846E-2</v>
      </c>
      <c r="G94" s="61">
        <f t="shared" si="218"/>
        <v>-3.7536231884057969E-2</v>
      </c>
      <c r="H94" s="61">
        <f t="shared" si="218"/>
        <v>5.7567567567567535E-2</v>
      </c>
      <c r="I94" s="61">
        <f t="shared" si="218"/>
        <v>4.9743589743589743E-2</v>
      </c>
      <c r="J94" s="75">
        <v>0</v>
      </c>
      <c r="K94" s="75">
        <v>0</v>
      </c>
      <c r="L94" s="75">
        <v>0</v>
      </c>
      <c r="M94" s="75">
        <v>0</v>
      </c>
      <c r="N94" s="75">
        <v>0</v>
      </c>
      <c r="O94" s="75"/>
    </row>
    <row r="95" spans="1:15" x14ac:dyDescent="0.25">
      <c r="A95" s="9" t="s">
        <v>130</v>
      </c>
      <c r="B95" s="1">
        <f>Historicals!B138+Historicals!B171</f>
        <v>1039</v>
      </c>
      <c r="C95" s="1">
        <f>Historicals!C138+Historicals!C171</f>
        <v>1420</v>
      </c>
      <c r="D95" s="1">
        <f>Historicals!D138+Historicals!D171</f>
        <v>1561</v>
      </c>
      <c r="E95" s="1">
        <f>Historicals!E138+Historicals!E171</f>
        <v>1863</v>
      </c>
      <c r="F95" s="1">
        <f>Historicals!F138+Historicals!F171</f>
        <v>2426</v>
      </c>
      <c r="G95" s="1">
        <f>Historicals!G138+Historicals!G171</f>
        <v>2534</v>
      </c>
      <c r="H95" s="1">
        <f>Historicals!H138+Historicals!H171</f>
        <v>3289</v>
      </c>
      <c r="I95" s="1">
        <f>Historicals!I138+Historicals!I171</f>
        <v>2406</v>
      </c>
      <c r="J95" s="69">
        <f>J81*J97</f>
        <v>2782.8336597399152</v>
      </c>
      <c r="K95" s="69">
        <f t="shared" ref="K95:N95" si="219">K81*K97</f>
        <v>3166.3057766566635</v>
      </c>
      <c r="L95" s="69">
        <f t="shared" si="219"/>
        <v>3463.2147493134685</v>
      </c>
      <c r="M95" s="69">
        <f t="shared" si="219"/>
        <v>3776.2599061747001</v>
      </c>
      <c r="N95" s="69">
        <f t="shared" si="219"/>
        <v>4104.8416100001841</v>
      </c>
      <c r="O95" s="69"/>
    </row>
    <row r="96" spans="1:15" x14ac:dyDescent="0.25">
      <c r="A96" s="44" t="s">
        <v>129</v>
      </c>
      <c r="B96" s="60" t="str">
        <f>IFERROR((B95-A95)/A95,"nm")</f>
        <v>nm</v>
      </c>
      <c r="C96" s="60">
        <f t="shared" ref="C96" si="220">IFERROR((C95-B95)/B95,"nm")</f>
        <v>0.3666987487969201</v>
      </c>
      <c r="D96" s="60">
        <f t="shared" ref="D96" si="221">IFERROR((D95-C95)/C95,"nm")</f>
        <v>9.929577464788733E-2</v>
      </c>
      <c r="E96" s="60">
        <f t="shared" ref="E96" si="222">IFERROR((E95-D95)/D95,"nm")</f>
        <v>0.1934657270980141</v>
      </c>
      <c r="F96" s="60">
        <f t="shared" ref="F96" si="223">IFERROR((F95-E95)/E95,"nm")</f>
        <v>0.3022007514761138</v>
      </c>
      <c r="G96" s="60">
        <f t="shared" ref="G96" si="224">IFERROR((G95-F95)/F95,"nm")</f>
        <v>4.4517724649629019E-2</v>
      </c>
      <c r="H96" s="60">
        <f t="shared" ref="H96" si="225">IFERROR((H95-G95)/G95,"nm")</f>
        <v>0.29794790844514601</v>
      </c>
      <c r="I96" s="60">
        <f t="shared" ref="I96" si="226">IFERROR((I95-H95)/H95,"nm")</f>
        <v>-0.26847065977500761</v>
      </c>
      <c r="J96" s="71">
        <f t="shared" ref="J96" si="227">IFERROR((J95-I95)/I95,"nm")</f>
        <v>0.15662246871983176</v>
      </c>
      <c r="K96" s="71">
        <f t="shared" ref="K96" si="228">IFERROR((K95-J95)/J95,"nm")</f>
        <v>0.1377991514421267</v>
      </c>
      <c r="L96" s="71">
        <f t="shared" ref="L96" si="229">IFERROR((L95-K95)/K95,"nm")</f>
        <v>9.3771414891683127E-2</v>
      </c>
      <c r="M96" s="71">
        <f t="shared" ref="M96" si="230">IFERROR((M95-L95)/L95,"nm")</f>
        <v>9.0391494470069528E-2</v>
      </c>
      <c r="N96" s="71">
        <f t="shared" ref="N96" si="231">IFERROR((N95-M95)/M95,"nm")</f>
        <v>8.7012470536842065E-2</v>
      </c>
      <c r="O96" s="71"/>
    </row>
    <row r="97" spans="1:15" x14ac:dyDescent="0.25">
      <c r="A97" s="44" t="s">
        <v>131</v>
      </c>
      <c r="B97" s="59">
        <f>IFERROR(B95/B$81, "nm")</f>
        <v>0.33876752526899251</v>
      </c>
      <c r="C97" s="59">
        <f t="shared" ref="C97:I97" si="232">IFERROR(C95/C$81, "nm")</f>
        <v>0.37516512549537651</v>
      </c>
      <c r="D97" s="59">
        <f t="shared" si="232"/>
        <v>0.36842105263157893</v>
      </c>
      <c r="E97" s="59">
        <f t="shared" si="232"/>
        <v>0.36287495130502534</v>
      </c>
      <c r="F97" s="59">
        <f t="shared" si="232"/>
        <v>0.3907860824742268</v>
      </c>
      <c r="G97" s="59">
        <f t="shared" si="232"/>
        <v>0.37939811349004343</v>
      </c>
      <c r="H97" s="59">
        <f t="shared" si="232"/>
        <v>0.39674306393244874</v>
      </c>
      <c r="I97" s="59">
        <f t="shared" si="232"/>
        <v>0.31880217304889358</v>
      </c>
      <c r="J97" s="84">
        <f>I97*(1+$O$97)</f>
        <v>0.33155425997084931</v>
      </c>
      <c r="K97" s="84">
        <f>J97*(1+$O$97)</f>
        <v>0.34481643036968329</v>
      </c>
      <c r="L97" s="84">
        <f>K97*(1+$O$97)</f>
        <v>0.35860908758447063</v>
      </c>
      <c r="M97" s="84">
        <f>L97*(1+$O$97)</f>
        <v>0.3729534510878495</v>
      </c>
      <c r="N97" s="84">
        <f>M97*(1+$O$97)</f>
        <v>0.38787158913136349</v>
      </c>
      <c r="O97" s="84">
        <v>0.04</v>
      </c>
    </row>
    <row r="98" spans="1:15" x14ac:dyDescent="0.25">
      <c r="A98" s="9" t="s">
        <v>132</v>
      </c>
      <c r="B98" s="1">
        <f>Historicals!B171</f>
        <v>46</v>
      </c>
      <c r="C98" s="1">
        <f>Historicals!C171</f>
        <v>48</v>
      </c>
      <c r="D98" s="1">
        <f>Historicals!D171</f>
        <v>54</v>
      </c>
      <c r="E98" s="1">
        <f>Historicals!E171</f>
        <v>56</v>
      </c>
      <c r="F98" s="1">
        <f>Historicals!F171</f>
        <v>50</v>
      </c>
      <c r="G98" s="1">
        <f>Historicals!G171</f>
        <v>44</v>
      </c>
      <c r="H98" s="1">
        <f>Historicals!H171</f>
        <v>46</v>
      </c>
      <c r="I98" s="1">
        <f>Historicals!I171</f>
        <v>41</v>
      </c>
      <c r="J98" s="69">
        <f>J81*J100</f>
        <v>47.42152121751311</v>
      </c>
      <c r="K98" s="69">
        <f t="shared" ref="K98:N98" si="233">K81*K100</f>
        <v>53.956166601381227</v>
      </c>
      <c r="L98" s="69">
        <f t="shared" si="233"/>
        <v>59.015712685724125</v>
      </c>
      <c r="M98" s="69">
        <f t="shared" si="233"/>
        <v>64.350231152602959</v>
      </c>
      <c r="N98" s="69">
        <f t="shared" si="233"/>
        <v>69.949503744807799</v>
      </c>
      <c r="O98" s="69"/>
    </row>
    <row r="99" spans="1:15" x14ac:dyDescent="0.25">
      <c r="A99" s="44" t="s">
        <v>129</v>
      </c>
      <c r="B99" s="60" t="str">
        <f>IFERROR((B98-A98)/A98,"nm")</f>
        <v>nm</v>
      </c>
      <c r="C99" s="60">
        <f t="shared" ref="C99" si="234">IFERROR((C98-B98)/B98,"nm")</f>
        <v>4.3478260869565216E-2</v>
      </c>
      <c r="D99" s="60">
        <f t="shared" ref="D99" si="235">IFERROR((D98-C98)/C98,"nm")</f>
        <v>0.125</v>
      </c>
      <c r="E99" s="60">
        <f t="shared" ref="E99" si="236">IFERROR((E98-D98)/D98,"nm")</f>
        <v>3.7037037037037035E-2</v>
      </c>
      <c r="F99" s="60">
        <f t="shared" ref="F99" si="237">IFERROR((F98-E98)/E98,"nm")</f>
        <v>-0.10714285714285714</v>
      </c>
      <c r="G99" s="60">
        <f t="shared" ref="G99" si="238">IFERROR((G98-F98)/F98,"nm")</f>
        <v>-0.12</v>
      </c>
      <c r="H99" s="60">
        <f t="shared" ref="H99" si="239">IFERROR((H98-G98)/G98,"nm")</f>
        <v>4.5454545454545456E-2</v>
      </c>
      <c r="I99" s="60">
        <f t="shared" ref="I99" si="240">IFERROR((I98-H98)/H98,"nm")</f>
        <v>-0.10869565217391304</v>
      </c>
      <c r="J99" s="71">
        <f t="shared" ref="J99" si="241">IFERROR((J98-I98)/I98,"nm")</f>
        <v>0.15662246871983196</v>
      </c>
      <c r="K99" s="71">
        <f t="shared" ref="K99" si="242">IFERROR((K98-J98)/J98,"nm")</f>
        <v>0.13779915144212679</v>
      </c>
      <c r="L99" s="71">
        <f t="shared" ref="L99" si="243">IFERROR((L98-K98)/K98,"nm")</f>
        <v>9.3771414891683183E-2</v>
      </c>
      <c r="M99" s="71">
        <f t="shared" ref="M99" si="244">IFERROR((M98-L98)/L98,"nm")</f>
        <v>9.0391494470069347E-2</v>
      </c>
      <c r="N99" s="71">
        <f t="shared" ref="N99" si="245">IFERROR((N98-M98)/M98,"nm")</f>
        <v>8.7012470536842051E-2</v>
      </c>
      <c r="O99" s="71"/>
    </row>
    <row r="100" spans="1:15" x14ac:dyDescent="0.25">
      <c r="A100" s="44" t="s">
        <v>133</v>
      </c>
      <c r="B100" s="59">
        <f>IFERROR(B98/B$81, "nm")</f>
        <v>1.4998369742419302E-2</v>
      </c>
      <c r="C100" s="59">
        <f t="shared" ref="C100:I100" si="246">IFERROR(C98/C$81, "nm")</f>
        <v>1.2681638044914135E-2</v>
      </c>
      <c r="D100" s="59">
        <f t="shared" si="246"/>
        <v>1.2744866650932263E-2</v>
      </c>
      <c r="E100" s="59">
        <f t="shared" si="246"/>
        <v>1.090767432800935E-2</v>
      </c>
      <c r="F100" s="59">
        <f t="shared" si="246"/>
        <v>8.0541237113402053E-3</v>
      </c>
      <c r="G100" s="59">
        <f t="shared" si="246"/>
        <v>6.5878125467884411E-3</v>
      </c>
      <c r="H100" s="59">
        <f t="shared" si="246"/>
        <v>5.5488540410132689E-3</v>
      </c>
      <c r="I100" s="59">
        <f t="shared" si="246"/>
        <v>5.4326222340002651E-3</v>
      </c>
      <c r="J100" s="70">
        <f>I100*(1+$O$100)</f>
        <v>5.6499271233602759E-3</v>
      </c>
      <c r="K100" s="70">
        <f>J100*(1+$O$100)</f>
        <v>5.8759242082946873E-3</v>
      </c>
      <c r="L100" s="70">
        <f>K100*(1+$O$100)</f>
        <v>6.1109611766264754E-3</v>
      </c>
      <c r="M100" s="70">
        <f>L100*(1+$O$100)</f>
        <v>6.3553996236915345E-3</v>
      </c>
      <c r="N100" s="70">
        <f>M100*(1+$O$100)</f>
        <v>6.6096156086391964E-3</v>
      </c>
      <c r="O100" s="70">
        <v>0.04</v>
      </c>
    </row>
    <row r="101" spans="1:15" x14ac:dyDescent="0.25">
      <c r="A101" s="9" t="s">
        <v>134</v>
      </c>
      <c r="B101" s="1">
        <f>B95-B98</f>
        <v>993</v>
      </c>
      <c r="C101" s="1">
        <f t="shared" ref="C101:I101" si="247">C95-C98</f>
        <v>1372</v>
      </c>
      <c r="D101" s="1">
        <f t="shared" si="247"/>
        <v>1507</v>
      </c>
      <c r="E101" s="1">
        <f t="shared" si="247"/>
        <v>1807</v>
      </c>
      <c r="F101" s="1">
        <f t="shared" si="247"/>
        <v>2376</v>
      </c>
      <c r="G101" s="1">
        <f t="shared" si="247"/>
        <v>2490</v>
      </c>
      <c r="H101" s="1">
        <f t="shared" si="247"/>
        <v>3243</v>
      </c>
      <c r="I101" s="1">
        <f t="shared" si="247"/>
        <v>2365</v>
      </c>
      <c r="J101" s="69">
        <f>J95-J98</f>
        <v>2735.4121385224021</v>
      </c>
      <c r="K101" s="69">
        <f t="shared" ref="K101:N101" si="248">K95-K98</f>
        <v>3112.3496100552825</v>
      </c>
      <c r="L101" s="69">
        <f t="shared" si="248"/>
        <v>3404.1990366277441</v>
      </c>
      <c r="M101" s="69">
        <f t="shared" si="248"/>
        <v>3711.909675022097</v>
      </c>
      <c r="N101" s="69">
        <f t="shared" si="248"/>
        <v>4034.8921062553763</v>
      </c>
    </row>
    <row r="102" spans="1:15" x14ac:dyDescent="0.25">
      <c r="A102" s="44" t="s">
        <v>129</v>
      </c>
      <c r="B102" s="60" t="str">
        <f>IFERROR((B101-A101)/A101,"nm")</f>
        <v>nm</v>
      </c>
      <c r="C102" s="60">
        <f t="shared" ref="C102" si="249">IFERROR((C101-B101)/B101,"nm")</f>
        <v>0.38167170191339378</v>
      </c>
      <c r="D102" s="60">
        <f t="shared" ref="D102" si="250">IFERROR((D101-C101)/C101,"nm")</f>
        <v>9.8396501457725952E-2</v>
      </c>
      <c r="E102" s="60">
        <f t="shared" ref="E102" si="251">IFERROR((E101-D101)/D101,"nm")</f>
        <v>0.19907100199071001</v>
      </c>
      <c r="F102" s="60">
        <f t="shared" ref="F102" si="252">IFERROR((F101-E101)/E101,"nm")</f>
        <v>0.31488655229662421</v>
      </c>
      <c r="G102" s="60">
        <f t="shared" ref="G102" si="253">IFERROR((G101-F101)/F101,"nm")</f>
        <v>4.7979797979797977E-2</v>
      </c>
      <c r="H102" s="60">
        <f t="shared" ref="H102" si="254">IFERROR((H101-G101)/G101,"nm")</f>
        <v>0.30240963855421688</v>
      </c>
      <c r="I102" s="60">
        <f t="shared" ref="I102" si="255">IFERROR((I101-H101)/H101,"nm")</f>
        <v>-0.27073697193956214</v>
      </c>
      <c r="J102" s="83">
        <f t="shared" ref="J102" si="256">IFERROR((J101-I101)/I101,"nm")</f>
        <v>0.15662246871983174</v>
      </c>
      <c r="K102" s="83">
        <f t="shared" ref="K102" si="257">IFERROR((K101-J101)/J101,"nm")</f>
        <v>0.13779915144212679</v>
      </c>
      <c r="L102" s="83">
        <f t="shared" ref="L102" si="258">IFERROR((L101-K101)/K101,"nm")</f>
        <v>9.3771414891682989E-2</v>
      </c>
      <c r="M102" s="83">
        <f t="shared" ref="M102" si="259">IFERROR((M101-L101)/L101,"nm")</f>
        <v>9.0391494470069556E-2</v>
      </c>
      <c r="N102" s="83">
        <f t="shared" ref="N102" si="260">IFERROR((N101-M101)/M101,"nm")</f>
        <v>8.7012470536842107E-2</v>
      </c>
      <c r="O102" s="83"/>
    </row>
    <row r="103" spans="1:15" x14ac:dyDescent="0.25">
      <c r="A103" s="44" t="s">
        <v>131</v>
      </c>
      <c r="B103" s="59">
        <f>IFERROR(B101/B$81, "nm")</f>
        <v>0.3237691555265732</v>
      </c>
      <c r="C103" s="59">
        <f t="shared" ref="C103:I103" si="261">IFERROR(C101/C$81, "nm")</f>
        <v>0.36248348745046233</v>
      </c>
      <c r="D103" s="59">
        <f t="shared" si="261"/>
        <v>0.35567618598064671</v>
      </c>
      <c r="E103" s="59">
        <f t="shared" si="261"/>
        <v>0.35196727697701596</v>
      </c>
      <c r="F103" s="59">
        <f t="shared" si="261"/>
        <v>0.38273195876288657</v>
      </c>
      <c r="G103" s="59">
        <f t="shared" si="261"/>
        <v>0.37281030094325496</v>
      </c>
      <c r="H103" s="59">
        <f t="shared" si="261"/>
        <v>0.39119420989143544</v>
      </c>
      <c r="I103" s="59">
        <f t="shared" si="261"/>
        <v>0.31336955081489332</v>
      </c>
      <c r="J103" s="84">
        <f>I103*(1+$O$103)</f>
        <v>0.32590433284748904</v>
      </c>
      <c r="K103" s="84">
        <f>J103*(1+$O$103)</f>
        <v>0.3389405061613886</v>
      </c>
      <c r="L103" s="84">
        <f>K103*(1+$O$103)</f>
        <v>0.35249812640784417</v>
      </c>
      <c r="M103" s="84">
        <f>L103*(1+$O$103)</f>
        <v>0.36659805146415797</v>
      </c>
      <c r="N103" s="84">
        <f>M103*(1+$O$103)</f>
        <v>0.38126197352272428</v>
      </c>
      <c r="O103" s="84">
        <v>0.04</v>
      </c>
    </row>
    <row r="104" spans="1:15" x14ac:dyDescent="0.25">
      <c r="A104" s="9" t="s">
        <v>135</v>
      </c>
      <c r="B104" s="1">
        <f>Historicals!B160</f>
        <v>69</v>
      </c>
      <c r="C104" s="1">
        <f>Historicals!C160</f>
        <v>44</v>
      </c>
      <c r="D104" s="1">
        <f>Historicals!D160</f>
        <v>51</v>
      </c>
      <c r="E104" s="1">
        <f>Historicals!E160</f>
        <v>76</v>
      </c>
      <c r="F104" s="1">
        <f>Historicals!F160</f>
        <v>49</v>
      </c>
      <c r="G104" s="1">
        <f>Historicals!G160</f>
        <v>28</v>
      </c>
      <c r="H104" s="1">
        <f>Historicals!H160</f>
        <v>94</v>
      </c>
      <c r="I104" s="1">
        <f>Historicals!I160</f>
        <v>78</v>
      </c>
      <c r="J104" s="69">
        <f>J81*J106</f>
        <v>87.18041857975733</v>
      </c>
      <c r="K104" s="69">
        <f t="shared" ref="K104:N104" si="262">K81*K106</f>
        <v>95.855553186374408</v>
      </c>
      <c r="L104" s="69">
        <f t="shared" si="262"/>
        <v>101.31565803274532</v>
      </c>
      <c r="M104" s="69">
        <f t="shared" si="262"/>
        <v>106.75586580232823</v>
      </c>
      <c r="N104" s="69">
        <f t="shared" si="262"/>
        <v>112.13959828580653</v>
      </c>
      <c r="O104" s="69"/>
    </row>
    <row r="105" spans="1:15" x14ac:dyDescent="0.25">
      <c r="A105" s="44" t="s">
        <v>129</v>
      </c>
      <c r="B105" s="60" t="str">
        <f>IFERROR((B104-A104)/A104,"nm")</f>
        <v>nm</v>
      </c>
      <c r="C105" s="60">
        <f t="shared" ref="C105" si="263">IFERROR((C104-B104)/B104,"nm")</f>
        <v>-0.36231884057971014</v>
      </c>
      <c r="D105" s="60">
        <f t="shared" ref="D105" si="264">IFERROR((D104-C104)/C104,"nm")</f>
        <v>0.15909090909090909</v>
      </c>
      <c r="E105" s="60">
        <f t="shared" ref="E105" si="265">IFERROR((E104-D104)/D104,"nm")</f>
        <v>0.49019607843137253</v>
      </c>
      <c r="F105" s="60">
        <f t="shared" ref="F105" si="266">IFERROR((F104-E104)/E104,"nm")</f>
        <v>-0.35526315789473684</v>
      </c>
      <c r="G105" s="60">
        <f t="shared" ref="G105" si="267">IFERROR((G104-F104)/F104,"nm")</f>
        <v>-0.42857142857142855</v>
      </c>
      <c r="H105" s="60">
        <f t="shared" ref="H105" si="268">IFERROR((H104-G104)/G104,"nm")</f>
        <v>2.3571428571428572</v>
      </c>
      <c r="I105" s="60">
        <f t="shared" ref="I105" si="269">IFERROR((I104-H104)/H104,"nm")</f>
        <v>-0.1702127659574468</v>
      </c>
      <c r="J105" s="71">
        <f t="shared" ref="J105" si="270">IFERROR((J104-I104)/I104,"nm")</f>
        <v>0.11769767409945295</v>
      </c>
      <c r="K105" s="71">
        <f t="shared" ref="K105" si="271">IFERROR((K104-J104)/J104,"nm")</f>
        <v>9.9507833845516577E-2</v>
      </c>
      <c r="L105" s="71">
        <f t="shared" ref="L105" si="272">IFERROR((L104-K104)/K104,"nm")</f>
        <v>5.6961799967443605E-2</v>
      </c>
      <c r="M105" s="71">
        <f t="shared" ref="M105" si="273">IFERROR((M104-L104)/L104,"nm")</f>
        <v>5.3695626867711128E-2</v>
      </c>
      <c r="N105" s="71">
        <f t="shared" ref="N105" si="274">IFERROR((N104-M104)/M104,"nm")</f>
        <v>5.0430320086082656E-2</v>
      </c>
      <c r="O105" s="71"/>
    </row>
    <row r="106" spans="1:15" x14ac:dyDescent="0.25">
      <c r="A106" s="44" t="s">
        <v>133</v>
      </c>
      <c r="B106" s="59">
        <f>IFERROR(B104/B$81, "nm")</f>
        <v>2.2497554613628953E-2</v>
      </c>
      <c r="C106" s="59">
        <f t="shared" ref="C106:I106" si="275">IFERROR(C104/C$81, "nm")</f>
        <v>1.1624834874504624E-2</v>
      </c>
      <c r="D106" s="59">
        <f t="shared" si="275"/>
        <v>1.2036818503658248E-2</v>
      </c>
      <c r="E106" s="59">
        <f t="shared" si="275"/>
        <v>1.4803272302298403E-2</v>
      </c>
      <c r="F106" s="59">
        <f t="shared" si="275"/>
        <v>7.8930412371134018E-3</v>
      </c>
      <c r="G106" s="59">
        <f t="shared" si="275"/>
        <v>4.1922443479562805E-3</v>
      </c>
      <c r="H106" s="59">
        <f t="shared" si="275"/>
        <v>1.1338962605548853E-2</v>
      </c>
      <c r="I106" s="59">
        <f t="shared" si="275"/>
        <v>1.0335232542732211E-2</v>
      </c>
      <c r="J106" s="70">
        <f>I106*(1+$O$106)</f>
        <v>1.0386908705445872E-2</v>
      </c>
      <c r="K106" s="70">
        <f>J106*(1+$O$106)</f>
        <v>1.0438843248973101E-2</v>
      </c>
      <c r="L106" s="70">
        <f>K106*(1+$O$106)</f>
        <v>1.0491037465217965E-2</v>
      </c>
      <c r="M106" s="70">
        <f>L106*(1+$O$106)</f>
        <v>1.0543492652544053E-2</v>
      </c>
      <c r="N106" s="70">
        <f>M106*(1+$O$106)</f>
        <v>1.0596210115806772E-2</v>
      </c>
      <c r="O106" s="70">
        <v>5.0000000000000001E-3</v>
      </c>
    </row>
    <row r="107" spans="1:15" x14ac:dyDescent="0.25">
      <c r="A107" s="66" t="s">
        <v>146</v>
      </c>
      <c r="B107" s="68">
        <f>Historicals!B149</f>
        <v>254</v>
      </c>
      <c r="C107" s="68">
        <f>Historicals!C149</f>
        <v>234</v>
      </c>
      <c r="D107" s="68">
        <f>Historicals!D149</f>
        <v>225</v>
      </c>
      <c r="E107" s="68">
        <f>Historicals!E149</f>
        <v>256</v>
      </c>
      <c r="F107" s="68">
        <f>Historicals!F149</f>
        <v>237</v>
      </c>
      <c r="G107" s="68">
        <f>Historicals!G149</f>
        <v>214</v>
      </c>
      <c r="H107" s="68">
        <f>Historicals!H149</f>
        <v>288</v>
      </c>
      <c r="I107" s="68">
        <f>Historicals!I149</f>
        <v>303</v>
      </c>
      <c r="J107" s="124">
        <f>J81*J109</f>
        <v>338.66239525213422</v>
      </c>
      <c r="K107" s="124">
        <f t="shared" ref="K107:N107" si="276">K81*K109</f>
        <v>372.36195660860824</v>
      </c>
      <c r="L107" s="124">
        <f t="shared" si="276"/>
        <v>393.57236389643367</v>
      </c>
      <c r="M107" s="124">
        <f t="shared" si="276"/>
        <v>414.70547869365964</v>
      </c>
      <c r="N107" s="124">
        <f t="shared" si="276"/>
        <v>435.61920872563297</v>
      </c>
      <c r="O107" s="124"/>
    </row>
    <row r="108" spans="1:15" x14ac:dyDescent="0.25">
      <c r="A108" s="65" t="s">
        <v>129</v>
      </c>
      <c r="B108" s="60" t="str">
        <f>IFERROR((B107-A107)/A107,"nm")</f>
        <v>nm</v>
      </c>
      <c r="C108" s="60">
        <f t="shared" ref="C108:I108" si="277">IFERROR((C107-B107)/B107,"nm")</f>
        <v>-7.874015748031496E-2</v>
      </c>
      <c r="D108" s="60">
        <f t="shared" si="277"/>
        <v>-3.8461538461538464E-2</v>
      </c>
      <c r="E108" s="60">
        <f t="shared" si="277"/>
        <v>0.13777777777777778</v>
      </c>
      <c r="F108" s="60">
        <f t="shared" si="277"/>
        <v>-7.421875E-2</v>
      </c>
      <c r="G108" s="60">
        <f t="shared" si="277"/>
        <v>-9.7046413502109699E-2</v>
      </c>
      <c r="H108" s="60">
        <f t="shared" si="277"/>
        <v>0.34579439252336447</v>
      </c>
      <c r="I108" s="60">
        <f t="shared" si="277"/>
        <v>5.2083333333333336E-2</v>
      </c>
      <c r="J108" s="83">
        <f t="shared" ref="J108" si="278">IFERROR((J107-I107)/I107,"nm")</f>
        <v>0.11769767409945286</v>
      </c>
      <c r="K108" s="83">
        <f t="shared" ref="K108" si="279">IFERROR((K107-J107)/J107,"nm")</f>
        <v>9.9507833845516536E-2</v>
      </c>
      <c r="L108" s="83">
        <f t="shared" ref="L108" si="280">IFERROR((L107-K107)/K107,"nm")</f>
        <v>5.6961799967443535E-2</v>
      </c>
      <c r="M108" s="83">
        <f t="shared" ref="M108" si="281">IFERROR((M107-L107)/L107,"nm")</f>
        <v>5.3695626867711246E-2</v>
      </c>
      <c r="N108" s="83">
        <f t="shared" ref="N108" si="282">IFERROR((N107-M107)/M107,"nm")</f>
        <v>5.0430320086082517E-2</v>
      </c>
      <c r="O108" s="83"/>
    </row>
    <row r="109" spans="1:15" x14ac:dyDescent="0.25">
      <c r="A109" s="65" t="s">
        <v>133</v>
      </c>
      <c r="B109" s="59">
        <f>IFERROR(B107/B$81, "nm")</f>
        <v>8.2817085099445714E-2</v>
      </c>
      <c r="C109" s="59">
        <f t="shared" ref="C109:I109" si="283">IFERROR(C107/C$81, "nm")</f>
        <v>6.1822985468956405E-2</v>
      </c>
      <c r="D109" s="59">
        <f t="shared" si="283"/>
        <v>5.31036110455511E-2</v>
      </c>
      <c r="E109" s="59">
        <f t="shared" si="283"/>
        <v>4.9863654070899883E-2</v>
      </c>
      <c r="F109" s="59">
        <f t="shared" si="283"/>
        <v>3.817654639175258E-2</v>
      </c>
      <c r="G109" s="59">
        <f t="shared" si="283"/>
        <v>3.2040724659380147E-2</v>
      </c>
      <c r="H109" s="59">
        <f t="shared" si="283"/>
        <v>3.4740651387213509E-2</v>
      </c>
      <c r="I109" s="59">
        <f t="shared" si="283"/>
        <v>4.0148403339075128E-2</v>
      </c>
      <c r="J109" s="85">
        <f>I109*(1+$O$109)</f>
        <v>4.0349145355770499E-2</v>
      </c>
      <c r="K109" s="85">
        <f>J109*(1+$O$109)</f>
        <v>4.0550891082549348E-2</v>
      </c>
      <c r="L109" s="85">
        <f>K109*(1+$O$109)</f>
        <v>4.075364553796209E-2</v>
      </c>
      <c r="M109" s="85">
        <f>L109*(1+$O$109)</f>
        <v>4.0957413765651894E-2</v>
      </c>
      <c r="N109" s="85">
        <f>M109*(1+$O$109)</f>
        <v>4.1162200834480148E-2</v>
      </c>
      <c r="O109" s="85">
        <v>5.0000000000000001E-3</v>
      </c>
    </row>
    <row r="110" spans="1:15" x14ac:dyDescent="0.25">
      <c r="A110" s="41" t="str">
        <f>Historicals!A121</f>
        <v>Asia Pacific &amp; Latin America</v>
      </c>
      <c r="B110" s="41"/>
      <c r="C110" s="41"/>
      <c r="D110" s="41"/>
      <c r="E110" s="41"/>
      <c r="F110" s="41"/>
      <c r="G110" s="41"/>
      <c r="H110" s="41"/>
      <c r="I110" s="41"/>
      <c r="J110" s="73"/>
      <c r="K110" s="73"/>
      <c r="L110" s="73"/>
      <c r="M110" s="73"/>
      <c r="N110" s="73"/>
      <c r="O110" s="73"/>
    </row>
    <row r="111" spans="1:15" x14ac:dyDescent="0.25">
      <c r="A111" s="9" t="s">
        <v>136</v>
      </c>
      <c r="B111" s="58">
        <f>+B113+B117+B121</f>
        <v>755</v>
      </c>
      <c r="C111" s="58">
        <f t="shared" ref="C111:I111" si="284">+C113+C117+C121</f>
        <v>869</v>
      </c>
      <c r="D111" s="58">
        <f t="shared" si="284"/>
        <v>4737</v>
      </c>
      <c r="E111" s="58">
        <f t="shared" si="284"/>
        <v>5166</v>
      </c>
      <c r="F111" s="58">
        <f t="shared" si="284"/>
        <v>5254</v>
      </c>
      <c r="G111" s="58">
        <f t="shared" si="284"/>
        <v>5028</v>
      </c>
      <c r="H111" s="58">
        <f t="shared" si="284"/>
        <v>5343</v>
      </c>
      <c r="I111" s="58">
        <f t="shared" si="284"/>
        <v>5955</v>
      </c>
      <c r="J111" s="69">
        <f>SUM(J113,J117,J121)</f>
        <v>6622.1571250000006</v>
      </c>
      <c r="K111" s="69">
        <f t="shared" ref="K111:N111" si="285">SUM(K113,K117,K121)</f>
        <v>7282.0436097749034</v>
      </c>
      <c r="L111" s="69">
        <f t="shared" si="285"/>
        <v>7668.0046832274238</v>
      </c>
      <c r="M111" s="69">
        <f t="shared" si="285"/>
        <v>8047.5528741049829</v>
      </c>
      <c r="N111" s="69">
        <f t="shared" si="285"/>
        <v>8417.8758102204283</v>
      </c>
    </row>
    <row r="112" spans="1:15" x14ac:dyDescent="0.25">
      <c r="A112" s="42" t="s">
        <v>129</v>
      </c>
      <c r="B112" s="60" t="str">
        <f>IFERROR((B111-A111)/A111,"nm")</f>
        <v>nm</v>
      </c>
      <c r="C112" s="60">
        <f>IFERROR((C111-B111)/B111,"nm")</f>
        <v>0.15099337748344371</v>
      </c>
      <c r="D112" s="60">
        <f t="shared" ref="D112" si="286">IFERROR((D111-C111)/C111,"nm")</f>
        <v>4.4510932105868815</v>
      </c>
      <c r="E112" s="60">
        <f t="shared" ref="E112" si="287">IFERROR((E111-D111)/D111,"nm")</f>
        <v>9.0563647878404055E-2</v>
      </c>
      <c r="F112" s="60">
        <f t="shared" ref="F112" si="288">IFERROR((F111-E111)/E111,"nm")</f>
        <v>1.7034456058846303E-2</v>
      </c>
      <c r="G112" s="60">
        <f t="shared" ref="G112" si="289">IFERROR((G111-F111)/F111,"nm")</f>
        <v>-4.3014845831747243E-2</v>
      </c>
      <c r="H112" s="60">
        <f t="shared" ref="H112" si="290">IFERROR((H111-G111)/G111,"nm")</f>
        <v>6.2649164677804292E-2</v>
      </c>
      <c r="I112" s="60">
        <f t="shared" ref="I112" si="291">IFERROR((I111-H111)/H111,"nm")</f>
        <v>0.11454239191465469</v>
      </c>
      <c r="J112" s="71">
        <f t="shared" ref="J112" si="292">IFERROR((J111-I111)/I111,"nm")</f>
        <v>0.11203310243492874</v>
      </c>
      <c r="K112" s="71">
        <f t="shared" ref="K112" si="293">IFERROR((K111-J111)/J111,"nm")</f>
        <v>9.964826752353792E-2</v>
      </c>
      <c r="L112" s="71">
        <f t="shared" ref="L112" si="294">IFERROR((L111-K111)/K111,"nm")</f>
        <v>5.3001752548478755E-2</v>
      </c>
      <c r="M112" s="71">
        <f t="shared" ref="M112" si="295">IFERROR((M111-L111)/L111,"nm")</f>
        <v>4.9497647244238413E-2</v>
      </c>
      <c r="N112" s="71">
        <f t="shared" ref="N112" si="296">IFERROR((N111-M111)/M111,"nm")</f>
        <v>4.601683790199778E-2</v>
      </c>
      <c r="O112" s="71"/>
    </row>
    <row r="113" spans="1:15" x14ac:dyDescent="0.25">
      <c r="A113" s="43" t="s">
        <v>113</v>
      </c>
      <c r="B113" s="58">
        <f>Historicals!B122</f>
        <v>452</v>
      </c>
      <c r="C113" s="58">
        <f>Historicals!C122</f>
        <v>570</v>
      </c>
      <c r="D113" s="58">
        <f>Historicals!D122</f>
        <v>3285</v>
      </c>
      <c r="E113" s="58">
        <f>Historicals!E122</f>
        <v>3575</v>
      </c>
      <c r="F113" s="58">
        <f>Historicals!F122</f>
        <v>3622</v>
      </c>
      <c r="G113" s="58">
        <f>Historicals!G122</f>
        <v>3449</v>
      </c>
      <c r="H113" s="58">
        <f>Historicals!H122</f>
        <v>3659</v>
      </c>
      <c r="I113" s="58">
        <f>Historicals!I122</f>
        <v>4111</v>
      </c>
      <c r="J113" s="69">
        <f>I113*(1+J114)</f>
        <v>4591.4731250000004</v>
      </c>
      <c r="K113" s="69">
        <f t="shared" ref="K113:N113" si="297">J113*(1+K114)</f>
        <v>5072.914191774903</v>
      </c>
      <c r="L113" s="69">
        <f t="shared" si="297"/>
        <v>5331.6328155554229</v>
      </c>
      <c r="M113" s="69">
        <f t="shared" si="297"/>
        <v>5582.2195578865276</v>
      </c>
      <c r="N113" s="69">
        <f t="shared" si="297"/>
        <v>5822.2549988756482</v>
      </c>
      <c r="O113" s="69"/>
    </row>
    <row r="114" spans="1:15" x14ac:dyDescent="0.25">
      <c r="A114" s="42" t="s">
        <v>129</v>
      </c>
      <c r="B114" s="60" t="str">
        <f>IFERROR((B113-A113)/A113,"nm")</f>
        <v>nm</v>
      </c>
      <c r="C114" s="60">
        <f t="shared" ref="C114" si="298">IFERROR((C113-B113)/B113,"nm")</f>
        <v>0.26106194690265488</v>
      </c>
      <c r="D114" s="60">
        <f t="shared" ref="D114" si="299">IFERROR((D113-C113)/C113,"nm")</f>
        <v>4.7631578947368425</v>
      </c>
      <c r="E114" s="60">
        <f t="shared" ref="E114" si="300">IFERROR((E113-D113)/D113,"nm")</f>
        <v>8.8280060882800604E-2</v>
      </c>
      <c r="F114" s="60">
        <f t="shared" ref="F114" si="301">IFERROR((F113-E113)/E113,"nm")</f>
        <v>1.3146853146853148E-2</v>
      </c>
      <c r="G114" s="60">
        <f t="shared" ref="G114" si="302">IFERROR((G113-F113)/F113,"nm")</f>
        <v>-4.7763666482606291E-2</v>
      </c>
      <c r="H114" s="60">
        <f t="shared" ref="H114" si="303">IFERROR((H113-G113)/G113,"nm")</f>
        <v>6.0887213685126125E-2</v>
      </c>
      <c r="I114" s="60">
        <f t="shared" ref="I114" si="304">IFERROR((I113-H113)/H113,"nm")</f>
        <v>0.1235310194042088</v>
      </c>
      <c r="J114" s="71">
        <f>J115+J116</f>
        <v>0.11687500000000001</v>
      </c>
      <c r="K114" s="71">
        <f t="shared" ref="K114:N114" si="305">K115+K116</f>
        <v>0.10485546874999999</v>
      </c>
      <c r="L114" s="71">
        <f t="shared" si="305"/>
        <v>5.0999999999999997E-2</v>
      </c>
      <c r="M114" s="71">
        <f t="shared" si="305"/>
        <v>4.7E-2</v>
      </c>
      <c r="N114" s="71">
        <f t="shared" si="305"/>
        <v>4.2999999999999997E-2</v>
      </c>
    </row>
    <row r="115" spans="1:15" x14ac:dyDescent="0.25">
      <c r="A115" s="42" t="s">
        <v>137</v>
      </c>
      <c r="B115" s="59">
        <f>Historicals!B206</f>
        <v>0.23</v>
      </c>
      <c r="C115" s="59">
        <f>Historicals!C206</f>
        <v>0.34</v>
      </c>
      <c r="D115" s="59">
        <f>Historicals!D206</f>
        <v>7.0000000000000007E-2</v>
      </c>
      <c r="E115" s="59">
        <f>Historicals!E206</f>
        <v>0.09</v>
      </c>
      <c r="F115" s="59">
        <f>Historicals!F206</f>
        <v>0.12</v>
      </c>
      <c r="G115" s="59">
        <f>Historicals!G206</f>
        <v>0</v>
      </c>
      <c r="H115" s="59">
        <f>Historicals!H206</f>
        <v>0.08</v>
      </c>
      <c r="I115" s="59">
        <f>Historicals!I206</f>
        <v>0.17</v>
      </c>
      <c r="J115" s="82">
        <f>AVERAGE(B115:I115)*(1+$O$115)</f>
        <v>0.11687500000000001</v>
      </c>
      <c r="K115" s="82">
        <f>AVERAGE(C115:J115)*(1+$O$115)</f>
        <v>0.10485546874999999</v>
      </c>
      <c r="L115" s="82">
        <f>L89</f>
        <v>5.0999999999999997E-2</v>
      </c>
      <c r="M115" s="82">
        <f t="shared" ref="M115:N115" si="306">M89</f>
        <v>4.7E-2</v>
      </c>
      <c r="N115" s="82">
        <f t="shared" si="306"/>
        <v>4.2999999999999997E-2</v>
      </c>
      <c r="O115" s="82">
        <v>-0.15</v>
      </c>
    </row>
    <row r="116" spans="1:15" x14ac:dyDescent="0.25">
      <c r="A116" s="42" t="s">
        <v>138</v>
      </c>
      <c r="B116" s="61" t="str">
        <f>IFERROR(B114-B115, "nm")</f>
        <v>nm</v>
      </c>
      <c r="C116" s="59">
        <f t="shared" ref="C116" si="307">IFERROR(C114-C115, "nm")</f>
        <v>-7.893805309734514E-2</v>
      </c>
      <c r="D116" s="59">
        <f t="shared" ref="D116:I116" si="308">IFERROR(D114-D115, "nm")</f>
        <v>4.6931578947368422</v>
      </c>
      <c r="E116" s="59">
        <f t="shared" si="308"/>
        <v>-1.7199391171993927E-3</v>
      </c>
      <c r="F116" s="59">
        <f t="shared" si="308"/>
        <v>-0.10685314685314684</v>
      </c>
      <c r="G116" s="59">
        <f t="shared" si="308"/>
        <v>-4.7763666482606291E-2</v>
      </c>
      <c r="H116" s="59">
        <f t="shared" si="308"/>
        <v>-1.9112786314873877E-2</v>
      </c>
      <c r="I116" s="59">
        <f t="shared" si="308"/>
        <v>-4.6468980595791215E-2</v>
      </c>
      <c r="J116" s="84">
        <v>0</v>
      </c>
      <c r="K116" s="84">
        <v>0</v>
      </c>
      <c r="L116" s="84">
        <v>0</v>
      </c>
      <c r="M116" s="84">
        <v>0</v>
      </c>
      <c r="N116" s="84">
        <v>0</v>
      </c>
      <c r="O116" s="84"/>
    </row>
    <row r="117" spans="1:15" x14ac:dyDescent="0.25">
      <c r="A117" s="43" t="s">
        <v>114</v>
      </c>
      <c r="B117" s="1">
        <f>Historicals!B123</f>
        <v>230</v>
      </c>
      <c r="C117" s="1">
        <f>Historicals!C123</f>
        <v>228</v>
      </c>
      <c r="D117" s="1">
        <f>Historicals!D123</f>
        <v>1185</v>
      </c>
      <c r="E117" s="1">
        <f>Historicals!E123</f>
        <v>1347</v>
      </c>
      <c r="F117" s="1">
        <f>Historicals!F123</f>
        <v>1395</v>
      </c>
      <c r="G117" s="1">
        <f>Historicals!G123</f>
        <v>1365</v>
      </c>
      <c r="H117" s="1">
        <f>Historicals!H123</f>
        <v>1494</v>
      </c>
      <c r="I117" s="1">
        <f>Historicals!I123</f>
        <v>1610</v>
      </c>
      <c r="J117" s="69">
        <f>I117*(1+J118)</f>
        <v>1774.2200000000003</v>
      </c>
      <c r="K117" s="69">
        <f t="shared" ref="K117:N117" si="309">J117*(1+K118)</f>
        <v>1928.0448740000002</v>
      </c>
      <c r="L117" s="69">
        <f t="shared" si="309"/>
        <v>2028.3032074480002</v>
      </c>
      <c r="M117" s="69">
        <f t="shared" si="309"/>
        <v>2127.690064612952</v>
      </c>
      <c r="N117" s="69">
        <f t="shared" si="309"/>
        <v>2225.563807585148</v>
      </c>
    </row>
    <row r="118" spans="1:15" x14ac:dyDescent="0.25">
      <c r="A118" s="42" t="s">
        <v>129</v>
      </c>
      <c r="B118" s="60" t="str">
        <f>IFERROR((B117-A117)/A117,"nm")</f>
        <v>nm</v>
      </c>
      <c r="C118" s="60">
        <f t="shared" ref="C118" si="310">IFERROR((C117-B117)/B117,"nm")</f>
        <v>-8.6956521739130436E-3</v>
      </c>
      <c r="D118" s="60">
        <f t="shared" ref="D118" si="311">IFERROR((D117-C117)/C117,"nm")</f>
        <v>4.1973684210526319</v>
      </c>
      <c r="E118" s="60">
        <f t="shared" ref="E118" si="312">IFERROR((E117-D117)/D117,"nm")</f>
        <v>0.13670886075949368</v>
      </c>
      <c r="F118" s="60">
        <f t="shared" ref="F118" si="313">IFERROR((F117-E117)/E117,"nm")</f>
        <v>3.5634743875278395E-2</v>
      </c>
      <c r="G118" s="60">
        <f t="shared" ref="G118" si="314">IFERROR((G117-F117)/F117,"nm")</f>
        <v>-2.1505376344086023E-2</v>
      </c>
      <c r="H118" s="60">
        <f t="shared" ref="H118" si="315">IFERROR((H117-G117)/G117,"nm")</f>
        <v>9.4505494505494503E-2</v>
      </c>
      <c r="I118" s="60">
        <f t="shared" ref="I118" si="316">IFERROR((I117-H117)/H117,"nm")</f>
        <v>7.7643908969210168E-2</v>
      </c>
      <c r="J118" s="71">
        <f>J119+J120</f>
        <v>0.10199999999999999</v>
      </c>
      <c r="K118" s="71">
        <f t="shared" ref="K118:N118" si="317">K119+K120</f>
        <v>8.6699999999999985E-2</v>
      </c>
      <c r="L118" s="71">
        <f t="shared" si="317"/>
        <v>5.1999999999999998E-2</v>
      </c>
      <c r="M118" s="71">
        <f t="shared" si="317"/>
        <v>4.8999999999999995E-2</v>
      </c>
      <c r="N118" s="71">
        <f t="shared" si="317"/>
        <v>4.5999999999999992E-2</v>
      </c>
      <c r="O118" s="71"/>
    </row>
    <row r="119" spans="1:15" x14ac:dyDescent="0.25">
      <c r="A119" s="42" t="s">
        <v>137</v>
      </c>
      <c r="B119" s="59">
        <f>Historicals!B207</f>
        <v>-0.08</v>
      </c>
      <c r="C119" s="59">
        <f>Historicals!C207</f>
        <v>0.05</v>
      </c>
      <c r="D119" s="59">
        <f>Historicals!D207</f>
        <v>0.1</v>
      </c>
      <c r="E119" s="59">
        <f>Historicals!E207</f>
        <v>0.15</v>
      </c>
      <c r="F119" s="59">
        <f>Historicals!F207</f>
        <v>0.15</v>
      </c>
      <c r="G119" s="59">
        <f>Historicals!G207</f>
        <v>0.03</v>
      </c>
      <c r="H119" s="59">
        <f>Historicals!H207</f>
        <v>0.1</v>
      </c>
      <c r="I119" s="59">
        <f>Historicals!I207</f>
        <v>0.12</v>
      </c>
      <c r="J119" s="82">
        <f>I119*(1+$O$119)</f>
        <v>0.10199999999999999</v>
      </c>
      <c r="K119" s="82">
        <f>J119*(1+$O$119)</f>
        <v>8.6699999999999985E-2</v>
      </c>
      <c r="L119" s="82">
        <f>L85</f>
        <v>5.1999999999999998E-2</v>
      </c>
      <c r="M119" s="82">
        <f t="shared" ref="M119:N119" si="318">M85</f>
        <v>4.8999999999999995E-2</v>
      </c>
      <c r="N119" s="82">
        <f t="shared" si="318"/>
        <v>4.5999999999999992E-2</v>
      </c>
      <c r="O119" s="82">
        <v>-0.15</v>
      </c>
    </row>
    <row r="120" spans="1:15" x14ac:dyDescent="0.25">
      <c r="A120" s="42" t="s">
        <v>138</v>
      </c>
      <c r="B120" s="61" t="str">
        <f>IFERROR(B118-B119, "nm")</f>
        <v>nm</v>
      </c>
      <c r="C120" s="61">
        <f t="shared" ref="C120" si="319">IFERROR(C118-C119, "nm")</f>
        <v>-5.8695652173913045E-2</v>
      </c>
      <c r="D120" s="61">
        <f t="shared" ref="D120" si="320">IFERROR(D118-D119, "nm")</f>
        <v>4.0973684210526322</v>
      </c>
      <c r="E120" s="61">
        <f t="shared" ref="E120" si="321">IFERROR(E118-E119, "nm")</f>
        <v>-1.3291139240506317E-2</v>
      </c>
      <c r="F120" s="61">
        <f t="shared" ref="F120" si="322">IFERROR(F118-F119, "nm")</f>
        <v>-0.11436525612472159</v>
      </c>
      <c r="G120" s="61">
        <f t="shared" ref="G120" si="323">IFERROR(G118-G119, "nm")</f>
        <v>-5.1505376344086022E-2</v>
      </c>
      <c r="H120" s="61">
        <f t="shared" ref="H120" si="324">IFERROR(H118-H119, "nm")</f>
        <v>-5.4945054945055027E-3</v>
      </c>
      <c r="I120" s="61">
        <f t="shared" ref="I120" si="325">IFERROR(I118-I119, "nm")</f>
        <v>-4.2356091030789828E-2</v>
      </c>
      <c r="J120" s="86">
        <v>0</v>
      </c>
      <c r="K120" s="86">
        <v>0</v>
      </c>
      <c r="L120" s="86">
        <v>0</v>
      </c>
      <c r="M120" s="86">
        <v>0</v>
      </c>
      <c r="N120" s="86">
        <v>0</v>
      </c>
      <c r="O120" s="86"/>
    </row>
    <row r="121" spans="1:15" x14ac:dyDescent="0.25">
      <c r="A121" s="43" t="s">
        <v>115</v>
      </c>
      <c r="B121" s="1">
        <f>Historicals!B124</f>
        <v>73</v>
      </c>
      <c r="C121" s="1">
        <f>Historicals!C124</f>
        <v>71</v>
      </c>
      <c r="D121" s="1">
        <f>Historicals!D124</f>
        <v>267</v>
      </c>
      <c r="E121" s="1">
        <f>Historicals!E124</f>
        <v>244</v>
      </c>
      <c r="F121" s="1">
        <f>Historicals!F124</f>
        <v>237</v>
      </c>
      <c r="G121" s="1">
        <f>Historicals!G124</f>
        <v>214</v>
      </c>
      <c r="H121" s="1">
        <f>Historicals!H124</f>
        <v>190</v>
      </c>
      <c r="I121" s="1">
        <f>Historicals!I124</f>
        <v>234</v>
      </c>
      <c r="J121" s="69">
        <f>I121*(1+J122)</f>
        <v>256.464</v>
      </c>
      <c r="K121" s="69">
        <f t="shared" ref="K121:N121" si="326">J121*(1+K122)</f>
        <v>281.08454399999999</v>
      </c>
      <c r="L121" s="69">
        <f t="shared" si="326"/>
        <v>308.06866022400004</v>
      </c>
      <c r="M121" s="69">
        <f t="shared" si="326"/>
        <v>337.64325160550408</v>
      </c>
      <c r="N121" s="69">
        <f t="shared" si="326"/>
        <v>370.05700375963249</v>
      </c>
      <c r="O121" s="69"/>
    </row>
    <row r="122" spans="1:15" x14ac:dyDescent="0.25">
      <c r="A122" s="42" t="s">
        <v>129</v>
      </c>
      <c r="B122" s="60" t="str">
        <f>IFERROR((B121-A121)/A121,"nm")</f>
        <v>nm</v>
      </c>
      <c r="C122" s="60">
        <f t="shared" ref="C122" si="327">IFERROR((C121-B121)/B121,"nm")</f>
        <v>-2.7397260273972601E-2</v>
      </c>
      <c r="D122" s="60">
        <f t="shared" ref="D122" si="328">IFERROR((D121-C121)/C121,"nm")</f>
        <v>2.76056338028169</v>
      </c>
      <c r="E122" s="60">
        <f t="shared" ref="E122" si="329">IFERROR((E121-D121)/D121,"nm")</f>
        <v>-8.6142322097378279E-2</v>
      </c>
      <c r="F122" s="60">
        <f t="shared" ref="F122" si="330">IFERROR((F121-E121)/E121,"nm")</f>
        <v>-2.8688524590163935E-2</v>
      </c>
      <c r="G122" s="60">
        <f t="shared" ref="G122" si="331">IFERROR((G121-F121)/F121,"nm")</f>
        <v>-9.7046413502109699E-2</v>
      </c>
      <c r="H122" s="60">
        <f t="shared" ref="H122" si="332">IFERROR((H121-G121)/G121,"nm")</f>
        <v>-0.11214953271028037</v>
      </c>
      <c r="I122" s="60">
        <f t="shared" ref="I122" si="333">IFERROR((I121-H121)/H121,"nm")</f>
        <v>0.23157894736842105</v>
      </c>
      <c r="J122" s="71">
        <f>J123+J124</f>
        <v>9.6000000000000002E-2</v>
      </c>
      <c r="K122" s="71">
        <f t="shared" ref="K122:N122" si="334">K123+K124</f>
        <v>9.6000000000000002E-2</v>
      </c>
      <c r="L122" s="71">
        <f t="shared" si="334"/>
        <v>9.6000000000000002E-2</v>
      </c>
      <c r="M122" s="71">
        <f t="shared" si="334"/>
        <v>9.6000000000000002E-2</v>
      </c>
      <c r="N122" s="71">
        <f t="shared" si="334"/>
        <v>9.6000000000000002E-2</v>
      </c>
    </row>
    <row r="123" spans="1:15" x14ac:dyDescent="0.25">
      <c r="A123" s="42" t="s">
        <v>137</v>
      </c>
      <c r="B123" s="59">
        <f>Historicals!B208</f>
        <v>-0.06</v>
      </c>
      <c r="C123" s="59">
        <f>Historicals!C208</f>
        <v>0.03</v>
      </c>
      <c r="D123" s="59">
        <f>Historicals!D208</f>
        <v>-0.06</v>
      </c>
      <c r="E123" s="59">
        <f>Historicals!E208</f>
        <v>-0.08</v>
      </c>
      <c r="F123" s="59">
        <f>Historicals!F208</f>
        <v>0.08</v>
      </c>
      <c r="G123" s="59">
        <f>Historicals!G208</f>
        <v>-0.04</v>
      </c>
      <c r="H123" s="59">
        <f>Historicals!H208</f>
        <v>-0.09</v>
      </c>
      <c r="I123" s="59">
        <f>Historicals!I208</f>
        <v>0.28000000000000003</v>
      </c>
      <c r="J123" s="82">
        <v>9.6000000000000002E-2</v>
      </c>
      <c r="K123" s="82">
        <f>J123*(1+P123)</f>
        <v>9.6000000000000002E-2</v>
      </c>
      <c r="L123" s="82">
        <f>K123*(1+Q123)</f>
        <v>9.6000000000000002E-2</v>
      </c>
      <c r="M123" s="82">
        <f>L123*(1+R123)</f>
        <v>9.6000000000000002E-2</v>
      </c>
      <c r="N123" s="82">
        <f>M123*(1+S123)</f>
        <v>9.6000000000000002E-2</v>
      </c>
      <c r="O123" s="82">
        <v>-0.15</v>
      </c>
    </row>
    <row r="124" spans="1:15" x14ac:dyDescent="0.25">
      <c r="A124" s="42" t="s">
        <v>138</v>
      </c>
      <c r="B124" s="61" t="str">
        <f>IFERROR(B122-B123, "nm")</f>
        <v>nm</v>
      </c>
      <c r="C124" s="61">
        <f t="shared" ref="C124" si="335">IFERROR(C122-C123, "nm")</f>
        <v>-5.73972602739726E-2</v>
      </c>
      <c r="D124" s="61">
        <f t="shared" ref="D124" si="336">IFERROR(D122-D123, "nm")</f>
        <v>2.8205633802816901</v>
      </c>
      <c r="E124" s="61">
        <f t="shared" ref="E124" si="337">IFERROR(E122-E123, "nm")</f>
        <v>-6.1423220973782777E-3</v>
      </c>
      <c r="F124" s="61">
        <f t="shared" ref="F124" si="338">IFERROR(F122-F123, "nm")</f>
        <v>-0.10868852459016394</v>
      </c>
      <c r="G124" s="61">
        <f t="shared" ref="G124" si="339">IFERROR(G122-G123, "nm")</f>
        <v>-5.7046413502109698E-2</v>
      </c>
      <c r="H124" s="61">
        <f t="shared" ref="H124" si="340">IFERROR(H122-H123, "nm")</f>
        <v>-2.2149532710280376E-2</v>
      </c>
      <c r="I124" s="61">
        <f t="shared" ref="I124" si="341">IFERROR(I122-I123, "nm")</f>
        <v>-4.8421052631578976E-2</v>
      </c>
      <c r="J124" s="86">
        <v>0</v>
      </c>
      <c r="K124" s="86">
        <v>0</v>
      </c>
      <c r="L124" s="86">
        <v>0</v>
      </c>
      <c r="M124" s="86">
        <v>0</v>
      </c>
      <c r="N124" s="86">
        <v>0</v>
      </c>
      <c r="O124" s="86"/>
    </row>
    <row r="125" spans="1:15" x14ac:dyDescent="0.25">
      <c r="A125" s="9" t="s">
        <v>130</v>
      </c>
      <c r="B125" s="1">
        <f>Historicals!B139+Historicals!B172</f>
        <v>122</v>
      </c>
      <c r="C125" s="1">
        <f>Historicals!C139+Historicals!C172</f>
        <v>192</v>
      </c>
      <c r="D125" s="1">
        <f>Historicals!D139+Historicals!D172</f>
        <v>1034</v>
      </c>
      <c r="E125" s="1">
        <f>Historicals!E139+Historicals!E172</f>
        <v>1244</v>
      </c>
      <c r="F125" s="1">
        <f>Historicals!F139+Historicals!F172</f>
        <v>1376</v>
      </c>
      <c r="G125" s="1">
        <f>Historicals!G139+Historicals!G172</f>
        <v>1230</v>
      </c>
      <c r="H125" s="1">
        <f>Historicals!H139+Historicals!H172</f>
        <v>1573</v>
      </c>
      <c r="I125" s="1">
        <f>Historicals!I139+Historicals!I172</f>
        <v>1938</v>
      </c>
      <c r="J125" s="69">
        <f>J111*J127</f>
        <v>2133.5689509937029</v>
      </c>
      <c r="K125" s="69">
        <f t="shared" ref="K125:N125" si="342">K111*K127</f>
        <v>2322.7136465962153</v>
      </c>
      <c r="L125" s="69">
        <f t="shared" si="342"/>
        <v>2421.3633251287415</v>
      </c>
      <c r="M125" s="69">
        <f t="shared" si="342"/>
        <v>2515.8029617176389</v>
      </c>
      <c r="N125" s="69">
        <f t="shared" si="342"/>
        <v>2605.2565362123619</v>
      </c>
      <c r="O125" s="69"/>
    </row>
    <row r="126" spans="1:15" x14ac:dyDescent="0.25">
      <c r="A126" s="44" t="s">
        <v>129</v>
      </c>
      <c r="B126" s="60" t="str">
        <f>IFERROR((B125-A125)/A125,"nm")</f>
        <v>nm</v>
      </c>
      <c r="C126" s="60">
        <f t="shared" ref="C126" si="343">IFERROR((C125-B125)/B125,"nm")</f>
        <v>0.57377049180327866</v>
      </c>
      <c r="D126" s="60">
        <f t="shared" ref="D126" si="344">IFERROR((D125-C125)/C125,"nm")</f>
        <v>4.385416666666667</v>
      </c>
      <c r="E126" s="60">
        <f t="shared" ref="E126" si="345">IFERROR((E125-D125)/D125,"nm")</f>
        <v>0.20309477756286268</v>
      </c>
      <c r="F126" s="60">
        <f t="shared" ref="F126" si="346">IFERROR((F125-E125)/E125,"nm")</f>
        <v>0.10610932475884244</v>
      </c>
      <c r="G126" s="60">
        <f t="shared" ref="G126" si="347">IFERROR((G125-F125)/F125,"nm")</f>
        <v>-0.10610465116279069</v>
      </c>
      <c r="H126" s="60">
        <f t="shared" ref="H126" si="348">IFERROR((H125-G125)/G125,"nm")</f>
        <v>0.27886178861788619</v>
      </c>
      <c r="I126" s="60">
        <f t="shared" ref="I126" si="349">IFERROR((I125-H125)/H125,"nm")</f>
        <v>0.23204068658614113</v>
      </c>
      <c r="J126" s="71">
        <f t="shared" ref="J126" si="350">IFERROR((J125-I125)/I125,"nm")</f>
        <v>0.10091277141057939</v>
      </c>
      <c r="K126" s="71">
        <f t="shared" ref="K126" si="351">IFERROR((K125-J125)/J125,"nm")</f>
        <v>8.865178484830262E-2</v>
      </c>
      <c r="L126" s="71">
        <f t="shared" ref="L126" si="352">IFERROR((L125-K125)/K125,"nm")</f>
        <v>4.2471735022993833E-2</v>
      </c>
      <c r="M126" s="71">
        <f t="shared" ref="M126" si="353">IFERROR((M125-L125)/L125,"nm")</f>
        <v>3.9002670771795957E-2</v>
      </c>
      <c r="N126" s="71">
        <f t="shared" ref="N126" si="354">IFERROR((N125-M125)/M125,"nm")</f>
        <v>3.5556669522977834E-2</v>
      </c>
    </row>
    <row r="127" spans="1:15" x14ac:dyDescent="0.25">
      <c r="A127" s="44" t="s">
        <v>131</v>
      </c>
      <c r="B127" s="59">
        <f>IFERROR(B125/B$111, "nm")</f>
        <v>0.16158940397350993</v>
      </c>
      <c r="C127" s="59">
        <f t="shared" ref="C127:I127" si="355">IFERROR(C125/C$111, "nm")</f>
        <v>0.22094361334867663</v>
      </c>
      <c r="D127" s="59">
        <f t="shared" si="355"/>
        <v>0.21828161283512773</v>
      </c>
      <c r="E127" s="59">
        <f t="shared" si="355"/>
        <v>0.2408052651955091</v>
      </c>
      <c r="F127" s="59">
        <f t="shared" si="355"/>
        <v>0.26189569851541683</v>
      </c>
      <c r="G127" s="59">
        <f t="shared" si="355"/>
        <v>0.24463007159904535</v>
      </c>
      <c r="H127" s="59">
        <f t="shared" si="355"/>
        <v>0.2944038929440389</v>
      </c>
      <c r="I127" s="59">
        <f t="shared" si="355"/>
        <v>0.32544080604534004</v>
      </c>
      <c r="J127" s="70">
        <f>I127*(1+$O$127)</f>
        <v>0.32218639798488663</v>
      </c>
      <c r="K127" s="70">
        <f t="shared" ref="K127:N127" si="356">J127*(1+$O$127)</f>
        <v>0.31896453400503777</v>
      </c>
      <c r="L127" s="70">
        <f t="shared" si="356"/>
        <v>0.31577488866498737</v>
      </c>
      <c r="M127" s="70">
        <f t="shared" si="356"/>
        <v>0.31261713977833749</v>
      </c>
      <c r="N127" s="70">
        <f t="shared" si="356"/>
        <v>0.30949096838055412</v>
      </c>
      <c r="O127" s="70">
        <v>-0.01</v>
      </c>
    </row>
    <row r="128" spans="1:15" x14ac:dyDescent="0.25">
      <c r="A128" s="9" t="s">
        <v>132</v>
      </c>
      <c r="B128" s="1">
        <f>Historicals!B172</f>
        <v>22</v>
      </c>
      <c r="C128" s="1">
        <f>Historicals!C172</f>
        <v>18</v>
      </c>
      <c r="D128" s="1">
        <f>Historicals!D172</f>
        <v>54</v>
      </c>
      <c r="E128" s="1">
        <f>Historicals!E172</f>
        <v>55</v>
      </c>
      <c r="F128" s="1">
        <f>Historicals!F172</f>
        <v>53</v>
      </c>
      <c r="G128" s="1">
        <f>Historicals!G172</f>
        <v>46</v>
      </c>
      <c r="H128" s="1">
        <f>Historicals!H172</f>
        <v>43</v>
      </c>
      <c r="I128" s="1">
        <f>Historicals!I172</f>
        <v>42</v>
      </c>
      <c r="J128" s="69">
        <f>J111*J130</f>
        <v>47.172444205289672</v>
      </c>
      <c r="K128" s="69">
        <f t="shared" ref="K128:N128" si="357">K111*K130</f>
        <v>52.39182751064952</v>
      </c>
      <c r="L128" s="69">
        <f t="shared" si="357"/>
        <v>55.72037304981086</v>
      </c>
      <c r="M128" s="69">
        <f t="shared" si="357"/>
        <v>59.063184423541244</v>
      </c>
      <c r="N128" s="69">
        <f t="shared" si="357"/>
        <v>62.398896261206495</v>
      </c>
      <c r="O128" s="69"/>
    </row>
    <row r="129" spans="1:15" x14ac:dyDescent="0.25">
      <c r="A129" s="44" t="s">
        <v>129</v>
      </c>
      <c r="B129" s="60" t="str">
        <f>IFERROR((B128-A128)/A128,"nm")</f>
        <v>nm</v>
      </c>
      <c r="C129" s="60">
        <f t="shared" ref="C129" si="358">IFERROR((C128-B128)/B128,"nm")</f>
        <v>-0.18181818181818182</v>
      </c>
      <c r="D129" s="60">
        <f t="shared" ref="D129" si="359">IFERROR((D128-C128)/C128,"nm")</f>
        <v>2</v>
      </c>
      <c r="E129" s="60">
        <f t="shared" ref="E129" si="360">IFERROR((E128-D128)/D128,"nm")</f>
        <v>1.8518518518518517E-2</v>
      </c>
      <c r="F129" s="60">
        <f t="shared" ref="F129" si="361">IFERROR((F128-E128)/E128,"nm")</f>
        <v>-3.6363636363636362E-2</v>
      </c>
      <c r="G129" s="60">
        <f t="shared" ref="G129" si="362">IFERROR((G128-F128)/F128,"nm")</f>
        <v>-0.13207547169811321</v>
      </c>
      <c r="H129" s="60">
        <f t="shared" ref="H129" si="363">IFERROR((H128-G128)/G128,"nm")</f>
        <v>-6.5217391304347824E-2</v>
      </c>
      <c r="I129" s="60">
        <f t="shared" ref="I129" si="364">IFERROR((I128-H128)/H128,"nm")</f>
        <v>-2.3255813953488372E-2</v>
      </c>
      <c r="J129" s="83">
        <f t="shared" ref="J129" si="365">IFERROR((J128-I128)/I128,"nm")</f>
        <v>0.1231534334592779</v>
      </c>
      <c r="K129" s="83">
        <f t="shared" ref="K129" si="366">IFERROR((K128-J128)/J128,"nm")</f>
        <v>0.11064475019877333</v>
      </c>
      <c r="L129" s="83">
        <f t="shared" ref="L129" si="367">IFERROR((L128-K128)/K128,"nm")</f>
        <v>6.3531770073963476E-2</v>
      </c>
      <c r="M129" s="83">
        <f t="shared" ref="M129" si="368">IFERROR((M128-L128)/L128,"nm")</f>
        <v>5.99926237166808E-2</v>
      </c>
      <c r="N129" s="83">
        <f t="shared" ref="N129" si="369">IFERROR((N128-M128)/M128,"nm")</f>
        <v>5.6477006281017789E-2</v>
      </c>
      <c r="O129" s="83"/>
    </row>
    <row r="130" spans="1:15" x14ac:dyDescent="0.25">
      <c r="A130" s="44" t="s">
        <v>133</v>
      </c>
      <c r="B130" s="59">
        <f>IFERROR(B128/B$111, "nm")</f>
        <v>2.9139072847682121E-2</v>
      </c>
      <c r="C130" s="59">
        <f t="shared" ref="C130:I130" si="370">IFERROR(C128/C$111, "nm")</f>
        <v>2.0713463751438434E-2</v>
      </c>
      <c r="D130" s="59">
        <f t="shared" si="370"/>
        <v>1.1399620012666244E-2</v>
      </c>
      <c r="E130" s="59">
        <f t="shared" si="370"/>
        <v>1.064653503677894E-2</v>
      </c>
      <c r="F130" s="59">
        <f t="shared" si="370"/>
        <v>1.0087552341073468E-2</v>
      </c>
      <c r="G130" s="59">
        <f t="shared" si="370"/>
        <v>9.148766905330152E-3</v>
      </c>
      <c r="H130" s="59">
        <f t="shared" si="370"/>
        <v>8.0479131574022079E-3</v>
      </c>
      <c r="I130" s="59">
        <f t="shared" si="370"/>
        <v>7.0528967254408059E-3</v>
      </c>
      <c r="J130" s="84">
        <f>I130*(1+$O$130)</f>
        <v>7.1234256926952138E-3</v>
      </c>
      <c r="K130" s="84">
        <f t="shared" ref="K130:N130" si="371">J130*(1+$O$130)</f>
        <v>7.1946599496221656E-3</v>
      </c>
      <c r="L130" s="84">
        <f t="shared" si="371"/>
        <v>7.2666065491183872E-3</v>
      </c>
      <c r="M130" s="84">
        <f t="shared" si="371"/>
        <v>7.3392726146095707E-3</v>
      </c>
      <c r="N130" s="84">
        <f t="shared" si="371"/>
        <v>7.4126653407556664E-3</v>
      </c>
      <c r="O130" s="84">
        <v>0.01</v>
      </c>
    </row>
    <row r="131" spans="1:15" x14ac:dyDescent="0.25">
      <c r="A131" s="9" t="s">
        <v>134</v>
      </c>
      <c r="B131" s="1">
        <f>B125-B128</f>
        <v>100</v>
      </c>
      <c r="C131" s="1">
        <f t="shared" ref="C131:N131" si="372">C125-C128</f>
        <v>174</v>
      </c>
      <c r="D131" s="1">
        <f t="shared" si="372"/>
        <v>980</v>
      </c>
      <c r="E131" s="1">
        <f t="shared" si="372"/>
        <v>1189</v>
      </c>
      <c r="F131" s="1">
        <f t="shared" si="372"/>
        <v>1323</v>
      </c>
      <c r="G131" s="1">
        <f t="shared" si="372"/>
        <v>1184</v>
      </c>
      <c r="H131" s="1">
        <f t="shared" si="372"/>
        <v>1530</v>
      </c>
      <c r="I131" s="1">
        <f t="shared" si="372"/>
        <v>1896</v>
      </c>
      <c r="J131" s="123">
        <f t="shared" si="372"/>
        <v>2086.3965067884133</v>
      </c>
      <c r="K131" s="123">
        <f t="shared" si="372"/>
        <v>2270.3218190855659</v>
      </c>
      <c r="L131" s="123">
        <f t="shared" si="372"/>
        <v>2365.6429520789306</v>
      </c>
      <c r="M131" s="123">
        <f t="shared" si="372"/>
        <v>2456.7397772940976</v>
      </c>
      <c r="N131" s="123">
        <f t="shared" si="372"/>
        <v>2542.8576399511553</v>
      </c>
    </row>
    <row r="132" spans="1:15" x14ac:dyDescent="0.25">
      <c r="A132" s="44" t="s">
        <v>129</v>
      </c>
      <c r="B132" s="60" t="str">
        <f>IFERROR((B131-A131)/A131,"nm")</f>
        <v>nm</v>
      </c>
      <c r="C132" s="60">
        <f t="shared" ref="C132" si="373">IFERROR((C131-B131)/B131,"nm")</f>
        <v>0.74</v>
      </c>
      <c r="D132" s="60">
        <f t="shared" ref="D132" si="374">IFERROR((D131-C131)/C131,"nm")</f>
        <v>4.6321839080459766</v>
      </c>
      <c r="E132" s="60">
        <f t="shared" ref="E132" si="375">IFERROR((E131-D131)/D131,"nm")</f>
        <v>0.21326530612244898</v>
      </c>
      <c r="F132" s="60">
        <f t="shared" ref="F132" si="376">IFERROR((F131-E131)/E131,"nm")</f>
        <v>0.11269974768713205</v>
      </c>
      <c r="G132" s="60">
        <f t="shared" ref="G132" si="377">IFERROR((G131-F131)/F131,"nm")</f>
        <v>-0.10506424792139078</v>
      </c>
      <c r="H132" s="60">
        <f t="shared" ref="H132" si="378">IFERROR((H131-G131)/G131,"nm")</f>
        <v>0.29222972972972971</v>
      </c>
      <c r="I132" s="60">
        <f t="shared" ref="I132" si="379">IFERROR((I131-H131)/H131,"nm")</f>
        <v>0.23921568627450981</v>
      </c>
      <c r="J132" s="71">
        <f t="shared" ref="J132" si="380">IFERROR((J131-I131)/I131,"nm")</f>
        <v>0.1004200985170956</v>
      </c>
      <c r="K132" s="71">
        <f t="shared" ref="K132" si="381">IFERROR((K131-J131)/J131,"nm")</f>
        <v>8.8154534240602531E-2</v>
      </c>
      <c r="L132" s="71">
        <f t="shared" ref="L132" si="382">IFERROR((L131-K131)/K131,"nm")</f>
        <v>4.1985736203582751E-2</v>
      </c>
      <c r="M132" s="71">
        <f t="shared" ref="M132" si="383">IFERROR((M131-L131)/L131,"nm")</f>
        <v>3.8508273251933872E-2</v>
      </c>
      <c r="N132" s="71">
        <f t="shared" ref="N132" si="384">IFERROR((N131-M131)/M131,"nm")</f>
        <v>3.5053717716863615E-2</v>
      </c>
      <c r="O132" s="71"/>
    </row>
    <row r="133" spans="1:15" x14ac:dyDescent="0.25">
      <c r="A133" s="44" t="s">
        <v>131</v>
      </c>
      <c r="B133" s="59">
        <f>IFERROR(B131/B$111, "nm")</f>
        <v>0.13245033112582782</v>
      </c>
      <c r="C133" s="59">
        <f t="shared" ref="C133:I133" si="385">IFERROR(C131/C$111, "nm")</f>
        <v>0.2002301495972382</v>
      </c>
      <c r="D133" s="59">
        <f t="shared" si="385"/>
        <v>0.20688199282246147</v>
      </c>
      <c r="E133" s="59">
        <f t="shared" si="385"/>
        <v>0.23015873015873015</v>
      </c>
      <c r="F133" s="59">
        <f t="shared" si="385"/>
        <v>0.25180814617434338</v>
      </c>
      <c r="G133" s="59">
        <f t="shared" si="385"/>
        <v>0.2354813046937152</v>
      </c>
      <c r="H133" s="59">
        <f t="shared" si="385"/>
        <v>0.28635597978663674</v>
      </c>
      <c r="I133" s="59">
        <f t="shared" si="385"/>
        <v>0.31838790931989924</v>
      </c>
      <c r="J133" s="70">
        <f>AVERAGE(D133:I133)*(1+$O$133)</f>
        <v>0.25611990554509417</v>
      </c>
      <c r="K133" s="70">
        <f t="shared" ref="K133:N133" si="386">AVERAGE(E133:J133)*(1+$O$133)</f>
        <v>0.26436725592613514</v>
      </c>
      <c r="L133" s="70">
        <f t="shared" si="386"/>
        <v>0.27009718399217547</v>
      </c>
      <c r="M133" s="70">
        <f t="shared" si="386"/>
        <v>0.27316059782666241</v>
      </c>
      <c r="N133" s="70">
        <f t="shared" si="386"/>
        <v>0.27947187942643104</v>
      </c>
      <c r="O133" s="70">
        <v>5.0000000000000001E-3</v>
      </c>
    </row>
    <row r="134" spans="1:15" x14ac:dyDescent="0.25">
      <c r="A134" s="9" t="s">
        <v>135</v>
      </c>
      <c r="B134" s="1">
        <f>Historicals!B161</f>
        <v>15</v>
      </c>
      <c r="C134" s="1">
        <f>Historicals!C161</f>
        <v>62</v>
      </c>
      <c r="D134" s="1">
        <f>Historicals!D161</f>
        <v>59</v>
      </c>
      <c r="E134" s="1">
        <f>Historicals!E161</f>
        <v>49</v>
      </c>
      <c r="F134" s="1">
        <f>Historicals!F161</f>
        <v>47</v>
      </c>
      <c r="G134" s="1">
        <f>Historicals!G161</f>
        <v>41</v>
      </c>
      <c r="H134" s="1">
        <f>Historicals!H161</f>
        <v>54</v>
      </c>
      <c r="I134" s="1">
        <f>Historicals!I161</f>
        <v>56</v>
      </c>
      <c r="J134" s="69">
        <f>J111*J136</f>
        <v>62.585223005037776</v>
      </c>
      <c r="K134" s="69">
        <f t="shared" ref="K134:N134" si="387">K111*K136</f>
        <v>69.16584071031437</v>
      </c>
      <c r="L134" s="69">
        <f t="shared" si="387"/>
        <v>73.195910241872184</v>
      </c>
      <c r="M134" s="69">
        <f t="shared" si="387"/>
        <v>77.203030264679043</v>
      </c>
      <c r="N134" s="69">
        <f t="shared" si="387"/>
        <v>81.159447941881353</v>
      </c>
      <c r="O134" s="69"/>
    </row>
    <row r="135" spans="1:15" x14ac:dyDescent="0.25">
      <c r="A135" s="44" t="s">
        <v>129</v>
      </c>
      <c r="B135" s="60" t="str">
        <f>IFERROR((B134-A134)/A134,"nm")</f>
        <v>nm</v>
      </c>
      <c r="C135" s="60">
        <f t="shared" ref="C135" si="388">IFERROR((C134-B134)/B134,"nm")</f>
        <v>3.1333333333333333</v>
      </c>
      <c r="D135" s="60">
        <f t="shared" ref="D135" si="389">IFERROR((D134-C134)/C134,"nm")</f>
        <v>-4.8387096774193547E-2</v>
      </c>
      <c r="E135" s="60">
        <f t="shared" ref="E135" si="390">IFERROR((E134-D134)/D134,"nm")</f>
        <v>-0.16949152542372881</v>
      </c>
      <c r="F135" s="60">
        <f t="shared" ref="F135" si="391">IFERROR((F134-E134)/E134,"nm")</f>
        <v>-4.0816326530612242E-2</v>
      </c>
      <c r="G135" s="60">
        <f t="shared" ref="G135" si="392">IFERROR((G134-F134)/F134,"nm")</f>
        <v>-0.1276595744680851</v>
      </c>
      <c r="H135" s="60">
        <f t="shared" ref="H135" si="393">IFERROR((H134-G134)/G134,"nm")</f>
        <v>0.31707317073170732</v>
      </c>
      <c r="I135" s="60">
        <f t="shared" ref="I135" si="394">IFERROR((I134-H134)/H134,"nm")</f>
        <v>3.7037037037037035E-2</v>
      </c>
      <c r="J135" s="83">
        <f t="shared" ref="J135" si="395">IFERROR((J134-I134)/I134,"nm")</f>
        <v>0.11759326794710313</v>
      </c>
      <c r="K135" s="83">
        <f t="shared" ref="K135" si="396">IFERROR((K134-J134)/J134,"nm")</f>
        <v>0.10514650886115545</v>
      </c>
      <c r="L135" s="83">
        <f t="shared" ref="L135" si="397">IFERROR((L134-K134)/K134,"nm")</f>
        <v>5.8266761311220917E-2</v>
      </c>
      <c r="M135" s="83">
        <f t="shared" ref="M135" si="398">IFERROR((M134-L134)/L134,"nm")</f>
        <v>5.4745135480459679E-2</v>
      </c>
      <c r="N135" s="83">
        <f t="shared" ref="N135" si="399">IFERROR((N134-M134)/M134,"nm")</f>
        <v>5.12469220915076E-2</v>
      </c>
      <c r="O135" s="83"/>
    </row>
    <row r="136" spans="1:15" x14ac:dyDescent="0.25">
      <c r="A136" s="44" t="s">
        <v>133</v>
      </c>
      <c r="B136" s="59">
        <f>IFERROR(B134/B$111, "nm")</f>
        <v>1.9867549668874173E-2</v>
      </c>
      <c r="C136" s="59">
        <f t="shared" ref="C136:I136" si="400">IFERROR(C134/C$111, "nm")</f>
        <v>7.1346375143843496E-2</v>
      </c>
      <c r="D136" s="59">
        <f t="shared" si="400"/>
        <v>1.2455140384209416E-2</v>
      </c>
      <c r="E136" s="59">
        <f t="shared" si="400"/>
        <v>9.485094850948509E-3</v>
      </c>
      <c r="F136" s="59">
        <f t="shared" si="400"/>
        <v>8.9455652835934533E-3</v>
      </c>
      <c r="G136" s="59">
        <f t="shared" si="400"/>
        <v>8.1543357199681775E-3</v>
      </c>
      <c r="H136" s="59">
        <f t="shared" si="400"/>
        <v>1.0106681639528355E-2</v>
      </c>
      <c r="I136" s="59">
        <f t="shared" si="400"/>
        <v>9.4038623005877411E-3</v>
      </c>
      <c r="J136" s="70">
        <f>I136*(1+$O$136)</f>
        <v>9.450881612090678E-3</v>
      </c>
      <c r="K136" s="70">
        <f t="shared" ref="K136:N136" si="401">J136*(1+$O$136)</f>
        <v>9.4981360201511298E-3</v>
      </c>
      <c r="L136" s="70">
        <f t="shared" si="401"/>
        <v>9.545626700251884E-3</v>
      </c>
      <c r="M136" s="70">
        <f t="shared" si="401"/>
        <v>9.593354833753143E-3</v>
      </c>
      <c r="N136" s="70">
        <f t="shared" si="401"/>
        <v>9.6413216079219086E-3</v>
      </c>
      <c r="O136" s="70">
        <v>5.0000000000000001E-3</v>
      </c>
    </row>
    <row r="137" spans="1:15" x14ac:dyDescent="0.25">
      <c r="A137" s="66" t="s">
        <v>146</v>
      </c>
      <c r="B137" s="68">
        <f>Historicals!B150</f>
        <v>205</v>
      </c>
      <c r="C137" s="68">
        <f>Historicals!C150</f>
        <v>223</v>
      </c>
      <c r="D137" s="68">
        <f>Historicals!D150</f>
        <v>340</v>
      </c>
      <c r="E137" s="68">
        <f>Historicals!E150</f>
        <v>339</v>
      </c>
      <c r="F137" s="68">
        <f>Historicals!F150</f>
        <v>326</v>
      </c>
      <c r="G137" s="68">
        <f>Historicals!G150</f>
        <v>296</v>
      </c>
      <c r="H137" s="68">
        <f>Historicals!H150</f>
        <v>304</v>
      </c>
      <c r="I137" s="68">
        <f>Historicals!I150</f>
        <v>274</v>
      </c>
      <c r="J137" s="124">
        <f>J111*J139</f>
        <v>306.22055541750632</v>
      </c>
      <c r="K137" s="124">
        <f t="shared" ref="K137:N137" si="402">K111*K139</f>
        <v>338.4185777611811</v>
      </c>
      <c r="L137" s="124">
        <f t="shared" si="402"/>
        <v>358.13713225487476</v>
      </c>
      <c r="M137" s="124">
        <f t="shared" si="402"/>
        <v>377.74339808075109</v>
      </c>
      <c r="N137" s="124">
        <f t="shared" si="402"/>
        <v>397.10158457277674</v>
      </c>
      <c r="O137" s="124"/>
    </row>
    <row r="138" spans="1:15" x14ac:dyDescent="0.25">
      <c r="A138" s="65" t="s">
        <v>129</v>
      </c>
      <c r="B138" s="60" t="str">
        <f>IFERROR((B137-A137)/A137,"nm")</f>
        <v>nm</v>
      </c>
      <c r="C138" s="60">
        <f t="shared" ref="C138:I138" si="403">IFERROR((C137-B137)/B137,"nm")</f>
        <v>8.7804878048780483E-2</v>
      </c>
      <c r="D138" s="60">
        <f t="shared" si="403"/>
        <v>0.5246636771300448</v>
      </c>
      <c r="E138" s="60">
        <f t="shared" si="403"/>
        <v>-2.9411764705882353E-3</v>
      </c>
      <c r="F138" s="60">
        <f t="shared" si="403"/>
        <v>-3.8348082595870206E-2</v>
      </c>
      <c r="G138" s="60">
        <f t="shared" si="403"/>
        <v>-9.202453987730061E-2</v>
      </c>
      <c r="H138" s="60">
        <f t="shared" si="403"/>
        <v>2.7027027027027029E-2</v>
      </c>
      <c r="I138" s="60">
        <f t="shared" si="403"/>
        <v>-9.8684210526315791E-2</v>
      </c>
      <c r="J138" s="83">
        <f t="shared" ref="J138" si="404">IFERROR((J137-I137)/I137,"nm")</f>
        <v>0.11759326794710336</v>
      </c>
      <c r="K138" s="83">
        <f t="shared" ref="K138" si="405">IFERROR((K137-J137)/J137,"nm")</f>
        <v>0.10514650886115548</v>
      </c>
      <c r="L138" s="83">
        <f t="shared" ref="L138" si="406">IFERROR((L137-K137)/K137,"nm")</f>
        <v>5.8266761311221112E-2</v>
      </c>
      <c r="M138" s="83">
        <f t="shared" ref="M138" si="407">IFERROR((M137-L137)/L137,"nm")</f>
        <v>5.474513548045943E-2</v>
      </c>
      <c r="N138" s="83">
        <f t="shared" ref="N138" si="408">IFERROR((N137-M137)/M137,"nm")</f>
        <v>5.124692209150776E-2</v>
      </c>
      <c r="O138" s="83"/>
    </row>
    <row r="139" spans="1:15" x14ac:dyDescent="0.25">
      <c r="A139" s="65" t="s">
        <v>133</v>
      </c>
      <c r="B139" s="59">
        <f>IFERROR(B137/B$111, "nm")</f>
        <v>0.27152317880794702</v>
      </c>
      <c r="C139" s="59">
        <f t="shared" ref="C139:I139" si="409">IFERROR(C137/C$111, "nm")</f>
        <v>0.25661680092059841</v>
      </c>
      <c r="D139" s="59">
        <f t="shared" si="409"/>
        <v>7.1775385264935612E-2</v>
      </c>
      <c r="E139" s="59">
        <f t="shared" si="409"/>
        <v>6.5621370499419282E-2</v>
      </c>
      <c r="F139" s="59">
        <f t="shared" si="409"/>
        <v>6.2047963456414161E-2</v>
      </c>
      <c r="G139" s="59">
        <f t="shared" si="409"/>
        <v>5.88703261734288E-2</v>
      </c>
      <c r="H139" s="59">
        <f t="shared" si="409"/>
        <v>5.6896874415122589E-2</v>
      </c>
      <c r="I139" s="59">
        <f t="shared" si="409"/>
        <v>4.6011754827875735E-2</v>
      </c>
      <c r="J139" s="74">
        <f>I139*(1+$O$139)</f>
        <v>4.6241813602015111E-2</v>
      </c>
      <c r="K139" s="74">
        <f t="shared" ref="K139:N139" si="410">J139*(1+$O$139)</f>
        <v>4.6473022670025184E-2</v>
      </c>
      <c r="L139" s="74">
        <f t="shared" si="410"/>
        <v>4.6705387783375303E-2</v>
      </c>
      <c r="M139" s="74">
        <f t="shared" si="410"/>
        <v>4.6938914722292176E-2</v>
      </c>
      <c r="N139" s="74">
        <f t="shared" si="410"/>
        <v>4.7173609295903633E-2</v>
      </c>
      <c r="O139" s="74">
        <v>5.0000000000000001E-3</v>
      </c>
    </row>
    <row r="140" spans="1:15" x14ac:dyDescent="0.25">
      <c r="A140" s="41" t="str">
        <f>Historicals!A125</f>
        <v>Global Brand Divisions</v>
      </c>
      <c r="B140" s="41"/>
      <c r="C140" s="41"/>
      <c r="D140" s="41"/>
      <c r="E140" s="41"/>
      <c r="F140" s="41"/>
      <c r="G140" s="41"/>
      <c r="H140" s="41"/>
      <c r="I140" s="41"/>
      <c r="J140" s="73"/>
      <c r="K140" s="73"/>
      <c r="L140" s="73"/>
      <c r="M140" s="73"/>
      <c r="N140" s="73"/>
      <c r="O140" s="73"/>
    </row>
    <row r="141" spans="1:15" x14ac:dyDescent="0.25">
      <c r="A141" s="9" t="s">
        <v>136</v>
      </c>
      <c r="B141" s="1">
        <f>Historicals!B125</f>
        <v>115</v>
      </c>
      <c r="C141" s="1">
        <f>Historicals!C125</f>
        <v>73</v>
      </c>
      <c r="D141" s="1">
        <f>Historicals!D125</f>
        <v>73</v>
      </c>
      <c r="E141" s="1">
        <f>Historicals!E125</f>
        <v>88</v>
      </c>
      <c r="F141" s="1">
        <f>Historicals!F125</f>
        <v>42</v>
      </c>
      <c r="G141" s="1">
        <f>Historicals!G125</f>
        <v>30</v>
      </c>
      <c r="H141" s="1">
        <f>Historicals!H125</f>
        <v>25</v>
      </c>
      <c r="I141" s="1">
        <f>Historicals!I125</f>
        <v>102</v>
      </c>
      <c r="J141" s="69">
        <f>I141*(1+J142)</f>
        <v>93.06609523809523</v>
      </c>
      <c r="K141" s="69">
        <f t="shared" ref="K141:N141" si="411">J141*(1+K142)</f>
        <v>84.300056927790365</v>
      </c>
      <c r="L141" s="69">
        <f t="shared" si="411"/>
        <v>76.156049957246651</v>
      </c>
      <c r="M141" s="69">
        <f t="shared" si="411"/>
        <v>76.862743089661734</v>
      </c>
      <c r="N141" s="69">
        <f t="shared" si="411"/>
        <v>77.327812303470637</v>
      </c>
    </row>
    <row r="142" spans="1:15" x14ac:dyDescent="0.25">
      <c r="A142" s="42" t="s">
        <v>129</v>
      </c>
      <c r="B142" s="60" t="str">
        <f>IFERROR((B141-A141)/A141,"nm")</f>
        <v>nm</v>
      </c>
      <c r="C142" s="60">
        <f>IFERROR((C141-B141)/B141,"nm")</f>
        <v>-0.36521739130434783</v>
      </c>
      <c r="D142" s="60">
        <f t="shared" ref="D142" si="412">IFERROR((D141-C141)/C141,"nm")</f>
        <v>0</v>
      </c>
      <c r="E142" s="60">
        <f t="shared" ref="E142" si="413">IFERROR((E141-D141)/D141,"nm")</f>
        <v>0.20547945205479451</v>
      </c>
      <c r="F142" s="60">
        <f t="shared" ref="F142" si="414">IFERROR((F141-E141)/E141,"nm")</f>
        <v>-0.52272727272727271</v>
      </c>
      <c r="G142" s="60">
        <f t="shared" ref="G142" si="415">IFERROR((G141-F141)/F141,"nm")</f>
        <v>-0.2857142857142857</v>
      </c>
      <c r="H142" s="60">
        <f t="shared" ref="H142" si="416">IFERROR((H141-G141)/G141,"nm")</f>
        <v>-0.16666666666666666</v>
      </c>
      <c r="I142" s="60">
        <f t="shared" ref="I142" si="417">IFERROR((I141-H141)/H141,"nm")</f>
        <v>3.08</v>
      </c>
      <c r="J142" s="70">
        <f>AVERAGE(G142:I142)*(1+$O$142)</f>
        <v>-8.7587301587301658E-2</v>
      </c>
      <c r="K142" s="70">
        <f t="shared" ref="K142:N142" si="418">AVERAGE(H142:J142)*(1+$O$142)</f>
        <v>-9.4191534391534493E-2</v>
      </c>
      <c r="L142" s="70">
        <f t="shared" si="418"/>
        <v>-9.6607372134038874E-2</v>
      </c>
      <c r="M142" s="70">
        <f t="shared" si="418"/>
        <v>9.2795402704291749E-3</v>
      </c>
      <c r="N142" s="70">
        <f t="shared" si="418"/>
        <v>6.050645541838145E-3</v>
      </c>
      <c r="O142" s="71">
        <v>-1.1000000000000001</v>
      </c>
    </row>
    <row r="143" spans="1:15" x14ac:dyDescent="0.25">
      <c r="A143" s="9" t="s">
        <v>130</v>
      </c>
      <c r="B143" s="64">
        <f>Historicals!B140+Historicals!B173</f>
        <v>-2057</v>
      </c>
      <c r="C143" s="64">
        <f>Historicals!C140+Historicals!C173</f>
        <v>-2366</v>
      </c>
      <c r="D143" s="64">
        <f>Historicals!D140+Historicals!D173</f>
        <v>-2444</v>
      </c>
      <c r="E143" s="64">
        <f>Historicals!E140+Historicals!E173</f>
        <v>-2441</v>
      </c>
      <c r="F143" s="64">
        <f>Historicals!F140+Historicals!F173</f>
        <v>-3067</v>
      </c>
      <c r="G143" s="64">
        <f>Historicals!G140+Historicals!G173</f>
        <v>-3254</v>
      </c>
      <c r="H143" s="64">
        <f>Historicals!H140+Historicals!H173</f>
        <v>-3434</v>
      </c>
      <c r="I143" s="64">
        <f>Historicals!I140+Historicals!I173</f>
        <v>-4042</v>
      </c>
      <c r="J143" s="76">
        <f>J141*J145</f>
        <v>-4056.7693396825398</v>
      </c>
      <c r="K143" s="76">
        <f t="shared" ref="K143:N143" si="419">K141*K145</f>
        <v>-4042.1216119958408</v>
      </c>
      <c r="L143" s="76">
        <f t="shared" si="419"/>
        <v>-4016.7851517361892</v>
      </c>
      <c r="M143" s="76">
        <f t="shared" si="419"/>
        <v>-4459.4649784403264</v>
      </c>
      <c r="N143" s="76">
        <f t="shared" si="419"/>
        <v>-4935.0923823642206</v>
      </c>
    </row>
    <row r="144" spans="1:15" x14ac:dyDescent="0.25">
      <c r="A144" s="44" t="s">
        <v>129</v>
      </c>
      <c r="B144" s="60" t="str">
        <f>IFERROR((B143-A143)/A143,"nm")</f>
        <v>nm</v>
      </c>
      <c r="C144" s="60">
        <f t="shared" ref="C144" si="420">IFERROR((C143-B143)/B143,"nm")</f>
        <v>0.15021876519202723</v>
      </c>
      <c r="D144" s="60">
        <f t="shared" ref="D144" si="421">IFERROR((D143-C143)/C143,"nm")</f>
        <v>3.2967032967032968E-2</v>
      </c>
      <c r="E144" s="60">
        <f t="shared" ref="E144" si="422">IFERROR((E143-D143)/D143,"nm")</f>
        <v>-1.2274959083469722E-3</v>
      </c>
      <c r="F144" s="60">
        <f t="shared" ref="F144" si="423">IFERROR((F143-E143)/E143,"nm")</f>
        <v>0.25645227365833673</v>
      </c>
      <c r="G144" s="60">
        <f t="shared" ref="G144" si="424">IFERROR((G143-F143)/F143,"nm")</f>
        <v>6.0971633518095862E-2</v>
      </c>
      <c r="H144" s="60">
        <f t="shared" ref="H144" si="425">IFERROR((H143-G143)/G143,"nm")</f>
        <v>5.5316533497234172E-2</v>
      </c>
      <c r="I144" s="60">
        <f t="shared" ref="I144" si="426">IFERROR((I143-H143)/H143,"nm")</f>
        <v>0.17705299941758881</v>
      </c>
      <c r="J144" s="83">
        <f t="shared" ref="J144" si="427">IFERROR((J143-I143)/I143,"nm")</f>
        <v>3.6539682539682814E-3</v>
      </c>
      <c r="K144" s="83">
        <f t="shared" ref="K144" si="428">IFERROR((K143-J143)/J143,"nm")</f>
        <v>-3.6106878306877681E-3</v>
      </c>
      <c r="L144" s="83">
        <f t="shared" ref="L144" si="429">IFERROR((L143-K143)/K143,"nm")</f>
        <v>-6.2681093474427855E-3</v>
      </c>
      <c r="M144" s="83">
        <f t="shared" ref="M144" si="430">IFERROR((M143-L143)/L143,"nm")</f>
        <v>0.11020749429747223</v>
      </c>
      <c r="N144" s="83">
        <f t="shared" ref="N144" si="431">IFERROR((N143-M143)/M143,"nm")</f>
        <v>0.10665571009602196</v>
      </c>
      <c r="O144" s="83"/>
    </row>
    <row r="145" spans="1:15" x14ac:dyDescent="0.25">
      <c r="A145" s="44" t="s">
        <v>131</v>
      </c>
      <c r="B145" s="59">
        <f>IFERROR(B143/B$141, "nm")</f>
        <v>-17.88695652173913</v>
      </c>
      <c r="C145" s="59">
        <f t="shared" ref="C145:I145" si="432">IFERROR(C143/C$141, "nm")</f>
        <v>-32.410958904109592</v>
      </c>
      <c r="D145" s="59">
        <f t="shared" si="432"/>
        <v>-33.479452054794521</v>
      </c>
      <c r="E145" s="59">
        <f t="shared" si="432"/>
        <v>-27.738636363636363</v>
      </c>
      <c r="F145" s="59">
        <f t="shared" si="432"/>
        <v>-73.023809523809518</v>
      </c>
      <c r="G145" s="59">
        <f t="shared" si="432"/>
        <v>-108.46666666666667</v>
      </c>
      <c r="H145" s="59">
        <f t="shared" si="432"/>
        <v>-137.36000000000001</v>
      </c>
      <c r="I145" s="59">
        <f t="shared" si="432"/>
        <v>-39.627450980392155</v>
      </c>
      <c r="J145" s="70">
        <f>I145*(1+$O$145)</f>
        <v>-43.590196078431376</v>
      </c>
      <c r="K145" s="70">
        <f t="shared" ref="K145:N145" si="433">J145*(1+$O$145)</f>
        <v>-47.94921568627452</v>
      </c>
      <c r="L145" s="70">
        <f t="shared" si="433"/>
        <v>-52.744137254901979</v>
      </c>
      <c r="M145" s="70">
        <f t="shared" si="433"/>
        <v>-58.018550980392185</v>
      </c>
      <c r="N145" s="70">
        <f t="shared" si="433"/>
        <v>-63.820406078431411</v>
      </c>
      <c r="O145" s="70">
        <v>0.1</v>
      </c>
    </row>
    <row r="146" spans="1:15" x14ac:dyDescent="0.25">
      <c r="A146" s="9" t="s">
        <v>132</v>
      </c>
      <c r="B146" s="1">
        <f>Historicals!B173</f>
        <v>210</v>
      </c>
      <c r="C146" s="1">
        <f>Historicals!C173</f>
        <v>230</v>
      </c>
      <c r="D146" s="1">
        <f>Historicals!D173</f>
        <v>233</v>
      </c>
      <c r="E146" s="1">
        <f>Historicals!E173</f>
        <v>217</v>
      </c>
      <c r="F146" s="1">
        <f>Historicals!F173</f>
        <v>195</v>
      </c>
      <c r="G146" s="1">
        <f>Historicals!G173</f>
        <v>214</v>
      </c>
      <c r="H146" s="1">
        <f>Historicals!H173</f>
        <v>222</v>
      </c>
      <c r="I146" s="1">
        <f>Historicals!I173</f>
        <v>220</v>
      </c>
      <c r="J146" s="69">
        <f>J141*J148</f>
        <v>201.73444761904759</v>
      </c>
      <c r="K146" s="69">
        <f t="shared" ref="K146:N146" si="434">K141*K148</f>
        <v>183.64643431047173</v>
      </c>
      <c r="L146" s="69">
        <f t="shared" si="434"/>
        <v>166.73435906440037</v>
      </c>
      <c r="M146" s="69">
        <f t="shared" si="434"/>
        <v>169.12298515012168</v>
      </c>
      <c r="N146" s="69">
        <f t="shared" si="434"/>
        <v>170.99701982817379</v>
      </c>
      <c r="O146" s="69"/>
    </row>
    <row r="147" spans="1:15" x14ac:dyDescent="0.25">
      <c r="A147" s="44" t="s">
        <v>129</v>
      </c>
      <c r="B147" s="60" t="str">
        <f>IFERROR((B146-A146)/A146,"nm")</f>
        <v>nm</v>
      </c>
      <c r="C147" s="60">
        <f t="shared" ref="C147" si="435">IFERROR((C146-B146)/B146,"nm")</f>
        <v>9.5238095238095233E-2</v>
      </c>
      <c r="D147" s="60">
        <f t="shared" ref="D147" si="436">IFERROR((D146-C146)/C146,"nm")</f>
        <v>1.3043478260869565E-2</v>
      </c>
      <c r="E147" s="60">
        <f t="shared" ref="E147" si="437">IFERROR((E146-D146)/D146,"nm")</f>
        <v>-6.8669527896995708E-2</v>
      </c>
      <c r="F147" s="60">
        <f t="shared" ref="F147" si="438">IFERROR((F146-E146)/E146,"nm")</f>
        <v>-0.10138248847926268</v>
      </c>
      <c r="G147" s="60">
        <f t="shared" ref="G147" si="439">IFERROR((G146-F146)/F146,"nm")</f>
        <v>9.7435897435897437E-2</v>
      </c>
      <c r="H147" s="60">
        <f t="shared" ref="H147" si="440">IFERROR((H146-G146)/G146,"nm")</f>
        <v>3.7383177570093455E-2</v>
      </c>
      <c r="I147" s="60">
        <f t="shared" ref="I147" si="441">IFERROR((I146-H146)/H146,"nm")</f>
        <v>-9.0090090090090089E-3</v>
      </c>
      <c r="J147" s="71">
        <f t="shared" ref="J147" si="442">IFERROR((J146-I146)/I146,"nm")</f>
        <v>-8.3025238095238249E-2</v>
      </c>
      <c r="K147" s="71">
        <f t="shared" ref="K147" si="443">IFERROR((K146-J146)/J146,"nm")</f>
        <v>-8.9662492063492277E-2</v>
      </c>
      <c r="L147" s="71">
        <f t="shared" ref="L147" si="444">IFERROR((L146-K146)/K146,"nm")</f>
        <v>-9.2090408994709355E-2</v>
      </c>
      <c r="M147" s="71">
        <f t="shared" ref="M147" si="445">IFERROR((M146-L146)/L146,"nm")</f>
        <v>1.4325937971781314E-2</v>
      </c>
      <c r="N147" s="71">
        <f t="shared" ref="N147" si="446">IFERROR((N146-M146)/M146,"nm")</f>
        <v>1.1080898769547079E-2</v>
      </c>
      <c r="O147" s="71"/>
    </row>
    <row r="148" spans="1:15" x14ac:dyDescent="0.25">
      <c r="A148" s="44" t="s">
        <v>133</v>
      </c>
      <c r="B148" s="59">
        <f>IFERROR(B146/B$141, "nm")</f>
        <v>1.826086956521739</v>
      </c>
      <c r="C148" s="59">
        <f t="shared" ref="C148:I148" si="447">IFERROR(C146/C$141, "nm")</f>
        <v>3.1506849315068495</v>
      </c>
      <c r="D148" s="59">
        <f t="shared" si="447"/>
        <v>3.1917808219178081</v>
      </c>
      <c r="E148" s="59">
        <f t="shared" si="447"/>
        <v>2.4659090909090908</v>
      </c>
      <c r="F148" s="59">
        <f t="shared" si="447"/>
        <v>4.6428571428571432</v>
      </c>
      <c r="G148" s="59">
        <f t="shared" si="447"/>
        <v>7.1333333333333337</v>
      </c>
      <c r="H148" s="59">
        <f t="shared" si="447"/>
        <v>8.8800000000000008</v>
      </c>
      <c r="I148" s="59">
        <f t="shared" si="447"/>
        <v>2.1568627450980391</v>
      </c>
      <c r="J148" s="70">
        <f>I148*(1+$O$148)</f>
        <v>2.1676470588235293</v>
      </c>
      <c r="K148" s="70">
        <f t="shared" ref="K148:N148" si="448">J148*(1+$O$148)</f>
        <v>2.1784852941176465</v>
      </c>
      <c r="L148" s="70">
        <f t="shared" si="448"/>
        <v>2.1893777205882343</v>
      </c>
      <c r="M148" s="70">
        <f t="shared" si="448"/>
        <v>2.2003246091911755</v>
      </c>
      <c r="N148" s="70">
        <f t="shared" si="448"/>
        <v>2.211326232237131</v>
      </c>
      <c r="O148" s="70">
        <v>5.0000000000000001E-3</v>
      </c>
    </row>
    <row r="149" spans="1:15" x14ac:dyDescent="0.25">
      <c r="A149" s="9" t="s">
        <v>134</v>
      </c>
      <c r="B149" s="64">
        <f>B143-B146</f>
        <v>-2267</v>
      </c>
      <c r="C149" s="64">
        <f t="shared" ref="C149:N149" si="449">C143-C146</f>
        <v>-2596</v>
      </c>
      <c r="D149" s="64">
        <f t="shared" si="449"/>
        <v>-2677</v>
      </c>
      <c r="E149" s="64">
        <f t="shared" si="449"/>
        <v>-2658</v>
      </c>
      <c r="F149" s="64">
        <f t="shared" si="449"/>
        <v>-3262</v>
      </c>
      <c r="G149" s="64">
        <f t="shared" si="449"/>
        <v>-3468</v>
      </c>
      <c r="H149" s="64">
        <f t="shared" si="449"/>
        <v>-3656</v>
      </c>
      <c r="I149" s="64">
        <f t="shared" si="449"/>
        <v>-4262</v>
      </c>
      <c r="J149" s="64">
        <f t="shared" si="449"/>
        <v>-4258.5037873015872</v>
      </c>
      <c r="K149" s="64">
        <f t="shared" si="449"/>
        <v>-4225.7680463063125</v>
      </c>
      <c r="L149" s="64">
        <f t="shared" si="449"/>
        <v>-4183.5195108005892</v>
      </c>
      <c r="M149" s="64">
        <f t="shared" si="449"/>
        <v>-4628.5879635904485</v>
      </c>
      <c r="N149" s="64">
        <f t="shared" si="449"/>
        <v>-5106.0894021923941</v>
      </c>
      <c r="O149" s="64"/>
    </row>
    <row r="150" spans="1:15" x14ac:dyDescent="0.25">
      <c r="A150" s="44" t="s">
        <v>129</v>
      </c>
      <c r="B150" s="60" t="str">
        <f>IFERROR((B149-A149)/A149,"nm")</f>
        <v>nm</v>
      </c>
      <c r="C150" s="60">
        <f t="shared" ref="C150" si="450">IFERROR((C149-B149)/B149,"nm")</f>
        <v>0.145125716806352</v>
      </c>
      <c r="D150" s="60">
        <f t="shared" ref="D150" si="451">IFERROR((D149-C149)/C149,"nm")</f>
        <v>3.1201848998459167E-2</v>
      </c>
      <c r="E150" s="60">
        <f t="shared" ref="E150" si="452">IFERROR((E149-D149)/D149,"nm")</f>
        <v>-7.097497198356369E-3</v>
      </c>
      <c r="F150" s="60">
        <f t="shared" ref="F150" si="453">IFERROR((F149-E149)/E149,"nm")</f>
        <v>0.2272385252069225</v>
      </c>
      <c r="G150" s="60">
        <f t="shared" ref="G150" si="454">IFERROR((G149-F149)/F149,"nm")</f>
        <v>6.3151440833844261E-2</v>
      </c>
      <c r="H150" s="60">
        <f t="shared" ref="H150" si="455">IFERROR((H149-G149)/G149,"nm")</f>
        <v>5.4209919261822379E-2</v>
      </c>
      <c r="I150" s="60">
        <f t="shared" ref="I150" si="456">IFERROR((I149-H149)/H149,"nm")</f>
        <v>0.16575492341356673</v>
      </c>
      <c r="J150" s="83">
        <f t="shared" ref="J150" si="457">IFERROR((J149-I149)/I149,"nm")</f>
        <v>-8.2032207846382426E-4</v>
      </c>
      <c r="K150" s="83">
        <f t="shared" ref="K150" si="458">IFERROR((K149-J149)/J149,"nm")</f>
        <v>-7.6871461504599897E-3</v>
      </c>
      <c r="L150" s="83">
        <f t="shared" ref="L150" si="459">IFERROR((L149-K149)/K149,"nm")</f>
        <v>-9.9978359064578151E-3</v>
      </c>
      <c r="M150" s="83">
        <f t="shared" ref="M150" si="460">IFERROR((M149-L149)/L149,"nm")</f>
        <v>0.10638613053932852</v>
      </c>
      <c r="N150" s="83">
        <f t="shared" ref="N150" si="461">IFERROR((N149-M149)/M149,"nm")</f>
        <v>0.10316352251660404</v>
      </c>
      <c r="O150" s="83"/>
    </row>
    <row r="151" spans="1:15" x14ac:dyDescent="0.25">
      <c r="A151" s="44" t="s">
        <v>131</v>
      </c>
      <c r="B151" s="59">
        <f>IFERROR(B149/B$141, "nm")</f>
        <v>-19.713043478260868</v>
      </c>
      <c r="C151" s="59">
        <f t="shared" ref="C151:I151" si="462">IFERROR(C149/C$141, "nm")</f>
        <v>-35.561643835616437</v>
      </c>
      <c r="D151" s="59">
        <f t="shared" si="462"/>
        <v>-36.671232876712331</v>
      </c>
      <c r="E151" s="59">
        <f t="shared" si="462"/>
        <v>-30.204545454545453</v>
      </c>
      <c r="F151" s="59">
        <f t="shared" si="462"/>
        <v>-77.666666666666671</v>
      </c>
      <c r="G151" s="59">
        <f t="shared" si="462"/>
        <v>-115.6</v>
      </c>
      <c r="H151" s="59">
        <f t="shared" si="462"/>
        <v>-146.24</v>
      </c>
      <c r="I151" s="59">
        <f t="shared" si="462"/>
        <v>-41.784313725490193</v>
      </c>
      <c r="J151" s="70">
        <f>I151*(1+$O$151)</f>
        <v>-42.62</v>
      </c>
      <c r="K151" s="70">
        <f t="shared" ref="K151:N151" si="463">J151*(1+$O$151)</f>
        <v>-43.4724</v>
      </c>
      <c r="L151" s="70">
        <f t="shared" si="463"/>
        <v>-44.341847999999999</v>
      </c>
      <c r="M151" s="70">
        <f t="shared" si="463"/>
        <v>-45.228684960000002</v>
      </c>
      <c r="N151" s="70">
        <f t="shared" si="463"/>
        <v>-46.133258659200003</v>
      </c>
      <c r="O151" s="84">
        <v>0.02</v>
      </c>
    </row>
    <row r="152" spans="1:15" x14ac:dyDescent="0.25">
      <c r="A152" s="9" t="s">
        <v>135</v>
      </c>
      <c r="B152" s="1">
        <f>Historicals!B162</f>
        <v>225</v>
      </c>
      <c r="C152" s="1">
        <f>Historicals!C162</f>
        <v>258</v>
      </c>
      <c r="D152" s="1">
        <f>Historicals!D162</f>
        <v>278</v>
      </c>
      <c r="E152" s="1">
        <f>Historicals!E162</f>
        <v>286</v>
      </c>
      <c r="F152" s="1">
        <f>Historicals!F162</f>
        <v>278</v>
      </c>
      <c r="G152" s="1">
        <f>Historicals!G162</f>
        <v>438</v>
      </c>
      <c r="H152" s="1">
        <f>Historicals!H162</f>
        <v>278</v>
      </c>
      <c r="I152" s="1">
        <f>Historicals!I162</f>
        <v>222</v>
      </c>
      <c r="J152" s="69">
        <f>J141*J154</f>
        <v>206.60673142857138</v>
      </c>
      <c r="K152" s="69">
        <f t="shared" ref="K152:N152" si="464">K141*K154</f>
        <v>190.88904890728847</v>
      </c>
      <c r="L152" s="69">
        <f t="shared" si="464"/>
        <v>175.8967147136531</v>
      </c>
      <c r="M152" s="69">
        <f t="shared" si="464"/>
        <v>181.07953446850013</v>
      </c>
      <c r="N152" s="69">
        <f t="shared" si="464"/>
        <v>185.81868619737907</v>
      </c>
      <c r="O152" s="69"/>
    </row>
    <row r="153" spans="1:15" x14ac:dyDescent="0.25">
      <c r="A153" s="44" t="s">
        <v>129</v>
      </c>
      <c r="B153" s="60" t="str">
        <f>IFERROR((B152-A152)/A152,"nm")</f>
        <v>nm</v>
      </c>
      <c r="C153" s="60">
        <f t="shared" ref="C153" si="465">IFERROR((C152-B152)/B152,"nm")</f>
        <v>0.14666666666666667</v>
      </c>
      <c r="D153" s="60">
        <f t="shared" ref="D153" si="466">IFERROR((D152-C152)/C152,"nm")</f>
        <v>7.7519379844961239E-2</v>
      </c>
      <c r="E153" s="60">
        <f t="shared" ref="E153" si="467">IFERROR((E152-D152)/D152,"nm")</f>
        <v>2.8776978417266189E-2</v>
      </c>
      <c r="F153" s="60">
        <f t="shared" ref="F153" si="468">IFERROR((F152-E152)/E152,"nm")</f>
        <v>-2.7972027972027972E-2</v>
      </c>
      <c r="G153" s="60">
        <f t="shared" ref="G153" si="469">IFERROR((G152-F152)/F152,"nm")</f>
        <v>0.57553956834532372</v>
      </c>
      <c r="H153" s="60">
        <f t="shared" ref="H153" si="470">IFERROR((H152-G152)/G152,"nm")</f>
        <v>-0.36529680365296802</v>
      </c>
      <c r="I153" s="60">
        <f t="shared" ref="I153" si="471">IFERROR((I152-H152)/H152,"nm")</f>
        <v>-0.20143884892086331</v>
      </c>
      <c r="J153" s="71">
        <f t="shared" ref="J153" si="472">IFERROR((J152-I152)/I152,"nm")</f>
        <v>-6.9339047619047842E-2</v>
      </c>
      <c r="K153" s="71">
        <f t="shared" ref="K153" si="473">IFERROR((K152-J152)/J152,"nm")</f>
        <v>-7.6075365079365131E-2</v>
      </c>
      <c r="L153" s="71">
        <f t="shared" ref="L153" si="474">IFERROR((L152-K152)/K152,"nm")</f>
        <v>-7.8539519576719619E-2</v>
      </c>
      <c r="M153" s="71">
        <f t="shared" ref="M153" si="475">IFERROR((M152-L152)/L152,"nm")</f>
        <v>2.9465131075837776E-2</v>
      </c>
      <c r="N153" s="71">
        <f t="shared" ref="N153" si="476">IFERROR((N152-M152)/M152,"nm")</f>
        <v>2.617165845267479E-2</v>
      </c>
      <c r="O153" s="71"/>
    </row>
    <row r="154" spans="1:15" x14ac:dyDescent="0.25">
      <c r="A154" s="44" t="s">
        <v>133</v>
      </c>
      <c r="B154" s="59">
        <f>IFERROR(B152/B$141, "nm")</f>
        <v>1.9565217391304348</v>
      </c>
      <c r="C154" s="59">
        <f t="shared" ref="C154:I154" si="477">IFERROR(C152/C$141, "nm")</f>
        <v>3.5342465753424657</v>
      </c>
      <c r="D154" s="59">
        <f t="shared" si="477"/>
        <v>3.8082191780821919</v>
      </c>
      <c r="E154" s="59">
        <f t="shared" si="477"/>
        <v>3.25</v>
      </c>
      <c r="F154" s="59">
        <f t="shared" si="477"/>
        <v>6.6190476190476186</v>
      </c>
      <c r="G154" s="59">
        <f t="shared" si="477"/>
        <v>14.6</v>
      </c>
      <c r="H154" s="59">
        <f t="shared" si="477"/>
        <v>11.12</v>
      </c>
      <c r="I154" s="59">
        <f t="shared" si="477"/>
        <v>2.1764705882352939</v>
      </c>
      <c r="J154" s="70">
        <f>I154*(1+$O$154)</f>
        <v>2.2199999999999998</v>
      </c>
      <c r="K154" s="70">
        <f t="shared" ref="K154:N154" si="478">J154*(1+$O$154)</f>
        <v>2.2643999999999997</v>
      </c>
      <c r="L154" s="70">
        <f t="shared" si="478"/>
        <v>2.309688</v>
      </c>
      <c r="M154" s="70">
        <f t="shared" si="478"/>
        <v>2.3558817599999999</v>
      </c>
      <c r="N154" s="70">
        <f t="shared" si="478"/>
        <v>2.4029993952000002</v>
      </c>
      <c r="O154" s="70">
        <v>0.02</v>
      </c>
    </row>
    <row r="155" spans="1:15" x14ac:dyDescent="0.25">
      <c r="A155" s="66" t="s">
        <v>146</v>
      </c>
      <c r="B155" s="68">
        <f>Historicals!B151</f>
        <v>484</v>
      </c>
      <c r="C155" s="68">
        <f>Historicals!C151</f>
        <v>511</v>
      </c>
      <c r="D155" s="68">
        <f>Historicals!D151</f>
        <v>533</v>
      </c>
      <c r="E155" s="68">
        <f>Historicals!E151</f>
        <v>597</v>
      </c>
      <c r="F155" s="68">
        <f>Historicals!F151</f>
        <v>665</v>
      </c>
      <c r="G155" s="68">
        <f>Historicals!G151</f>
        <v>830</v>
      </c>
      <c r="H155" s="68">
        <f>Historicals!H151</f>
        <v>780</v>
      </c>
      <c r="I155" s="68">
        <f>Historicals!I151</f>
        <v>789</v>
      </c>
      <c r="J155" s="124">
        <f>J141*J157</f>
        <v>734.29149142857136</v>
      </c>
      <c r="K155" s="124">
        <f t="shared" ref="K155:N155" si="479">K141*K157</f>
        <v>678.42999814347138</v>
      </c>
      <c r="L155" s="124">
        <f t="shared" si="479"/>
        <v>625.14643202284822</v>
      </c>
      <c r="M155" s="124">
        <f t="shared" si="479"/>
        <v>643.56645358399373</v>
      </c>
      <c r="N155" s="124">
        <f t="shared" si="479"/>
        <v>660.40965499879314</v>
      </c>
    </row>
    <row r="156" spans="1:15" x14ac:dyDescent="0.25">
      <c r="A156" s="65" t="s">
        <v>129</v>
      </c>
      <c r="B156" s="60" t="str">
        <f>IFERROR((B155-A155)/A155,"nm")</f>
        <v>nm</v>
      </c>
      <c r="C156" s="60">
        <f t="shared" ref="C156:I156" si="480">IFERROR((C155-B155)/B155,"nm")</f>
        <v>5.578512396694215E-2</v>
      </c>
      <c r="D156" s="60">
        <f t="shared" si="480"/>
        <v>4.3052837573385516E-2</v>
      </c>
      <c r="E156" s="60">
        <f t="shared" si="480"/>
        <v>0.1200750469043152</v>
      </c>
      <c r="F156" s="60">
        <f t="shared" si="480"/>
        <v>0.11390284757118928</v>
      </c>
      <c r="G156" s="60">
        <f t="shared" si="480"/>
        <v>0.24812030075187969</v>
      </c>
      <c r="H156" s="60">
        <f t="shared" si="480"/>
        <v>-6.0240963855421686E-2</v>
      </c>
      <c r="I156" s="60">
        <f t="shared" si="480"/>
        <v>1.1538461538461539E-2</v>
      </c>
      <c r="J156" s="83">
        <f t="shared" ref="J156" si="481">IFERROR((J155-I155)/I155,"nm")</f>
        <v>-6.9339047619047703E-2</v>
      </c>
      <c r="K156" s="83">
        <f t="shared" ref="K156" si="482">IFERROR((K155-J155)/J155,"nm")</f>
        <v>-7.6075365079365007E-2</v>
      </c>
      <c r="L156" s="83">
        <f t="shared" ref="L156" si="483">IFERROR((L155-K155)/K155,"nm")</f>
        <v>-7.8539519576719827E-2</v>
      </c>
      <c r="M156" s="83">
        <f t="shared" ref="M156" si="484">IFERROR((M155-L155)/L155,"nm")</f>
        <v>2.9465131075837751E-2</v>
      </c>
      <c r="N156" s="83">
        <f t="shared" ref="N156" si="485">IFERROR((N155-M155)/M155,"nm")</f>
        <v>2.61716584526747E-2</v>
      </c>
      <c r="O156" s="83"/>
    </row>
    <row r="157" spans="1:15" x14ac:dyDescent="0.25">
      <c r="A157" s="65" t="s">
        <v>133</v>
      </c>
      <c r="B157" s="59">
        <f>IFERROR(B155/B$141, "nm")</f>
        <v>4.2086956521739127</v>
      </c>
      <c r="C157" s="59">
        <f t="shared" ref="C157:I157" si="486">IFERROR(C155/C$141, "nm")</f>
        <v>7</v>
      </c>
      <c r="D157" s="59">
        <f t="shared" si="486"/>
        <v>7.3013698630136989</v>
      </c>
      <c r="E157" s="59">
        <f t="shared" si="486"/>
        <v>6.7840909090909092</v>
      </c>
      <c r="F157" s="59">
        <f t="shared" si="486"/>
        <v>15.833333333333334</v>
      </c>
      <c r="G157" s="59">
        <f t="shared" si="486"/>
        <v>27.666666666666668</v>
      </c>
      <c r="H157" s="59">
        <f t="shared" si="486"/>
        <v>31.2</v>
      </c>
      <c r="I157" s="59">
        <f t="shared" si="486"/>
        <v>7.7352941176470589</v>
      </c>
      <c r="J157" s="70">
        <f>I157*(1+$O$157)</f>
        <v>7.8900000000000006</v>
      </c>
      <c r="K157" s="70">
        <f t="shared" ref="K157:N157" si="487">J157*(1+$O$157)</f>
        <v>8.0478000000000005</v>
      </c>
      <c r="L157" s="70">
        <f t="shared" si="487"/>
        <v>8.2087560000000011</v>
      </c>
      <c r="M157" s="70">
        <f t="shared" si="487"/>
        <v>8.3729311200000005</v>
      </c>
      <c r="N157" s="70">
        <f t="shared" si="487"/>
        <v>8.5403897424000004</v>
      </c>
      <c r="O157" s="74">
        <v>0.02</v>
      </c>
    </row>
    <row r="158" spans="1:15" x14ac:dyDescent="0.25">
      <c r="A158" s="41" t="str">
        <f>Historicals!A127</f>
        <v>Converse</v>
      </c>
      <c r="B158" s="41"/>
      <c r="C158" s="41"/>
      <c r="D158" s="41"/>
      <c r="E158" s="41"/>
      <c r="F158" s="41"/>
      <c r="G158" s="41"/>
      <c r="H158" s="41"/>
      <c r="I158" s="41"/>
      <c r="J158" s="73"/>
      <c r="K158" s="73"/>
      <c r="L158" s="73"/>
      <c r="M158" s="73"/>
      <c r="N158" s="73"/>
      <c r="O158" s="73"/>
    </row>
    <row r="159" spans="1:15" x14ac:dyDescent="0.25">
      <c r="A159" s="9" t="s">
        <v>136</v>
      </c>
      <c r="B159" s="1">
        <f>Historicals!B127</f>
        <v>1982</v>
      </c>
      <c r="C159" s="1">
        <f>Historicals!C127</f>
        <v>1955</v>
      </c>
      <c r="D159" s="1">
        <f>Historicals!D127</f>
        <v>2042</v>
      </c>
      <c r="E159" s="1">
        <f>Historicals!E127</f>
        <v>1886</v>
      </c>
      <c r="F159" s="1">
        <f>Historicals!F127</f>
        <v>1906</v>
      </c>
      <c r="G159" s="1">
        <f>Historicals!G127</f>
        <v>1846</v>
      </c>
      <c r="H159" s="79">
        <f>SUM(H161,H165,H169,H188)</f>
        <v>2205</v>
      </c>
      <c r="I159" s="79">
        <f>SUM(I161,I165,I169,I188)</f>
        <v>2346</v>
      </c>
      <c r="J159" s="69">
        <f>SUM(J161,J165,J169,J188)</f>
        <v>2545.4808139534889</v>
      </c>
      <c r="K159" s="69">
        <f t="shared" ref="K159:N159" si="488">SUM(K161,K165,K169,K188)</f>
        <v>2835.942339276653</v>
      </c>
      <c r="L159" s="69">
        <f t="shared" si="488"/>
        <v>3105.0764028332555</v>
      </c>
      <c r="M159" s="69">
        <f t="shared" si="488"/>
        <v>3413.2690638235176</v>
      </c>
      <c r="N159" s="69">
        <f t="shared" si="488"/>
        <v>3763.4560839431174</v>
      </c>
    </row>
    <row r="160" spans="1:15" x14ac:dyDescent="0.25">
      <c r="A160" s="42" t="s">
        <v>129</v>
      </c>
      <c r="B160" s="60" t="str">
        <f>IFERROR((B159-A159)/A159,"nm")</f>
        <v>nm</v>
      </c>
      <c r="C160" s="60">
        <f>IFERROR((C159-B159)/B159,"nm")</f>
        <v>-1.3622603430877902E-2</v>
      </c>
      <c r="D160" s="60">
        <f t="shared" ref="D160" si="489">IFERROR((D159-C159)/C159,"nm")</f>
        <v>4.4501278772378514E-2</v>
      </c>
      <c r="E160" s="60">
        <f t="shared" ref="E160" si="490">IFERROR((E159-D159)/D159,"nm")</f>
        <v>-7.6395690499510283E-2</v>
      </c>
      <c r="F160" s="60">
        <f t="shared" ref="F160" si="491">IFERROR((F159-E159)/E159,"nm")</f>
        <v>1.0604453870625663E-2</v>
      </c>
      <c r="G160" s="60">
        <f t="shared" ref="G160" si="492">IFERROR((G159-F159)/F159,"nm")</f>
        <v>-3.1479538300104928E-2</v>
      </c>
      <c r="H160" s="60">
        <f t="shared" ref="H160" si="493">IFERROR((H159-G159)/G159,"nm")</f>
        <v>0.19447453954496208</v>
      </c>
      <c r="I160" s="60">
        <f t="shared" ref="I160" si="494">IFERROR((I159-H159)/H159,"nm")</f>
        <v>6.3945578231292516E-2</v>
      </c>
      <c r="J160" s="71">
        <f t="shared" ref="J160" si="495">IFERROR((J159-I159)/I159,"nm")</f>
        <v>8.5030184975911721E-2</v>
      </c>
      <c r="K160" s="71">
        <f t="shared" ref="K160" si="496">IFERROR((K159-J159)/J159,"nm")</f>
        <v>0.1141087073730627</v>
      </c>
      <c r="L160" s="71">
        <f t="shared" ref="L160" si="497">IFERROR((L159-K159)/K159,"nm")</f>
        <v>9.4901105649859221E-2</v>
      </c>
      <c r="M160" s="71">
        <f t="shared" ref="M160" si="498">IFERROR((M159-L159)/L159,"nm")</f>
        <v>9.9254453355495167E-2</v>
      </c>
      <c r="N160" s="71">
        <f t="shared" ref="N160" si="499">IFERROR((N159-M159)/M159,"nm")</f>
        <v>0.10259578532239207</v>
      </c>
      <c r="O160" s="71"/>
    </row>
    <row r="161" spans="1:15" x14ac:dyDescent="0.25">
      <c r="A161" s="43" t="s">
        <v>113</v>
      </c>
      <c r="B161" s="1">
        <f>Historicals!B128</f>
        <v>0</v>
      </c>
      <c r="C161" s="1">
        <f>Historicals!C128</f>
        <v>0</v>
      </c>
      <c r="D161" s="1">
        <f>Historicals!D128</f>
        <v>0</v>
      </c>
      <c r="E161" s="1">
        <f>Historicals!E128</f>
        <v>0</v>
      </c>
      <c r="F161" s="1">
        <f>Historicals!F128</f>
        <v>0</v>
      </c>
      <c r="G161" s="1">
        <f>Historicals!G128</f>
        <v>0</v>
      </c>
      <c r="H161" s="1">
        <f>Historicals!H128</f>
        <v>1986</v>
      </c>
      <c r="I161" s="1">
        <f>Historicals!I128</f>
        <v>2094</v>
      </c>
      <c r="J161" s="69">
        <f>I161*(1+J162)</f>
        <v>2252.1668000000004</v>
      </c>
      <c r="K161" s="69">
        <f t="shared" ref="K161:N161" si="500">J161*(1+K162)</f>
        <v>2488.4185968384895</v>
      </c>
      <c r="L161" s="69">
        <f t="shared" si="500"/>
        <v>2702.377891265689</v>
      </c>
      <c r="M161" s="69">
        <f t="shared" si="500"/>
        <v>2949.5622353510225</v>
      </c>
      <c r="N161" s="69">
        <f t="shared" si="500"/>
        <v>3235.494315577514</v>
      </c>
      <c r="O161" s="69"/>
    </row>
    <row r="162" spans="1:15" x14ac:dyDescent="0.25">
      <c r="A162" s="42" t="s">
        <v>129</v>
      </c>
      <c r="B162" s="60" t="str">
        <f>IFERROR((B161-A161)/A161,"nm")</f>
        <v>nm</v>
      </c>
      <c r="C162" s="60" t="str">
        <f t="shared" ref="C162" si="501">IFERROR((C161-B161)/B161,"nm")</f>
        <v>nm</v>
      </c>
      <c r="D162" s="60" t="str">
        <f t="shared" ref="D162" si="502">IFERROR((D161-C161)/C161,"nm")</f>
        <v>nm</v>
      </c>
      <c r="E162" s="60" t="str">
        <f t="shared" ref="E162" si="503">IFERROR((E161-D161)/D161,"nm")</f>
        <v>nm</v>
      </c>
      <c r="F162" s="60" t="str">
        <f t="shared" ref="F162" si="504">IFERROR((F161-E161)/E161,"nm")</f>
        <v>nm</v>
      </c>
      <c r="G162" s="60" t="str">
        <f t="shared" ref="G162" si="505">IFERROR((G161-F161)/F161,"nm")</f>
        <v>nm</v>
      </c>
      <c r="H162" s="60" t="str">
        <f t="shared" ref="H162" si="506">IFERROR((H161-G161)/G161,"nm")</f>
        <v>nm</v>
      </c>
      <c r="I162" s="60">
        <f t="shared" ref="I162" si="507">IFERROR((I161-H161)/H161,"nm")</f>
        <v>5.4380664652567974E-2</v>
      </c>
      <c r="J162" s="83">
        <f>J163+J164</f>
        <v>7.5533333333333341E-2</v>
      </c>
      <c r="K162" s="83">
        <f t="shared" ref="K162:N162" si="508">K163+K164</f>
        <v>0.10489977777777779</v>
      </c>
      <c r="L162" s="83">
        <f t="shared" si="508"/>
        <v>8.5982034814814826E-2</v>
      </c>
      <c r="M162" s="83">
        <f t="shared" si="508"/>
        <v>9.1469200101234577E-2</v>
      </c>
      <c r="N162" s="83">
        <f t="shared" si="508"/>
        <v>9.6940514358214019E-2</v>
      </c>
    </row>
    <row r="163" spans="1:15" x14ac:dyDescent="0.25">
      <c r="A163" s="42" t="s">
        <v>137</v>
      </c>
      <c r="B163" s="59">
        <f>Historicals!B211</f>
        <v>0.21</v>
      </c>
      <c r="C163" s="59">
        <f>Historicals!C211</f>
        <v>0.02</v>
      </c>
      <c r="D163" s="59">
        <f>Historicals!D211</f>
        <v>0.06</v>
      </c>
      <c r="E163" s="59">
        <f>Historicals!E211</f>
        <v>-0.11</v>
      </c>
      <c r="F163" s="59">
        <f>Historicals!F211</f>
        <v>-0.03</v>
      </c>
      <c r="G163" s="59">
        <f>Historicals!G211</f>
        <v>-0.01</v>
      </c>
      <c r="H163" s="59">
        <f>Historicals!H211</f>
        <v>0.16</v>
      </c>
      <c r="I163" s="59">
        <f>Historicals!I211</f>
        <v>7.0000000000000007E-2</v>
      </c>
      <c r="J163" s="82">
        <f>AVERAGE(G163:I163)*(1+$O$163)</f>
        <v>7.5533333333333341E-2</v>
      </c>
      <c r="K163" s="82">
        <f t="shared" ref="K163:N163" si="509">AVERAGE(H163:J163)*(1+$O$163)</f>
        <v>0.10489977777777779</v>
      </c>
      <c r="L163" s="82">
        <f t="shared" si="509"/>
        <v>8.5982034814814826E-2</v>
      </c>
      <c r="M163" s="82">
        <f t="shared" si="509"/>
        <v>9.1469200101234577E-2</v>
      </c>
      <c r="N163" s="82">
        <f t="shared" si="509"/>
        <v>9.6940514358214019E-2</v>
      </c>
      <c r="O163" s="82">
        <v>0.03</v>
      </c>
    </row>
    <row r="164" spans="1:15" x14ac:dyDescent="0.25">
      <c r="A164" s="42" t="s">
        <v>138</v>
      </c>
      <c r="B164" s="45" t="str">
        <f t="shared" ref="B164:I164" si="510">+IFERROR(B162-B163,"nm")</f>
        <v>nm</v>
      </c>
      <c r="C164" s="45" t="str">
        <f t="shared" si="510"/>
        <v>nm</v>
      </c>
      <c r="D164" s="45" t="str">
        <f t="shared" si="510"/>
        <v>nm</v>
      </c>
      <c r="E164" s="45" t="str">
        <f t="shared" si="510"/>
        <v>nm</v>
      </c>
      <c r="F164" s="45" t="str">
        <f t="shared" si="510"/>
        <v>nm</v>
      </c>
      <c r="G164" s="45" t="str">
        <f t="shared" si="510"/>
        <v>nm</v>
      </c>
      <c r="H164" s="45" t="str">
        <f t="shared" si="510"/>
        <v>nm</v>
      </c>
      <c r="I164" s="45">
        <f t="shared" si="510"/>
        <v>-1.5619335347432033E-2</v>
      </c>
      <c r="J164" s="62">
        <v>0</v>
      </c>
      <c r="K164" s="62">
        <v>0</v>
      </c>
      <c r="L164" s="62">
        <v>0</v>
      </c>
      <c r="M164" s="62">
        <v>0</v>
      </c>
      <c r="N164" s="62">
        <v>0</v>
      </c>
      <c r="O164" s="62"/>
    </row>
    <row r="165" spans="1:15" x14ac:dyDescent="0.25">
      <c r="A165" s="43" t="s">
        <v>114</v>
      </c>
      <c r="B165" s="1">
        <f>Historicals!B129</f>
        <v>0</v>
      </c>
      <c r="C165" s="1">
        <f>Historicals!C129</f>
        <v>0</v>
      </c>
      <c r="D165" s="1">
        <f>Historicals!D129</f>
        <v>0</v>
      </c>
      <c r="E165" s="1">
        <f>Historicals!E129</f>
        <v>0</v>
      </c>
      <c r="F165" s="1">
        <f>Historicals!F129</f>
        <v>0</v>
      </c>
      <c r="G165" s="1">
        <f>Historicals!G129</f>
        <v>0</v>
      </c>
      <c r="H165" s="1">
        <f>Historicals!H129</f>
        <v>104</v>
      </c>
      <c r="I165" s="1">
        <f>Historicals!I129</f>
        <v>103</v>
      </c>
      <c r="J165" s="69">
        <f>I165*(1+J166)</f>
        <v>98.797600000000003</v>
      </c>
      <c r="K165" s="69">
        <f t="shared" ref="K165:N165" si="511">J165*(1+K166)</f>
        <v>100.78619809279999</v>
      </c>
      <c r="L165" s="69">
        <f t="shared" si="511"/>
        <v>99.049805094682156</v>
      </c>
      <c r="M165" s="69">
        <f t="shared" si="511"/>
        <v>97.773433141303883</v>
      </c>
      <c r="N165" s="69">
        <f t="shared" si="511"/>
        <v>97.441447488288659</v>
      </c>
      <c r="O165" s="69"/>
    </row>
    <row r="166" spans="1:15" x14ac:dyDescent="0.25">
      <c r="A166" s="42" t="s">
        <v>129</v>
      </c>
      <c r="B166" s="60" t="str">
        <f>IFERROR((B165-A165)/A165,"nm")</f>
        <v>nm</v>
      </c>
      <c r="C166" s="60" t="str">
        <f t="shared" ref="C166" si="512">IFERROR((C165-B165)/B165,"nm")</f>
        <v>nm</v>
      </c>
      <c r="D166" s="60" t="str">
        <f t="shared" ref="D166" si="513">IFERROR((D165-C165)/C165,"nm")</f>
        <v>nm</v>
      </c>
      <c r="E166" s="60" t="str">
        <f t="shared" ref="E166" si="514">IFERROR((E165-D165)/D165,"nm")</f>
        <v>nm</v>
      </c>
      <c r="F166" s="60" t="str">
        <f t="shared" ref="F166" si="515">IFERROR((F165-E165)/E165,"nm")</f>
        <v>nm</v>
      </c>
      <c r="G166" s="60" t="str">
        <f t="shared" ref="G166" si="516">IFERROR((G165-F165)/F165,"nm")</f>
        <v>nm</v>
      </c>
      <c r="H166" s="60" t="str">
        <f t="shared" ref="H166" si="517">IFERROR((H165-G165)/G165,"nm")</f>
        <v>nm</v>
      </c>
      <c r="I166" s="60">
        <f t="shared" ref="I166" si="518">IFERROR((I165-H165)/H165,"nm")</f>
        <v>-9.6153846153846159E-3</v>
      </c>
      <c r="J166" s="71">
        <f>J167+J168</f>
        <v>-4.0800000000000003E-2</v>
      </c>
      <c r="K166" s="71">
        <f t="shared" ref="K166:N166" si="519">K167+K168</f>
        <v>2.0128000000000004E-2</v>
      </c>
      <c r="L166" s="71">
        <f t="shared" si="519"/>
        <v>-1.7228479999999997E-2</v>
      </c>
      <c r="M166" s="71">
        <f t="shared" si="519"/>
        <v>-1.2886163200000002E-2</v>
      </c>
      <c r="N166" s="71">
        <f t="shared" si="519"/>
        <v>-3.3954586879999986E-3</v>
      </c>
    </row>
    <row r="167" spans="1:15" x14ac:dyDescent="0.25">
      <c r="A167" s="42" t="s">
        <v>137</v>
      </c>
      <c r="B167" s="59">
        <f>Historicals!B213</f>
        <v>0</v>
      </c>
      <c r="C167" s="59">
        <f>Historicals!C213</f>
        <v>0</v>
      </c>
      <c r="D167" s="59">
        <f>Historicals!D213</f>
        <v>0</v>
      </c>
      <c r="E167" s="59">
        <f>Historicals!E213</f>
        <v>0</v>
      </c>
      <c r="F167" s="59">
        <f>Historicals!F213</f>
        <v>0</v>
      </c>
      <c r="G167" s="59">
        <f>Historicals!G213</f>
        <v>-0.22</v>
      </c>
      <c r="H167" s="59">
        <f>Historicals!H213</f>
        <v>0.13</v>
      </c>
      <c r="I167" s="59">
        <f>Historicals!I213</f>
        <v>-0.03</v>
      </c>
      <c r="J167" s="82">
        <f>AVERAGE(G167:I167)*(1+$O$167)</f>
        <v>-4.0800000000000003E-2</v>
      </c>
      <c r="K167" s="82">
        <f t="shared" ref="K167:N167" si="520">AVERAGE(H167:J167)*(1+$O$167)</f>
        <v>2.0128000000000004E-2</v>
      </c>
      <c r="L167" s="82">
        <f t="shared" si="520"/>
        <v>-1.7228479999999997E-2</v>
      </c>
      <c r="M167" s="82">
        <f t="shared" si="520"/>
        <v>-1.2886163200000002E-2</v>
      </c>
      <c r="N167" s="82">
        <f t="shared" si="520"/>
        <v>-3.3954586879999986E-3</v>
      </c>
      <c r="O167" s="82">
        <v>0.02</v>
      </c>
    </row>
    <row r="168" spans="1:15" x14ac:dyDescent="0.25">
      <c r="A168" s="42" t="s">
        <v>138</v>
      </c>
      <c r="B168" s="45" t="str">
        <f t="shared" ref="B168:I168" si="521">+IFERROR(B166-B167,"nm")</f>
        <v>nm</v>
      </c>
      <c r="C168" s="45" t="str">
        <f t="shared" si="521"/>
        <v>nm</v>
      </c>
      <c r="D168" s="45" t="str">
        <f t="shared" si="521"/>
        <v>nm</v>
      </c>
      <c r="E168" s="45" t="str">
        <f t="shared" si="521"/>
        <v>nm</v>
      </c>
      <c r="F168" s="45" t="str">
        <f t="shared" si="521"/>
        <v>nm</v>
      </c>
      <c r="G168" s="45" t="str">
        <f t="shared" si="521"/>
        <v>nm</v>
      </c>
      <c r="H168" s="45" t="str">
        <f t="shared" si="521"/>
        <v>nm</v>
      </c>
      <c r="I168" s="45">
        <f t="shared" si="521"/>
        <v>2.0384615384615383E-2</v>
      </c>
      <c r="J168" s="82">
        <v>0</v>
      </c>
      <c r="K168" s="82">
        <v>0</v>
      </c>
      <c r="L168" s="82">
        <v>0</v>
      </c>
      <c r="M168" s="82">
        <v>0</v>
      </c>
      <c r="N168" s="82">
        <v>0</v>
      </c>
      <c r="O168" s="82"/>
    </row>
    <row r="169" spans="1:15" x14ac:dyDescent="0.25">
      <c r="A169" s="43" t="s">
        <v>115</v>
      </c>
      <c r="B169" s="1">
        <f>Historicals!B130</f>
        <v>0</v>
      </c>
      <c r="C169" s="1">
        <f>Historicals!C130</f>
        <v>0</v>
      </c>
      <c r="D169" s="1">
        <f>Historicals!D130</f>
        <v>0</v>
      </c>
      <c r="E169" s="1">
        <f>Historicals!E130</f>
        <v>0</v>
      </c>
      <c r="F169" s="1">
        <f>Historicals!F130</f>
        <v>0</v>
      </c>
      <c r="G169" s="1">
        <f>Historicals!G130</f>
        <v>0</v>
      </c>
      <c r="H169" s="1">
        <f>Historicals!H130</f>
        <v>29</v>
      </c>
      <c r="I169" s="1">
        <f>Historicals!I130</f>
        <v>26</v>
      </c>
      <c r="J169" s="69">
        <f>I169*(1+J170)</f>
        <v>26.535599999999999</v>
      </c>
      <c r="K169" s="69">
        <f t="shared" ref="K169:N169" si="522">J169*(1+K170)</f>
        <v>26.541066333599996</v>
      </c>
      <c r="L169" s="69">
        <f t="shared" si="522"/>
        <v>25.272670365981231</v>
      </c>
      <c r="M169" s="69">
        <f t="shared" si="522"/>
        <v>25.038532063508139</v>
      </c>
      <c r="N169" s="69">
        <f t="shared" si="522"/>
        <v>24.5498310058431</v>
      </c>
      <c r="O169" s="69"/>
    </row>
    <row r="170" spans="1:15" x14ac:dyDescent="0.25">
      <c r="A170" s="42" t="s">
        <v>129</v>
      </c>
      <c r="B170" s="60" t="str">
        <f>IFERROR((B169-A169)/A169,"nm")</f>
        <v>nm</v>
      </c>
      <c r="C170" s="60" t="str">
        <f t="shared" ref="C170" si="523">IFERROR((C169-B169)/B169,"nm")</f>
        <v>nm</v>
      </c>
      <c r="D170" s="60" t="str">
        <f t="shared" ref="D170" si="524">IFERROR((D169-C169)/C169,"nm")</f>
        <v>nm</v>
      </c>
      <c r="E170" s="60" t="str">
        <f t="shared" ref="E170" si="525">IFERROR((E169-D169)/D169,"nm")</f>
        <v>nm</v>
      </c>
      <c r="F170" s="60" t="str">
        <f t="shared" ref="F170" si="526">IFERROR((F169-E169)/E169,"nm")</f>
        <v>nm</v>
      </c>
      <c r="G170" s="60" t="str">
        <f t="shared" ref="G170" si="527">IFERROR((G169-F169)/F169,"nm")</f>
        <v>nm</v>
      </c>
      <c r="H170" s="60" t="str">
        <f t="shared" ref="H170" si="528">IFERROR((H169-G169)/G169,"nm")</f>
        <v>nm</v>
      </c>
      <c r="I170" s="60">
        <f t="shared" ref="I170" si="529">IFERROR((I169-H169)/H169,"nm")</f>
        <v>-0.10344827586206896</v>
      </c>
      <c r="J170" s="71">
        <f>J171+J172</f>
        <v>2.0600000000000007E-2</v>
      </c>
      <c r="K170" s="71">
        <f t="shared" ref="K170:N170" si="530">K171+K172</f>
        <v>2.060000000000059E-4</v>
      </c>
      <c r="L170" s="71">
        <f t="shared" si="530"/>
        <v>-4.7789939999999996E-2</v>
      </c>
      <c r="M170" s="71">
        <f t="shared" si="530"/>
        <v>-9.2644860666666606E-3</v>
      </c>
      <c r="N170" s="71">
        <f t="shared" si="530"/>
        <v>-1.9517959616222217E-2</v>
      </c>
    </row>
    <row r="171" spans="1:15" x14ac:dyDescent="0.25">
      <c r="A171" s="42" t="s">
        <v>137</v>
      </c>
      <c r="B171" s="59">
        <f>Historicals!B214</f>
        <v>0</v>
      </c>
      <c r="C171" s="59">
        <f>Historicals!C214</f>
        <v>0</v>
      </c>
      <c r="D171" s="59">
        <f>Historicals!D214</f>
        <v>0</v>
      </c>
      <c r="E171" s="59">
        <f>Historicals!E214</f>
        <v>0</v>
      </c>
      <c r="F171" s="59">
        <f>Historicals!F214</f>
        <v>0</v>
      </c>
      <c r="G171" s="59">
        <f>Historicals!G214</f>
        <v>0.08</v>
      </c>
      <c r="H171" s="59">
        <f>Historicals!H214</f>
        <v>0.14000000000000001</v>
      </c>
      <c r="I171" s="59">
        <f>Historicals!I214</f>
        <v>-0.16</v>
      </c>
      <c r="J171" s="82">
        <f>AVERAGE(G171:I171)*(1+$O$171)</f>
        <v>2.0600000000000007E-2</v>
      </c>
      <c r="K171" s="82">
        <f t="shared" ref="K171:N171" si="531">AVERAGE(H171:J171)*(1+$O$171)</f>
        <v>2.060000000000059E-4</v>
      </c>
      <c r="L171" s="82">
        <f t="shared" si="531"/>
        <v>-4.7789939999999996E-2</v>
      </c>
      <c r="M171" s="82">
        <f t="shared" si="531"/>
        <v>-9.2644860666666606E-3</v>
      </c>
      <c r="N171" s="82">
        <f t="shared" si="531"/>
        <v>-1.9517959616222217E-2</v>
      </c>
      <c r="O171" s="82">
        <v>0.03</v>
      </c>
    </row>
    <row r="172" spans="1:15" x14ac:dyDescent="0.25">
      <c r="A172" s="42" t="s">
        <v>138</v>
      </c>
      <c r="B172" s="45" t="str">
        <f t="shared" ref="B172:I172" si="532">+IFERROR(B170-B171,"nm")</f>
        <v>nm</v>
      </c>
      <c r="C172" s="45" t="str">
        <f t="shared" si="532"/>
        <v>nm</v>
      </c>
      <c r="D172" s="45" t="str">
        <f t="shared" si="532"/>
        <v>nm</v>
      </c>
      <c r="E172" s="45" t="str">
        <f t="shared" si="532"/>
        <v>nm</v>
      </c>
      <c r="F172" s="45" t="str">
        <f t="shared" si="532"/>
        <v>nm</v>
      </c>
      <c r="G172" s="45" t="str">
        <f t="shared" si="532"/>
        <v>nm</v>
      </c>
      <c r="H172" s="45" t="str">
        <f t="shared" si="532"/>
        <v>nm</v>
      </c>
      <c r="I172" s="45">
        <f t="shared" si="532"/>
        <v>5.6551724137931039E-2</v>
      </c>
      <c r="J172" s="82">
        <v>0</v>
      </c>
      <c r="K172" s="82">
        <v>0</v>
      </c>
      <c r="L172" s="82">
        <v>0</v>
      </c>
      <c r="M172" s="82">
        <v>0</v>
      </c>
      <c r="N172" s="82">
        <v>0</v>
      </c>
      <c r="O172" s="82"/>
    </row>
    <row r="173" spans="1:15" x14ac:dyDescent="0.25">
      <c r="A173" s="9" t="s">
        <v>130</v>
      </c>
      <c r="B173" s="1">
        <f>Historicals!B175+Historicals!B142</f>
        <v>535</v>
      </c>
      <c r="C173" s="1">
        <f>Historicals!C175+Historicals!C142</f>
        <v>514</v>
      </c>
      <c r="D173" s="1">
        <f>Historicals!D175+Historicals!D142</f>
        <v>505</v>
      </c>
      <c r="E173" s="1">
        <f>Historicals!E175+Historicals!E142</f>
        <v>343</v>
      </c>
      <c r="F173" s="1">
        <f>Historicals!F175+Historicals!F142</f>
        <v>334</v>
      </c>
      <c r="G173" s="1">
        <f>Historicals!G175+Historicals!G142</f>
        <v>322</v>
      </c>
      <c r="H173" s="1">
        <f>Historicals!H175+Historicals!H142</f>
        <v>569</v>
      </c>
      <c r="I173" s="1">
        <f>Historicals!I175+Historicals!I142</f>
        <v>691</v>
      </c>
      <c r="J173" s="69">
        <f>J159*J175</f>
        <v>623.04481818592205</v>
      </c>
      <c r="K173" s="69">
        <f t="shared" ref="K173:N173" si="533">K159*K175</f>
        <v>761.29214119876963</v>
      </c>
      <c r="L173" s="69">
        <f t="shared" si="533"/>
        <v>844.40552157229263</v>
      </c>
      <c r="M173" s="69">
        <f t="shared" si="533"/>
        <v>902.24570406766986</v>
      </c>
      <c r="N173" s="69">
        <f t="shared" si="533"/>
        <v>1019.6077017368797</v>
      </c>
      <c r="O173" s="69"/>
    </row>
    <row r="174" spans="1:15" x14ac:dyDescent="0.25">
      <c r="A174" s="44" t="s">
        <v>129</v>
      </c>
      <c r="B174" s="60" t="str">
        <f>IFERROR((B173-A173)/A173,"nm")</f>
        <v>nm</v>
      </c>
      <c r="C174" s="60">
        <f t="shared" ref="C174" si="534">IFERROR((C173-B173)/B173,"nm")</f>
        <v>-3.925233644859813E-2</v>
      </c>
      <c r="D174" s="60">
        <f t="shared" ref="D174" si="535">IFERROR((D173-C173)/C173,"nm")</f>
        <v>-1.7509727626459144E-2</v>
      </c>
      <c r="E174" s="60">
        <f t="shared" ref="E174" si="536">IFERROR((E173-D173)/D173,"nm")</f>
        <v>-0.3207920792079208</v>
      </c>
      <c r="F174" s="60">
        <f t="shared" ref="F174" si="537">IFERROR((F173-E173)/E173,"nm")</f>
        <v>-2.6239067055393587E-2</v>
      </c>
      <c r="G174" s="60">
        <f t="shared" ref="G174" si="538">IFERROR((G173-F173)/F173,"nm")</f>
        <v>-3.5928143712574849E-2</v>
      </c>
      <c r="H174" s="60">
        <f t="shared" ref="H174" si="539">IFERROR((H173-G173)/G173,"nm")</f>
        <v>0.76708074534161486</v>
      </c>
      <c r="I174" s="60">
        <f t="shared" ref="I174" si="540">IFERROR((I173-H173)/H173,"nm")</f>
        <v>0.21441124780316345</v>
      </c>
      <c r="J174" s="71">
        <f t="shared" ref="J174" si="541">IFERROR((J173-I173)/I173,"nm")</f>
        <v>-9.834324430402018E-2</v>
      </c>
      <c r="K174" s="71">
        <f t="shared" ref="K174" si="542">IFERROR((K173-J173)/J173,"nm")</f>
        <v>0.22188985282852214</v>
      </c>
      <c r="L174" s="71">
        <f t="shared" ref="L174" si="543">IFERROR((L173-K173)/K173,"nm")</f>
        <v>0.10917409477345767</v>
      </c>
      <c r="M174" s="71">
        <f t="shared" ref="M174" si="544">IFERROR((M173-L173)/L173,"nm")</f>
        <v>6.8498110229878839E-2</v>
      </c>
      <c r="N174" s="71">
        <f t="shared" ref="N174" si="545">IFERROR((N173-M173)/M173,"nm")</f>
        <v>0.13007764641061398</v>
      </c>
      <c r="O174" s="71"/>
    </row>
    <row r="175" spans="1:15" x14ac:dyDescent="0.25">
      <c r="A175" s="44" t="s">
        <v>131</v>
      </c>
      <c r="B175" s="59">
        <f>IFERROR(B173/B$159, "nm")</f>
        <v>0.26992936427850656</v>
      </c>
      <c r="C175" s="59">
        <f t="shared" ref="C175:I175" si="546">IFERROR(C173/C$159, "nm")</f>
        <v>0.26291560102301792</v>
      </c>
      <c r="D175" s="59">
        <f t="shared" si="546"/>
        <v>0.24730656219392752</v>
      </c>
      <c r="E175" s="59">
        <f t="shared" si="546"/>
        <v>0.18186638388123011</v>
      </c>
      <c r="F175" s="59">
        <f t="shared" si="546"/>
        <v>0.17523609653725078</v>
      </c>
      <c r="G175" s="59">
        <f t="shared" si="546"/>
        <v>0.17443120260021669</v>
      </c>
      <c r="H175" s="59">
        <f t="shared" si="546"/>
        <v>0.25804988662131517</v>
      </c>
      <c r="I175" s="59">
        <f t="shared" si="546"/>
        <v>0.29454390451832907</v>
      </c>
      <c r="J175" s="82">
        <f>AVERAGE(G175:I175)*(1+$O$175)</f>
        <v>0.24476508122575319</v>
      </c>
      <c r="K175" s="82">
        <f t="shared" ref="K175:N175" si="547">AVERAGE(H175:J175)*(1+$O$175)</f>
        <v>0.2684441536963505</v>
      </c>
      <c r="L175" s="82">
        <f t="shared" si="547"/>
        <v>0.27194355694494571</v>
      </c>
      <c r="M175" s="82">
        <f t="shared" si="547"/>
        <v>0.26433477326190663</v>
      </c>
      <c r="N175" s="82">
        <f t="shared" si="547"/>
        <v>0.2709232362474116</v>
      </c>
      <c r="O175" s="70">
        <v>0.01</v>
      </c>
    </row>
    <row r="176" spans="1:15" x14ac:dyDescent="0.25">
      <c r="A176" s="9" t="s">
        <v>132</v>
      </c>
      <c r="B176" s="1">
        <f>Historicals!B175</f>
        <v>18</v>
      </c>
      <c r="C176" s="1">
        <f>Historicals!C175</f>
        <v>27</v>
      </c>
      <c r="D176" s="1">
        <f>Historicals!D175</f>
        <v>28</v>
      </c>
      <c r="E176" s="1">
        <f>Historicals!E175</f>
        <v>33</v>
      </c>
      <c r="F176" s="1">
        <f>Historicals!F175</f>
        <v>31</v>
      </c>
      <c r="G176" s="1">
        <f>Historicals!G175</f>
        <v>25</v>
      </c>
      <c r="H176" s="1">
        <f>Historicals!H175</f>
        <v>26</v>
      </c>
      <c r="I176" s="1">
        <f>Historicals!I175</f>
        <v>22</v>
      </c>
      <c r="J176" s="69">
        <f>J159*J178</f>
        <v>29.747304183721024</v>
      </c>
      <c r="K176" s="69">
        <f t="shared" ref="K176:N176" si="548">K159*K178</f>
        <v>31.369229165594891</v>
      </c>
      <c r="L176" s="69">
        <f t="shared" si="548"/>
        <v>33.582999857722307</v>
      </c>
      <c r="M176" s="69">
        <f t="shared" si="548"/>
        <v>38.56854517383978</v>
      </c>
      <c r="N176" s="69">
        <f t="shared" si="548"/>
        <v>42.035517899006415</v>
      </c>
      <c r="O176" s="69"/>
    </row>
    <row r="177" spans="1:15" x14ac:dyDescent="0.25">
      <c r="A177" s="44" t="s">
        <v>129</v>
      </c>
      <c r="B177" s="60" t="str">
        <f>IFERROR((B176-A176)/A176,"nm")</f>
        <v>nm</v>
      </c>
      <c r="C177" s="60">
        <f t="shared" ref="C177" si="549">IFERROR((C176-B176)/B176,"nm")</f>
        <v>0.5</v>
      </c>
      <c r="D177" s="60">
        <f t="shared" ref="D177" si="550">IFERROR((D176-C176)/C176,"nm")</f>
        <v>3.7037037037037035E-2</v>
      </c>
      <c r="E177" s="60">
        <f t="shared" ref="E177" si="551">IFERROR((E176-D176)/D176,"nm")</f>
        <v>0.17857142857142858</v>
      </c>
      <c r="F177" s="60">
        <f t="shared" ref="F177" si="552">IFERROR((F176-E176)/E176,"nm")</f>
        <v>-6.0606060606060608E-2</v>
      </c>
      <c r="G177" s="60">
        <f t="shared" ref="G177" si="553">IFERROR((G176-F176)/F176,"nm")</f>
        <v>-0.19354838709677419</v>
      </c>
      <c r="H177" s="60">
        <f t="shared" ref="H177" si="554">IFERROR((H176-G176)/G176,"nm")</f>
        <v>0.04</v>
      </c>
      <c r="I177" s="60">
        <f t="shared" ref="I177" si="555">IFERROR((I176-H176)/H176,"nm")</f>
        <v>-0.15384615384615385</v>
      </c>
      <c r="J177" s="83">
        <f t="shared" ref="J177" si="556">IFERROR((J176-I176)/I176,"nm")</f>
        <v>0.35215019016913746</v>
      </c>
      <c r="K177" s="83">
        <f t="shared" ref="K177" si="557">IFERROR((K176-J176)/J176,"nm")</f>
        <v>5.4523427462763265E-2</v>
      </c>
      <c r="L177" s="83">
        <f t="shared" ref="L177" si="558">IFERROR((L176-K176)/K176,"nm")</f>
        <v>7.0571408702494745E-2</v>
      </c>
      <c r="M177" s="83">
        <f t="shared" ref="M177" si="559">IFERROR((M176-L176)/L176,"nm")</f>
        <v>0.14845443638862604</v>
      </c>
      <c r="N177" s="83">
        <f t="shared" ref="N177" si="560">IFERROR((N176-M176)/M176,"nm")</f>
        <v>8.9891197854105417E-2</v>
      </c>
      <c r="O177" s="83"/>
    </row>
    <row r="178" spans="1:15" x14ac:dyDescent="0.25">
      <c r="A178" s="44" t="s">
        <v>133</v>
      </c>
      <c r="B178" s="59">
        <f>IFERROR(B176/B$159, "nm")</f>
        <v>9.0817356205852677E-3</v>
      </c>
      <c r="C178" s="59">
        <f t="shared" ref="C178:I178" si="561">IFERROR(C176/C$159, "nm")</f>
        <v>1.3810741687979539E-2</v>
      </c>
      <c r="D178" s="59">
        <f t="shared" si="561"/>
        <v>1.3712047012732615E-2</v>
      </c>
      <c r="E178" s="59">
        <f t="shared" si="561"/>
        <v>1.7497348886532343E-2</v>
      </c>
      <c r="F178" s="59">
        <f t="shared" si="561"/>
        <v>1.6264428121720881E-2</v>
      </c>
      <c r="G178" s="59">
        <f t="shared" si="561"/>
        <v>1.3542795232936078E-2</v>
      </c>
      <c r="H178" s="59">
        <f t="shared" si="561"/>
        <v>1.1791383219954649E-2</v>
      </c>
      <c r="I178" s="59">
        <f t="shared" si="561"/>
        <v>9.3776641091219103E-3</v>
      </c>
      <c r="J178" s="82">
        <f>AVERAGE(G178:I178)*(1+$O$178)</f>
        <v>1.1686320329210922E-2</v>
      </c>
      <c r="K178" s="82">
        <f t="shared" ref="K178:N178" si="562">AVERAGE(H178:J178)*(1+$O$178)</f>
        <v>1.1061307111623453E-2</v>
      </c>
      <c r="L178" s="82">
        <f t="shared" si="562"/>
        <v>1.0815514821818617E-2</v>
      </c>
      <c r="M178" s="82">
        <f t="shared" si="562"/>
        <v>1.1299591228426508E-2</v>
      </c>
      <c r="N178" s="82">
        <f t="shared" si="562"/>
        <v>1.116939243116242E-2</v>
      </c>
      <c r="O178" s="70">
        <v>0.01</v>
      </c>
    </row>
    <row r="179" spans="1:15" x14ac:dyDescent="0.25">
      <c r="A179" s="9" t="s">
        <v>134</v>
      </c>
      <c r="B179" s="1">
        <f>B173-B176</f>
        <v>517</v>
      </c>
      <c r="C179" s="1">
        <f t="shared" ref="C179:N179" si="563">C173-C176</f>
        <v>487</v>
      </c>
      <c r="D179" s="1">
        <f t="shared" si="563"/>
        <v>477</v>
      </c>
      <c r="E179" s="1">
        <f t="shared" si="563"/>
        <v>310</v>
      </c>
      <c r="F179" s="1">
        <f t="shared" si="563"/>
        <v>303</v>
      </c>
      <c r="G179" s="1">
        <f t="shared" si="563"/>
        <v>297</v>
      </c>
      <c r="H179" s="1">
        <f t="shared" si="563"/>
        <v>543</v>
      </c>
      <c r="I179" s="1">
        <f t="shared" si="563"/>
        <v>669</v>
      </c>
      <c r="J179" s="123">
        <f t="shared" si="563"/>
        <v>593.29751400220107</v>
      </c>
      <c r="K179" s="123">
        <f t="shared" si="563"/>
        <v>729.92291203317473</v>
      </c>
      <c r="L179" s="123">
        <f t="shared" si="563"/>
        <v>810.82252171457037</v>
      </c>
      <c r="M179" s="123">
        <f t="shared" si="563"/>
        <v>863.6771588938301</v>
      </c>
      <c r="N179" s="123">
        <f t="shared" si="563"/>
        <v>977.57218383787324</v>
      </c>
      <c r="O179" s="123"/>
    </row>
    <row r="180" spans="1:15" x14ac:dyDescent="0.25">
      <c r="A180" s="44" t="s">
        <v>129</v>
      </c>
      <c r="B180" s="60" t="str">
        <f>IFERROR((B179-A179)/A179,"nm")</f>
        <v>nm</v>
      </c>
      <c r="C180" s="60">
        <f t="shared" ref="C180" si="564">IFERROR((C179-B179)/B179,"nm")</f>
        <v>-5.8027079303675046E-2</v>
      </c>
      <c r="D180" s="60">
        <f t="shared" ref="D180" si="565">IFERROR((D179-C179)/C179,"nm")</f>
        <v>-2.0533880903490759E-2</v>
      </c>
      <c r="E180" s="60">
        <f t="shared" ref="E180" si="566">IFERROR((E179-D179)/D179,"nm")</f>
        <v>-0.35010482180293501</v>
      </c>
      <c r="F180" s="60">
        <f t="shared" ref="F180" si="567">IFERROR((F179-E179)/E179,"nm")</f>
        <v>-2.2580645161290321E-2</v>
      </c>
      <c r="G180" s="60">
        <f t="shared" ref="G180" si="568">IFERROR((G179-F179)/F179,"nm")</f>
        <v>-1.9801980198019802E-2</v>
      </c>
      <c r="H180" s="60">
        <f t="shared" ref="H180" si="569">IFERROR((H179-G179)/G179,"nm")</f>
        <v>0.82828282828282829</v>
      </c>
      <c r="I180" s="60">
        <f t="shared" ref="I180" si="570">IFERROR((I179-H179)/H179,"nm")</f>
        <v>0.23204419889502761</v>
      </c>
      <c r="J180" s="71">
        <f t="shared" ref="J180" si="571">IFERROR((J179-I179)/I179,"nm")</f>
        <v>-0.11315767712675476</v>
      </c>
      <c r="K180" s="71">
        <f t="shared" ref="K180" si="572">IFERROR((K179-J179)/J179,"nm")</f>
        <v>0.23028142678256155</v>
      </c>
      <c r="L180" s="71">
        <f t="shared" ref="L180" si="573">IFERROR((L179-K179)/K179,"nm")</f>
        <v>0.11083308709415987</v>
      </c>
      <c r="M180" s="71">
        <f t="shared" ref="M180" si="574">IFERROR((M179-L179)/L179,"nm")</f>
        <v>6.5186444337403185E-2</v>
      </c>
      <c r="N180" s="71">
        <f t="shared" ref="N180" si="575">IFERROR((N179-M179)/M179,"nm")</f>
        <v>0.13187222073803159</v>
      </c>
      <c r="O180" s="71"/>
    </row>
    <row r="181" spans="1:15" x14ac:dyDescent="0.25">
      <c r="A181" s="44" t="s">
        <v>131</v>
      </c>
      <c r="B181" s="59">
        <f>IFERROR(B179/B$159, "nm")</f>
        <v>0.26084762865792127</v>
      </c>
      <c r="C181" s="59">
        <f t="shared" ref="C181:I181" si="576">IFERROR(C179/C$159, "nm")</f>
        <v>0.24910485933503837</v>
      </c>
      <c r="D181" s="59">
        <f t="shared" si="576"/>
        <v>0.23359451518119489</v>
      </c>
      <c r="E181" s="59">
        <f t="shared" si="576"/>
        <v>0.16436903499469777</v>
      </c>
      <c r="F181" s="59">
        <f t="shared" si="576"/>
        <v>0.1589716684155299</v>
      </c>
      <c r="G181" s="59">
        <f t="shared" si="576"/>
        <v>0.16088840736728061</v>
      </c>
      <c r="H181" s="59">
        <f t="shared" si="576"/>
        <v>0.24625850340136055</v>
      </c>
      <c r="I181" s="59">
        <f t="shared" si="576"/>
        <v>0.28516624040920718</v>
      </c>
      <c r="J181" s="82">
        <f>AVERAGE(G181:I181)*(1+$O$181)</f>
        <v>0.23307876089654231</v>
      </c>
      <c r="K181" s="82">
        <f t="shared" ref="K181:N181" si="577">AVERAGE(H181:J181)*(1+$O$181)</f>
        <v>0.25738284658472704</v>
      </c>
      <c r="L181" s="82">
        <f t="shared" si="577"/>
        <v>0.26112804212312712</v>
      </c>
      <c r="M181" s="82">
        <f t="shared" si="577"/>
        <v>0.25303518203348013</v>
      </c>
      <c r="N181" s="82">
        <f t="shared" si="577"/>
        <v>0.25975384381624922</v>
      </c>
      <c r="O181" s="70">
        <v>0.01</v>
      </c>
    </row>
    <row r="182" spans="1:15" x14ac:dyDescent="0.25">
      <c r="A182" s="9" t="s">
        <v>135</v>
      </c>
      <c r="B182" s="1">
        <f>Historicals!B164</f>
        <v>69</v>
      </c>
      <c r="C182" s="1">
        <f>Historicals!C164</f>
        <v>39</v>
      </c>
      <c r="D182" s="1">
        <f>Historicals!D164</f>
        <v>30</v>
      </c>
      <c r="E182" s="1">
        <f>Historicals!E164</f>
        <v>22</v>
      </c>
      <c r="F182" s="1">
        <f>Historicals!F164</f>
        <v>18</v>
      </c>
      <c r="G182" s="1">
        <f>Historicals!G164</f>
        <v>12</v>
      </c>
      <c r="H182" s="1">
        <f>Historicals!H164</f>
        <v>7</v>
      </c>
      <c r="I182" s="1">
        <f>Historicals!I164</f>
        <v>9</v>
      </c>
      <c r="J182" s="69">
        <f>J159*J184</f>
        <v>9.8629243814310374</v>
      </c>
      <c r="K182" s="69">
        <f t="shared" ref="K182:N182" si="578">K159*K184</f>
        <v>11.098253632849543</v>
      </c>
      <c r="L182" s="69">
        <f t="shared" si="578"/>
        <v>12.273005075123425</v>
      </c>
      <c r="M182" s="69">
        <f t="shared" si="578"/>
        <v>13.626067039732861</v>
      </c>
      <c r="N182" s="69">
        <f t="shared" si="578"/>
        <v>15.174284529415113</v>
      </c>
      <c r="O182" s="69"/>
    </row>
    <row r="183" spans="1:15" x14ac:dyDescent="0.25">
      <c r="A183" s="44" t="s">
        <v>129</v>
      </c>
      <c r="B183" s="60" t="str">
        <f>IFERROR((B182-A182)/A182,"nm")</f>
        <v>nm</v>
      </c>
      <c r="C183" s="60">
        <f t="shared" ref="C183" si="579">IFERROR((C182-B182)/B182,"nm")</f>
        <v>-0.43478260869565216</v>
      </c>
      <c r="D183" s="60">
        <f t="shared" ref="D183" si="580">IFERROR((D182-C182)/C182,"nm")</f>
        <v>-0.23076923076923078</v>
      </c>
      <c r="E183" s="60">
        <f t="shared" ref="E183" si="581">IFERROR((E182-D182)/D182,"nm")</f>
        <v>-0.26666666666666666</v>
      </c>
      <c r="F183" s="60">
        <f t="shared" ref="F183" si="582">IFERROR((F182-E182)/E182,"nm")</f>
        <v>-0.18181818181818182</v>
      </c>
      <c r="G183" s="60">
        <f t="shared" ref="G183" si="583">IFERROR((G182-F182)/F182,"nm")</f>
        <v>-0.33333333333333331</v>
      </c>
      <c r="H183" s="60">
        <f t="shared" ref="H183" si="584">IFERROR((H182-G182)/G182,"nm")</f>
        <v>-0.41666666666666669</v>
      </c>
      <c r="I183" s="60">
        <f t="shared" ref="I183" si="585">IFERROR((I182-H182)/H182,"nm")</f>
        <v>0.2857142857142857</v>
      </c>
      <c r="J183" s="83">
        <f t="shared" ref="J183" si="586">IFERROR((J182-I182)/I182,"nm")</f>
        <v>9.5880486825670824E-2</v>
      </c>
      <c r="K183" s="83">
        <f t="shared" ref="K183" si="587">IFERROR((K182-J182)/J182,"nm")</f>
        <v>0.12524979444679354</v>
      </c>
      <c r="L183" s="83">
        <f t="shared" ref="L183" si="588">IFERROR((L182-K182)/K182,"nm")</f>
        <v>0.10585011670635766</v>
      </c>
      <c r="M183" s="83">
        <f t="shared" ref="M183" si="589">IFERROR((M182-L182)/L182,"nm")</f>
        <v>0.11024699788905032</v>
      </c>
      <c r="N183" s="83">
        <f t="shared" ref="N183" si="590">IFERROR((N182-M182)/M182,"nm")</f>
        <v>0.11362174317561585</v>
      </c>
      <c r="O183" s="83"/>
    </row>
    <row r="184" spans="1:15" x14ac:dyDescent="0.25">
      <c r="A184" s="44" t="s">
        <v>133</v>
      </c>
      <c r="B184" s="59">
        <f>IFERROR(B182/B$159, "nm")</f>
        <v>3.481331987891019E-2</v>
      </c>
      <c r="C184" s="59">
        <f t="shared" ref="C184:I184" si="591">IFERROR(C182/C$159, "nm")</f>
        <v>1.9948849104859334E-2</v>
      </c>
      <c r="D184" s="59">
        <f t="shared" si="591"/>
        <v>1.4691478942213516E-2</v>
      </c>
      <c r="E184" s="59">
        <f t="shared" si="591"/>
        <v>1.166489925768823E-2</v>
      </c>
      <c r="F184" s="59">
        <f t="shared" si="591"/>
        <v>9.4438614900314802E-3</v>
      </c>
      <c r="G184" s="59">
        <f t="shared" si="591"/>
        <v>6.5005417118093175E-3</v>
      </c>
      <c r="H184" s="59">
        <f t="shared" si="591"/>
        <v>3.1746031746031746E-3</v>
      </c>
      <c r="I184" s="59">
        <f t="shared" si="591"/>
        <v>3.8363171355498722E-3</v>
      </c>
      <c r="J184" s="82">
        <f>I184*(1+$O$184)</f>
        <v>3.874680306905371E-3</v>
      </c>
      <c r="K184" s="82">
        <f t="shared" ref="K184:N184" si="592">J184*(1+$O$184)</f>
        <v>3.9134271099744251E-3</v>
      </c>
      <c r="L184" s="82">
        <f t="shared" si="592"/>
        <v>3.952561381074169E-3</v>
      </c>
      <c r="M184" s="82">
        <f t="shared" si="592"/>
        <v>3.9920869948849112E-3</v>
      </c>
      <c r="N184" s="82">
        <f t="shared" si="592"/>
        <v>4.0320078648337599E-3</v>
      </c>
      <c r="O184" s="84">
        <v>0.01</v>
      </c>
    </row>
    <row r="185" spans="1:15" x14ac:dyDescent="0.25">
      <c r="A185" s="66" t="s">
        <v>146</v>
      </c>
      <c r="B185" s="68">
        <f>Historicals!B153</f>
        <v>122</v>
      </c>
      <c r="C185" s="68">
        <f>Historicals!C153</f>
        <v>125</v>
      </c>
      <c r="D185" s="68">
        <f>Historicals!D153</f>
        <v>125</v>
      </c>
      <c r="E185" s="68">
        <f>Historicals!E153</f>
        <v>115</v>
      </c>
      <c r="F185" s="68">
        <f>Historicals!F153</f>
        <v>100</v>
      </c>
      <c r="G185" s="68">
        <f>Historicals!G153</f>
        <v>80</v>
      </c>
      <c r="H185" s="68">
        <f>Historicals!H153</f>
        <v>63</v>
      </c>
      <c r="I185" s="68">
        <f>Historicals!I153</f>
        <v>49</v>
      </c>
      <c r="J185" s="124">
        <f>J159*J187</f>
        <v>54.761473435734267</v>
      </c>
      <c r="K185" s="124">
        <f t="shared" ref="K185:N185" si="593">K159*K187</f>
        <v>62.840541414830128</v>
      </c>
      <c r="L185" s="124">
        <f t="shared" si="593"/>
        <v>70.868303622975262</v>
      </c>
      <c r="M185" s="124">
        <f t="shared" si="593"/>
        <v>80.239367310084077</v>
      </c>
      <c r="N185" s="124">
        <f t="shared" si="593"/>
        <v>91.125735859425049</v>
      </c>
      <c r="O185" s="124"/>
    </row>
    <row r="186" spans="1:15" x14ac:dyDescent="0.25">
      <c r="A186" s="65" t="s">
        <v>129</v>
      </c>
      <c r="B186" s="60" t="str">
        <f>IFERROR((B185-A185)/A185,"nm")</f>
        <v>nm</v>
      </c>
      <c r="C186" s="60">
        <f t="shared" ref="C186:I186" si="594">IFERROR((C185-B185)/B185,"nm")</f>
        <v>2.4590163934426229E-2</v>
      </c>
      <c r="D186" s="60">
        <f t="shared" si="594"/>
        <v>0</v>
      </c>
      <c r="E186" s="60">
        <f t="shared" si="594"/>
        <v>-0.08</v>
      </c>
      <c r="F186" s="60">
        <f t="shared" si="594"/>
        <v>-0.13043478260869565</v>
      </c>
      <c r="G186" s="60">
        <f t="shared" si="594"/>
        <v>-0.2</v>
      </c>
      <c r="H186" s="60">
        <f t="shared" si="594"/>
        <v>-0.21249999999999999</v>
      </c>
      <c r="I186" s="60">
        <f t="shared" si="594"/>
        <v>-0.22222222222222221</v>
      </c>
      <c r="J186" s="71">
        <f t="shared" ref="J186" si="595">IFERROR((J185-I185)/I185,"nm")</f>
        <v>0.11758109052518913</v>
      </c>
      <c r="K186" s="71">
        <f t="shared" ref="K186" si="596">IFERROR((K185-J185)/J185,"nm")</f>
        <v>0.14753196859425469</v>
      </c>
      <c r="L186" s="71">
        <f t="shared" ref="L186" si="597">IFERROR((L185-K185)/K185,"nm")</f>
        <v>0.12774813881935482</v>
      </c>
      <c r="M186" s="71">
        <f t="shared" ref="M186" si="598">IFERROR((M185-L185)/L185,"nm")</f>
        <v>0.13223208695616004</v>
      </c>
      <c r="N186" s="71">
        <f t="shared" ref="N186" si="599">IFERROR((N185-M185)/M185,"nm")</f>
        <v>0.13567365888206384</v>
      </c>
      <c r="O186" s="71"/>
    </row>
    <row r="187" spans="1:15" x14ac:dyDescent="0.25">
      <c r="A187" s="65" t="s">
        <v>133</v>
      </c>
      <c r="B187" s="59">
        <f>IFERROR(B185/B$159, "nm")</f>
        <v>6.1553985872855703E-2</v>
      </c>
      <c r="C187" s="59">
        <f t="shared" ref="C187:I187" si="600">IFERROR(C185/C$159, "nm")</f>
        <v>6.3938618925831206E-2</v>
      </c>
      <c r="D187" s="59">
        <f t="shared" si="600"/>
        <v>6.1214495592556317E-2</v>
      </c>
      <c r="E187" s="59">
        <f t="shared" si="600"/>
        <v>6.097560975609756E-2</v>
      </c>
      <c r="F187" s="59">
        <f t="shared" si="600"/>
        <v>5.2465897166841552E-2</v>
      </c>
      <c r="G187" s="59">
        <f t="shared" si="600"/>
        <v>4.3336944745395449E-2</v>
      </c>
      <c r="H187" s="59">
        <f t="shared" si="600"/>
        <v>2.8571428571428571E-2</v>
      </c>
      <c r="I187" s="59">
        <f t="shared" si="600"/>
        <v>2.0886615515771527E-2</v>
      </c>
      <c r="J187" s="82">
        <f>I187*(1+$O$187)</f>
        <v>2.1513213981244672E-2</v>
      </c>
      <c r="K187" s="82">
        <f t="shared" ref="K187:N187" si="601">J187*(1+$O$187)</f>
        <v>2.2158610400682014E-2</v>
      </c>
      <c r="L187" s="82">
        <f t="shared" si="601"/>
        <v>2.2823368712702474E-2</v>
      </c>
      <c r="M187" s="82">
        <f t="shared" si="601"/>
        <v>2.3508069774083547E-2</v>
      </c>
      <c r="N187" s="82">
        <f t="shared" si="601"/>
        <v>2.4213311867306055E-2</v>
      </c>
      <c r="O187" s="74">
        <v>0.03</v>
      </c>
    </row>
    <row r="188" spans="1:15" x14ac:dyDescent="0.25">
      <c r="A188" t="s">
        <v>121</v>
      </c>
      <c r="B188" s="78">
        <f>Historicals!B131</f>
        <v>0</v>
      </c>
      <c r="C188" s="78">
        <f>Historicals!C131</f>
        <v>0</v>
      </c>
      <c r="D188" s="78">
        <f>Historicals!D131</f>
        <v>0</v>
      </c>
      <c r="E188" s="78">
        <f>Historicals!E131</f>
        <v>0</v>
      </c>
      <c r="F188" s="78">
        <f>Historicals!F131</f>
        <v>0</v>
      </c>
      <c r="G188" s="78">
        <f>Historicals!G131</f>
        <v>0</v>
      </c>
      <c r="H188" s="79">
        <f>Historicals!H131</f>
        <v>86</v>
      </c>
      <c r="I188" s="79">
        <f>Historicals!I131</f>
        <v>123</v>
      </c>
      <c r="J188" s="79">
        <f>I188*(1+J189)</f>
        <v>167.98081395348837</v>
      </c>
      <c r="K188" s="79">
        <f t="shared" ref="K188:N188" si="602">J188*(1+K189)</f>
        <v>220.19647801176311</v>
      </c>
      <c r="L188" s="79">
        <f t="shared" si="602"/>
        <v>278.37603610690309</v>
      </c>
      <c r="M188" s="79">
        <f t="shared" si="602"/>
        <v>340.89486326768309</v>
      </c>
      <c r="N188" s="79">
        <f t="shared" si="602"/>
        <v>405.97048987147133</v>
      </c>
      <c r="O188" s="79"/>
    </row>
    <row r="189" spans="1:15" x14ac:dyDescent="0.25">
      <c r="B189" s="60" t="str">
        <f>IFERROR((B188-A188)/A188,"nm")</f>
        <v>nm</v>
      </c>
      <c r="C189" s="60" t="str">
        <f t="shared" ref="C189:I189" si="603">IFERROR((C188-B188)/B188,"nm")</f>
        <v>nm</v>
      </c>
      <c r="D189" s="60" t="str">
        <f t="shared" si="603"/>
        <v>nm</v>
      </c>
      <c r="E189" s="60" t="str">
        <f t="shared" si="603"/>
        <v>nm</v>
      </c>
      <c r="F189" s="60" t="str">
        <f t="shared" si="603"/>
        <v>nm</v>
      </c>
      <c r="G189" s="60" t="str">
        <f t="shared" si="603"/>
        <v>nm</v>
      </c>
      <c r="H189" s="60" t="str">
        <f t="shared" si="603"/>
        <v>nm</v>
      </c>
      <c r="I189" s="60">
        <f t="shared" si="603"/>
        <v>0.43023255813953487</v>
      </c>
      <c r="J189" s="82">
        <f>I189*(1+$O$189)</f>
        <v>0.36569767441860462</v>
      </c>
      <c r="K189" s="82">
        <f t="shared" ref="K189:N189" si="604">J189*(1+$O$189)</f>
        <v>0.31084302325581392</v>
      </c>
      <c r="L189" s="82">
        <f t="shared" si="604"/>
        <v>0.26421656976744184</v>
      </c>
      <c r="M189" s="82">
        <f t="shared" si="604"/>
        <v>0.22458408430232557</v>
      </c>
      <c r="N189" s="82">
        <f t="shared" si="604"/>
        <v>0.19089647165697674</v>
      </c>
      <c r="O189" s="87">
        <v>-0.15</v>
      </c>
    </row>
    <row r="190" spans="1:15" x14ac:dyDescent="0.25">
      <c r="A190" s="65"/>
      <c r="B190" s="59"/>
      <c r="C190" s="59"/>
      <c r="D190" s="59"/>
      <c r="E190" s="59"/>
      <c r="F190" s="59"/>
      <c r="G190" s="59"/>
      <c r="H190" s="59"/>
      <c r="I190" s="59"/>
      <c r="J190" s="74"/>
      <c r="K190" s="74"/>
      <c r="L190" s="74"/>
      <c r="M190" s="74"/>
      <c r="N190" s="74"/>
      <c r="O190" s="74"/>
    </row>
    <row r="191" spans="1:15" x14ac:dyDescent="0.25">
      <c r="A191" s="41" t="str">
        <f>Historicals!A176</f>
        <v>Corporate</v>
      </c>
      <c r="B191" s="41"/>
      <c r="C191" s="41"/>
      <c r="D191" s="41"/>
      <c r="E191" s="41"/>
      <c r="F191" s="41"/>
      <c r="G191" s="41"/>
      <c r="H191" s="41"/>
      <c r="I191" s="41"/>
      <c r="J191" s="73"/>
      <c r="K191" s="73"/>
      <c r="L191" s="73"/>
      <c r="M191" s="73"/>
      <c r="N191" s="73"/>
      <c r="O191" s="73"/>
    </row>
    <row r="192" spans="1:15" x14ac:dyDescent="0.25">
      <c r="A192" s="9" t="s">
        <v>136</v>
      </c>
      <c r="B192" s="13">
        <f>-SUM(B21,B51,B81,B111,B141,B159)+B3</f>
        <v>-82</v>
      </c>
      <c r="C192" s="13">
        <f t="shared" ref="C192:I192" si="605">-SUM(C21,C51,C81,C111,C141,C159)+C3</f>
        <v>-86</v>
      </c>
      <c r="D192" s="13">
        <f t="shared" si="605"/>
        <v>75</v>
      </c>
      <c r="E192" s="13">
        <f t="shared" si="605"/>
        <v>26</v>
      </c>
      <c r="F192" s="13">
        <f t="shared" si="605"/>
        <v>-7</v>
      </c>
      <c r="G192" s="13">
        <f t="shared" si="605"/>
        <v>-11</v>
      </c>
      <c r="H192" s="13">
        <f t="shared" si="605"/>
        <v>40</v>
      </c>
      <c r="I192" s="13">
        <f t="shared" si="605"/>
        <v>-72</v>
      </c>
      <c r="J192" s="89">
        <f>I192*(1+J193)</f>
        <v>33.865584190576456</v>
      </c>
      <c r="K192" s="89">
        <f t="shared" ref="K192:N192" si="606">J192*(1+K193)</f>
        <v>-23.057862440581843</v>
      </c>
      <c r="L192" s="89">
        <f t="shared" si="606"/>
        <v>15.088265076362999</v>
      </c>
      <c r="M192" s="89">
        <f t="shared" si="606"/>
        <v>-11.966197190190439</v>
      </c>
      <c r="N192" s="89">
        <f t="shared" si="606"/>
        <v>10.358780657615688</v>
      </c>
    </row>
    <row r="193" spans="1:15" x14ac:dyDescent="0.25">
      <c r="A193" s="42" t="s">
        <v>129</v>
      </c>
      <c r="B193" s="60" t="str">
        <f>IFERROR((B192-A192)/A192,"nm")</f>
        <v>nm</v>
      </c>
      <c r="C193" s="60">
        <f>IFERROR((C192-B192)/B192,"nm")</f>
        <v>4.878048780487805E-2</v>
      </c>
      <c r="D193" s="60">
        <f t="shared" ref="D193" si="607">IFERROR((D192-C192)/C192,"nm")</f>
        <v>-1.8720930232558139</v>
      </c>
      <c r="E193" s="60">
        <f t="shared" ref="E193" si="608">IFERROR((E192-D192)/D192,"nm")</f>
        <v>-0.65333333333333332</v>
      </c>
      <c r="F193" s="60">
        <f t="shared" ref="F193" si="609">IFERROR((F192-E192)/E192,"nm")</f>
        <v>-1.2692307692307692</v>
      </c>
      <c r="G193" s="60">
        <f t="shared" ref="G193" si="610">IFERROR((G192-F192)/F192,"nm")</f>
        <v>0.5714285714285714</v>
      </c>
      <c r="H193" s="60">
        <f t="shared" ref="H193" si="611">IFERROR((H192-G192)/G192,"nm")</f>
        <v>-4.6363636363636367</v>
      </c>
      <c r="I193" s="60">
        <f t="shared" ref="I193" si="612">IFERROR((I192-H192)/H192,"nm")</f>
        <v>-2.8</v>
      </c>
      <c r="J193" s="71">
        <f>AVERAGE(C193:I193)*(1+$O$194)</f>
        <v>-1.4703553359802286</v>
      </c>
      <c r="K193" s="71">
        <f>AVERAGE(D193:J193)*(1+$O$194)</f>
        <v>-1.6808641572761647</v>
      </c>
      <c r="L193" s="71">
        <f>AVERAGE(E193:K193)*(1+$O$194)</f>
        <v>-1.6543653001332703</v>
      </c>
      <c r="M193" s="71">
        <f>AVERAGE(F193:L193)*(1+$O$194)</f>
        <v>-1.7930797298184047</v>
      </c>
      <c r="N193" s="71">
        <f>AVERAGE(G193:M193)*(1+$O$194)</f>
        <v>-1.8656702286426914</v>
      </c>
    </row>
    <row r="194" spans="1:15" x14ac:dyDescent="0.25">
      <c r="A194" s="42" t="s">
        <v>137</v>
      </c>
      <c r="B194" s="59">
        <f>Historicals!B216</f>
        <v>0</v>
      </c>
      <c r="C194" s="59">
        <f>Historicals!C216</f>
        <v>0</v>
      </c>
      <c r="D194" s="59">
        <f>Historicals!D216</f>
        <v>0</v>
      </c>
      <c r="E194" s="59">
        <f>Historicals!E216</f>
        <v>0</v>
      </c>
      <c r="F194" s="59">
        <f>Historicals!F216</f>
        <v>0</v>
      </c>
      <c r="G194" s="59">
        <f>Historicals!G216</f>
        <v>0</v>
      </c>
      <c r="H194" s="59">
        <f>Historicals!H216</f>
        <v>0</v>
      </c>
      <c r="I194" s="59">
        <f>Historicals!I216</f>
        <v>0</v>
      </c>
      <c r="J194" s="82">
        <f>I194*(1+$O$194)</f>
        <v>0</v>
      </c>
      <c r="K194" s="82">
        <f>J194*(1+$O$194)</f>
        <v>0</v>
      </c>
      <c r="L194" s="82">
        <f>K194*(1+$O$194)</f>
        <v>0</v>
      </c>
      <c r="M194" s="82">
        <f>L194*(1+$O$194)</f>
        <v>0</v>
      </c>
      <c r="N194" s="82">
        <f>M194*(1+$O$194)</f>
        <v>0</v>
      </c>
      <c r="O194" s="82">
        <v>-0.03</v>
      </c>
    </row>
    <row r="195" spans="1:15" x14ac:dyDescent="0.25">
      <c r="A195" s="42" t="s">
        <v>138</v>
      </c>
      <c r="B195" s="45" t="str">
        <f t="shared" ref="B195:I195" si="613">+IFERROR(B193-B194,"nm")</f>
        <v>nm</v>
      </c>
      <c r="C195" s="45">
        <f t="shared" si="613"/>
        <v>4.878048780487805E-2</v>
      </c>
      <c r="D195" s="45">
        <f t="shared" si="613"/>
        <v>-1.8720930232558139</v>
      </c>
      <c r="E195" s="45">
        <f t="shared" si="613"/>
        <v>-0.65333333333333332</v>
      </c>
      <c r="F195" s="45">
        <f t="shared" si="613"/>
        <v>-1.2692307692307692</v>
      </c>
      <c r="G195" s="45">
        <f t="shared" si="613"/>
        <v>0.5714285714285714</v>
      </c>
      <c r="H195" s="45">
        <f t="shared" si="613"/>
        <v>-4.6363636363636367</v>
      </c>
      <c r="I195" s="45">
        <f t="shared" si="613"/>
        <v>-2.8</v>
      </c>
      <c r="J195" s="62">
        <v>0</v>
      </c>
      <c r="K195" s="62">
        <v>0</v>
      </c>
      <c r="L195" s="62">
        <v>0</v>
      </c>
      <c r="M195" s="62">
        <v>0</v>
      </c>
      <c r="N195" s="62">
        <v>0</v>
      </c>
      <c r="O195" s="62"/>
    </row>
    <row r="196" spans="1:15" x14ac:dyDescent="0.25">
      <c r="A196" s="9" t="s">
        <v>130</v>
      </c>
      <c r="B196" s="13">
        <f>-SUM(B35,B65,B95,B125,B143,B173)+B5</f>
        <v>-1022</v>
      </c>
      <c r="C196" s="13">
        <f t="shared" ref="C196:I196" si="614">-SUM(C35,C65,C95,C125,C143,C173)+C5</f>
        <v>-1089</v>
      </c>
      <c r="D196" s="13">
        <f t="shared" si="614"/>
        <v>-633</v>
      </c>
      <c r="E196" s="13">
        <f t="shared" si="614"/>
        <v>-1346</v>
      </c>
      <c r="F196" s="13">
        <f t="shared" si="614"/>
        <v>-1694</v>
      </c>
      <c r="G196" s="13">
        <f t="shared" si="614"/>
        <v>-1855</v>
      </c>
      <c r="H196" s="13">
        <f t="shared" si="614"/>
        <v>-2120</v>
      </c>
      <c r="I196" s="13">
        <f t="shared" si="614"/>
        <v>-2085</v>
      </c>
      <c r="J196" s="81">
        <f>I196*(1+J197)</f>
        <v>-2047.674326460291</v>
      </c>
      <c r="K196" s="81">
        <f t="shared" ref="K196:N196" si="615">J196*(1+K197)</f>
        <v>-2016.057259216095</v>
      </c>
      <c r="L196" s="81">
        <f t="shared" si="615"/>
        <v>-1986.9695873296448</v>
      </c>
      <c r="M196" s="81">
        <f t="shared" si="615"/>
        <v>-1948.2598259807601</v>
      </c>
      <c r="N196" s="81">
        <f t="shared" si="615"/>
        <v>-1938.2097135663009</v>
      </c>
      <c r="O196" s="81"/>
    </row>
    <row r="197" spans="1:15" x14ac:dyDescent="0.25">
      <c r="A197" s="44" t="s">
        <v>129</v>
      </c>
      <c r="B197" s="60" t="str">
        <f>IFERROR((B196-A196)/A196,"nm")</f>
        <v>nm</v>
      </c>
      <c r="C197" s="60">
        <f t="shared" ref="C197" si="616">IFERROR((C196-B196)/B196,"nm")</f>
        <v>6.5557729941291581E-2</v>
      </c>
      <c r="D197" s="60">
        <f t="shared" ref="D197" si="617">IFERROR((D196-C196)/C196,"nm")</f>
        <v>-0.41873278236914602</v>
      </c>
      <c r="E197" s="60">
        <f t="shared" ref="E197" si="618">IFERROR((E196-D196)/D196,"nm")</f>
        <v>1.1263823064770933</v>
      </c>
      <c r="F197" s="60">
        <f t="shared" ref="F197" si="619">IFERROR((F196-E196)/E196,"nm")</f>
        <v>0.25854383358098071</v>
      </c>
      <c r="G197" s="60">
        <f t="shared" ref="G197" si="620">IFERROR((G196-F196)/F196,"nm")</f>
        <v>9.5041322314049589E-2</v>
      </c>
      <c r="H197" s="60">
        <f t="shared" ref="H197" si="621">IFERROR((H196-G196)/G196,"nm")</f>
        <v>0.14285714285714285</v>
      </c>
      <c r="I197" s="60">
        <f t="shared" ref="I197" si="622">IFERROR((I196-H196)/H196,"nm")</f>
        <v>-1.6509433962264151E-2</v>
      </c>
      <c r="J197" s="88">
        <f>AVERAGE(B197:I197)*(1+$O$197)</f>
        <v>-1.7902001697702126E-2</v>
      </c>
      <c r="K197" s="88">
        <f>AVERAGE(C197:J197)*(1+$O$197)</f>
        <v>-1.5440476464268086E-2</v>
      </c>
      <c r="L197" s="88">
        <f>AVERAGE(D197:K197)*(1+$O$197)</f>
        <v>-1.4427998884198585E-2</v>
      </c>
      <c r="M197" s="88">
        <f>AVERAGE(E197:L197)*(1+$O$197)</f>
        <v>-1.9481808677760431E-2</v>
      </c>
      <c r="N197" s="88">
        <f>AVERAGE(F197:M197)*(1+$O$197)</f>
        <v>-5.1585072383247511E-3</v>
      </c>
      <c r="O197" s="70">
        <v>-1.1000000000000001</v>
      </c>
    </row>
    <row r="198" spans="1:15" x14ac:dyDescent="0.25">
      <c r="A198" s="44" t="s">
        <v>131</v>
      </c>
      <c r="B198" s="61">
        <f>IFERROR(B196/B$192, "N/A")</f>
        <v>12.463414634146341</v>
      </c>
      <c r="C198" s="61">
        <f t="shared" ref="C198:N198" si="623">IFERROR(C196/C$192, "N/A")</f>
        <v>12.662790697674419</v>
      </c>
      <c r="D198" s="61">
        <f t="shared" si="623"/>
        <v>-8.44</v>
      </c>
      <c r="E198" s="61">
        <f t="shared" si="623"/>
        <v>-51.769230769230766</v>
      </c>
      <c r="F198" s="61">
        <f t="shared" si="623"/>
        <v>242</v>
      </c>
      <c r="G198" s="61">
        <f t="shared" si="623"/>
        <v>168.63636363636363</v>
      </c>
      <c r="H198" s="61">
        <f t="shared" si="623"/>
        <v>-53</v>
      </c>
      <c r="I198" s="61">
        <f t="shared" si="623"/>
        <v>28.958333333333332</v>
      </c>
      <c r="J198" s="61">
        <f t="shared" si="623"/>
        <v>-60.464757227784169</v>
      </c>
      <c r="K198" s="61">
        <f t="shared" si="623"/>
        <v>87.434698875982264</v>
      </c>
      <c r="L198" s="61">
        <f t="shared" si="623"/>
        <v>-131.68973220402887</v>
      </c>
      <c r="M198" s="61">
        <f t="shared" si="623"/>
        <v>162.81361530444192</v>
      </c>
      <c r="N198" s="61">
        <f t="shared" si="623"/>
        <v>-187.10790175302589</v>
      </c>
    </row>
    <row r="199" spans="1:15" x14ac:dyDescent="0.25">
      <c r="A199" s="9" t="s">
        <v>132</v>
      </c>
      <c r="B199" s="13">
        <f>-SUM(B38,B68,B98,B128,B146,B176)+B8</f>
        <v>75</v>
      </c>
      <c r="C199" s="13">
        <f t="shared" ref="C199:I199" si="624">-SUM(C38,C68,C98,C128,C146,C176)+C8</f>
        <v>84</v>
      </c>
      <c r="D199" s="13">
        <f t="shared" si="624"/>
        <v>91</v>
      </c>
      <c r="E199" s="13">
        <f t="shared" si="624"/>
        <v>110</v>
      </c>
      <c r="F199" s="13">
        <f t="shared" si="624"/>
        <v>116</v>
      </c>
      <c r="G199" s="13">
        <f t="shared" si="624"/>
        <v>112</v>
      </c>
      <c r="H199" s="13">
        <f t="shared" si="624"/>
        <v>141</v>
      </c>
      <c r="I199" s="13">
        <f t="shared" si="624"/>
        <v>134</v>
      </c>
      <c r="J199" s="81">
        <f>I199*(1+J200)</f>
        <v>132.7720423399924</v>
      </c>
      <c r="K199" s="81">
        <f t="shared" ref="K199:N199" si="625">J199*(1+K200)</f>
        <v>131.72263442922645</v>
      </c>
      <c r="L199" s="81">
        <f t="shared" si="625"/>
        <v>130.89211873346895</v>
      </c>
      <c r="M199" s="81">
        <f t="shared" si="625"/>
        <v>130.21350141529479</v>
      </c>
      <c r="N199" s="81">
        <f t="shared" si="625"/>
        <v>129.88668409245486</v>
      </c>
      <c r="O199" s="81"/>
    </row>
    <row r="200" spans="1:15" x14ac:dyDescent="0.25">
      <c r="A200" s="44" t="s">
        <v>129</v>
      </c>
      <c r="B200" s="60" t="str">
        <f>IFERROR((B199-A199)/A199,"nm")</f>
        <v>nm</v>
      </c>
      <c r="C200" s="60">
        <f t="shared" ref="C200" si="626">IFERROR((C199-B199)/B199,"nm")</f>
        <v>0.12</v>
      </c>
      <c r="D200" s="60">
        <f t="shared" ref="D200" si="627">IFERROR((D199-C199)/C199,"nm")</f>
        <v>8.3333333333333329E-2</v>
      </c>
      <c r="E200" s="60">
        <f t="shared" ref="E200" si="628">IFERROR((E199-D199)/D199,"nm")</f>
        <v>0.2087912087912088</v>
      </c>
      <c r="F200" s="60">
        <f t="shared" ref="F200" si="629">IFERROR((F199-E199)/E199,"nm")</f>
        <v>5.4545454545454543E-2</v>
      </c>
      <c r="G200" s="60">
        <f t="shared" ref="G200" si="630">IFERROR((G199-F199)/F199,"nm")</f>
        <v>-3.4482758620689655E-2</v>
      </c>
      <c r="H200" s="60">
        <f t="shared" ref="H200" si="631">IFERROR((H199-G199)/G199,"nm")</f>
        <v>0.25892857142857145</v>
      </c>
      <c r="I200" s="60">
        <f t="shared" ref="I200" si="632">IFERROR((I199-H199)/H199,"nm")</f>
        <v>-4.9645390070921988E-2</v>
      </c>
      <c r="J200" s="88">
        <f>AVERAGE(B200:I200)*(1+$O$200)</f>
        <v>-9.1638631343851015E-3</v>
      </c>
      <c r="K200" s="88">
        <f t="shared" ref="K200:N200" si="633">AVERAGE(C200:J200)*(1+$O$197)</f>
        <v>-7.9038319534071484E-3</v>
      </c>
      <c r="L200" s="88">
        <f t="shared" si="633"/>
        <v>-6.3050340539895595E-3</v>
      </c>
      <c r="M200" s="88">
        <f t="shared" si="633"/>
        <v>-5.1845544616480202E-3</v>
      </c>
      <c r="N200" s="88">
        <f t="shared" si="633"/>
        <v>-2.5098574209873083E-3</v>
      </c>
      <c r="O200" s="84">
        <v>-1.1000000000000001</v>
      </c>
    </row>
    <row r="201" spans="1:15" x14ac:dyDescent="0.25">
      <c r="A201" s="44" t="s">
        <v>133</v>
      </c>
      <c r="B201" s="61">
        <f>IFERROR(B199/B192, "N/A")</f>
        <v>-0.91463414634146345</v>
      </c>
      <c r="C201" s="61">
        <f t="shared" ref="C201:N201" si="634">IFERROR(C199/C192, "N/A")</f>
        <v>-0.97674418604651159</v>
      </c>
      <c r="D201" s="61">
        <f t="shared" si="634"/>
        <v>1.2133333333333334</v>
      </c>
      <c r="E201" s="61">
        <f t="shared" si="634"/>
        <v>4.2307692307692308</v>
      </c>
      <c r="F201" s="61">
        <f t="shared" si="634"/>
        <v>-16.571428571428573</v>
      </c>
      <c r="G201" s="61">
        <f t="shared" si="634"/>
        <v>-10.181818181818182</v>
      </c>
      <c r="H201" s="61">
        <f t="shared" si="634"/>
        <v>3.5249999999999999</v>
      </c>
      <c r="I201" s="61">
        <f t="shared" si="634"/>
        <v>-1.8611111111111112</v>
      </c>
      <c r="J201" s="61">
        <f t="shared" si="634"/>
        <v>3.9205596334268451</v>
      </c>
      <c r="K201" s="61">
        <f t="shared" si="634"/>
        <v>-5.7126992915611545</v>
      </c>
      <c r="L201" s="61">
        <f t="shared" si="634"/>
        <v>8.6750940595895383</v>
      </c>
      <c r="M201" s="61">
        <f t="shared" si="634"/>
        <v>-10.881778007305467</v>
      </c>
      <c r="N201" s="61">
        <f t="shared" si="634"/>
        <v>12.538800500323681</v>
      </c>
      <c r="O201" s="84"/>
    </row>
    <row r="202" spans="1:15" x14ac:dyDescent="0.25">
      <c r="A202" s="9" t="s">
        <v>134</v>
      </c>
      <c r="B202" s="13">
        <f>-SUM(B41,B71,B101,B131,B149,B179)+B11</f>
        <v>-1097</v>
      </c>
      <c r="C202" s="13">
        <f t="shared" ref="C202:I202" si="635">-SUM(C41,C71,C101,C131,C149,C179)+C11</f>
        <v>-1173</v>
      </c>
      <c r="D202" s="13">
        <f t="shared" si="635"/>
        <v>-724</v>
      </c>
      <c r="E202" s="13">
        <f t="shared" si="635"/>
        <v>-1456</v>
      </c>
      <c r="F202" s="13">
        <f t="shared" si="635"/>
        <v>-1810</v>
      </c>
      <c r="G202" s="13">
        <f t="shared" si="635"/>
        <v>-1967</v>
      </c>
      <c r="H202" s="13">
        <f t="shared" si="635"/>
        <v>-2261</v>
      </c>
      <c r="I202" s="13">
        <f t="shared" si="635"/>
        <v>-2219</v>
      </c>
      <c r="J202" s="81">
        <f>J196-J199</f>
        <v>-2180.4463688002834</v>
      </c>
      <c r="K202" s="81">
        <f t="shared" ref="K202:N202" si="636">K196-K199</f>
        <v>-2147.7798936453214</v>
      </c>
      <c r="L202" s="81">
        <f t="shared" si="636"/>
        <v>-2117.8617060631136</v>
      </c>
      <c r="M202" s="81">
        <f t="shared" si="636"/>
        <v>-2078.4733273960546</v>
      </c>
      <c r="N202" s="81">
        <f t="shared" si="636"/>
        <v>-2068.0963976587559</v>
      </c>
      <c r="O202" s="81"/>
    </row>
    <row r="203" spans="1:15" x14ac:dyDescent="0.25">
      <c r="A203" s="44" t="s">
        <v>129</v>
      </c>
      <c r="B203" s="60" t="str">
        <f>IFERROR((B202-A202)/A202,"nm")</f>
        <v>nm</v>
      </c>
      <c r="C203" s="60">
        <f t="shared" ref="C203" si="637">IFERROR((C202-B202)/B202,"nm")</f>
        <v>6.9279854147675485E-2</v>
      </c>
      <c r="D203" s="60">
        <f t="shared" ref="D203" si="638">IFERROR((D202-C202)/C202,"nm")</f>
        <v>-0.38277919863597615</v>
      </c>
      <c r="E203" s="60">
        <f t="shared" ref="E203" si="639">IFERROR((E202-D202)/D202,"nm")</f>
        <v>1.011049723756906</v>
      </c>
      <c r="F203" s="60">
        <f t="shared" ref="F203" si="640">IFERROR((F202-E202)/E202,"nm")</f>
        <v>0.24313186813186813</v>
      </c>
      <c r="G203" s="60">
        <f t="shared" ref="G203" si="641">IFERROR((G202-F202)/F202,"nm")</f>
        <v>8.6740331491712702E-2</v>
      </c>
      <c r="H203" s="60">
        <f t="shared" ref="H203" si="642">IFERROR((H202-G202)/G202,"nm")</f>
        <v>0.1494661921708185</v>
      </c>
      <c r="I203" s="60">
        <f t="shared" ref="I203" si="643">IFERROR((I202-H202)/H202,"nm")</f>
        <v>-1.8575851393188854E-2</v>
      </c>
      <c r="J203" s="88">
        <f>AVERAGE(B203:I203)*(1+$O$203)</f>
        <v>-1.6547327423854528E-2</v>
      </c>
      <c r="K203" s="88">
        <f t="shared" ref="K203:N203" si="644">AVERAGE(C203:J203)*(1+$O$203)</f>
        <v>-1.4272069903074528E-2</v>
      </c>
      <c r="L203" s="88">
        <f t="shared" si="644"/>
        <v>-1.3227670852440155E-2</v>
      </c>
      <c r="M203" s="88">
        <f t="shared" si="644"/>
        <v>-1.784706494973436E-2</v>
      </c>
      <c r="N203" s="88">
        <f t="shared" si="644"/>
        <v>-4.9858550909013411E-3</v>
      </c>
      <c r="O203" s="84">
        <v>-1.1000000000000001</v>
      </c>
    </row>
    <row r="204" spans="1:15" x14ac:dyDescent="0.25">
      <c r="A204" s="44" t="s">
        <v>131</v>
      </c>
      <c r="B204" s="61">
        <f>IFERROR(B202/B192, "N/A")</f>
        <v>13.378048780487806</v>
      </c>
      <c r="C204" s="61">
        <f t="shared" ref="C204:N204" si="645">IFERROR(C202/C192, "N/A")</f>
        <v>13.63953488372093</v>
      </c>
      <c r="D204" s="61">
        <f t="shared" si="645"/>
        <v>-9.6533333333333342</v>
      </c>
      <c r="E204" s="61">
        <f t="shared" si="645"/>
        <v>-56</v>
      </c>
      <c r="F204" s="61">
        <f t="shared" si="645"/>
        <v>258.57142857142856</v>
      </c>
      <c r="G204" s="61">
        <f t="shared" si="645"/>
        <v>178.81818181818181</v>
      </c>
      <c r="H204" s="61">
        <f t="shared" si="645"/>
        <v>-56.524999999999999</v>
      </c>
      <c r="I204" s="61">
        <f t="shared" si="645"/>
        <v>30.819444444444443</v>
      </c>
      <c r="J204" s="61">
        <f t="shared" si="645"/>
        <v>-64.38531686121101</v>
      </c>
      <c r="K204" s="61">
        <f t="shared" si="645"/>
        <v>93.147398167543415</v>
      </c>
      <c r="L204" s="61">
        <f t="shared" si="645"/>
        <v>-140.36482626361843</v>
      </c>
      <c r="M204" s="61">
        <f t="shared" si="645"/>
        <v>173.69539331174738</v>
      </c>
      <c r="N204" s="61">
        <f t="shared" si="645"/>
        <v>-199.64670225334959</v>
      </c>
    </row>
    <row r="205" spans="1:15" x14ac:dyDescent="0.25">
      <c r="A205" s="9" t="s">
        <v>135</v>
      </c>
      <c r="B205" s="13">
        <f>-SUM(B44,B74,B104,B134,B152,B182)+B14</f>
        <v>104</v>
      </c>
      <c r="C205" s="13">
        <f t="shared" ref="C205:N205" si="646">-SUM(C44,C74,C104,C134,C152,C182)+C14</f>
        <v>264</v>
      </c>
      <c r="D205" s="13">
        <f t="shared" si="646"/>
        <v>291</v>
      </c>
      <c r="E205" s="13">
        <f t="shared" si="646"/>
        <v>159</v>
      </c>
      <c r="F205" s="13">
        <f t="shared" si="646"/>
        <v>377</v>
      </c>
      <c r="G205" s="13">
        <f t="shared" si="646"/>
        <v>318</v>
      </c>
      <c r="H205" s="13">
        <f t="shared" si="646"/>
        <v>11</v>
      </c>
      <c r="I205" s="13">
        <f t="shared" si="646"/>
        <v>50</v>
      </c>
      <c r="J205" s="13">
        <f t="shared" si="646"/>
        <v>0</v>
      </c>
      <c r="K205" s="13">
        <f t="shared" si="646"/>
        <v>0</v>
      </c>
      <c r="L205" s="13">
        <f t="shared" si="646"/>
        <v>0</v>
      </c>
      <c r="M205" s="13">
        <f t="shared" si="646"/>
        <v>0</v>
      </c>
      <c r="N205" s="13">
        <f t="shared" si="646"/>
        <v>0</v>
      </c>
      <c r="O205" s="81"/>
    </row>
    <row r="206" spans="1:15" x14ac:dyDescent="0.25">
      <c r="A206" s="44" t="s">
        <v>129</v>
      </c>
      <c r="B206" s="60" t="str">
        <f>IFERROR((B205-A205)/A205,"nm")</f>
        <v>nm</v>
      </c>
      <c r="C206" s="60">
        <f t="shared" ref="C206" si="647">IFERROR((C205-B205)/B205,"nm")</f>
        <v>1.5384615384615385</v>
      </c>
      <c r="D206" s="60">
        <f t="shared" ref="D206" si="648">IFERROR((D205-C205)/C205,"nm")</f>
        <v>0.10227272727272728</v>
      </c>
      <c r="E206" s="60">
        <f t="shared" ref="E206" si="649">IFERROR((E205-D205)/D205,"nm")</f>
        <v>-0.45360824742268041</v>
      </c>
      <c r="F206" s="60">
        <f t="shared" ref="F206" si="650">IFERROR((F205-E205)/E205,"nm")</f>
        <v>1.371069182389937</v>
      </c>
      <c r="G206" s="60">
        <f t="shared" ref="G206" si="651">IFERROR((G205-F205)/F205,"nm")</f>
        <v>-0.15649867374005305</v>
      </c>
      <c r="H206" s="60">
        <f t="shared" ref="H206" si="652">IFERROR((H205-G205)/G205,"nm")</f>
        <v>-0.96540880503144655</v>
      </c>
      <c r="I206" s="60">
        <f t="shared" ref="I206" si="653">IFERROR((I205-H205)/H205,"nm")</f>
        <v>3.5454545454545454</v>
      </c>
      <c r="J206" s="88">
        <f>AVERAGE(D206:I206)*(1+$O$206)</f>
        <v>0.59109652513178679</v>
      </c>
      <c r="K206" s="88">
        <f t="shared" ref="K206:N206" si="654">AVERAGE(E206:J206)*(1+$O$206)</f>
        <v>0.67501127709759201</v>
      </c>
      <c r="L206" s="88">
        <f t="shared" si="654"/>
        <v>0.86875762880690544</v>
      </c>
      <c r="M206" s="88">
        <f t="shared" si="654"/>
        <v>0.78252747877515172</v>
      </c>
      <c r="N206" s="88">
        <f t="shared" si="654"/>
        <v>0.94372696829026192</v>
      </c>
      <c r="O206" s="84">
        <v>0.03</v>
      </c>
    </row>
    <row r="207" spans="1:15" x14ac:dyDescent="0.25">
      <c r="A207" s="44" t="s">
        <v>133</v>
      </c>
      <c r="B207" s="61">
        <f>IFERROR(B205/B192, "N/A")</f>
        <v>-1.2682926829268293</v>
      </c>
      <c r="C207" s="61">
        <f t="shared" ref="C207:N207" si="655">IFERROR(C205/C192, "N/A")</f>
        <v>-3.0697674418604652</v>
      </c>
      <c r="D207" s="61">
        <f t="shared" si="655"/>
        <v>3.88</v>
      </c>
      <c r="E207" s="61">
        <f t="shared" si="655"/>
        <v>6.115384615384615</v>
      </c>
      <c r="F207" s="61">
        <f t="shared" si="655"/>
        <v>-53.857142857142854</v>
      </c>
      <c r="G207" s="61">
        <f t="shared" si="655"/>
        <v>-28.90909090909091</v>
      </c>
      <c r="H207" s="61">
        <f t="shared" si="655"/>
        <v>0.27500000000000002</v>
      </c>
      <c r="I207" s="61">
        <f t="shared" si="655"/>
        <v>-0.69444444444444442</v>
      </c>
      <c r="J207" s="61">
        <f t="shared" si="655"/>
        <v>0</v>
      </c>
      <c r="K207" s="61">
        <f t="shared" si="655"/>
        <v>0</v>
      </c>
      <c r="L207" s="61">
        <f t="shared" si="655"/>
        <v>0</v>
      </c>
      <c r="M207" s="61">
        <f t="shared" si="655"/>
        <v>0</v>
      </c>
      <c r="N207" s="61">
        <f t="shared" si="655"/>
        <v>0</v>
      </c>
      <c r="O207" s="84"/>
    </row>
    <row r="208" spans="1:15" x14ac:dyDescent="0.25">
      <c r="A208" s="66" t="s">
        <v>146</v>
      </c>
      <c r="B208" s="13">
        <f>-SUM(B47,B77,B107,B137,B155,B185)+B17</f>
        <v>713</v>
      </c>
      <c r="C208" s="13">
        <f t="shared" ref="C208:I208" si="656">-SUM(C47,C77,C107,C137,C155,C185)+C17</f>
        <v>937</v>
      </c>
      <c r="D208" s="13">
        <f t="shared" si="656"/>
        <v>1238</v>
      </c>
      <c r="E208" s="13">
        <f t="shared" si="656"/>
        <v>1450</v>
      </c>
      <c r="F208" s="13">
        <f t="shared" si="656"/>
        <v>1673</v>
      </c>
      <c r="G208" s="13">
        <f t="shared" si="656"/>
        <v>1916</v>
      </c>
      <c r="H208" s="13">
        <f t="shared" si="656"/>
        <v>1870</v>
      </c>
      <c r="I208" s="13">
        <f t="shared" si="656"/>
        <v>1817</v>
      </c>
      <c r="J208" s="81">
        <f>I208*(1+J209)</f>
        <v>1763.9572032085562</v>
      </c>
      <c r="K208" s="81">
        <f t="shared" ref="K208:N208" si="657">J208*(1+K209)</f>
        <v>1710.9180286444653</v>
      </c>
      <c r="L208" s="81">
        <f t="shared" si="657"/>
        <v>1657.9303199768776</v>
      </c>
      <c r="M208" s="81">
        <f t="shared" si="657"/>
        <v>1605.0432586830248</v>
      </c>
      <c r="N208" s="81">
        <f t="shared" si="657"/>
        <v>1552.3072656296426</v>
      </c>
      <c r="O208" s="80"/>
    </row>
    <row r="209" spans="1:15" x14ac:dyDescent="0.25">
      <c r="A209" s="65" t="s">
        <v>129</v>
      </c>
      <c r="B209" s="60" t="str">
        <f>IFERROR((B208-A208)/A208,"nm")</f>
        <v>nm</v>
      </c>
      <c r="C209" s="60">
        <f t="shared" ref="C209:I209" si="658">IFERROR((C208-B208)/B208,"nm")</f>
        <v>0.31416549789621318</v>
      </c>
      <c r="D209" s="60">
        <f t="shared" si="658"/>
        <v>0.32123799359658484</v>
      </c>
      <c r="E209" s="60">
        <f t="shared" si="658"/>
        <v>0.17124394184168013</v>
      </c>
      <c r="F209" s="60">
        <f t="shared" si="658"/>
        <v>0.15379310344827588</v>
      </c>
      <c r="G209" s="60">
        <f t="shared" si="658"/>
        <v>0.1452480573819486</v>
      </c>
      <c r="H209" s="60">
        <f t="shared" si="658"/>
        <v>-2.4008350730688934E-2</v>
      </c>
      <c r="I209" s="60">
        <f t="shared" si="658"/>
        <v>-2.8342245989304814E-2</v>
      </c>
      <c r="J209" s="88">
        <f>I209*(1+$O$209)</f>
        <v>-2.9192513368983958E-2</v>
      </c>
      <c r="K209" s="88">
        <f t="shared" ref="K209:N209" si="659">J209*(1+$O$206)</f>
        <v>-3.0068288770053478E-2</v>
      </c>
      <c r="L209" s="88">
        <f t="shared" si="659"/>
        <v>-3.0970337433155082E-2</v>
      </c>
      <c r="M209" s="88">
        <f t="shared" si="659"/>
        <v>-3.1899447556149735E-2</v>
      </c>
      <c r="N209" s="88">
        <f t="shared" si="659"/>
        <v>-3.285643098283423E-2</v>
      </c>
      <c r="O209" s="88">
        <v>0.03</v>
      </c>
    </row>
    <row r="210" spans="1:15" x14ac:dyDescent="0.25">
      <c r="A210" s="65" t="s">
        <v>133</v>
      </c>
      <c r="B210" s="61">
        <f>IFERROR(B208/B192, "N/A")</f>
        <v>-8.6951219512195124</v>
      </c>
      <c r="C210" s="61">
        <f t="shared" ref="C210:N210" si="660">IFERROR(C208/C192, "N/A")</f>
        <v>-10.895348837209303</v>
      </c>
      <c r="D210" s="61">
        <f t="shared" si="660"/>
        <v>16.506666666666668</v>
      </c>
      <c r="E210" s="61">
        <f t="shared" si="660"/>
        <v>55.769230769230766</v>
      </c>
      <c r="F210" s="61">
        <f t="shared" si="660"/>
        <v>-239</v>
      </c>
      <c r="G210" s="61">
        <f t="shared" si="660"/>
        <v>-174.18181818181819</v>
      </c>
      <c r="H210" s="61">
        <f t="shared" si="660"/>
        <v>46.75</v>
      </c>
      <c r="I210" s="61">
        <f t="shared" si="660"/>
        <v>-25.236111111111111</v>
      </c>
      <c r="J210" s="61">
        <f t="shared" si="660"/>
        <v>52.087015339289508</v>
      </c>
      <c r="K210" s="61">
        <f t="shared" si="660"/>
        <v>-74.2010684231184</v>
      </c>
      <c r="L210" s="61">
        <f t="shared" si="660"/>
        <v>109.88210450876562</v>
      </c>
      <c r="M210" s="61">
        <f t="shared" si="660"/>
        <v>-134.13143985282102</v>
      </c>
      <c r="N210" s="61">
        <f t="shared" si="660"/>
        <v>149.85424606789019</v>
      </c>
    </row>
    <row r="212" spans="1:15" x14ac:dyDescent="0.25">
      <c r="B212" s="77"/>
    </row>
    <row r="213" spans="1:15" x14ac:dyDescent="0.25">
      <c r="B213" s="8"/>
      <c r="C213" s="8"/>
      <c r="D213" s="8"/>
      <c r="E213" s="8"/>
      <c r="F213" s="8"/>
      <c r="G213" s="8"/>
      <c r="H213" s="8"/>
      <c r="I213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80"/>
  <sheetViews>
    <sheetView topLeftCell="A40" zoomScale="90" zoomScaleNormal="90" workbookViewId="0">
      <selection activeCell="N53" sqref="N53"/>
    </sheetView>
  </sheetViews>
  <sheetFormatPr defaultRowHeight="15" x14ac:dyDescent="0.25"/>
  <cols>
    <col min="1" max="1" width="45.85546875" customWidth="1"/>
    <col min="2" max="2" width="11.85546875" customWidth="1"/>
    <col min="3" max="3" width="11.42578125" customWidth="1"/>
    <col min="4" max="4" width="12.28515625" customWidth="1"/>
    <col min="5" max="5" width="12.5703125" customWidth="1"/>
    <col min="6" max="6" width="12.42578125" customWidth="1"/>
    <col min="7" max="7" width="12" customWidth="1"/>
    <col min="8" max="8" width="10.7109375" customWidth="1"/>
    <col min="9" max="10" width="12.85546875" customWidth="1"/>
    <col min="11" max="12" width="11.28515625" customWidth="1"/>
    <col min="13" max="14" width="11.7109375" bestFit="1" customWidth="1"/>
    <col min="15" max="15" width="4.5703125" customWidth="1"/>
  </cols>
  <sheetData>
    <row r="1" spans="1:15" ht="66" customHeight="1" x14ac:dyDescent="0.25">
      <c r="A1" s="90" t="s">
        <v>196</v>
      </c>
      <c r="B1" s="91">
        <f t="shared" ref="B1:H1" si="0">+C1-1</f>
        <v>2015</v>
      </c>
      <c r="C1" s="91">
        <f t="shared" si="0"/>
        <v>2016</v>
      </c>
      <c r="D1" s="91">
        <f t="shared" si="0"/>
        <v>2017</v>
      </c>
      <c r="E1" s="91">
        <f t="shared" si="0"/>
        <v>2018</v>
      </c>
      <c r="F1" s="91">
        <f t="shared" si="0"/>
        <v>2019</v>
      </c>
      <c r="G1" s="91">
        <f t="shared" si="0"/>
        <v>2020</v>
      </c>
      <c r="H1" s="91">
        <f t="shared" si="0"/>
        <v>2021</v>
      </c>
      <c r="I1" s="91">
        <v>2022</v>
      </c>
      <c r="J1" s="37">
        <f>I1+1</f>
        <v>2023</v>
      </c>
      <c r="K1" s="37">
        <f t="shared" ref="K1:N1" si="1">J1+1</f>
        <v>2024</v>
      </c>
      <c r="L1" s="37">
        <f t="shared" si="1"/>
        <v>2025</v>
      </c>
      <c r="M1" s="37">
        <f t="shared" si="1"/>
        <v>2026</v>
      </c>
      <c r="N1" s="37">
        <f t="shared" si="1"/>
        <v>2027</v>
      </c>
    </row>
    <row r="2" spans="1:15" x14ac:dyDescent="0.25">
      <c r="A2" s="92" t="s">
        <v>147</v>
      </c>
      <c r="B2" s="92"/>
      <c r="C2" s="92"/>
      <c r="D2" s="92"/>
      <c r="E2" s="92"/>
      <c r="F2" s="92"/>
      <c r="G2" s="92"/>
      <c r="H2" s="92"/>
      <c r="I2" s="92"/>
      <c r="J2" s="37"/>
      <c r="K2" s="37"/>
      <c r="L2" s="37"/>
      <c r="M2" s="37"/>
      <c r="N2" s="37"/>
    </row>
    <row r="3" spans="1:15" x14ac:dyDescent="0.25">
      <c r="A3" s="93" t="s">
        <v>136</v>
      </c>
      <c r="B3" s="94">
        <f>'Segmental forecast'!B3</f>
        <v>30601</v>
      </c>
      <c r="C3" s="94">
        <f>'Segmental forecast'!C3</f>
        <v>32376</v>
      </c>
      <c r="D3" s="94">
        <f>'Segmental forecast'!D3</f>
        <v>34350</v>
      </c>
      <c r="E3" s="94">
        <f>'Segmental forecast'!E3</f>
        <v>36397</v>
      </c>
      <c r="F3" s="94">
        <f>'Segmental forecast'!F3</f>
        <v>39117</v>
      </c>
      <c r="G3" s="94">
        <f>'Segmental forecast'!G3</f>
        <v>37403</v>
      </c>
      <c r="H3" s="94">
        <f>'Segmental forecast'!H3</f>
        <v>44538</v>
      </c>
      <c r="I3" s="94">
        <f>'Segmental forecast'!I3</f>
        <v>46710</v>
      </c>
      <c r="J3" s="69">
        <f>'Segmental forecast'!J3</f>
        <v>51040.36400695359</v>
      </c>
      <c r="K3" s="69">
        <f>'Segmental forecast'!K3</f>
        <v>55561.256504157267</v>
      </c>
      <c r="L3" s="69">
        <f>'Segmental forecast'!L3</f>
        <v>58538.524996838321</v>
      </c>
      <c r="M3" s="69">
        <f>'Segmental forecast'!M3</f>
        <v>61475.575719132823</v>
      </c>
      <c r="N3" s="69">
        <f>'Segmental forecast'!N3</f>
        <v>64490.509223470508</v>
      </c>
    </row>
    <row r="4" spans="1:15" x14ac:dyDescent="0.25">
      <c r="A4" s="95" t="s">
        <v>129</v>
      </c>
      <c r="B4" s="114" t="str">
        <f>'Segmental forecast'!B4</f>
        <v>nm</v>
      </c>
      <c r="C4" s="115">
        <f>'Segmental forecast'!C4</f>
        <v>5.8004640371229696E-2</v>
      </c>
      <c r="D4" s="115">
        <f>'Segmental forecast'!D4</f>
        <v>6.0971089696071165E-2</v>
      </c>
      <c r="E4" s="115">
        <f>'Segmental forecast'!E4</f>
        <v>5.9592430858806403E-2</v>
      </c>
      <c r="F4" s="115">
        <f>'Segmental forecast'!F4</f>
        <v>7.4731433909388134E-2</v>
      </c>
      <c r="G4" s="115">
        <f>'Segmental forecast'!G4</f>
        <v>-4.3817266150267146E-2</v>
      </c>
      <c r="H4" s="115">
        <f>'Segmental forecast'!H4</f>
        <v>0.1907600994572628</v>
      </c>
      <c r="I4" s="115">
        <f>'Segmental forecast'!I4</f>
        <v>4.8767344739323724E-2</v>
      </c>
      <c r="J4" s="70">
        <f>(J3-I3)/I3</f>
        <v>9.2707428964966615E-2</v>
      </c>
      <c r="K4" s="70">
        <f t="shared" ref="K4:N4" si="2">(K3-J3)/J3</f>
        <v>8.8574848262989725E-2</v>
      </c>
      <c r="L4" s="70">
        <f t="shared" si="2"/>
        <v>5.3585334098020007E-2</v>
      </c>
      <c r="M4" s="70">
        <f t="shared" si="2"/>
        <v>5.0172954006837932E-2</v>
      </c>
      <c r="N4" s="70">
        <f t="shared" si="2"/>
        <v>4.9042786001910643E-2</v>
      </c>
    </row>
    <row r="5" spans="1:15" x14ac:dyDescent="0.25">
      <c r="A5" s="93" t="s">
        <v>148</v>
      </c>
      <c r="B5" s="94">
        <f>'Segmental forecast'!B5</f>
        <v>4839</v>
      </c>
      <c r="C5" s="94">
        <f>'Segmental forecast'!C5</f>
        <v>5291</v>
      </c>
      <c r="D5" s="94">
        <f>'Segmental forecast'!D5</f>
        <v>5651</v>
      </c>
      <c r="E5" s="94">
        <f>'Segmental forecast'!E5</f>
        <v>5126</v>
      </c>
      <c r="F5" s="94">
        <f>'Segmental forecast'!F5</f>
        <v>5555</v>
      </c>
      <c r="G5" s="94">
        <f>'Segmental forecast'!G5</f>
        <v>3697</v>
      </c>
      <c r="H5" s="94">
        <f>'Segmental forecast'!H5</f>
        <v>7667</v>
      </c>
      <c r="I5" s="94">
        <f>'Segmental forecast'!I5</f>
        <v>7573</v>
      </c>
      <c r="J5" s="69">
        <f>'Segmental forecast'!J5</f>
        <v>7870.7517029125293</v>
      </c>
      <c r="K5" s="69">
        <f>'Segmental forecast'!K5</f>
        <v>9935.8088673127186</v>
      </c>
      <c r="L5" s="69">
        <f>'Segmental forecast'!L5</f>
        <v>12017.479022396448</v>
      </c>
      <c r="M5" s="69">
        <f>'Segmental forecast'!M5</f>
        <v>14779.740317908801</v>
      </c>
      <c r="N5" s="69">
        <f>'Segmental forecast'!N5</f>
        <v>17350.893157316605</v>
      </c>
    </row>
    <row r="6" spans="1:15" x14ac:dyDescent="0.25">
      <c r="A6" s="97" t="s">
        <v>132</v>
      </c>
      <c r="B6" s="98">
        <f>'Segmental forecast'!B8</f>
        <v>606</v>
      </c>
      <c r="C6" s="98">
        <f>'Segmental forecast'!C8</f>
        <v>649</v>
      </c>
      <c r="D6" s="98">
        <f>'Segmental forecast'!D8</f>
        <v>706</v>
      </c>
      <c r="E6" s="98">
        <f>'Segmental forecast'!E8</f>
        <v>747</v>
      </c>
      <c r="F6" s="98">
        <f>'Segmental forecast'!F8</f>
        <v>705</v>
      </c>
      <c r="G6" s="98">
        <f>'Segmental forecast'!G8</f>
        <v>721</v>
      </c>
      <c r="H6" s="98">
        <f>'Segmental forecast'!H8</f>
        <v>744</v>
      </c>
      <c r="I6" s="98">
        <f>'Segmental forecast'!I8</f>
        <v>717</v>
      </c>
      <c r="J6" s="125">
        <f>'Segmental forecast'!J8</f>
        <v>749.63291420891494</v>
      </c>
      <c r="K6" s="125">
        <f>'Segmental forecast'!K8</f>
        <v>769.25061335262978</v>
      </c>
      <c r="L6" s="125">
        <f>'Segmental forecast'!L8</f>
        <v>777.15373818243461</v>
      </c>
      <c r="M6" s="125">
        <f>'Segmental forecast'!M8</f>
        <v>807.69621626010246</v>
      </c>
      <c r="N6" s="125">
        <f>'Segmental forecast'!N8</f>
        <v>837.25221053191831</v>
      </c>
    </row>
    <row r="7" spans="1:15" x14ac:dyDescent="0.25">
      <c r="A7" s="99" t="s">
        <v>134</v>
      </c>
      <c r="B7" s="100">
        <f>B5-B6</f>
        <v>4233</v>
      </c>
      <c r="C7" s="100">
        <f t="shared" ref="C7:I7" si="3">C5-C6</f>
        <v>4642</v>
      </c>
      <c r="D7" s="100">
        <f t="shared" si="3"/>
        <v>4945</v>
      </c>
      <c r="E7" s="100">
        <f t="shared" si="3"/>
        <v>4379</v>
      </c>
      <c r="F7" s="100">
        <f t="shared" si="3"/>
        <v>4850</v>
      </c>
      <c r="G7" s="100">
        <f t="shared" si="3"/>
        <v>2976</v>
      </c>
      <c r="H7" s="100">
        <f t="shared" si="3"/>
        <v>6923</v>
      </c>
      <c r="I7" s="100">
        <f t="shared" si="3"/>
        <v>6856</v>
      </c>
      <c r="J7" s="126">
        <f>J5-J6</f>
        <v>7121.118788703614</v>
      </c>
      <c r="K7" s="126">
        <f t="shared" ref="K7:N7" si="4">K5-K6</f>
        <v>9166.5582539600891</v>
      </c>
      <c r="L7" s="126">
        <f t="shared" si="4"/>
        <v>11240.325284214014</v>
      </c>
      <c r="M7" s="126">
        <f t="shared" si="4"/>
        <v>13972.044101648698</v>
      </c>
      <c r="N7" s="126">
        <f t="shared" si="4"/>
        <v>16513.640946784686</v>
      </c>
    </row>
    <row r="8" spans="1:15" x14ac:dyDescent="0.25">
      <c r="A8" s="95" t="s">
        <v>129</v>
      </c>
      <c r="B8" s="96" t="str">
        <f>'Segmental forecast'!B12</f>
        <v>nm</v>
      </c>
      <c r="C8" s="96">
        <f>'Segmental forecast'!C12</f>
        <v>9.6621781242617527E-2</v>
      </c>
      <c r="D8" s="96">
        <f>'Segmental forecast'!D12</f>
        <v>6.527358897027144E-2</v>
      </c>
      <c r="E8" s="96">
        <f>'Segmental forecast'!E12</f>
        <v>-0.11445904954499495</v>
      </c>
      <c r="F8" s="96">
        <f>'Segmental forecast'!F12</f>
        <v>0.10755880337976707</v>
      </c>
      <c r="G8" s="96">
        <f>'Segmental forecast'!G12</f>
        <v>-0.38639175257731961</v>
      </c>
      <c r="H8" s="96">
        <f>'Segmental forecast'!H12</f>
        <v>1.32627688172043</v>
      </c>
      <c r="I8" s="96">
        <f>'Segmental forecast'!I12</f>
        <v>-9.6778853098367767E-3</v>
      </c>
      <c r="J8" s="70">
        <f>(J7-I7)/I7</f>
        <v>3.866960161954696E-2</v>
      </c>
      <c r="K8" s="70">
        <f t="shared" ref="K8:N8" si="5">(K7-J7)/J7</f>
        <v>0.28723568949603823</v>
      </c>
      <c r="L8" s="70">
        <f t="shared" si="5"/>
        <v>0.22623180618069236</v>
      </c>
      <c r="M8" s="70">
        <f t="shared" si="5"/>
        <v>0.24302844876483498</v>
      </c>
      <c r="N8" s="70">
        <f t="shared" si="5"/>
        <v>0.18190587051153667</v>
      </c>
    </row>
    <row r="9" spans="1:15" ht="19.5" customHeight="1" x14ac:dyDescent="0.25">
      <c r="A9" s="95" t="s">
        <v>131</v>
      </c>
      <c r="B9" s="96">
        <f>'Segmental forecast'!B7</f>
        <v>0.15813208718669325</v>
      </c>
      <c r="C9" s="96">
        <f>'Segmental forecast'!C7</f>
        <v>0.16342352359772672</v>
      </c>
      <c r="D9" s="96">
        <f>'Segmental forecast'!D7</f>
        <v>0.16451237263464338</v>
      </c>
      <c r="E9" s="96">
        <f>'Segmental forecast'!E7</f>
        <v>0.14083578316894249</v>
      </c>
      <c r="F9" s="96">
        <f>'Segmental forecast'!F7</f>
        <v>0.14200986783240024</v>
      </c>
      <c r="G9" s="96">
        <f>'Segmental forecast'!G7</f>
        <v>9.8842338849824879E-2</v>
      </c>
      <c r="H9" s="96">
        <f>'Segmental forecast'!H7</f>
        <v>0.17214513449189456</v>
      </c>
      <c r="I9" s="96">
        <f>'Segmental forecast'!I7</f>
        <v>0.16212802397773496</v>
      </c>
      <c r="J9" s="71">
        <f>J5/J3</f>
        <v>0.15420641792131892</v>
      </c>
      <c r="K9" s="71">
        <f t="shared" ref="K9:N9" si="6">K5/K3</f>
        <v>0.17882620898915938</v>
      </c>
      <c r="L9" s="71">
        <f t="shared" si="6"/>
        <v>0.20529179754777754</v>
      </c>
      <c r="M9" s="71">
        <f t="shared" si="6"/>
        <v>0.24041646044005988</v>
      </c>
      <c r="N9" s="71">
        <f t="shared" si="6"/>
        <v>0.2690456838725343</v>
      </c>
      <c r="O9" s="19"/>
    </row>
    <row r="10" spans="1:15" x14ac:dyDescent="0.25">
      <c r="A10" s="101" t="s">
        <v>24</v>
      </c>
      <c r="B10" s="102">
        <f>Historicals!B8</f>
        <v>28</v>
      </c>
      <c r="C10" s="102">
        <f>Historicals!C8</f>
        <v>19</v>
      </c>
      <c r="D10" s="102">
        <f>Historicals!D8</f>
        <v>59</v>
      </c>
      <c r="E10" s="102">
        <f>Historicals!E8</f>
        <v>54</v>
      </c>
      <c r="F10" s="102">
        <f>Historicals!F8</f>
        <v>49</v>
      </c>
      <c r="G10" s="102">
        <f>Historicals!G8</f>
        <v>89</v>
      </c>
      <c r="H10" s="102">
        <f>Historicals!H8</f>
        <v>262</v>
      </c>
      <c r="I10" s="102">
        <f>Historicals!I8</f>
        <v>205</v>
      </c>
      <c r="J10" s="126">
        <f>J50</f>
        <v>248.64600000000002</v>
      </c>
      <c r="K10" s="126">
        <f t="shared" ref="K10:N10" si="7">K50</f>
        <v>283.5472634993709</v>
      </c>
      <c r="L10" s="126">
        <f t="shared" si="7"/>
        <v>330.78624100554828</v>
      </c>
      <c r="M10" s="126">
        <f t="shared" si="7"/>
        <v>419.24666803313789</v>
      </c>
      <c r="N10" s="126">
        <f t="shared" si="7"/>
        <v>552.62226264140008</v>
      </c>
    </row>
    <row r="11" spans="1:15" x14ac:dyDescent="0.25">
      <c r="A11" s="99" t="s">
        <v>149</v>
      </c>
      <c r="B11" s="100">
        <f>B7-B10</f>
        <v>4205</v>
      </c>
      <c r="C11" s="100">
        <f t="shared" ref="C11:N11" si="8">C7-C10</f>
        <v>4623</v>
      </c>
      <c r="D11" s="100">
        <f t="shared" si="8"/>
        <v>4886</v>
      </c>
      <c r="E11" s="100">
        <f t="shared" si="8"/>
        <v>4325</v>
      </c>
      <c r="F11" s="100">
        <f t="shared" si="8"/>
        <v>4801</v>
      </c>
      <c r="G11" s="100">
        <f t="shared" si="8"/>
        <v>2887</v>
      </c>
      <c r="H11" s="100">
        <f t="shared" si="8"/>
        <v>6661</v>
      </c>
      <c r="I11" s="100">
        <f t="shared" si="8"/>
        <v>6651</v>
      </c>
      <c r="J11" s="100">
        <f t="shared" si="8"/>
        <v>6872.4727887036142</v>
      </c>
      <c r="K11" s="100">
        <f t="shared" si="8"/>
        <v>8883.0109904607179</v>
      </c>
      <c r="L11" s="100">
        <f t="shared" si="8"/>
        <v>10909.539043208466</v>
      </c>
      <c r="M11" s="100">
        <f t="shared" si="8"/>
        <v>13552.79743361556</v>
      </c>
      <c r="N11" s="100">
        <f t="shared" si="8"/>
        <v>15961.018684143286</v>
      </c>
    </row>
    <row r="12" spans="1:15" x14ac:dyDescent="0.25">
      <c r="A12" s="103" t="s">
        <v>26</v>
      </c>
      <c r="B12" s="102">
        <f>Historicals!B11</f>
        <v>932</v>
      </c>
      <c r="C12" s="102">
        <f>Historicals!C11</f>
        <v>863</v>
      </c>
      <c r="D12" s="102">
        <f>Historicals!D11</f>
        <v>646</v>
      </c>
      <c r="E12" s="102">
        <f>Historicals!E11</f>
        <v>2392</v>
      </c>
      <c r="F12" s="102">
        <f>Historicals!F11</f>
        <v>772</v>
      </c>
      <c r="G12" s="102">
        <f>Historicals!G11</f>
        <v>348</v>
      </c>
      <c r="H12" s="102">
        <f>Historicals!H11</f>
        <v>934</v>
      </c>
      <c r="I12" s="102">
        <f>Historicals!I11</f>
        <v>605</v>
      </c>
      <c r="J12" s="126">
        <f>J11*J13</f>
        <v>687.66059853890476</v>
      </c>
      <c r="K12" s="126">
        <f t="shared" ref="K12:N12" si="9">K11*K13</f>
        <v>977.7188686764049</v>
      </c>
      <c r="L12" s="126">
        <f t="shared" si="9"/>
        <v>1320.8481224235206</v>
      </c>
      <c r="M12" s="126">
        <f t="shared" si="9"/>
        <v>1804.9622142755543</v>
      </c>
      <c r="N12" s="126">
        <f t="shared" si="9"/>
        <v>2338.2581599165192</v>
      </c>
    </row>
    <row r="13" spans="1:15" x14ac:dyDescent="0.25">
      <c r="A13" s="104" t="s">
        <v>150</v>
      </c>
      <c r="B13" s="96">
        <f>B12/B11</f>
        <v>0.22164090368608799</v>
      </c>
      <c r="C13" s="96">
        <f t="shared" ref="C13:I13" si="10">C12/C11</f>
        <v>0.18667531905688947</v>
      </c>
      <c r="D13" s="96">
        <f t="shared" si="10"/>
        <v>0.13221449038067951</v>
      </c>
      <c r="E13" s="96">
        <f t="shared" si="10"/>
        <v>0.55306358381502885</v>
      </c>
      <c r="F13" s="96">
        <f t="shared" si="10"/>
        <v>0.16079983336804832</v>
      </c>
      <c r="G13" s="96">
        <f t="shared" si="10"/>
        <v>0.12054035330793211</v>
      </c>
      <c r="H13" s="96">
        <f t="shared" si="10"/>
        <v>0.14021918630836211</v>
      </c>
      <c r="I13" s="96">
        <f t="shared" si="10"/>
        <v>9.0963764847391368E-2</v>
      </c>
      <c r="J13" s="84">
        <f>I13*(1+$O$13)</f>
        <v>0.10006014133213051</v>
      </c>
      <c r="K13" s="84">
        <f t="shared" ref="K13:N13" si="11">J13*(1+$O$13)</f>
        <v>0.11006615546534357</v>
      </c>
      <c r="L13" s="84">
        <f t="shared" si="11"/>
        <v>0.12107277101187794</v>
      </c>
      <c r="M13" s="84">
        <f t="shared" si="11"/>
        <v>0.13318004811306575</v>
      </c>
      <c r="N13" s="84">
        <f t="shared" si="11"/>
        <v>0.14649805292437235</v>
      </c>
      <c r="O13" s="132">
        <v>0.1</v>
      </c>
    </row>
    <row r="14" spans="1:15" ht="15.75" thickBot="1" x14ac:dyDescent="0.3">
      <c r="A14" s="105" t="s">
        <v>151</v>
      </c>
      <c r="B14" s="106">
        <f>B11-B12</f>
        <v>3273</v>
      </c>
      <c r="C14" s="106">
        <f t="shared" ref="C14:N14" si="12">C11-C12</f>
        <v>3760</v>
      </c>
      <c r="D14" s="106">
        <f t="shared" si="12"/>
        <v>4240</v>
      </c>
      <c r="E14" s="106">
        <f t="shared" si="12"/>
        <v>1933</v>
      </c>
      <c r="F14" s="106">
        <f t="shared" si="12"/>
        <v>4029</v>
      </c>
      <c r="G14" s="106">
        <f t="shared" si="12"/>
        <v>2539</v>
      </c>
      <c r="H14" s="106">
        <f t="shared" si="12"/>
        <v>5727</v>
      </c>
      <c r="I14" s="106">
        <f t="shared" si="12"/>
        <v>6046</v>
      </c>
      <c r="J14" s="106">
        <f t="shared" si="12"/>
        <v>6184.8121901647091</v>
      </c>
      <c r="K14" s="106">
        <f t="shared" si="12"/>
        <v>7905.2921217843132</v>
      </c>
      <c r="L14" s="106">
        <f t="shared" si="12"/>
        <v>9588.6909207849458</v>
      </c>
      <c r="M14" s="106">
        <f t="shared" si="12"/>
        <v>11747.835219340006</v>
      </c>
      <c r="N14" s="106">
        <f t="shared" si="12"/>
        <v>13622.760524226767</v>
      </c>
    </row>
    <row r="15" spans="1:15" ht="15.75" thickTop="1" x14ac:dyDescent="0.25">
      <c r="A15" s="103" t="s">
        <v>152</v>
      </c>
      <c r="B15" s="102">
        <f>Historicals!B18</f>
        <v>1768.8</v>
      </c>
      <c r="C15" s="102">
        <f>Historicals!C18</f>
        <v>1742.5</v>
      </c>
      <c r="D15" s="102">
        <f>Historicals!D18</f>
        <v>1692</v>
      </c>
      <c r="E15" s="102">
        <f>Historicals!E18</f>
        <v>1659.1</v>
      </c>
      <c r="F15" s="102">
        <f>Historicals!F18</f>
        <v>1618.4</v>
      </c>
      <c r="G15" s="102">
        <f>Historicals!G18</f>
        <v>1591.6</v>
      </c>
      <c r="H15" s="102">
        <f>Historicals!H18</f>
        <v>1609.4</v>
      </c>
      <c r="I15" s="102">
        <f>Historicals!I18</f>
        <v>1610.8</v>
      </c>
      <c r="J15" s="141">
        <f>I15-(J59/$B$73)</f>
        <v>1636.2052300228086</v>
      </c>
      <c r="K15" s="141">
        <f t="shared" ref="K15:N15" si="13">J15-(K59/$B$73)</f>
        <v>1661.6104600456172</v>
      </c>
      <c r="L15" s="141">
        <f t="shared" si="13"/>
        <v>1687.0156900684258</v>
      </c>
      <c r="M15" s="141">
        <f t="shared" si="13"/>
        <v>1712.4209200912344</v>
      </c>
      <c r="N15" s="141">
        <f t="shared" si="13"/>
        <v>1737.826150114043</v>
      </c>
    </row>
    <row r="16" spans="1:15" x14ac:dyDescent="0.25">
      <c r="A16" s="103" t="s">
        <v>153</v>
      </c>
      <c r="B16" s="107">
        <f>Historicals!B15</f>
        <v>1.85</v>
      </c>
      <c r="C16" s="107">
        <f>Historicals!C15</f>
        <v>2.16</v>
      </c>
      <c r="D16" s="107">
        <f>Historicals!D15</f>
        <v>2.5099999999999998</v>
      </c>
      <c r="E16" s="107">
        <f>Historicals!E15</f>
        <v>1.17</v>
      </c>
      <c r="F16" s="107">
        <f>Historicals!F15</f>
        <v>2.4900000000000002</v>
      </c>
      <c r="G16" s="107">
        <f>Historicals!G15</f>
        <v>1.6</v>
      </c>
      <c r="H16" s="107">
        <f>Historicals!H15</f>
        <v>3.56</v>
      </c>
      <c r="I16" s="107">
        <f>Historicals!I15</f>
        <v>3.75</v>
      </c>
      <c r="J16" s="142">
        <f>J14/J15</f>
        <v>3.7799733656141004</v>
      </c>
      <c r="K16" s="142">
        <f t="shared" ref="K16:N16" si="14">K14/K15</f>
        <v>4.7576085441634044</v>
      </c>
      <c r="L16" s="142">
        <f t="shared" si="14"/>
        <v>5.6838184595639571</v>
      </c>
      <c r="M16" s="142">
        <f t="shared" si="14"/>
        <v>6.8603665614608964</v>
      </c>
      <c r="N16" s="142">
        <f t="shared" si="14"/>
        <v>7.8389662414349033</v>
      </c>
    </row>
    <row r="17" spans="1:15" x14ac:dyDescent="0.25">
      <c r="A17" s="103" t="s">
        <v>154</v>
      </c>
      <c r="B17" s="107">
        <f>ABS(Historicals!B92/'Three Statements'!B15)</f>
        <v>0.508254183627318</v>
      </c>
      <c r="C17" s="107">
        <f>ABS(Historicals!C92/'Three Statements'!C15)</f>
        <v>0.58651362984218081</v>
      </c>
      <c r="D17" s="107">
        <f>ABS(Historicals!D92/'Three Statements'!D15)</f>
        <v>0.66962174940898345</v>
      </c>
      <c r="E17" s="107">
        <f>ABS(Historicals!E92/'Three Statements'!E15)</f>
        <v>0.74920137423904531</v>
      </c>
      <c r="F17" s="107">
        <f>ABS(Historicals!F92/'Three Statements'!F15)</f>
        <v>0.82303509639149774</v>
      </c>
      <c r="G17" s="107">
        <f>ABS(Historicals!G92/'Three Statements'!G15)</f>
        <v>0.91228951997989449</v>
      </c>
      <c r="H17" s="107">
        <f>ABS(Historicals!H92/'Three Statements'!H15)</f>
        <v>1.0177705977382876</v>
      </c>
      <c r="I17" s="107">
        <f>ABS(Historicals!I92/'Three Statements'!I15)</f>
        <v>1.1404271169605165</v>
      </c>
      <c r="J17" s="140">
        <f>J16*J19</f>
        <v>1.1552901461793339</v>
      </c>
      <c r="K17" s="140">
        <f t="shared" ref="K17:N17" si="15">K16*K19</f>
        <v>1.4613595989995605</v>
      </c>
      <c r="L17" s="140">
        <f t="shared" si="15"/>
        <v>1.7545859649213393</v>
      </c>
      <c r="M17" s="140">
        <f t="shared" si="15"/>
        <v>2.1283734664350615</v>
      </c>
      <c r="N17" s="140">
        <f t="shared" si="15"/>
        <v>2.4441360153417739</v>
      </c>
      <c r="O17" s="132"/>
    </row>
    <row r="18" spans="1:15" x14ac:dyDescent="0.25">
      <c r="A18" s="104" t="s">
        <v>129</v>
      </c>
      <c r="B18" s="60" t="str">
        <f>IFERROR((B17-A17)/A17,"nm")</f>
        <v>nm</v>
      </c>
      <c r="C18" s="60">
        <f t="shared" ref="C18:I18" si="16">IFERROR((C17-B17)/B17,"nm")</f>
        <v>0.15397698383186798</v>
      </c>
      <c r="D18" s="60">
        <f t="shared" si="16"/>
        <v>0.14169853067040469</v>
      </c>
      <c r="E18" s="60">
        <f t="shared" si="16"/>
        <v>0.11884265243818595</v>
      </c>
      <c r="F18" s="60">
        <f t="shared" si="16"/>
        <v>9.8549902190775404E-2</v>
      </c>
      <c r="G18" s="60">
        <f t="shared" si="16"/>
        <v>0.10844546481641239</v>
      </c>
      <c r="H18" s="60">
        <f t="shared" si="16"/>
        <v>0.1156223714602331</v>
      </c>
      <c r="I18" s="60">
        <f t="shared" si="16"/>
        <v>0.12051489745803122</v>
      </c>
      <c r="J18" s="60">
        <f t="shared" ref="J18" si="17">IFERROR((J17-I17)/I17,"nm")</f>
        <v>1.3032861984578731E-2</v>
      </c>
      <c r="K18" s="60">
        <f t="shared" ref="K18" si="18">IFERROR((K17-J17)/J17,"nm")</f>
        <v>0.26492864483647721</v>
      </c>
      <c r="L18" s="60">
        <f t="shared" ref="L18" si="19">IFERROR((L17-K17)/K17,"nm")</f>
        <v>0.20065312201221394</v>
      </c>
      <c r="M18" s="60">
        <f t="shared" ref="M18" si="20">IFERROR((M17-L17)/L17,"nm")</f>
        <v>0.21303458991847096</v>
      </c>
      <c r="N18" s="60">
        <f t="shared" ref="N18" si="21">IFERROR((N17-M17)/M17,"nm")</f>
        <v>0.14835861933366504</v>
      </c>
      <c r="O18" s="132">
        <v>0.02</v>
      </c>
    </row>
    <row r="19" spans="1:15" x14ac:dyDescent="0.25">
      <c r="A19" s="104" t="s">
        <v>155</v>
      </c>
      <c r="B19" s="96">
        <f>B17/B16</f>
        <v>0.2747319911499016</v>
      </c>
      <c r="C19" s="96">
        <f t="shared" ref="C19:I19" si="22">C17/C16</f>
        <v>0.27153408788989852</v>
      </c>
      <c r="D19" s="96">
        <f t="shared" si="22"/>
        <v>0.26678157346971454</v>
      </c>
      <c r="E19" s="96">
        <f t="shared" si="22"/>
        <v>0.64034305490516696</v>
      </c>
      <c r="F19" s="96">
        <f t="shared" si="22"/>
        <v>0.33053618328975809</v>
      </c>
      <c r="G19" s="96">
        <f t="shared" si="22"/>
        <v>0.57018094998743407</v>
      </c>
      <c r="H19" s="96">
        <f t="shared" si="22"/>
        <v>0.2858906173422156</v>
      </c>
      <c r="I19" s="96">
        <f t="shared" si="22"/>
        <v>0.30411389785613774</v>
      </c>
      <c r="J19" s="60">
        <f>I19*(1+$O$19)</f>
        <v>0.30563446734541838</v>
      </c>
      <c r="K19" s="60">
        <f t="shared" ref="K19:N19" si="23">J19*(1+$O$19)</f>
        <v>0.30716263968214547</v>
      </c>
      <c r="L19" s="60">
        <f t="shared" si="23"/>
        <v>0.30869845288055614</v>
      </c>
      <c r="M19" s="60">
        <f t="shared" si="23"/>
        <v>0.3102419451449589</v>
      </c>
      <c r="N19" s="60">
        <f t="shared" si="23"/>
        <v>0.31179315487068365</v>
      </c>
      <c r="O19" s="136">
        <v>5.0000000000000001E-3</v>
      </c>
    </row>
    <row r="20" spans="1:15" x14ac:dyDescent="0.25">
      <c r="A20" s="108" t="s">
        <v>156</v>
      </c>
      <c r="B20" s="92"/>
      <c r="C20" s="92"/>
      <c r="D20" s="92"/>
      <c r="E20" s="92"/>
      <c r="F20" s="92"/>
      <c r="G20" s="92"/>
      <c r="H20" s="92"/>
      <c r="I20" s="92"/>
      <c r="J20" s="128"/>
      <c r="K20" s="128"/>
      <c r="L20" s="128"/>
      <c r="M20" s="128"/>
      <c r="N20" s="128"/>
    </row>
    <row r="21" spans="1:15" x14ac:dyDescent="0.25">
      <c r="A21" s="103" t="s">
        <v>157</v>
      </c>
      <c r="B21" s="102">
        <f>Historicals!B25</f>
        <v>3852</v>
      </c>
      <c r="C21" s="102">
        <f>Historicals!C25</f>
        <v>3138</v>
      </c>
      <c r="D21" s="102">
        <f>Historicals!D25</f>
        <v>3808</v>
      </c>
      <c r="E21" s="102">
        <f>Historicals!E25</f>
        <v>4249</v>
      </c>
      <c r="F21" s="102">
        <f>Historicals!F25</f>
        <v>4466</v>
      </c>
      <c r="G21" s="102">
        <f>Historicals!G25</f>
        <v>8348</v>
      </c>
      <c r="H21" s="102">
        <f>Historicals!H25</f>
        <v>9889</v>
      </c>
      <c r="I21" s="102">
        <f>Historicals!I25</f>
        <v>8574</v>
      </c>
      <c r="J21" s="143">
        <f>+J68</f>
        <v>9777.4918448058925</v>
      </c>
      <c r="K21" s="143">
        <f t="shared" ref="K21:N21" si="24">+K68</f>
        <v>11406.422103639596</v>
      </c>
      <c r="L21" s="143">
        <f t="shared" si="24"/>
        <v>14456.781656315099</v>
      </c>
      <c r="M21" s="143">
        <f t="shared" si="24"/>
        <v>19055.940091082761</v>
      </c>
      <c r="N21" s="143">
        <f t="shared" si="24"/>
        <v>24759.438766454292</v>
      </c>
      <c r="O21" s="132">
        <v>0.02</v>
      </c>
    </row>
    <row r="22" spans="1:15" x14ac:dyDescent="0.25">
      <c r="A22" s="103" t="s">
        <v>158</v>
      </c>
      <c r="B22" s="102">
        <f>Historicals!B26</f>
        <v>2072</v>
      </c>
      <c r="C22" s="102">
        <f>Historicals!C26</f>
        <v>2319</v>
      </c>
      <c r="D22" s="102">
        <f>Historicals!D26</f>
        <v>2371</v>
      </c>
      <c r="E22" s="102">
        <f>Historicals!E26</f>
        <v>996</v>
      </c>
      <c r="F22" s="102">
        <f>Historicals!F26</f>
        <v>197</v>
      </c>
      <c r="G22" s="102">
        <f>Historicals!G26</f>
        <v>439</v>
      </c>
      <c r="H22" s="102">
        <f>Historicals!H26</f>
        <v>3587</v>
      </c>
      <c r="I22" s="102">
        <f>Historicals!I26</f>
        <v>4423</v>
      </c>
      <c r="J22" s="50">
        <f>I22</f>
        <v>4423</v>
      </c>
      <c r="K22" s="50">
        <f t="shared" ref="K22:N22" si="25">J22</f>
        <v>4423</v>
      </c>
      <c r="L22" s="50">
        <f t="shared" si="25"/>
        <v>4423</v>
      </c>
      <c r="M22" s="50">
        <f t="shared" si="25"/>
        <v>4423</v>
      </c>
      <c r="N22" s="50">
        <f t="shared" si="25"/>
        <v>4423</v>
      </c>
    </row>
    <row r="23" spans="1:15" x14ac:dyDescent="0.25">
      <c r="A23" s="103" t="s">
        <v>159</v>
      </c>
      <c r="B23" s="102">
        <f>(Historicals!B28+Historicals!B27)-Historicals!B41</f>
        <v>5564</v>
      </c>
      <c r="C23" s="102">
        <f>(Historicals!C28+Historicals!C27)-Historicals!C41</f>
        <v>5888</v>
      </c>
      <c r="D23" s="102">
        <f>(Historicals!D28+Historicals!D27)-Historicals!D41</f>
        <v>6684</v>
      </c>
      <c r="E23" s="102">
        <f>(Historicals!E28+Historicals!E27)-Historicals!E41</f>
        <v>6480</v>
      </c>
      <c r="F23" s="102">
        <f>(Historicals!F28+Historicals!F27)-Historicals!F41</f>
        <v>7282</v>
      </c>
      <c r="G23" s="102">
        <f>(Historicals!G28+Historicals!G27)-Historicals!G41</f>
        <v>7868</v>
      </c>
      <c r="H23" s="102">
        <f>(Historicals!H28+Historicals!H27)-Historicals!H41</f>
        <v>8481</v>
      </c>
      <c r="I23" s="102">
        <f>(Historicals!I28+Historicals!I27)-Historicals!I41</f>
        <v>9729</v>
      </c>
      <c r="J23" s="50">
        <f>J24*J3</f>
        <v>9966.6738674018106</v>
      </c>
      <c r="K23" s="50">
        <f t="shared" ref="K23:N23" si="26">K24*K3</f>
        <v>10944.724944019352</v>
      </c>
      <c r="L23" s="50">
        <f t="shared" si="26"/>
        <v>11644.065141326826</v>
      </c>
      <c r="M23" s="50">
        <f t="shared" si="26"/>
        <v>12262.203404709862</v>
      </c>
      <c r="N23" s="50">
        <f t="shared" si="26"/>
        <v>13039.768490830031</v>
      </c>
    </row>
    <row r="24" spans="1:15" x14ac:dyDescent="0.25">
      <c r="A24" s="104" t="s">
        <v>160</v>
      </c>
      <c r="B24" s="96">
        <f>B23/B3</f>
        <v>0.18182412339466031</v>
      </c>
      <c r="C24" s="96">
        <f t="shared" ref="C24:I24" si="27">C23/C3</f>
        <v>0.1818631084754139</v>
      </c>
      <c r="D24" s="96">
        <f t="shared" si="27"/>
        <v>0.19458515283842795</v>
      </c>
      <c r="E24" s="96">
        <f t="shared" si="27"/>
        <v>0.17803665137236585</v>
      </c>
      <c r="F24" s="96">
        <f t="shared" si="27"/>
        <v>0.18615947030702765</v>
      </c>
      <c r="G24" s="96">
        <f t="shared" si="27"/>
        <v>0.21035745795791783</v>
      </c>
      <c r="H24" s="96">
        <f t="shared" si="27"/>
        <v>0.19042166240064665</v>
      </c>
      <c r="I24" s="96">
        <f t="shared" si="27"/>
        <v>0.20828516377649325</v>
      </c>
      <c r="J24" s="82">
        <f>AVERAGE(B24:I24)*(1+$O$24)</f>
        <v>0.19527043079167658</v>
      </c>
      <c r="K24" s="82">
        <f t="shared" ref="K24:N24" si="28">AVERAGE(C24:J24)*(1+$O$24)</f>
        <v>0.19698483498479616</v>
      </c>
      <c r="L24" s="82">
        <f t="shared" si="28"/>
        <v>0.19891285511474238</v>
      </c>
      <c r="M24" s="82">
        <f t="shared" si="28"/>
        <v>0.19946463715497245</v>
      </c>
      <c r="N24" s="82">
        <f t="shared" si="28"/>
        <v>0.20219670534225478</v>
      </c>
      <c r="O24" s="132">
        <v>0.02</v>
      </c>
    </row>
    <row r="25" spans="1:15" x14ac:dyDescent="0.25">
      <c r="A25" s="103" t="s">
        <v>161</v>
      </c>
      <c r="B25" s="102">
        <f>Historicals!B29</f>
        <v>1968</v>
      </c>
      <c r="C25" s="102">
        <f>Historicals!C29</f>
        <v>1489</v>
      </c>
      <c r="D25" s="102">
        <f>Historicals!D29</f>
        <v>1150</v>
      </c>
      <c r="E25" s="102">
        <f>Historicals!E29</f>
        <v>1130</v>
      </c>
      <c r="F25" s="102">
        <f>Historicals!F29</f>
        <v>1968</v>
      </c>
      <c r="G25" s="102">
        <f>Historicals!G29</f>
        <v>1653</v>
      </c>
      <c r="H25" s="102">
        <f>Historicals!H29</f>
        <v>1498</v>
      </c>
      <c r="I25" s="102">
        <f>Historicals!I29</f>
        <v>2129</v>
      </c>
      <c r="J25" s="50">
        <f>I25</f>
        <v>2129</v>
      </c>
      <c r="K25" s="50">
        <f t="shared" ref="K25:N25" si="29">J25</f>
        <v>2129</v>
      </c>
      <c r="L25" s="50">
        <f t="shared" si="29"/>
        <v>2129</v>
      </c>
      <c r="M25" s="50">
        <f t="shared" si="29"/>
        <v>2129</v>
      </c>
      <c r="N25" s="50">
        <f t="shared" si="29"/>
        <v>2129</v>
      </c>
    </row>
    <row r="26" spans="1:15" x14ac:dyDescent="0.25">
      <c r="A26" s="103" t="s">
        <v>162</v>
      </c>
      <c r="B26" s="102">
        <f>Historicals!B31</f>
        <v>3011</v>
      </c>
      <c r="C26" s="102">
        <f>Historicals!C31</f>
        <v>3520</v>
      </c>
      <c r="D26" s="102">
        <f>Historicals!D31</f>
        <v>3989</v>
      </c>
      <c r="E26" s="102">
        <f>Historicals!E31</f>
        <v>4454</v>
      </c>
      <c r="F26" s="102">
        <f>Historicals!F31</f>
        <v>4744</v>
      </c>
      <c r="G26" s="102">
        <f>Historicals!G31</f>
        <v>4866</v>
      </c>
      <c r="H26" s="102">
        <f>Historicals!H31</f>
        <v>4904</v>
      </c>
      <c r="I26" s="102">
        <f>Historicals!I31</f>
        <v>4791</v>
      </c>
      <c r="J26" s="50">
        <f>I26-J52-J47</f>
        <v>4781.3546985845642</v>
      </c>
      <c r="K26" s="50">
        <f t="shared" ref="K26:N26" si="30">J26-K52-K47</f>
        <v>4788.4550893318956</v>
      </c>
      <c r="L26" s="50">
        <f t="shared" si="30"/>
        <v>4804.4322077377137</v>
      </c>
      <c r="M26" s="50">
        <f t="shared" si="30"/>
        <v>4827.2994792365234</v>
      </c>
      <c r="N26" s="50">
        <f t="shared" si="30"/>
        <v>4858.5127600751202</v>
      </c>
    </row>
    <row r="27" spans="1:15" x14ac:dyDescent="0.25">
      <c r="A27" s="103" t="s">
        <v>163</v>
      </c>
      <c r="B27" s="102">
        <f>Historicals!B33</f>
        <v>281</v>
      </c>
      <c r="C27" s="102">
        <f>Historicals!C33</f>
        <v>281</v>
      </c>
      <c r="D27" s="102">
        <f>Historicals!D33</f>
        <v>283</v>
      </c>
      <c r="E27" s="102">
        <f>Historicals!E33</f>
        <v>285</v>
      </c>
      <c r="F27" s="102">
        <f>Historicals!F33</f>
        <v>283</v>
      </c>
      <c r="G27" s="102">
        <f>Historicals!G33</f>
        <v>274</v>
      </c>
      <c r="H27" s="102">
        <f>Historicals!H33</f>
        <v>269</v>
      </c>
      <c r="I27" s="102">
        <f>Historicals!I33</f>
        <v>286</v>
      </c>
      <c r="J27" s="50">
        <f t="shared" ref="J27:N30" si="31">I27</f>
        <v>286</v>
      </c>
      <c r="K27" s="50">
        <f t="shared" si="31"/>
        <v>286</v>
      </c>
      <c r="L27" s="50">
        <f t="shared" si="31"/>
        <v>286</v>
      </c>
      <c r="M27" s="50">
        <f t="shared" si="31"/>
        <v>286</v>
      </c>
      <c r="N27" s="50">
        <f t="shared" si="31"/>
        <v>286</v>
      </c>
    </row>
    <row r="28" spans="1:15" x14ac:dyDescent="0.25">
      <c r="A28" s="103" t="s">
        <v>40</v>
      </c>
      <c r="B28" s="102">
        <f>Historicals!B34</f>
        <v>131</v>
      </c>
      <c r="C28" s="102">
        <f>Historicals!C34</f>
        <v>131</v>
      </c>
      <c r="D28" s="102">
        <f>Historicals!D34</f>
        <v>139</v>
      </c>
      <c r="E28" s="102">
        <f>Historicals!E34</f>
        <v>154</v>
      </c>
      <c r="F28" s="102">
        <f>Historicals!F34</f>
        <v>154</v>
      </c>
      <c r="G28" s="102">
        <f>Historicals!G34</f>
        <v>223</v>
      </c>
      <c r="H28" s="102">
        <f>Historicals!H34</f>
        <v>242</v>
      </c>
      <c r="I28" s="102">
        <f>Historicals!I34</f>
        <v>284</v>
      </c>
      <c r="J28" s="50">
        <f t="shared" si="31"/>
        <v>284</v>
      </c>
      <c r="K28" s="50">
        <f t="shared" si="31"/>
        <v>284</v>
      </c>
      <c r="L28" s="50">
        <f t="shared" si="31"/>
        <v>284</v>
      </c>
      <c r="M28" s="50">
        <f t="shared" si="31"/>
        <v>284</v>
      </c>
      <c r="N28" s="50">
        <f t="shared" si="31"/>
        <v>284</v>
      </c>
    </row>
    <row r="29" spans="1:15" x14ac:dyDescent="0.25">
      <c r="A29" s="109" t="s">
        <v>38</v>
      </c>
      <c r="B29" s="102">
        <f>Historicals!B32</f>
        <v>0</v>
      </c>
      <c r="C29" s="102">
        <f>Historicals!C32</f>
        <v>0</v>
      </c>
      <c r="D29" s="102">
        <f>Historicals!D32</f>
        <v>0</v>
      </c>
      <c r="E29" s="102">
        <f>Historicals!E32</f>
        <v>0</v>
      </c>
      <c r="F29" s="102">
        <f>Historicals!F32</f>
        <v>0</v>
      </c>
      <c r="G29" s="102">
        <f>Historicals!G32</f>
        <v>3097</v>
      </c>
      <c r="H29" s="102">
        <f>Historicals!H32</f>
        <v>3113</v>
      </c>
      <c r="I29" s="102">
        <f>Historicals!I32</f>
        <v>2926</v>
      </c>
      <c r="J29" s="50">
        <f t="shared" si="31"/>
        <v>2926</v>
      </c>
      <c r="K29" s="50">
        <f t="shared" si="31"/>
        <v>2926</v>
      </c>
      <c r="L29" s="50">
        <f t="shared" si="31"/>
        <v>2926</v>
      </c>
      <c r="M29" s="50">
        <f t="shared" si="31"/>
        <v>2926</v>
      </c>
      <c r="N29" s="50">
        <f t="shared" si="31"/>
        <v>2926</v>
      </c>
    </row>
    <row r="30" spans="1:15" x14ac:dyDescent="0.25">
      <c r="A30" s="103" t="s">
        <v>164</v>
      </c>
      <c r="B30" s="102">
        <f>Historicals!B35</f>
        <v>2587</v>
      </c>
      <c r="C30" s="102">
        <f>Historicals!C35</f>
        <v>2439</v>
      </c>
      <c r="D30" s="102">
        <f>Historicals!D35</f>
        <v>2787</v>
      </c>
      <c r="E30" s="102">
        <f>Historicals!E35</f>
        <v>2509</v>
      </c>
      <c r="F30" s="102">
        <f>Historicals!F35</f>
        <v>2011</v>
      </c>
      <c r="G30" s="102">
        <f>Historicals!G35</f>
        <v>2326</v>
      </c>
      <c r="H30" s="102">
        <f>Historicals!H35</f>
        <v>2921</v>
      </c>
      <c r="I30" s="102">
        <f>Historicals!I35</f>
        <v>3821</v>
      </c>
      <c r="J30" s="50">
        <f t="shared" si="31"/>
        <v>3821</v>
      </c>
      <c r="K30" s="50">
        <f t="shared" si="31"/>
        <v>3821</v>
      </c>
      <c r="L30" s="50">
        <f t="shared" si="31"/>
        <v>3821</v>
      </c>
      <c r="M30" s="50">
        <f t="shared" si="31"/>
        <v>3821</v>
      </c>
      <c r="N30" s="50">
        <f t="shared" si="31"/>
        <v>3821</v>
      </c>
    </row>
    <row r="31" spans="1:15" ht="15.75" thickBot="1" x14ac:dyDescent="0.3">
      <c r="A31" s="105" t="s">
        <v>165</v>
      </c>
      <c r="B31" s="106">
        <f>+B21+B22+B23+B25+B26+B27+B28+B29+B30</f>
        <v>19466</v>
      </c>
      <c r="C31" s="106">
        <f t="shared" ref="C31:N31" si="32">+C21+C22+C23+C25+C26+C27+C28+C29+C30</f>
        <v>19205</v>
      </c>
      <c r="D31" s="106">
        <f t="shared" si="32"/>
        <v>21211</v>
      </c>
      <c r="E31" s="106">
        <f t="shared" si="32"/>
        <v>20257</v>
      </c>
      <c r="F31" s="106">
        <f t="shared" si="32"/>
        <v>21105</v>
      </c>
      <c r="G31" s="106">
        <f t="shared" si="32"/>
        <v>29094</v>
      </c>
      <c r="H31" s="106">
        <f t="shared" si="32"/>
        <v>34904</v>
      </c>
      <c r="I31" s="106">
        <f t="shared" si="32"/>
        <v>36963</v>
      </c>
      <c r="J31" s="106">
        <f t="shared" si="32"/>
        <v>38394.520410792262</v>
      </c>
      <c r="K31" s="106">
        <f t="shared" si="32"/>
        <v>41008.602136990841</v>
      </c>
      <c r="L31" s="106">
        <f t="shared" si="32"/>
        <v>44774.279005379642</v>
      </c>
      <c r="M31" s="106">
        <f t="shared" si="32"/>
        <v>50014.442975029146</v>
      </c>
      <c r="N31" s="106">
        <f t="shared" si="32"/>
        <v>56526.720017359447</v>
      </c>
    </row>
    <row r="32" spans="1:15" ht="15.75" thickTop="1" x14ac:dyDescent="0.25">
      <c r="A32" s="103" t="s">
        <v>166</v>
      </c>
      <c r="B32" s="102">
        <f>B33+B34</f>
        <v>181</v>
      </c>
      <c r="C32" s="102">
        <f t="shared" ref="C32:I32" si="33">C33+C34</f>
        <v>45</v>
      </c>
      <c r="D32" s="102">
        <f t="shared" si="33"/>
        <v>331</v>
      </c>
      <c r="E32" s="102">
        <f t="shared" si="33"/>
        <v>342</v>
      </c>
      <c r="F32" s="102">
        <f t="shared" si="33"/>
        <v>15</v>
      </c>
      <c r="G32" s="102">
        <f t="shared" si="33"/>
        <v>251</v>
      </c>
      <c r="H32" s="102">
        <f t="shared" si="33"/>
        <v>2</v>
      </c>
      <c r="I32" s="102">
        <f t="shared" si="33"/>
        <v>510</v>
      </c>
      <c r="J32" s="50">
        <f>SUM(J33:J34)</f>
        <v>510</v>
      </c>
      <c r="K32" s="50">
        <f t="shared" ref="K32:N32" si="34">SUM(K33:K34)</f>
        <v>510</v>
      </c>
      <c r="L32" s="50">
        <f t="shared" si="34"/>
        <v>510</v>
      </c>
      <c r="M32" s="50">
        <f t="shared" si="34"/>
        <v>510</v>
      </c>
      <c r="N32" s="50">
        <f t="shared" si="34"/>
        <v>510</v>
      </c>
      <c r="O32" s="136">
        <v>5.5E-2</v>
      </c>
    </row>
    <row r="33" spans="1:15" x14ac:dyDescent="0.25">
      <c r="A33" s="101" t="s">
        <v>45</v>
      </c>
      <c r="B33" s="102">
        <f>Historicals!B39</f>
        <v>107</v>
      </c>
      <c r="C33" s="102">
        <f>Historicals!C39</f>
        <v>44</v>
      </c>
      <c r="D33" s="102">
        <f>Historicals!D39</f>
        <v>6</v>
      </c>
      <c r="E33" s="102">
        <f>Historicals!E39</f>
        <v>6</v>
      </c>
      <c r="F33" s="102">
        <f>Historicals!F39</f>
        <v>6</v>
      </c>
      <c r="G33" s="102">
        <f>Historicals!G39</f>
        <v>3</v>
      </c>
      <c r="H33" s="102">
        <f>Historicals!H39</f>
        <v>0</v>
      </c>
      <c r="I33" s="102">
        <f>Historicals!I39</f>
        <v>500</v>
      </c>
      <c r="J33" s="50">
        <f>I33</f>
        <v>500</v>
      </c>
      <c r="K33" s="50">
        <f t="shared" ref="K33:N33" si="35">J33</f>
        <v>500</v>
      </c>
      <c r="L33" s="50">
        <f t="shared" si="35"/>
        <v>500</v>
      </c>
      <c r="M33" s="50">
        <f t="shared" si="35"/>
        <v>500</v>
      </c>
      <c r="N33" s="50">
        <f t="shared" si="35"/>
        <v>500</v>
      </c>
      <c r="O33" s="137">
        <v>-0.25</v>
      </c>
    </row>
    <row r="34" spans="1:15" x14ac:dyDescent="0.25">
      <c r="A34" s="101" t="s">
        <v>46</v>
      </c>
      <c r="B34" s="102">
        <f>Historicals!B40</f>
        <v>74</v>
      </c>
      <c r="C34" s="102">
        <f>Historicals!C40</f>
        <v>1</v>
      </c>
      <c r="D34" s="102">
        <f>Historicals!D40</f>
        <v>325</v>
      </c>
      <c r="E34" s="102">
        <f>Historicals!E40</f>
        <v>336</v>
      </c>
      <c r="F34" s="102">
        <f>Historicals!F40</f>
        <v>9</v>
      </c>
      <c r="G34" s="102">
        <f>Historicals!G40</f>
        <v>248</v>
      </c>
      <c r="H34" s="102">
        <f>Historicals!H40</f>
        <v>2</v>
      </c>
      <c r="I34" s="102">
        <f>Historicals!I40</f>
        <v>10</v>
      </c>
      <c r="J34" s="50">
        <f>I34</f>
        <v>10</v>
      </c>
      <c r="K34" s="50">
        <f t="shared" ref="K34:N34" si="36">J34</f>
        <v>10</v>
      </c>
      <c r="L34" s="50">
        <f t="shared" si="36"/>
        <v>10</v>
      </c>
      <c r="M34" s="50">
        <f t="shared" si="36"/>
        <v>10</v>
      </c>
      <c r="N34" s="50">
        <f t="shared" si="36"/>
        <v>10</v>
      </c>
    </row>
    <row r="35" spans="1:15" x14ac:dyDescent="0.25">
      <c r="A35" s="103" t="s">
        <v>167</v>
      </c>
      <c r="B35" s="102">
        <f>+Historicals!B42+Historicals!B43+Historicals!B44</f>
        <v>4020</v>
      </c>
      <c r="C35" s="102">
        <f>+Historicals!C42+Historicals!C43+Historicals!C44</f>
        <v>3122</v>
      </c>
      <c r="D35" s="102">
        <f>+Historicals!D42+Historicals!D43+Historicals!D44</f>
        <v>3095</v>
      </c>
      <c r="E35" s="102">
        <f>+Historicals!E42+Historicals!E43+Historicals!E44</f>
        <v>3419</v>
      </c>
      <c r="F35" s="102">
        <f>+Historicals!F42+Historicals!F43+Historicals!F44</f>
        <v>5239</v>
      </c>
      <c r="G35" s="102">
        <f>+Historicals!G42+Historicals!G43+Historicals!G44</f>
        <v>5785</v>
      </c>
      <c r="H35" s="102">
        <f>+Historicals!H42+Historicals!H43+Historicals!H44</f>
        <v>6836</v>
      </c>
      <c r="I35" s="102">
        <f>+Historicals!I42+Historicals!I43+Historicals!I44</f>
        <v>6862</v>
      </c>
      <c r="J35" s="50">
        <f>I35</f>
        <v>6862</v>
      </c>
      <c r="K35" s="50">
        <f t="shared" ref="K35:N35" si="37">J35</f>
        <v>6862</v>
      </c>
      <c r="L35" s="50">
        <f t="shared" si="37"/>
        <v>6862</v>
      </c>
      <c r="M35" s="50">
        <f t="shared" si="37"/>
        <v>6862</v>
      </c>
      <c r="N35" s="50">
        <f t="shared" si="37"/>
        <v>6862</v>
      </c>
    </row>
    <row r="36" spans="1:15" x14ac:dyDescent="0.25">
      <c r="A36" s="103" t="s">
        <v>49</v>
      </c>
      <c r="B36" s="102">
        <f>Historicals!B46</f>
        <v>1079</v>
      </c>
      <c r="C36" s="102">
        <f>Historicals!C46</f>
        <v>2010</v>
      </c>
      <c r="D36" s="102">
        <f>Historicals!D46</f>
        <v>3471</v>
      </c>
      <c r="E36" s="102">
        <f>Historicals!E46</f>
        <v>3468</v>
      </c>
      <c r="F36" s="102">
        <f>Historicals!F46</f>
        <v>3464</v>
      </c>
      <c r="G36" s="102">
        <f>Historicals!G46</f>
        <v>9406</v>
      </c>
      <c r="H36" s="102">
        <f>Historicals!H46</f>
        <v>9413</v>
      </c>
      <c r="I36" s="102">
        <f>Historicals!I46</f>
        <v>8920</v>
      </c>
      <c r="J36" s="50">
        <f>I36-J62</f>
        <v>8920</v>
      </c>
      <c r="K36" s="50">
        <f t="shared" ref="K36:N36" si="38">J36-K62</f>
        <v>8920</v>
      </c>
      <c r="L36" s="50">
        <f t="shared" si="38"/>
        <v>8920</v>
      </c>
      <c r="M36" s="50">
        <f t="shared" si="38"/>
        <v>8920</v>
      </c>
      <c r="N36" s="50">
        <f t="shared" si="38"/>
        <v>8920</v>
      </c>
    </row>
    <row r="37" spans="1:15" x14ac:dyDescent="0.25">
      <c r="A37" s="109" t="s">
        <v>50</v>
      </c>
      <c r="B37" s="102">
        <f>Historicals!B47</f>
        <v>0</v>
      </c>
      <c r="C37" s="102">
        <f>Historicals!C47</f>
        <v>0</v>
      </c>
      <c r="D37" s="102">
        <f>Historicals!D47</f>
        <v>0</v>
      </c>
      <c r="E37" s="102">
        <f>Historicals!E47</f>
        <v>0</v>
      </c>
      <c r="F37" s="102">
        <f>Historicals!F47</f>
        <v>0</v>
      </c>
      <c r="G37" s="102">
        <f>Historicals!G47</f>
        <v>2913</v>
      </c>
      <c r="H37" s="102">
        <f>Historicals!H47</f>
        <v>2931</v>
      </c>
      <c r="I37" s="102">
        <f>Historicals!I47</f>
        <v>2777</v>
      </c>
      <c r="J37" s="50">
        <f>I37</f>
        <v>2777</v>
      </c>
      <c r="K37" s="50">
        <f t="shared" ref="K37:N37" si="39">J37</f>
        <v>2777</v>
      </c>
      <c r="L37" s="50">
        <f t="shared" si="39"/>
        <v>2777</v>
      </c>
      <c r="M37" s="50">
        <f t="shared" si="39"/>
        <v>2777</v>
      </c>
      <c r="N37" s="50">
        <f t="shared" si="39"/>
        <v>2777</v>
      </c>
    </row>
    <row r="38" spans="1:15" x14ac:dyDescent="0.25">
      <c r="A38" s="103" t="s">
        <v>168</v>
      </c>
      <c r="B38" s="102">
        <f>Historicals!B48+Historicals!B49+Historicals!B50</f>
        <v>1479</v>
      </c>
      <c r="C38" s="102">
        <f>Historicals!C48+Historicals!C49+Historicals!C50</f>
        <v>1770</v>
      </c>
      <c r="D38" s="102">
        <f>Historicals!D48+Historicals!D49+Historicals!D50</f>
        <v>1907</v>
      </c>
      <c r="E38" s="102">
        <f>Historicals!E48+Historicals!E49+Historicals!E50</f>
        <v>3216</v>
      </c>
      <c r="F38" s="102">
        <f>Historicals!F48+Historicals!F49+Historicals!F50</f>
        <v>3347</v>
      </c>
      <c r="G38" s="102">
        <f>Historicals!G48+Historicals!G49+Historicals!G50</f>
        <v>2684</v>
      </c>
      <c r="H38" s="102">
        <f>Historicals!H48+Historicals!H49+Historicals!H50</f>
        <v>2955</v>
      </c>
      <c r="I38" s="102">
        <f>Historicals!I48+Historicals!I49+Historicals!I50</f>
        <v>2613</v>
      </c>
      <c r="J38" s="50">
        <f t="shared" ref="J38:N40" si="40">I38</f>
        <v>2613</v>
      </c>
      <c r="K38" s="50">
        <f t="shared" si="40"/>
        <v>2613</v>
      </c>
      <c r="L38" s="50">
        <f t="shared" si="40"/>
        <v>2613</v>
      </c>
      <c r="M38" s="50">
        <f t="shared" si="40"/>
        <v>2613</v>
      </c>
      <c r="N38" s="50">
        <f t="shared" si="40"/>
        <v>2613</v>
      </c>
    </row>
    <row r="39" spans="1:15" x14ac:dyDescent="0.25">
      <c r="A39" s="103" t="s">
        <v>169</v>
      </c>
      <c r="B39" s="102"/>
      <c r="C39" s="102"/>
      <c r="D39" s="102"/>
      <c r="E39" s="102"/>
      <c r="F39" s="102"/>
      <c r="G39" s="102"/>
      <c r="H39" s="102"/>
      <c r="I39" s="102"/>
      <c r="J39" s="50">
        <f t="shared" si="40"/>
        <v>0</v>
      </c>
      <c r="K39" s="50">
        <f t="shared" si="40"/>
        <v>0</v>
      </c>
      <c r="L39" s="50">
        <f t="shared" si="40"/>
        <v>0</v>
      </c>
      <c r="M39" s="50">
        <f t="shared" si="40"/>
        <v>0</v>
      </c>
      <c r="N39" s="50">
        <f t="shared" si="40"/>
        <v>0</v>
      </c>
    </row>
    <row r="40" spans="1:15" x14ac:dyDescent="0.25">
      <c r="A40" s="101" t="s">
        <v>170</v>
      </c>
      <c r="B40" s="102">
        <f>Historicals!B53+Historicals!B54</f>
        <v>3</v>
      </c>
      <c r="C40" s="102">
        <f>Historicals!C53+Historicals!C54</f>
        <v>3</v>
      </c>
      <c r="D40" s="102">
        <f>Historicals!D53+Historicals!D54</f>
        <v>3</v>
      </c>
      <c r="E40" s="102">
        <f>Historicals!E53+Historicals!E54</f>
        <v>3</v>
      </c>
      <c r="F40" s="102">
        <f>Historicals!F53+Historicals!F54</f>
        <v>3</v>
      </c>
      <c r="G40" s="102">
        <f>Historicals!G53+Historicals!G54</f>
        <v>3</v>
      </c>
      <c r="H40" s="102">
        <f>Historicals!H53+Historicals!H54</f>
        <v>3</v>
      </c>
      <c r="I40" s="102">
        <f>Historicals!I53+Historicals!I54</f>
        <v>3</v>
      </c>
      <c r="J40" s="50">
        <f t="shared" si="40"/>
        <v>3</v>
      </c>
      <c r="K40" s="50">
        <f t="shared" si="40"/>
        <v>3</v>
      </c>
      <c r="L40" s="50">
        <f t="shared" si="40"/>
        <v>3</v>
      </c>
      <c r="M40" s="50">
        <f t="shared" si="40"/>
        <v>3</v>
      </c>
      <c r="N40" s="50">
        <f t="shared" si="40"/>
        <v>3</v>
      </c>
    </row>
    <row r="41" spans="1:15" x14ac:dyDescent="0.25">
      <c r="A41" s="101" t="s">
        <v>171</v>
      </c>
      <c r="B41" s="102">
        <f>Historicals!B57</f>
        <v>4685</v>
      </c>
      <c r="C41" s="102">
        <f>Historicals!C57</f>
        <v>4151</v>
      </c>
      <c r="D41" s="102">
        <f>Historicals!D57</f>
        <v>6907</v>
      </c>
      <c r="E41" s="102">
        <f>Historicals!E57</f>
        <v>3517</v>
      </c>
      <c r="F41" s="102">
        <f>Historicals!F57</f>
        <v>1643</v>
      </c>
      <c r="G41" s="102">
        <f>Historicals!G57</f>
        <v>-191</v>
      </c>
      <c r="H41" s="102">
        <f>Historicals!H57</f>
        <v>3179</v>
      </c>
      <c r="I41" s="102">
        <f>Historicals!I57</f>
        <v>3476</v>
      </c>
      <c r="J41" s="50">
        <f>(I41+J14)+J61+J59</f>
        <v>4907.5204107922691</v>
      </c>
      <c r="K41" s="50">
        <f t="shared" ref="K41:N41" si="41">(J41+K14)+K61+K59</f>
        <v>7521.6021369908449</v>
      </c>
      <c r="L41" s="50">
        <f t="shared" si="41"/>
        <v>11287.279005379642</v>
      </c>
      <c r="M41" s="50">
        <f t="shared" si="41"/>
        <v>16527.442975029149</v>
      </c>
      <c r="N41" s="50">
        <f t="shared" si="41"/>
        <v>23039.720017359443</v>
      </c>
    </row>
    <row r="42" spans="1:15" x14ac:dyDescent="0.25">
      <c r="A42" s="101" t="s">
        <v>172</v>
      </c>
      <c r="B42" s="102">
        <f>Historicals!B55+Historicals!B56</f>
        <v>8019</v>
      </c>
      <c r="C42" s="102">
        <f>Historicals!C55+Historicals!C56</f>
        <v>8104</v>
      </c>
      <c r="D42" s="102">
        <f>Historicals!D55+Historicals!D56</f>
        <v>5497</v>
      </c>
      <c r="E42" s="102">
        <f>Historicals!E55+Historicals!E56</f>
        <v>6292</v>
      </c>
      <c r="F42" s="102">
        <f>Historicals!F55+Historicals!F56</f>
        <v>7394</v>
      </c>
      <c r="G42" s="102">
        <f>Historicals!G55+Historicals!G56</f>
        <v>8243</v>
      </c>
      <c r="H42" s="102">
        <f>Historicals!H55+Historicals!H56</f>
        <v>9585</v>
      </c>
      <c r="I42" s="102">
        <f>Historicals!I55+Historicals!I56</f>
        <v>11802</v>
      </c>
      <c r="J42" s="50">
        <f>I42</f>
        <v>11802</v>
      </c>
      <c r="K42" s="50">
        <f t="shared" ref="K42:N42" si="42">J42</f>
        <v>11802</v>
      </c>
      <c r="L42" s="50">
        <f t="shared" si="42"/>
        <v>11802</v>
      </c>
      <c r="M42" s="50">
        <f t="shared" si="42"/>
        <v>11802</v>
      </c>
      <c r="N42" s="50">
        <f t="shared" si="42"/>
        <v>11802</v>
      </c>
    </row>
    <row r="43" spans="1:15" ht="15.75" thickBot="1" x14ac:dyDescent="0.3">
      <c r="A43" s="105" t="s">
        <v>173</v>
      </c>
      <c r="B43" s="106">
        <f>SUM(B33:B38)+SUM(B40:B42)</f>
        <v>19466</v>
      </c>
      <c r="C43" s="106">
        <f t="shared" ref="C43:N43" si="43">SUM(C33:C38)+SUM(C40:C42)</f>
        <v>19205</v>
      </c>
      <c r="D43" s="106">
        <f t="shared" si="43"/>
        <v>21211</v>
      </c>
      <c r="E43" s="106">
        <f t="shared" si="43"/>
        <v>20257</v>
      </c>
      <c r="F43" s="106">
        <f t="shared" si="43"/>
        <v>21105</v>
      </c>
      <c r="G43" s="106">
        <f t="shared" si="43"/>
        <v>29094</v>
      </c>
      <c r="H43" s="106">
        <f t="shared" si="43"/>
        <v>34904</v>
      </c>
      <c r="I43" s="106">
        <f t="shared" si="43"/>
        <v>36963</v>
      </c>
      <c r="J43" s="106">
        <f t="shared" si="43"/>
        <v>38394.520410792269</v>
      </c>
      <c r="K43" s="106">
        <f t="shared" si="43"/>
        <v>41008.602136990841</v>
      </c>
      <c r="L43" s="106">
        <f t="shared" si="43"/>
        <v>44774.279005379642</v>
      </c>
      <c r="M43" s="106">
        <f t="shared" si="43"/>
        <v>50014.442975029146</v>
      </c>
      <c r="N43" s="106">
        <f t="shared" si="43"/>
        <v>56526.720017359447</v>
      </c>
    </row>
    <row r="44" spans="1:15" ht="15.75" thickTop="1" x14ac:dyDescent="0.25">
      <c r="A44" s="110" t="s">
        <v>174</v>
      </c>
      <c r="B44" s="110">
        <f>B31-B43</f>
        <v>0</v>
      </c>
      <c r="C44" s="110">
        <f t="shared" ref="C44:I44" si="44">C31-C43</f>
        <v>0</v>
      </c>
      <c r="D44" s="110">
        <f t="shared" si="44"/>
        <v>0</v>
      </c>
      <c r="E44" s="110">
        <f t="shared" si="44"/>
        <v>0</v>
      </c>
      <c r="F44" s="110">
        <f t="shared" si="44"/>
        <v>0</v>
      </c>
      <c r="G44" s="110">
        <f t="shared" si="44"/>
        <v>0</v>
      </c>
      <c r="H44" s="110">
        <f t="shared" si="44"/>
        <v>0</v>
      </c>
      <c r="I44" s="110">
        <f t="shared" si="44"/>
        <v>0</v>
      </c>
      <c r="J44" s="110">
        <f>+J31-J43</f>
        <v>0</v>
      </c>
      <c r="K44" s="139">
        <f t="shared" ref="K44:N44" si="45">+K31-K43</f>
        <v>0</v>
      </c>
      <c r="L44" s="139">
        <f t="shared" si="45"/>
        <v>0</v>
      </c>
      <c r="M44" s="139">
        <f t="shared" si="45"/>
        <v>0</v>
      </c>
      <c r="N44" s="139">
        <f t="shared" si="45"/>
        <v>0</v>
      </c>
      <c r="O44" s="1"/>
    </row>
    <row r="45" spans="1:15" x14ac:dyDescent="0.25">
      <c r="A45" s="108" t="s">
        <v>175</v>
      </c>
      <c r="B45" s="92"/>
      <c r="C45" s="92"/>
      <c r="D45" s="92"/>
      <c r="E45" s="92"/>
      <c r="F45" s="92"/>
      <c r="G45" s="92"/>
      <c r="H45" s="92"/>
      <c r="I45" s="92"/>
      <c r="J45" s="128"/>
      <c r="K45" s="128"/>
      <c r="L45" s="128"/>
      <c r="M45" s="128"/>
      <c r="N45" s="128"/>
    </row>
    <row r="46" spans="1:15" x14ac:dyDescent="0.25">
      <c r="A46" s="93" t="s">
        <v>134</v>
      </c>
      <c r="B46" s="94">
        <f>'Segmental forecast'!B11</f>
        <v>4233</v>
      </c>
      <c r="C46" s="94">
        <f>'Segmental forecast'!C11</f>
        <v>4642</v>
      </c>
      <c r="D46" s="94">
        <f>'Segmental forecast'!D11</f>
        <v>4945</v>
      </c>
      <c r="E46" s="94">
        <f>'Segmental forecast'!E11</f>
        <v>4379</v>
      </c>
      <c r="F46" s="94">
        <f>'Segmental forecast'!F11</f>
        <v>4850</v>
      </c>
      <c r="G46" s="94">
        <f>'Segmental forecast'!G11</f>
        <v>2976</v>
      </c>
      <c r="H46" s="94">
        <f>'Segmental forecast'!H11</f>
        <v>6923</v>
      </c>
      <c r="I46" s="94">
        <f>'Segmental forecast'!I11</f>
        <v>6856</v>
      </c>
      <c r="J46" s="94">
        <f>'Segmental forecast'!J11</f>
        <v>7121.118788703614</v>
      </c>
      <c r="K46" s="94">
        <f>'Segmental forecast'!K11</f>
        <v>9166.5582539600891</v>
      </c>
      <c r="L46" s="94">
        <f>'Segmental forecast'!L11</f>
        <v>11240.325284214014</v>
      </c>
      <c r="M46" s="94">
        <f>'Segmental forecast'!M11</f>
        <v>13972.044101648698</v>
      </c>
      <c r="N46" s="94">
        <f>'Segmental forecast'!N11</f>
        <v>16513.640946784686</v>
      </c>
    </row>
    <row r="47" spans="1:15" x14ac:dyDescent="0.25">
      <c r="A47" s="103" t="s">
        <v>132</v>
      </c>
      <c r="B47" s="111">
        <f>'Segmental forecast'!B8</f>
        <v>606</v>
      </c>
      <c r="C47" s="111">
        <f>'Segmental forecast'!C8</f>
        <v>649</v>
      </c>
      <c r="D47" s="111">
        <f>'Segmental forecast'!D8</f>
        <v>706</v>
      </c>
      <c r="E47" s="111">
        <f>'Segmental forecast'!E8</f>
        <v>747</v>
      </c>
      <c r="F47" s="111">
        <f>'Segmental forecast'!F8</f>
        <v>705</v>
      </c>
      <c r="G47" s="111">
        <f>'Segmental forecast'!G8</f>
        <v>721</v>
      </c>
      <c r="H47" s="111">
        <f>'Segmental forecast'!H8</f>
        <v>744</v>
      </c>
      <c r="I47" s="111">
        <f>'Segmental forecast'!I8</f>
        <v>717</v>
      </c>
      <c r="J47" s="50">
        <f>'Segmental forecast'!J8</f>
        <v>749.63291420891494</v>
      </c>
      <c r="K47" s="50">
        <f>'Segmental forecast'!K8</f>
        <v>769.25061335262978</v>
      </c>
      <c r="L47" s="50">
        <f>'Segmental forecast'!L8</f>
        <v>777.15373818243461</v>
      </c>
      <c r="M47" s="50">
        <f>'Segmental forecast'!M8</f>
        <v>807.69621626010246</v>
      </c>
      <c r="N47" s="50">
        <f>'Segmental forecast'!N8</f>
        <v>837.25221053191831</v>
      </c>
    </row>
    <row r="48" spans="1:15" x14ac:dyDescent="0.25">
      <c r="A48" s="103" t="s">
        <v>176</v>
      </c>
      <c r="B48" s="102">
        <f>Historicals!B103</f>
        <v>1262</v>
      </c>
      <c r="C48" s="102">
        <f>Historicals!C103</f>
        <v>748</v>
      </c>
      <c r="D48" s="102">
        <f>Historicals!D103</f>
        <v>703</v>
      </c>
      <c r="E48" s="102">
        <f>Historicals!E103</f>
        <v>529</v>
      </c>
      <c r="F48" s="102">
        <f>Historicals!F103</f>
        <v>757</v>
      </c>
      <c r="G48" s="102">
        <f>Historicals!G103</f>
        <v>1028</v>
      </c>
      <c r="H48" s="102">
        <f>Historicals!H103</f>
        <v>1177</v>
      </c>
      <c r="I48" s="102">
        <f>Historicals!I103</f>
        <v>1231</v>
      </c>
      <c r="J48" s="50">
        <f>J12</f>
        <v>687.66059853890476</v>
      </c>
      <c r="K48" s="50">
        <f t="shared" ref="K48:N48" si="46">K12</f>
        <v>977.7188686764049</v>
      </c>
      <c r="L48" s="50">
        <f t="shared" si="46"/>
        <v>1320.8481224235206</v>
      </c>
      <c r="M48" s="50">
        <f t="shared" si="46"/>
        <v>1804.9622142755543</v>
      </c>
      <c r="N48" s="50">
        <f t="shared" si="46"/>
        <v>2338.2581599165192</v>
      </c>
    </row>
    <row r="49" spans="1:20" x14ac:dyDescent="0.25">
      <c r="A49" s="93" t="s">
        <v>177</v>
      </c>
      <c r="B49" s="94">
        <f>B46-B48</f>
        <v>2971</v>
      </c>
      <c r="C49" s="94">
        <f t="shared" ref="C49:N49" si="47">C46-C48</f>
        <v>3894</v>
      </c>
      <c r="D49" s="94">
        <f t="shared" si="47"/>
        <v>4242</v>
      </c>
      <c r="E49" s="94">
        <f t="shared" si="47"/>
        <v>3850</v>
      </c>
      <c r="F49" s="94">
        <f t="shared" si="47"/>
        <v>4093</v>
      </c>
      <c r="G49" s="94">
        <f t="shared" si="47"/>
        <v>1948</v>
      </c>
      <c r="H49" s="94">
        <f t="shared" si="47"/>
        <v>5746</v>
      </c>
      <c r="I49" s="94">
        <f t="shared" si="47"/>
        <v>5625</v>
      </c>
      <c r="J49" s="98">
        <f t="shared" si="47"/>
        <v>6433.4581901647089</v>
      </c>
      <c r="K49" s="98">
        <f t="shared" si="47"/>
        <v>8188.8393852836844</v>
      </c>
      <c r="L49" s="98">
        <f t="shared" si="47"/>
        <v>9919.4771617904935</v>
      </c>
      <c r="M49" s="98">
        <f t="shared" si="47"/>
        <v>12167.081887373144</v>
      </c>
      <c r="N49" s="98">
        <f t="shared" si="47"/>
        <v>14175.382786868167</v>
      </c>
    </row>
    <row r="50" spans="1:20" x14ac:dyDescent="0.25">
      <c r="A50" s="103" t="s">
        <v>178</v>
      </c>
      <c r="B50" s="102">
        <f>Historicals!B102</f>
        <v>53</v>
      </c>
      <c r="C50" s="102">
        <f>Historicals!C102</f>
        <v>70</v>
      </c>
      <c r="D50" s="102">
        <f>Historicals!D102</f>
        <v>98</v>
      </c>
      <c r="E50" s="102">
        <f>Historicals!E102</f>
        <v>125</v>
      </c>
      <c r="F50" s="102">
        <f>Historicals!F102</f>
        <v>153</v>
      </c>
      <c r="G50" s="102">
        <f>Historicals!G102</f>
        <v>140</v>
      </c>
      <c r="H50" s="102">
        <f>Historicals!H102</f>
        <v>293</v>
      </c>
      <c r="I50" s="102">
        <f>Historicals!I102</f>
        <v>290</v>
      </c>
      <c r="J50" s="50">
        <f>$O$50*J67</f>
        <v>248.64600000000002</v>
      </c>
      <c r="K50" s="50">
        <f t="shared" ref="K50:N50" si="48">$O$50*K67</f>
        <v>283.5472634993709</v>
      </c>
      <c r="L50" s="50">
        <f t="shared" si="48"/>
        <v>330.78624100554828</v>
      </c>
      <c r="M50" s="50">
        <f t="shared" si="48"/>
        <v>419.24666803313789</v>
      </c>
      <c r="N50" s="50">
        <f t="shared" si="48"/>
        <v>552.62226264140008</v>
      </c>
      <c r="O50" s="135">
        <v>2.9000000000000001E-2</v>
      </c>
    </row>
    <row r="51" spans="1:20" x14ac:dyDescent="0.25">
      <c r="A51" s="103" t="s">
        <v>179</v>
      </c>
      <c r="B51" s="122">
        <f>-(B23-B80)</f>
        <v>-1138</v>
      </c>
      <c r="C51" s="122">
        <f>-(C23-B23)</f>
        <v>-324</v>
      </c>
      <c r="D51" s="122">
        <f t="shared" ref="D51:I51" si="49">-(D23-C23)</f>
        <v>-796</v>
      </c>
      <c r="E51" s="122">
        <f t="shared" si="49"/>
        <v>204</v>
      </c>
      <c r="F51" s="122">
        <f t="shared" si="49"/>
        <v>-802</v>
      </c>
      <c r="G51" s="122">
        <f t="shared" si="49"/>
        <v>-586</v>
      </c>
      <c r="H51" s="122">
        <f t="shared" si="49"/>
        <v>-613</v>
      </c>
      <c r="I51" s="122">
        <f t="shared" si="49"/>
        <v>-1248</v>
      </c>
      <c r="J51" s="122">
        <f t="shared" ref="J51" si="50">-(J23-I23)</f>
        <v>-237.67386740181064</v>
      </c>
      <c r="K51" s="122">
        <f t="shared" ref="K51" si="51">-(K23-J23)</f>
        <v>-978.05107661754118</v>
      </c>
      <c r="L51" s="122">
        <f t="shared" ref="L51" si="52">-(L23-K23)</f>
        <v>-699.34019730747423</v>
      </c>
      <c r="M51" s="122">
        <f t="shared" ref="M51" si="53">-(M23-L23)</f>
        <v>-618.13826338303625</v>
      </c>
      <c r="N51" s="122">
        <f t="shared" ref="N51" si="54">-(N23-M23)</f>
        <v>-777.56508612016842</v>
      </c>
    </row>
    <row r="52" spans="1:20" x14ac:dyDescent="0.25">
      <c r="A52" s="103" t="s">
        <v>135</v>
      </c>
      <c r="B52" s="102">
        <f>-'Segmental forecast'!B14</f>
        <v>-963</v>
      </c>
      <c r="C52" s="102">
        <f>-'Segmental forecast'!C14</f>
        <v>-1143</v>
      </c>
      <c r="D52" s="102">
        <f>-'Segmental forecast'!D14</f>
        <v>-1105</v>
      </c>
      <c r="E52" s="102">
        <f>-'Segmental forecast'!E14</f>
        <v>-1028</v>
      </c>
      <c r="F52" s="102">
        <f>-'Segmental forecast'!F14</f>
        <v>-1119</v>
      </c>
      <c r="G52" s="102">
        <f>-'Segmental forecast'!G14</f>
        <v>-1086</v>
      </c>
      <c r="H52" s="102">
        <f>-'Segmental forecast'!H14</f>
        <v>-695</v>
      </c>
      <c r="I52" s="102">
        <f>-'Segmental forecast'!I14</f>
        <v>-758</v>
      </c>
      <c r="J52" s="129">
        <f>-'Segmental forecast'!J14</f>
        <v>-739.98761279347923</v>
      </c>
      <c r="K52" s="129">
        <f>-'Segmental forecast'!K14</f>
        <v>-776.35100409996085</v>
      </c>
      <c r="L52" s="129">
        <f>-'Segmental forecast'!L14</f>
        <v>-793.1308565882531</v>
      </c>
      <c r="M52" s="129">
        <f>-'Segmental forecast'!M14</f>
        <v>-830.56348775891195</v>
      </c>
      <c r="N52" s="129">
        <f>-'Segmental forecast'!N14</f>
        <v>-868.465491370515</v>
      </c>
    </row>
    <row r="53" spans="1:20" x14ac:dyDescent="0.25">
      <c r="A53" s="93" t="s">
        <v>180</v>
      </c>
      <c r="B53" s="94">
        <f>B52+B49+B55+B56</f>
        <v>6688</v>
      </c>
      <c r="C53" s="94">
        <f t="shared" ref="C53:N53" si="55">C52+C49+C55+C56</f>
        <v>5847</v>
      </c>
      <c r="D53" s="94">
        <f t="shared" si="55"/>
        <v>6983</v>
      </c>
      <c r="E53" s="94">
        <f t="shared" si="55"/>
        <v>7777</v>
      </c>
      <c r="F53" s="94">
        <f t="shared" si="55"/>
        <v>8877</v>
      </c>
      <c r="G53" s="94">
        <f t="shared" si="55"/>
        <v>3347</v>
      </c>
      <c r="H53" s="94">
        <f t="shared" si="55"/>
        <v>11708</v>
      </c>
      <c r="I53" s="94">
        <f t="shared" si="55"/>
        <v>10055</v>
      </c>
      <c r="J53" s="94">
        <f t="shared" si="55"/>
        <v>12638.887814343043</v>
      </c>
      <c r="K53" s="94">
        <f t="shared" si="55"/>
        <v>15392.527303202496</v>
      </c>
      <c r="L53" s="94">
        <f t="shared" si="55"/>
        <v>19123.637007867692</v>
      </c>
      <c r="M53" s="94">
        <f t="shared" si="55"/>
        <v>23693.158239864442</v>
      </c>
      <c r="N53" s="94">
        <f t="shared" si="55"/>
        <v>27541.987206777572</v>
      </c>
      <c r="P53" s="94"/>
      <c r="Q53" s="94"/>
      <c r="R53" s="94"/>
      <c r="S53" s="94"/>
      <c r="T53" s="94"/>
    </row>
    <row r="54" spans="1:20" x14ac:dyDescent="0.25">
      <c r="A54" s="103" t="s">
        <v>181</v>
      </c>
      <c r="B54" s="102">
        <f>Historicals!B76-('Three Statements'!B49+'Three Statements'!B47+'Three Statements'!B51)</f>
        <v>2241</v>
      </c>
      <c r="C54" s="102">
        <f>Historicals!C76-('Three Statements'!C49+'Three Statements'!C47+'Three Statements'!C51)</f>
        <v>-1123</v>
      </c>
      <c r="D54" s="102">
        <f>Historicals!D76-('Three Statements'!D49+'Three Statements'!D47+'Three Statements'!D51)</f>
        <v>-306</v>
      </c>
      <c r="E54" s="102">
        <f>Historicals!E76-('Three Statements'!E49+'Three Statements'!E47+'Three Statements'!E51)</f>
        <v>154</v>
      </c>
      <c r="F54" s="102">
        <f>Historicals!F76-('Three Statements'!F49+'Three Statements'!F47+'Three Statements'!F51)</f>
        <v>1907</v>
      </c>
      <c r="G54" s="102">
        <f>Historicals!G76-('Three Statements'!G49+'Three Statements'!G47+'Three Statements'!G51)</f>
        <v>402</v>
      </c>
      <c r="H54" s="102">
        <f>Historicals!H76-('Three Statements'!H49+'Three Statements'!H47+'Three Statements'!H51)</f>
        <v>780</v>
      </c>
      <c r="I54" s="102">
        <f>Historicals!I76-('Three Statements'!I49+'Three Statements'!I47+'Three Statements'!I51)</f>
        <v>94</v>
      </c>
      <c r="J54" s="50"/>
      <c r="K54" s="50"/>
      <c r="L54" s="50"/>
      <c r="M54" s="50"/>
      <c r="N54" s="50"/>
    </row>
    <row r="55" spans="1:20" x14ac:dyDescent="0.25">
      <c r="A55" s="112" t="s">
        <v>182</v>
      </c>
      <c r="B55" s="113">
        <f>B49+B47-(-B51)+B54</f>
        <v>4680</v>
      </c>
      <c r="C55" s="113">
        <f t="shared" ref="C55:N55" si="56">C49+C47-(-C51)+C54</f>
        <v>3096</v>
      </c>
      <c r="D55" s="113">
        <f t="shared" si="56"/>
        <v>3846</v>
      </c>
      <c r="E55" s="113">
        <f t="shared" si="56"/>
        <v>4955</v>
      </c>
      <c r="F55" s="113">
        <f t="shared" si="56"/>
        <v>5903</v>
      </c>
      <c r="G55" s="113">
        <f t="shared" si="56"/>
        <v>2485</v>
      </c>
      <c r="H55" s="113">
        <f t="shared" si="56"/>
        <v>6657</v>
      </c>
      <c r="I55" s="113">
        <f t="shared" si="56"/>
        <v>5188</v>
      </c>
      <c r="J55" s="113">
        <f t="shared" si="56"/>
        <v>6945.4172369718135</v>
      </c>
      <c r="K55" s="113">
        <f t="shared" si="56"/>
        <v>7980.0389220187735</v>
      </c>
      <c r="L55" s="113">
        <f t="shared" si="56"/>
        <v>9997.2907026654539</v>
      </c>
      <c r="M55" s="113">
        <f t="shared" si="56"/>
        <v>12356.639840250211</v>
      </c>
      <c r="N55" s="113">
        <f t="shared" si="56"/>
        <v>14235.069911279918</v>
      </c>
    </row>
    <row r="56" spans="1:20" x14ac:dyDescent="0.25">
      <c r="A56" s="103" t="s">
        <v>183</v>
      </c>
      <c r="B56" s="102"/>
      <c r="C56" s="102"/>
      <c r="D56" s="102"/>
      <c r="E56" s="102"/>
      <c r="F56" s="102"/>
      <c r="G56" s="102"/>
      <c r="H56" s="102"/>
      <c r="I56" s="102"/>
      <c r="J56" s="127"/>
      <c r="K56" s="127"/>
      <c r="L56" s="127"/>
      <c r="M56" s="127"/>
      <c r="N56" s="127"/>
    </row>
    <row r="57" spans="1:20" x14ac:dyDescent="0.25">
      <c r="A57" s="103" t="s">
        <v>184</v>
      </c>
      <c r="B57" s="102">
        <f>SUM(Historicals!B78:B82)+Historicals!B84</f>
        <v>788</v>
      </c>
      <c r="C57" s="102">
        <f>SUM(Historicals!C78:C82)+Historicals!C84</f>
        <v>109</v>
      </c>
      <c r="D57" s="102">
        <f>SUM(Historicals!D78:D82)+Historicals!D84</f>
        <v>97</v>
      </c>
      <c r="E57" s="102">
        <f>SUM(Historicals!E78:E82)+Historicals!E84</f>
        <v>1304</v>
      </c>
      <c r="F57" s="102">
        <f>SUM(Historicals!F78:F82)+Historicals!F84</f>
        <v>855</v>
      </c>
      <c r="G57" s="102">
        <f>SUM(Historicals!G78:G82)+Historicals!G84</f>
        <v>58</v>
      </c>
      <c r="H57" s="102">
        <f>SUM(Historicals!H78:H82)+Historicals!H84</f>
        <v>-3105</v>
      </c>
      <c r="I57" s="102">
        <f>SUM(Historicals!I78:I82)+Historicals!I84</f>
        <v>-766</v>
      </c>
      <c r="J57" s="138">
        <f>J30-I30</f>
        <v>0</v>
      </c>
      <c r="K57" s="138">
        <f t="shared" ref="K57:N57" si="57">K30-J30</f>
        <v>0</v>
      </c>
      <c r="L57" s="138">
        <f t="shared" si="57"/>
        <v>0</v>
      </c>
      <c r="M57" s="138">
        <f t="shared" si="57"/>
        <v>0</v>
      </c>
      <c r="N57" s="138">
        <f t="shared" si="57"/>
        <v>0</v>
      </c>
    </row>
    <row r="58" spans="1:20" x14ac:dyDescent="0.25">
      <c r="A58" s="112" t="s">
        <v>185</v>
      </c>
      <c r="B58" s="113">
        <f>B52+B57</f>
        <v>-175</v>
      </c>
      <c r="C58" s="113">
        <f t="shared" ref="C58:N58" si="58">C52+C57</f>
        <v>-1034</v>
      </c>
      <c r="D58" s="113">
        <f t="shared" si="58"/>
        <v>-1008</v>
      </c>
      <c r="E58" s="113">
        <f t="shared" si="58"/>
        <v>276</v>
      </c>
      <c r="F58" s="113">
        <f t="shared" si="58"/>
        <v>-264</v>
      </c>
      <c r="G58" s="113">
        <f t="shared" si="58"/>
        <v>-1028</v>
      </c>
      <c r="H58" s="113">
        <f t="shared" si="58"/>
        <v>-3800</v>
      </c>
      <c r="I58" s="113">
        <f t="shared" si="58"/>
        <v>-1524</v>
      </c>
      <c r="J58" s="130">
        <f t="shared" si="58"/>
        <v>-739.98761279347923</v>
      </c>
      <c r="K58" s="130">
        <f t="shared" si="58"/>
        <v>-776.35100409996085</v>
      </c>
      <c r="L58" s="130">
        <f t="shared" si="58"/>
        <v>-793.1308565882531</v>
      </c>
      <c r="M58" s="130">
        <f t="shared" si="58"/>
        <v>-830.56348775891195</v>
      </c>
      <c r="N58" s="130">
        <f t="shared" si="58"/>
        <v>-868.465491370515</v>
      </c>
    </row>
    <row r="59" spans="1:20" x14ac:dyDescent="0.25">
      <c r="A59" s="103" t="s">
        <v>186</v>
      </c>
      <c r="B59" s="102">
        <f>Historicals!B90+Historicals!B91</f>
        <v>-2020</v>
      </c>
      <c r="C59" s="102">
        <f>Historicals!C90+Historicals!C91</f>
        <v>-2731</v>
      </c>
      <c r="D59" s="102">
        <f>Historicals!D90+Historicals!D91</f>
        <v>-2734</v>
      </c>
      <c r="E59" s="102">
        <f>Historicals!E90+Historicals!E91</f>
        <v>-3521</v>
      </c>
      <c r="F59" s="102">
        <f>Historicals!F90+Historicals!F91</f>
        <v>-3586</v>
      </c>
      <c r="G59" s="102">
        <f>Historicals!G90+Historicals!G91</f>
        <v>-2182</v>
      </c>
      <c r="H59" s="102">
        <f>Historicals!H90+Historicals!H91</f>
        <v>564</v>
      </c>
      <c r="I59" s="102">
        <f>Historicals!I90+Historicals!I91</f>
        <v>-2863</v>
      </c>
      <c r="J59" s="138">
        <f>I59</f>
        <v>-2863</v>
      </c>
      <c r="K59" s="138">
        <f t="shared" ref="K59:N59" si="59">J59</f>
        <v>-2863</v>
      </c>
      <c r="L59" s="138">
        <f t="shared" si="59"/>
        <v>-2863</v>
      </c>
      <c r="M59" s="138">
        <f t="shared" si="59"/>
        <v>-2863</v>
      </c>
      <c r="N59" s="138">
        <f t="shared" si="59"/>
        <v>-2863</v>
      </c>
      <c r="P59" s="144" t="s">
        <v>200</v>
      </c>
    </row>
    <row r="60" spans="1:20" x14ac:dyDescent="0.25">
      <c r="A60" s="104" t="s">
        <v>129</v>
      </c>
      <c r="B60" s="60" t="str">
        <f>IFERROR((B59-A59)/A59,"nm")</f>
        <v>nm</v>
      </c>
      <c r="C60" s="60">
        <f t="shared" ref="C60:I60" si="60">IFERROR((C59-B59)/B59,"nm")</f>
        <v>0.35198019801980196</v>
      </c>
      <c r="D60" s="60">
        <f t="shared" si="60"/>
        <v>1.0984987184181618E-3</v>
      </c>
      <c r="E60" s="60">
        <f t="shared" si="60"/>
        <v>0.28785662033650328</v>
      </c>
      <c r="F60" s="60">
        <f t="shared" si="60"/>
        <v>1.8460664583925021E-2</v>
      </c>
      <c r="G60" s="60">
        <f t="shared" si="60"/>
        <v>-0.39152258784160626</v>
      </c>
      <c r="H60" s="60">
        <f t="shared" si="60"/>
        <v>-1.2584784601283225</v>
      </c>
      <c r="I60" s="60">
        <f t="shared" si="60"/>
        <v>-6.0762411347517729</v>
      </c>
      <c r="J60" s="82">
        <f>AVERAGE(C60:I60)*(1+$O$60)</f>
        <v>-1.060026930159458</v>
      </c>
      <c r="K60" s="82">
        <f t="shared" ref="K60:N60" si="61">AVERAGE(D60:J60)*(1+$O$60)</f>
        <v>-1.2718279993863471</v>
      </c>
      <c r="L60" s="82">
        <f t="shared" si="61"/>
        <v>-1.4627669741020619</v>
      </c>
      <c r="M60" s="82">
        <f t="shared" si="61"/>
        <v>-1.7253605132678465</v>
      </c>
      <c r="N60" s="82">
        <f t="shared" si="61"/>
        <v>-1.9869336899456123</v>
      </c>
      <c r="O60" s="132">
        <v>0.05</v>
      </c>
    </row>
    <row r="61" spans="1:20" x14ac:dyDescent="0.25">
      <c r="A61" s="103" t="s">
        <v>187</v>
      </c>
      <c r="B61" s="102">
        <f>Historicals!B92</f>
        <v>-899</v>
      </c>
      <c r="C61" s="102">
        <f>Historicals!C92</f>
        <v>-1022</v>
      </c>
      <c r="D61" s="102">
        <f>Historicals!D92</f>
        <v>-1133</v>
      </c>
      <c r="E61" s="102">
        <f>Historicals!E92</f>
        <v>-1243</v>
      </c>
      <c r="F61" s="102">
        <f>Historicals!F92</f>
        <v>-1332</v>
      </c>
      <c r="G61" s="102">
        <f>Historicals!G92</f>
        <v>-1452</v>
      </c>
      <c r="H61" s="102">
        <f>Historicals!H92</f>
        <v>-1638</v>
      </c>
      <c r="I61" s="102">
        <f>Historicals!I92</f>
        <v>-1837</v>
      </c>
      <c r="J61" s="138">
        <f>-J17*J15</f>
        <v>-1890.2917793724412</v>
      </c>
      <c r="K61" s="138">
        <f t="shared" ref="K61:N61" si="62">-K17*K15</f>
        <v>-2428.2103955857383</v>
      </c>
      <c r="L61" s="138">
        <f t="shared" si="62"/>
        <v>-2960.0140523961481</v>
      </c>
      <c r="M61" s="138">
        <f t="shared" si="62"/>
        <v>-3644.6712496904979</v>
      </c>
      <c r="N61" s="138">
        <f t="shared" si="62"/>
        <v>-4247.4834818964728</v>
      </c>
      <c r="O61" s="136"/>
    </row>
    <row r="62" spans="1:20" x14ac:dyDescent="0.25">
      <c r="A62" s="103" t="s">
        <v>188</v>
      </c>
      <c r="B62" s="102">
        <f>SUM(Historicals!B87:B89)</f>
        <v>-70</v>
      </c>
      <c r="C62" s="102">
        <f>SUM(Historicals!C87:C89)</f>
        <v>808</v>
      </c>
      <c r="D62" s="102">
        <f>SUM(Historicals!D87:D89)</f>
        <v>1765</v>
      </c>
      <c r="E62" s="102">
        <f>SUM(Historicals!E87:E89)</f>
        <v>7</v>
      </c>
      <c r="F62" s="102">
        <f>SUM(Historicals!F87:F89)</f>
        <v>-331</v>
      </c>
      <c r="G62" s="102">
        <f>SUM(Historicals!G87:G89)</f>
        <v>6177</v>
      </c>
      <c r="H62" s="102">
        <f>SUM(Historicals!H87:H89)</f>
        <v>-249</v>
      </c>
      <c r="I62" s="102">
        <f>SUM(Historicals!I87:I89)</f>
        <v>15</v>
      </c>
      <c r="J62" s="138"/>
      <c r="K62" s="138"/>
      <c r="L62" s="138"/>
      <c r="M62" s="138"/>
      <c r="N62" s="138"/>
    </row>
    <row r="63" spans="1:20" x14ac:dyDescent="0.25">
      <c r="A63" s="103" t="s">
        <v>189</v>
      </c>
      <c r="B63" s="102">
        <f>Historicals!B93</f>
        <v>199</v>
      </c>
      <c r="C63" s="102">
        <f>Historicals!C93</f>
        <v>274</v>
      </c>
      <c r="D63" s="102">
        <f>Historicals!D93</f>
        <v>-46</v>
      </c>
      <c r="E63" s="102">
        <f>Historicals!E93</f>
        <v>-78</v>
      </c>
      <c r="F63" s="102">
        <f>Historicals!F93</f>
        <v>-44</v>
      </c>
      <c r="G63" s="102">
        <f>Historicals!G93</f>
        <v>-52</v>
      </c>
      <c r="H63" s="102">
        <f>Historicals!H93</f>
        <v>-136</v>
      </c>
      <c r="I63" s="102">
        <f>Historicals!I93</f>
        <v>-151</v>
      </c>
      <c r="J63" s="138"/>
      <c r="K63" s="138"/>
      <c r="L63" s="138"/>
      <c r="M63" s="138"/>
      <c r="N63" s="138"/>
    </row>
    <row r="64" spans="1:20" x14ac:dyDescent="0.25">
      <c r="A64" s="112" t="s">
        <v>190</v>
      </c>
      <c r="B64" s="113">
        <f>B59+B61+B62+B63</f>
        <v>-2790</v>
      </c>
      <c r="C64" s="113">
        <f t="shared" ref="C64:I64" si="63">C59+C61+C62+C63</f>
        <v>-2671</v>
      </c>
      <c r="D64" s="113">
        <f t="shared" si="63"/>
        <v>-2148</v>
      </c>
      <c r="E64" s="113">
        <f t="shared" si="63"/>
        <v>-4835</v>
      </c>
      <c r="F64" s="113">
        <f t="shared" si="63"/>
        <v>-5293</v>
      </c>
      <c r="G64" s="113">
        <f t="shared" si="63"/>
        <v>2491</v>
      </c>
      <c r="H64" s="113">
        <f t="shared" si="63"/>
        <v>-1459</v>
      </c>
      <c r="I64" s="113">
        <f t="shared" si="63"/>
        <v>-4836</v>
      </c>
      <c r="J64" s="113">
        <f>J59+J61+J62+J63-J50</f>
        <v>-5001.9377793724407</v>
      </c>
      <c r="K64" s="113">
        <f t="shared" ref="K64:N64" si="64">K59+K61+K62+K63-K50</f>
        <v>-5574.7576590851095</v>
      </c>
      <c r="L64" s="113">
        <f t="shared" si="64"/>
        <v>-6153.8002934016968</v>
      </c>
      <c r="M64" s="113">
        <f t="shared" si="64"/>
        <v>-6926.9179177236365</v>
      </c>
      <c r="N64" s="113">
        <f t="shared" si="64"/>
        <v>-7663.1057445378729</v>
      </c>
    </row>
    <row r="65" spans="1:14" x14ac:dyDescent="0.25">
      <c r="A65" s="103" t="s">
        <v>191</v>
      </c>
      <c r="B65" s="102">
        <f>Historicals!B95</f>
        <v>-83</v>
      </c>
      <c r="C65" s="102">
        <f>Historicals!C95</f>
        <v>-105</v>
      </c>
      <c r="D65" s="102">
        <f>Historicals!D95</f>
        <v>-20</v>
      </c>
      <c r="E65" s="102">
        <f>Historicals!E95</f>
        <v>45</v>
      </c>
      <c r="F65" s="102">
        <f>Historicals!F95</f>
        <v>-129</v>
      </c>
      <c r="G65" s="102">
        <f>Historicals!G95</f>
        <v>-66</v>
      </c>
      <c r="H65" s="102">
        <f>Historicals!H95</f>
        <v>143</v>
      </c>
      <c r="I65" s="102">
        <f>Historicals!I95</f>
        <v>-143</v>
      </c>
      <c r="J65" s="138"/>
      <c r="K65" s="138"/>
      <c r="L65" s="138"/>
      <c r="M65" s="138"/>
      <c r="N65" s="138"/>
    </row>
    <row r="66" spans="1:14" x14ac:dyDescent="0.25">
      <c r="A66" s="112" t="s">
        <v>192</v>
      </c>
      <c r="B66" s="113">
        <f>B55+B58+B64+B65</f>
        <v>1632</v>
      </c>
      <c r="C66" s="113">
        <f t="shared" ref="C66:N66" si="65">C55+C58+C64+C65</f>
        <v>-714</v>
      </c>
      <c r="D66" s="113">
        <f t="shared" si="65"/>
        <v>670</v>
      </c>
      <c r="E66" s="113">
        <f t="shared" si="65"/>
        <v>441</v>
      </c>
      <c r="F66" s="113">
        <f t="shared" si="65"/>
        <v>217</v>
      </c>
      <c r="G66" s="113">
        <f t="shared" si="65"/>
        <v>3882</v>
      </c>
      <c r="H66" s="113">
        <f t="shared" si="65"/>
        <v>1541</v>
      </c>
      <c r="I66" s="113">
        <f t="shared" si="65"/>
        <v>-1315</v>
      </c>
      <c r="J66" s="113">
        <f t="shared" si="65"/>
        <v>1203.4918448058934</v>
      </c>
      <c r="K66" s="113">
        <f t="shared" si="65"/>
        <v>1628.9302588337032</v>
      </c>
      <c r="L66" s="113">
        <f t="shared" si="65"/>
        <v>3050.3595526755034</v>
      </c>
      <c r="M66" s="113">
        <f t="shared" si="65"/>
        <v>4599.1584347676617</v>
      </c>
      <c r="N66" s="113">
        <f t="shared" si="65"/>
        <v>5703.4986753715302</v>
      </c>
    </row>
    <row r="67" spans="1:14" x14ac:dyDescent="0.25">
      <c r="A67" s="103" t="s">
        <v>193</v>
      </c>
      <c r="B67" s="102">
        <f>Historicals!B97</f>
        <v>2220</v>
      </c>
      <c r="C67" s="102">
        <f>B68</f>
        <v>3852</v>
      </c>
      <c r="D67" s="102">
        <f t="shared" ref="D67:I67" si="66">C68</f>
        <v>3138</v>
      </c>
      <c r="E67" s="102">
        <f t="shared" si="66"/>
        <v>3808</v>
      </c>
      <c r="F67" s="102">
        <f t="shared" si="66"/>
        <v>4249</v>
      </c>
      <c r="G67" s="102">
        <f t="shared" si="66"/>
        <v>4466</v>
      </c>
      <c r="H67" s="102">
        <f t="shared" si="66"/>
        <v>8348</v>
      </c>
      <c r="I67" s="102">
        <f t="shared" si="66"/>
        <v>9889</v>
      </c>
      <c r="J67" s="102">
        <f t="shared" ref="J67" si="67">I68</f>
        <v>8574</v>
      </c>
      <c r="K67" s="102">
        <f t="shared" ref="K67" si="68">J68</f>
        <v>9777.4918448058925</v>
      </c>
      <c r="L67" s="102">
        <f t="shared" ref="L67" si="69">K68</f>
        <v>11406.422103639596</v>
      </c>
      <c r="M67" s="102">
        <f t="shared" ref="M67" si="70">L68</f>
        <v>14456.781656315099</v>
      </c>
      <c r="N67" s="102">
        <f t="shared" ref="N67" si="71">M68</f>
        <v>19055.940091082761</v>
      </c>
    </row>
    <row r="68" spans="1:14" ht="15.75" thickBot="1" x14ac:dyDescent="0.3">
      <c r="A68" s="105" t="s">
        <v>194</v>
      </c>
      <c r="B68" s="106">
        <f>B66+B67</f>
        <v>3852</v>
      </c>
      <c r="C68" s="106">
        <f t="shared" ref="C68:N68" si="72">C66+C67</f>
        <v>3138</v>
      </c>
      <c r="D68" s="106">
        <f t="shared" si="72"/>
        <v>3808</v>
      </c>
      <c r="E68" s="106">
        <f t="shared" si="72"/>
        <v>4249</v>
      </c>
      <c r="F68" s="106">
        <f t="shared" si="72"/>
        <v>4466</v>
      </c>
      <c r="G68" s="106">
        <f t="shared" si="72"/>
        <v>8348</v>
      </c>
      <c r="H68" s="106">
        <f t="shared" si="72"/>
        <v>9889</v>
      </c>
      <c r="I68" s="106">
        <f t="shared" si="72"/>
        <v>8574</v>
      </c>
      <c r="J68" s="106">
        <f t="shared" si="72"/>
        <v>9777.4918448058925</v>
      </c>
      <c r="K68" s="106">
        <f t="shared" si="72"/>
        <v>11406.422103639596</v>
      </c>
      <c r="L68" s="106">
        <f t="shared" si="72"/>
        <v>14456.781656315099</v>
      </c>
      <c r="M68" s="106">
        <f t="shared" si="72"/>
        <v>19055.940091082761</v>
      </c>
      <c r="N68" s="106">
        <f t="shared" si="72"/>
        <v>24759.438766454292</v>
      </c>
    </row>
    <row r="69" spans="1:14" ht="15.75" thickTop="1" x14ac:dyDescent="0.25">
      <c r="A69" s="117" t="s">
        <v>174</v>
      </c>
      <c r="B69" s="116">
        <f>B21-B68</f>
        <v>0</v>
      </c>
      <c r="C69" s="116">
        <f t="shared" ref="C69:N69" si="73">C21-C68</f>
        <v>0</v>
      </c>
      <c r="D69" s="116">
        <f t="shared" si="73"/>
        <v>0</v>
      </c>
      <c r="E69" s="116">
        <f t="shared" si="73"/>
        <v>0</v>
      </c>
      <c r="F69" s="116">
        <f t="shared" si="73"/>
        <v>0</v>
      </c>
      <c r="G69" s="116">
        <f t="shared" si="73"/>
        <v>0</v>
      </c>
      <c r="H69" s="116">
        <f t="shared" si="73"/>
        <v>0</v>
      </c>
      <c r="I69" s="116">
        <f t="shared" si="73"/>
        <v>0</v>
      </c>
      <c r="J69" s="116">
        <f t="shared" si="73"/>
        <v>0</v>
      </c>
      <c r="K69" s="116">
        <f t="shared" si="73"/>
        <v>0</v>
      </c>
      <c r="L69" s="116">
        <f t="shared" si="73"/>
        <v>0</v>
      </c>
      <c r="M69" s="116">
        <f t="shared" si="73"/>
        <v>0</v>
      </c>
      <c r="N69" s="116">
        <f t="shared" si="73"/>
        <v>0</v>
      </c>
    </row>
    <row r="70" spans="1:14" x14ac:dyDescent="0.25">
      <c r="A70" s="146" t="s">
        <v>195</v>
      </c>
      <c r="B70" s="145">
        <f>B22-B68</f>
        <v>-1780</v>
      </c>
      <c r="C70" s="145">
        <f t="shared" ref="C70:N70" si="74">C22-C68</f>
        <v>-819</v>
      </c>
      <c r="D70" s="145">
        <f t="shared" si="74"/>
        <v>-1437</v>
      </c>
      <c r="E70" s="145">
        <f t="shared" si="74"/>
        <v>-3253</v>
      </c>
      <c r="F70" s="145">
        <f t="shared" si="74"/>
        <v>-4269</v>
      </c>
      <c r="G70" s="145">
        <f t="shared" si="74"/>
        <v>-7909</v>
      </c>
      <c r="H70" s="145">
        <f t="shared" si="74"/>
        <v>-6302</v>
      </c>
      <c r="I70" s="145">
        <f t="shared" si="74"/>
        <v>-4151</v>
      </c>
      <c r="J70" s="145">
        <f t="shared" si="74"/>
        <v>-5354.4918448058925</v>
      </c>
      <c r="K70" s="145">
        <f t="shared" si="74"/>
        <v>-6983.4221036395957</v>
      </c>
      <c r="L70" s="145">
        <f t="shared" si="74"/>
        <v>-10033.781656315099</v>
      </c>
      <c r="M70" s="145">
        <f t="shared" si="74"/>
        <v>-14632.940091082761</v>
      </c>
      <c r="N70" s="145">
        <f t="shared" si="74"/>
        <v>-20336.438766454292</v>
      </c>
    </row>
    <row r="71" spans="1:14" x14ac:dyDescent="0.25">
      <c r="A71" s="117"/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</row>
    <row r="72" spans="1:14" x14ac:dyDescent="0.25"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</row>
    <row r="73" spans="1:14" x14ac:dyDescent="0.25">
      <c r="A73" t="s">
        <v>201</v>
      </c>
      <c r="B73" s="148">
        <v>112.69333115384613</v>
      </c>
      <c r="C73" s="59"/>
      <c r="D73" s="59"/>
      <c r="E73" s="59"/>
      <c r="F73" s="59"/>
      <c r="G73" s="59"/>
      <c r="H73" s="59"/>
      <c r="I73" s="59"/>
    </row>
    <row r="74" spans="1:14" x14ac:dyDescent="0.25">
      <c r="B74" s="148"/>
      <c r="C74" s="59"/>
      <c r="D74" s="59"/>
      <c r="E74" s="59"/>
      <c r="F74" s="59"/>
      <c r="G74" s="59"/>
      <c r="H74" s="59"/>
      <c r="I74" s="59"/>
    </row>
    <row r="76" spans="1:14" x14ac:dyDescent="0.25">
      <c r="A76" s="118">
        <v>2014</v>
      </c>
      <c r="B76" s="118"/>
    </row>
    <row r="77" spans="1:14" x14ac:dyDescent="0.25">
      <c r="A77" s="118" t="s">
        <v>35</v>
      </c>
      <c r="B77" s="119">
        <v>2922</v>
      </c>
    </row>
    <row r="78" spans="1:14" x14ac:dyDescent="0.25">
      <c r="A78" s="118" t="s">
        <v>197</v>
      </c>
      <c r="B78" s="119">
        <v>3434</v>
      </c>
    </row>
    <row r="79" spans="1:14" x14ac:dyDescent="0.25">
      <c r="A79" s="118" t="s">
        <v>198</v>
      </c>
      <c r="B79" s="119">
        <v>1930</v>
      </c>
    </row>
    <row r="80" spans="1:14" x14ac:dyDescent="0.25">
      <c r="A80" s="120" t="s">
        <v>159</v>
      </c>
      <c r="B80" s="121">
        <f>(+B77+B78)-B79</f>
        <v>4426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431DE-D4B3-414E-9338-ABBCCB49FA22}">
  <dimension ref="A1:Y32"/>
  <sheetViews>
    <sheetView tabSelected="1" topLeftCell="O1" workbookViewId="0">
      <selection activeCell="D30" sqref="D30"/>
    </sheetView>
  </sheetViews>
  <sheetFormatPr defaultRowHeight="15" x14ac:dyDescent="0.25"/>
  <cols>
    <col min="1" max="1" width="42.28515625" customWidth="1"/>
    <col min="2" max="2" width="15.7109375" customWidth="1"/>
    <col min="3" max="3" width="12.28515625" customWidth="1"/>
    <col min="4" max="4" width="15" customWidth="1"/>
    <col min="5" max="5" width="13.7109375" customWidth="1"/>
    <col min="6" max="6" width="14.42578125" customWidth="1"/>
    <col min="7" max="7" width="13.85546875" customWidth="1"/>
    <col min="8" max="8" width="13.140625" customWidth="1"/>
    <col min="9" max="9" width="14.28515625" customWidth="1"/>
    <col min="10" max="10" width="15.5703125" customWidth="1"/>
    <col min="11" max="11" width="8" customWidth="1"/>
    <col min="12" max="12" width="9.28515625" customWidth="1"/>
    <col min="13" max="13" width="44.85546875" customWidth="1"/>
    <col min="14" max="14" width="12" bestFit="1" customWidth="1"/>
    <col min="15" max="18" width="9.5703125" bestFit="1" customWidth="1"/>
    <col min="19" max="19" width="10.7109375" bestFit="1" customWidth="1"/>
    <col min="20" max="20" width="10.85546875" bestFit="1" customWidth="1"/>
    <col min="21" max="22" width="9.7109375" bestFit="1" customWidth="1"/>
    <col min="23" max="23" width="10.28515625" bestFit="1" customWidth="1"/>
    <col min="24" max="24" width="11.7109375" customWidth="1"/>
  </cols>
  <sheetData>
    <row r="1" spans="1:25" ht="75.75" customHeight="1" x14ac:dyDescent="0.25">
      <c r="A1" s="157" t="s">
        <v>202</v>
      </c>
      <c r="B1" s="153"/>
      <c r="C1" s="153">
        <v>2015</v>
      </c>
      <c r="D1" s="153">
        <f t="shared" ref="D1:W1" si="0">+C1+1</f>
        <v>2016</v>
      </c>
      <c r="E1" s="153">
        <f t="shared" si="0"/>
        <v>2017</v>
      </c>
      <c r="F1" s="153">
        <f t="shared" si="0"/>
        <v>2018</v>
      </c>
      <c r="G1" s="153">
        <f t="shared" si="0"/>
        <v>2019</v>
      </c>
      <c r="H1" s="153">
        <f t="shared" si="0"/>
        <v>2020</v>
      </c>
      <c r="I1" s="153">
        <f t="shared" si="0"/>
        <v>2021</v>
      </c>
      <c r="J1" s="153">
        <f t="shared" si="0"/>
        <v>2022</v>
      </c>
      <c r="K1" s="153" t="s">
        <v>263</v>
      </c>
      <c r="L1" s="153" t="s">
        <v>20</v>
      </c>
      <c r="M1" s="153" t="s">
        <v>262</v>
      </c>
      <c r="N1" s="154">
        <f>+J1+1</f>
        <v>2023</v>
      </c>
      <c r="O1" s="154">
        <f t="shared" si="0"/>
        <v>2024</v>
      </c>
      <c r="P1" s="154">
        <f t="shared" si="0"/>
        <v>2025</v>
      </c>
      <c r="Q1" s="154">
        <f t="shared" si="0"/>
        <v>2026</v>
      </c>
      <c r="R1" s="154">
        <f t="shared" si="0"/>
        <v>2027</v>
      </c>
      <c r="S1" s="154">
        <f t="shared" si="0"/>
        <v>2028</v>
      </c>
      <c r="T1" s="154">
        <f t="shared" si="0"/>
        <v>2029</v>
      </c>
      <c r="U1" s="154">
        <f t="shared" si="0"/>
        <v>2030</v>
      </c>
      <c r="V1" s="154">
        <f t="shared" si="0"/>
        <v>2031</v>
      </c>
      <c r="W1" s="154">
        <f t="shared" si="0"/>
        <v>2032</v>
      </c>
      <c r="X1" s="154" t="s">
        <v>203</v>
      </c>
      <c r="Y1" s="154"/>
    </row>
    <row r="2" spans="1:25" ht="21.75" customHeight="1" x14ac:dyDescent="0.25">
      <c r="A2" s="155" t="s">
        <v>204</v>
      </c>
      <c r="B2" s="155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2"/>
      <c r="T2" s="152"/>
      <c r="U2" s="152"/>
      <c r="V2" s="152"/>
      <c r="W2" s="152"/>
      <c r="X2" s="152"/>
      <c r="Y2" s="152"/>
    </row>
    <row r="3" spans="1:25" x14ac:dyDescent="0.25">
      <c r="A3" t="s">
        <v>205</v>
      </c>
      <c r="B3">
        <v>112.02</v>
      </c>
      <c r="C3" s="149">
        <f>AVERAGE('Historical Share Price'!E2:E253)</f>
        <v>55.126607079365094</v>
      </c>
      <c r="D3" s="149">
        <f>AVERAGE('Historical Share Price'!E253:E505)</f>
        <v>56.27197633596839</v>
      </c>
      <c r="E3" s="149">
        <f>AVERAGE('Historical Share Price'!E506:E756)</f>
        <v>55.706016011952151</v>
      </c>
      <c r="F3" s="149">
        <f>AVERAGE('Historical Share Price'!E757:E1007)</f>
        <v>72.938804784860508</v>
      </c>
      <c r="G3" s="149">
        <f>AVERAGE('Historical Share Price'!E1008:E1259)</f>
        <v>86.733372996031747</v>
      </c>
      <c r="H3" s="149">
        <f>AVERAGE('Historical Share Price'!E1260:E1512)</f>
        <v>106.45557336363633</v>
      </c>
      <c r="I3" s="149">
        <f>AVERAGE('Historical Share Price'!E1513:E1764)</f>
        <v>150.5927384087301</v>
      </c>
      <c r="J3" s="149">
        <f>AVERAGE('Historical Share Price'!E1765:E2015)</f>
        <v>116.64737067330678</v>
      </c>
      <c r="K3" s="149"/>
      <c r="M3" s="149"/>
      <c r="N3" s="149"/>
      <c r="O3" s="149"/>
      <c r="P3" s="149"/>
      <c r="Q3" s="149"/>
      <c r="R3" s="149"/>
    </row>
    <row r="4" spans="1:25" x14ac:dyDescent="0.25">
      <c r="A4" t="s">
        <v>206</v>
      </c>
      <c r="C4" s="77">
        <f>IFERROR((B3*'Three Statements'!B15)+'Three Statements'!B36-'Three Statements'!B21,"N/A")</f>
        <v>195367.976</v>
      </c>
      <c r="D4" s="77">
        <f>IFERROR((C3*'Three Statements'!C15)+'Three Statements'!C36-'Three Statements'!C21,"N/A")</f>
        <v>94930.112835793683</v>
      </c>
      <c r="E4" s="77">
        <f>IFERROR((D3*'Three Statements'!D15)+'Three Statements'!D36-'Three Statements'!D21,"N/A")</f>
        <v>94875.183960458511</v>
      </c>
      <c r="F4" s="77">
        <f>IFERROR((E3*'Three Statements'!E15)+'Three Statements'!E36-'Three Statements'!E21,"N/A")</f>
        <v>91640.851165429805</v>
      </c>
      <c r="G4" s="77">
        <f>IFERROR((F3*'Three Statements'!F15)+'Three Statements'!F36-'Three Statements'!F21,"N/A")</f>
        <v>117042.16166381826</v>
      </c>
      <c r="H4" s="77">
        <f>IFERROR((G3*'Three Statements'!G15)+'Three Statements'!G36-'Three Statements'!G21,"N/A")</f>
        <v>139102.83646048413</v>
      </c>
      <c r="I4" s="77">
        <f>IFERROR((H3*'Three Statements'!H15)+'Three Statements'!H36-'Three Statements'!H21,"N/A")</f>
        <v>170853.59977143633</v>
      </c>
      <c r="J4" s="77">
        <f>IFERROR((I3*'Three Statements'!I15)+'Three Statements'!I36-'Three Statements'!I21,"N/A")</f>
        <v>242920.78302878243</v>
      </c>
      <c r="K4" s="77"/>
      <c r="M4" s="77"/>
    </row>
    <row r="5" spans="1:25" x14ac:dyDescent="0.25">
      <c r="A5" t="s">
        <v>207</v>
      </c>
      <c r="C5" s="149">
        <f>IFERROR(C3/'Three Statements'!B16,"N/A")</f>
        <v>29.798165988845994</v>
      </c>
      <c r="D5" s="149">
        <f>IFERROR(D3/'Three Statements'!C16,"N/A")</f>
        <v>26.051840896281661</v>
      </c>
      <c r="E5" s="149">
        <f>IFERROR(E3/'Three Statements'!D16,"N/A")</f>
        <v>22.193631877271777</v>
      </c>
      <c r="F5" s="149">
        <f>IFERROR(F3/'Three Statements'!E16,"N/A")</f>
        <v>62.340858790479068</v>
      </c>
      <c r="G5" s="149">
        <f>IFERROR(G3/'Three Statements'!F16,"N/A")</f>
        <v>34.832679918085034</v>
      </c>
      <c r="H5" s="149">
        <f>IFERROR(H3/'Three Statements'!G16,"N/A")</f>
        <v>66.53473335227271</v>
      </c>
      <c r="I5" s="149">
        <f>IFERROR(I3/'Three Statements'!H16,"N/A")</f>
        <v>42.301331013688227</v>
      </c>
      <c r="J5" s="149">
        <f>IFERROR(J3/'Three Statements'!I16,"N/A")</f>
        <v>31.105965512881809</v>
      </c>
      <c r="K5" s="149"/>
      <c r="M5" s="149"/>
    </row>
    <row r="6" spans="1:25" x14ac:dyDescent="0.25">
      <c r="A6" t="s">
        <v>244</v>
      </c>
      <c r="C6" s="149">
        <f>'Three Statements'!B43/'Three Statements'!B15</f>
        <v>11.005201266395296</v>
      </c>
      <c r="D6" s="149">
        <f>'Three Statements'!C43/'Three Statements'!C15</f>
        <v>11.021520803443329</v>
      </c>
      <c r="E6" s="149">
        <f>'Three Statements'!D43/'Three Statements'!D15</f>
        <v>12.536052009456265</v>
      </c>
      <c r="F6" s="149">
        <f>'Three Statements'!E43/'Three Statements'!E15</f>
        <v>12.209631728045327</v>
      </c>
      <c r="G6" s="149">
        <f>'Three Statements'!F43/'Three Statements'!F15</f>
        <v>13.040657439446367</v>
      </c>
      <c r="H6" s="149">
        <f>'Three Statements'!G43/'Three Statements'!G15</f>
        <v>18.279718522241769</v>
      </c>
      <c r="I6" s="149">
        <f>'Three Statements'!H43/'Three Statements'!H15</f>
        <v>21.687585435566049</v>
      </c>
      <c r="J6" s="149">
        <f>'Three Statements'!I43/'Three Statements'!I15</f>
        <v>22.946982865656818</v>
      </c>
      <c r="K6" s="149" t="s">
        <v>255</v>
      </c>
      <c r="M6" s="149"/>
    </row>
    <row r="7" spans="1:25" x14ac:dyDescent="0.25">
      <c r="A7" t="s">
        <v>208</v>
      </c>
      <c r="C7" s="149">
        <f>C3/C6</f>
        <v>5.0091412001428637</v>
      </c>
      <c r="D7" s="149">
        <f t="shared" ref="D7:J7" si="1">D3/D6</f>
        <v>5.1056453405584445</v>
      </c>
      <c r="E7" s="149">
        <f t="shared" si="1"/>
        <v>4.4436650366424519</v>
      </c>
      <c r="F7" s="149">
        <f t="shared" si="1"/>
        <v>5.9738742666022642</v>
      </c>
      <c r="G7" s="149">
        <f t="shared" si="1"/>
        <v>6.6509969607570616</v>
      </c>
      <c r="H7" s="149">
        <f t="shared" si="1"/>
        <v>5.823698720202227</v>
      </c>
      <c r="I7" s="149">
        <f t="shared" si="1"/>
        <v>6.9437300365290575</v>
      </c>
      <c r="J7" s="149">
        <f t="shared" si="1"/>
        <v>5.0833423878084183</v>
      </c>
      <c r="K7" s="149"/>
      <c r="M7" s="149"/>
    </row>
    <row r="8" spans="1:25" x14ac:dyDescent="0.25">
      <c r="A8" t="s">
        <v>209</v>
      </c>
      <c r="C8" s="149">
        <f>C4/'Three Statements'!B5</f>
        <v>40.373625955775985</v>
      </c>
      <c r="D8" s="149">
        <f>D4/'Three Statements'!C5</f>
        <v>17.941809267774275</v>
      </c>
      <c r="E8" s="149">
        <f>E4/'Three Statements'!D5</f>
        <v>16.78909643611016</v>
      </c>
      <c r="F8" s="149">
        <f>F4/'Three Statements'!E5</f>
        <v>17.877653368207142</v>
      </c>
      <c r="G8" s="149">
        <f>G4/'Three Statements'!F5</f>
        <v>21.069696069094196</v>
      </c>
      <c r="H8" s="149">
        <f>H4/'Three Statements'!G5</f>
        <v>37.625868666617293</v>
      </c>
      <c r="I8" s="149">
        <f>I4/'Three Statements'!H5</f>
        <v>22.284283262219425</v>
      </c>
      <c r="J8" s="149">
        <f>J4/'Three Statements'!I5</f>
        <v>32.077219467685516</v>
      </c>
      <c r="K8" s="149"/>
      <c r="M8" s="149"/>
    </row>
    <row r="9" spans="1:25" x14ac:dyDescent="0.25">
      <c r="A9" t="s">
        <v>210</v>
      </c>
      <c r="C9" s="149">
        <f>C4/'Three Statements'!B53</f>
        <v>29.211718899521529</v>
      </c>
      <c r="D9" s="149">
        <f>D4/'Three Statements'!C53</f>
        <v>16.235695713321991</v>
      </c>
      <c r="E9" s="149">
        <f>E4/'Three Statements'!D53</f>
        <v>13.586593721961695</v>
      </c>
      <c r="F9" s="149">
        <f>F4/'Three Statements'!E53</f>
        <v>11.783573507191694</v>
      </c>
      <c r="G9" s="149">
        <f>G4/'Three Statements'!F53</f>
        <v>13.184877961452997</v>
      </c>
      <c r="H9" s="149">
        <f>H4/'Three Statements'!G53</f>
        <v>41.560453080515131</v>
      </c>
      <c r="I9" s="149">
        <f>I4/'Three Statements'!H53</f>
        <v>14.5928937283427</v>
      </c>
      <c r="J9" s="149">
        <f>J4/'Three Statements'!I53</f>
        <v>24.159202688093728</v>
      </c>
      <c r="K9" s="149"/>
      <c r="M9" s="149"/>
    </row>
    <row r="10" spans="1:25" x14ac:dyDescent="0.25">
      <c r="A10" t="s">
        <v>211</v>
      </c>
      <c r="C10" s="148">
        <f>'Three Statements'!B36/'Three Statements'!B43</f>
        <v>5.5429980478783517E-2</v>
      </c>
      <c r="D10" s="148">
        <f>'Three Statements'!C36/'Three Statements'!C43</f>
        <v>0.10466024472793543</v>
      </c>
      <c r="E10" s="148">
        <f>'Three Statements'!D36/'Three Statements'!D43</f>
        <v>0.1636415067653576</v>
      </c>
      <c r="F10" s="148">
        <f>'Three Statements'!E36/'Three Statements'!E43</f>
        <v>0.17120007898504222</v>
      </c>
      <c r="G10" s="148">
        <f>'Three Statements'!F36/'Three Statements'!F43</f>
        <v>0.16413172234067758</v>
      </c>
      <c r="H10" s="148">
        <f>'Three Statements'!G36/'Three Statements'!G43</f>
        <v>0.32329689970440639</v>
      </c>
      <c r="I10" s="148">
        <f>'Three Statements'!H36/'Three Statements'!H43</f>
        <v>0.26968255787302314</v>
      </c>
      <c r="J10" s="148">
        <f>'Three Statements'!I36/'Three Statements'!I43</f>
        <v>0.24132240348456566</v>
      </c>
      <c r="K10" s="149" t="s">
        <v>255</v>
      </c>
      <c r="M10" s="149"/>
    </row>
    <row r="11" spans="1:25" x14ac:dyDescent="0.25">
      <c r="A11" t="s">
        <v>212</v>
      </c>
      <c r="C11" s="148">
        <f>'Three Statements'!B36/('Three Statements'!B36+'Three Statements'!B42)</f>
        <v>0.11859749395471532</v>
      </c>
      <c r="D11" s="148">
        <f>'Three Statements'!C36/('Three Statements'!C36+'Three Statements'!C42)</f>
        <v>0.1987344275262013</v>
      </c>
      <c r="E11" s="148">
        <f>'Three Statements'!D36/('Three Statements'!D36+'Three Statements'!D42)</f>
        <v>0.38704281891168602</v>
      </c>
      <c r="F11" s="148">
        <f>'Three Statements'!E36/('Three Statements'!E36+'Three Statements'!E42)</f>
        <v>0.35532786885245904</v>
      </c>
      <c r="G11" s="148">
        <f>'Three Statements'!F36/('Three Statements'!F36+'Three Statements'!F42)</f>
        <v>0.31902744520169463</v>
      </c>
      <c r="H11" s="148">
        <f>'Three Statements'!G36/('Three Statements'!G36+'Three Statements'!G42)</f>
        <v>0.53294804238200466</v>
      </c>
      <c r="I11" s="148">
        <f>'Three Statements'!H36/('Three Statements'!H36+'Three Statements'!H42)</f>
        <v>0.49547320770607434</v>
      </c>
      <c r="J11" s="148">
        <f>'Three Statements'!I36/('Three Statements'!I36+'Three Statements'!I42)</f>
        <v>0.43046038027217448</v>
      </c>
      <c r="K11" s="148" t="s">
        <v>256</v>
      </c>
      <c r="M11" s="148"/>
    </row>
    <row r="12" spans="1:25" x14ac:dyDescent="0.25">
      <c r="A12" t="s">
        <v>213</v>
      </c>
      <c r="C12" s="136">
        <f>'Three Statements'!B14/'Three Statements'!B43</f>
        <v>0.16813931983972052</v>
      </c>
      <c r="D12" s="136">
        <f>'Three Statements'!C14/'Three Statements'!C43</f>
        <v>0.19578234834678468</v>
      </c>
      <c r="E12" s="136">
        <f>'Three Statements'!D14/'Three Statements'!D43</f>
        <v>0.19989628023195513</v>
      </c>
      <c r="F12" s="136">
        <f>'Three Statements'!E14/'Three Statements'!E43</f>
        <v>9.5423804117095321E-2</v>
      </c>
      <c r="G12" s="136">
        <f>'Three Statements'!F14/'Three Statements'!F43</f>
        <v>0.19090262970859986</v>
      </c>
      <c r="H12" s="136">
        <f>'Three Statements'!G14/'Three Statements'!G43</f>
        <v>8.7268852684402279E-2</v>
      </c>
      <c r="I12" s="136">
        <f>'Three Statements'!H14/'Three Statements'!H43</f>
        <v>0.16407861563144624</v>
      </c>
      <c r="J12" s="136">
        <f>'Three Statements'!I14/'Three Statements'!I43</f>
        <v>0.16356897437978518</v>
      </c>
      <c r="K12" s="136" t="s">
        <v>257</v>
      </c>
      <c r="M12" s="136"/>
    </row>
    <row r="15" spans="1:25" x14ac:dyDescent="0.25">
      <c r="T15" t="s">
        <v>264</v>
      </c>
    </row>
    <row r="16" spans="1:25" x14ac:dyDescent="0.25">
      <c r="A16" t="s">
        <v>214</v>
      </c>
      <c r="C16">
        <f>'Three Statements'!B53</f>
        <v>6688</v>
      </c>
      <c r="D16">
        <f>'Three Statements'!C53</f>
        <v>5847</v>
      </c>
      <c r="E16">
        <f>'Three Statements'!D53</f>
        <v>6983</v>
      </c>
      <c r="F16">
        <f>'Three Statements'!E53</f>
        <v>7777</v>
      </c>
      <c r="G16">
        <f>'Three Statements'!F53</f>
        <v>8877</v>
      </c>
      <c r="H16">
        <f>'Three Statements'!G53</f>
        <v>3347</v>
      </c>
      <c r="I16">
        <f>'Three Statements'!H53</f>
        <v>11708</v>
      </c>
      <c r="J16">
        <f>'Three Statements'!I53</f>
        <v>10055</v>
      </c>
      <c r="K16" t="s">
        <v>254</v>
      </c>
      <c r="M16" t="s">
        <v>259</v>
      </c>
      <c r="N16" s="77">
        <f>'Three Statements'!J53</f>
        <v>12638.887814343043</v>
      </c>
      <c r="O16" s="77">
        <f>'Three Statements'!K53</f>
        <v>15392.527303202496</v>
      </c>
      <c r="P16" s="77">
        <f>'Three Statements'!L53</f>
        <v>19123.637007867692</v>
      </c>
      <c r="Q16" s="77">
        <f>'Three Statements'!M53</f>
        <v>23693.158239864442</v>
      </c>
      <c r="R16" s="77">
        <f>'Three Statements'!N53</f>
        <v>27541.987206777572</v>
      </c>
      <c r="S16" s="77">
        <f>R16*(1+8%)</f>
        <v>29745.34618331978</v>
      </c>
      <c r="T16" s="77">
        <f>S16*(1+(S17+0.65%))</f>
        <v>32318.318628176941</v>
      </c>
      <c r="U16" s="77">
        <f t="shared" ref="U16:X16" si="2">T16*(1+(T17+0.65%))</f>
        <v>35323.922260597399</v>
      </c>
      <c r="V16" s="77">
        <f t="shared" si="2"/>
        <v>38838.652525526843</v>
      </c>
      <c r="W16" s="77">
        <f t="shared" si="2"/>
        <v>42955.549693232693</v>
      </c>
      <c r="X16" s="77">
        <f t="shared" si="2"/>
        <v>47788.049033721371</v>
      </c>
      <c r="Y16" s="77"/>
    </row>
    <row r="17" spans="1:25" x14ac:dyDescent="0.25">
      <c r="A17" s="150" t="s">
        <v>129</v>
      </c>
      <c r="B17" s="150"/>
      <c r="C17" s="60" t="str">
        <f>IFERROR((C16-B16)/B16,"nm")</f>
        <v>nm</v>
      </c>
      <c r="D17" s="60">
        <f t="shared" ref="D17:J17" si="3">IFERROR((D16-C16)/C16,"nm")</f>
        <v>-0.12574760765550239</v>
      </c>
      <c r="E17" s="60">
        <f t="shared" si="3"/>
        <v>0.19428766889002907</v>
      </c>
      <c r="F17" s="60">
        <f t="shared" si="3"/>
        <v>0.11370471144207361</v>
      </c>
      <c r="G17" s="60">
        <f t="shared" si="3"/>
        <v>0.14144271570014144</v>
      </c>
      <c r="H17" s="60">
        <f t="shared" si="3"/>
        <v>-0.62295820660132928</v>
      </c>
      <c r="I17" s="60">
        <f t="shared" si="3"/>
        <v>2.4980579623543471</v>
      </c>
      <c r="J17" s="60">
        <f t="shared" si="3"/>
        <v>-0.14118551417833961</v>
      </c>
      <c r="K17" s="169"/>
      <c r="L17" s="170"/>
      <c r="M17" s="173" t="s">
        <v>258</v>
      </c>
      <c r="N17" s="174">
        <f>IFERROR((N16-J16)/J16,"nm")</f>
        <v>0.25697541664276907</v>
      </c>
      <c r="O17" s="174">
        <f>IFERROR((O16-N16)/N16,"nm")</f>
        <v>0.21787039566365396</v>
      </c>
      <c r="P17" s="174">
        <f t="shared" ref="P17:R17" si="4">IFERROR((P16-O16)/O16,"nm")</f>
        <v>0.24239747191410982</v>
      </c>
      <c r="Q17" s="174">
        <f t="shared" si="4"/>
        <v>0.23894624386129035</v>
      </c>
      <c r="R17" s="174">
        <f t="shared" si="4"/>
        <v>0.16244474155570196</v>
      </c>
      <c r="S17" s="174">
        <f>IFERROR((S16-R16)/R16,"nm")</f>
        <v>8.0000000000000057E-2</v>
      </c>
      <c r="T17" s="174">
        <f t="shared" ref="T17:X17" si="5">IFERROR((T16-S16)/S16,"nm")</f>
        <v>8.6500000000000021E-2</v>
      </c>
      <c r="U17" s="174">
        <f t="shared" si="5"/>
        <v>9.3000000000000069E-2</v>
      </c>
      <c r="V17" s="174">
        <f t="shared" si="5"/>
        <v>9.9500000000000061E-2</v>
      </c>
      <c r="W17" s="174">
        <f t="shared" si="5"/>
        <v>0.10600000000000014</v>
      </c>
      <c r="X17" s="174">
        <f t="shared" si="5"/>
        <v>0.11249999999999999</v>
      </c>
      <c r="Y17" s="174"/>
    </row>
    <row r="18" spans="1:25" x14ac:dyDescent="0.25">
      <c r="A18" t="s">
        <v>215</v>
      </c>
      <c r="C18" s="161">
        <f>C24*C23+(1-C24)*C20</f>
        <v>1.7375459658269043E-2</v>
      </c>
      <c r="D18" s="161">
        <f t="shared" ref="D18:J18" si="6">D24*D23+(1-D24)*D20</f>
        <v>0.14409225288362595</v>
      </c>
      <c r="E18" s="161">
        <f t="shared" si="6"/>
        <v>0.24804497865516467</v>
      </c>
      <c r="F18" s="161">
        <f t="shared" si="6"/>
        <v>-5.2142312523149173E-2</v>
      </c>
      <c r="G18" s="161">
        <f t="shared" si="6"/>
        <v>0.34153899460688292</v>
      </c>
      <c r="H18" s="161">
        <f t="shared" si="6"/>
        <v>0.16599537558786676</v>
      </c>
      <c r="I18" s="161">
        <f t="shared" si="6"/>
        <v>0.23920523091512808</v>
      </c>
      <c r="J18" s="161">
        <f t="shared" si="6"/>
        <v>0.1432480001228415</v>
      </c>
      <c r="K18" s="161"/>
      <c r="L18" t="s">
        <v>216</v>
      </c>
      <c r="M18" s="161"/>
      <c r="N18" s="77"/>
      <c r="O18" s="77"/>
      <c r="P18" s="77"/>
      <c r="Q18" s="77"/>
      <c r="R18" s="77"/>
    </row>
    <row r="19" spans="1:25" x14ac:dyDescent="0.25">
      <c r="A19" t="s">
        <v>217</v>
      </c>
      <c r="C19" s="158">
        <v>1.34</v>
      </c>
      <c r="D19" s="158">
        <v>1.34</v>
      </c>
      <c r="E19" s="158">
        <v>1.34</v>
      </c>
      <c r="F19" s="158">
        <v>1.34</v>
      </c>
      <c r="G19" s="158">
        <v>1.31</v>
      </c>
      <c r="H19" s="158">
        <v>1.31</v>
      </c>
      <c r="I19" s="158">
        <v>1.44</v>
      </c>
      <c r="J19" s="158">
        <v>1.44</v>
      </c>
      <c r="K19" s="158"/>
      <c r="L19" t="s">
        <v>218</v>
      </c>
      <c r="M19" s="158"/>
    </row>
    <row r="20" spans="1:25" x14ac:dyDescent="0.25">
      <c r="A20" t="s">
        <v>219</v>
      </c>
      <c r="C20" s="136">
        <f>C21+C19*(C22-C21)</f>
        <v>1.7472000000000001E-2</v>
      </c>
      <c r="D20" s="136">
        <f t="shared" ref="D20:J20" si="7">D21+D19*(D22-D21)</f>
        <v>0.158224</v>
      </c>
      <c r="E20" s="136">
        <f t="shared" si="7"/>
        <v>0.28854400000000002</v>
      </c>
      <c r="F20" s="136">
        <f t="shared" si="7"/>
        <v>-6.6342000000000012E-2</v>
      </c>
      <c r="G20" s="136">
        <f t="shared" si="7"/>
        <v>0.4063500000000001</v>
      </c>
      <c r="H20" s="136">
        <f t="shared" si="7"/>
        <v>0.239924</v>
      </c>
      <c r="I20" s="136">
        <f t="shared" si="7"/>
        <v>0.31218399999999996</v>
      </c>
      <c r="J20" s="136">
        <f t="shared" si="7"/>
        <v>0.17310399999999995</v>
      </c>
      <c r="K20" s="136"/>
      <c r="L20" t="s">
        <v>220</v>
      </c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</row>
    <row r="21" spans="1:25" x14ac:dyDescent="0.25">
      <c r="A21" t="s">
        <v>221</v>
      </c>
      <c r="C21" s="159">
        <v>3.0000000000000001E-3</v>
      </c>
      <c r="D21" s="159">
        <v>6.0000000000000001E-3</v>
      </c>
      <c r="E21" s="159">
        <v>1.17E-2</v>
      </c>
      <c r="F21" s="159">
        <v>2.2499999999999999E-2</v>
      </c>
      <c r="G21" s="159">
        <v>1.9900000000000001E-2</v>
      </c>
      <c r="H21" s="159">
        <v>3.5999999999999999E-3</v>
      </c>
      <c r="I21" s="160">
        <v>1E-3</v>
      </c>
      <c r="J21" s="162">
        <v>2.6800000000000001E-2</v>
      </c>
      <c r="K21" s="162"/>
      <c r="L21" t="s">
        <v>222</v>
      </c>
      <c r="M21" s="162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</row>
    <row r="22" spans="1:25" x14ac:dyDescent="0.25">
      <c r="A22" t="s">
        <v>223</v>
      </c>
      <c r="C22" s="159">
        <v>1.38E-2</v>
      </c>
      <c r="D22" s="159">
        <v>0.1196</v>
      </c>
      <c r="E22" s="159">
        <v>0.21829999999999999</v>
      </c>
      <c r="F22" s="159">
        <v>-4.3799999999999999E-2</v>
      </c>
      <c r="G22" s="159">
        <v>0.31490000000000001</v>
      </c>
      <c r="H22" s="159">
        <v>0.184</v>
      </c>
      <c r="I22" s="159">
        <v>0.21709999999999999</v>
      </c>
      <c r="J22" s="159">
        <v>0.12839999999999999</v>
      </c>
      <c r="K22" s="167" t="s">
        <v>252</v>
      </c>
      <c r="L22" t="s">
        <v>224</v>
      </c>
      <c r="M22" s="167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</row>
    <row r="23" spans="1:25" x14ac:dyDescent="0.25">
      <c r="A23" t="s">
        <v>225</v>
      </c>
      <c r="C23" s="136">
        <f>'Three Statements'!B10/ABS('Three Statements'!B70)</f>
        <v>1.5730337078651686E-2</v>
      </c>
      <c r="D23" s="136">
        <f>'Three Statements'!C10/ABS('Three Statements'!C70)</f>
        <v>2.31990231990232E-2</v>
      </c>
      <c r="E23" s="136">
        <f>'Three Statements'!D10/ABS('Three Statements'!D70)</f>
        <v>4.1057759220598469E-2</v>
      </c>
      <c r="F23" s="136">
        <f>'Three Statements'!E10/ABS('Three Statements'!E70)</f>
        <v>1.6600061481709193E-2</v>
      </c>
      <c r="G23" s="136">
        <f>'Three Statements'!F10/ABS('Three Statements'!F70)</f>
        <v>1.1478097915202623E-2</v>
      </c>
      <c r="H23" s="136">
        <f>'Three Statements'!G10/ABS('Three Statements'!G70)</f>
        <v>1.1253002908079403E-2</v>
      </c>
      <c r="I23" s="136">
        <f>'Three Statements'!H10/ABS('Three Statements'!H70)</f>
        <v>4.1574103459219296E-2</v>
      </c>
      <c r="J23" s="136">
        <f>'Three Statements'!I10/ABS('Three Statements'!I70)</f>
        <v>4.9385690195133704E-2</v>
      </c>
      <c r="K23" s="136"/>
      <c r="L23" t="s">
        <v>226</v>
      </c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</row>
    <row r="24" spans="1:25" x14ac:dyDescent="0.25">
      <c r="A24" t="s">
        <v>227</v>
      </c>
      <c r="C24" s="148">
        <f>'Three Statements'!B36/'Three Statements'!B31</f>
        <v>5.5429980478783517E-2</v>
      </c>
      <c r="D24" s="148">
        <f>'Three Statements'!C36/'Three Statements'!C31</f>
        <v>0.10466024472793543</v>
      </c>
      <c r="E24" s="148">
        <f>'Three Statements'!D36/'Three Statements'!D31</f>
        <v>0.1636415067653576</v>
      </c>
      <c r="F24" s="148">
        <f>'Three Statements'!E36/'Three Statements'!E31</f>
        <v>0.17120007898504222</v>
      </c>
      <c r="G24" s="148">
        <f>'Three Statements'!F36/'Three Statements'!F31</f>
        <v>0.16413172234067758</v>
      </c>
      <c r="H24" s="148">
        <f>'Three Statements'!G36/'Three Statements'!G31</f>
        <v>0.32329689970440639</v>
      </c>
      <c r="I24" s="148">
        <f>'Three Statements'!H36/'Three Statements'!H31</f>
        <v>0.26968255787302314</v>
      </c>
      <c r="J24" s="148">
        <f>'Three Statements'!I36/'Three Statements'!I31</f>
        <v>0.24132240348456566</v>
      </c>
      <c r="K24" s="148"/>
      <c r="L24" t="s">
        <v>226</v>
      </c>
      <c r="M24" s="148" t="s">
        <v>261</v>
      </c>
      <c r="N24" s="172"/>
      <c r="O24" s="172"/>
      <c r="P24" s="172"/>
      <c r="Q24" s="172" t="s">
        <v>265</v>
      </c>
      <c r="S24" t="s">
        <v>264</v>
      </c>
      <c r="T24" s="136"/>
      <c r="U24" s="136"/>
      <c r="V24" s="136"/>
      <c r="X24" s="175">
        <f>X16*X17/(J18-X17)</f>
        <v>174845.69711250631</v>
      </c>
    </row>
    <row r="25" spans="1:25" x14ac:dyDescent="0.25">
      <c r="A25" t="s">
        <v>228</v>
      </c>
      <c r="J25" s="77"/>
      <c r="L25" t="s">
        <v>229</v>
      </c>
      <c r="M25" t="s">
        <v>260</v>
      </c>
      <c r="N25" s="77">
        <f>PV($J$18,1,0,-N16,0)</f>
        <v>11055.245942249625</v>
      </c>
      <c r="O25" s="77">
        <f>PV($J$18,2,0,-O16,0)</f>
        <v>11776.846973185056</v>
      </c>
      <c r="P25" s="77">
        <f>PV($J$18,3,0,-P16,0)</f>
        <v>12798.207305004949</v>
      </c>
      <c r="Q25" s="77">
        <f>PV($J$18,4,0,-Q16,0)</f>
        <v>13869.511135808028</v>
      </c>
      <c r="R25" s="77">
        <f>PV($J$18,5,0,-R16,0)</f>
        <v>14102.399729573926</v>
      </c>
      <c r="S25" s="77">
        <f>PV($J$18,6,0,-S16,0)</f>
        <v>13322.211546666445</v>
      </c>
      <c r="T25" s="77">
        <f>PV($J$18,7,0,-T16,0)</f>
        <v>12660.929950367556</v>
      </c>
      <c r="U25" s="77">
        <f>PV($J$18,8,0,-U16,0)</f>
        <v>12104.45715563448</v>
      </c>
      <c r="V25" s="77">
        <f>PV($J$18,9,0,-V16,0)</f>
        <v>11641.26299909563</v>
      </c>
      <c r="W25" s="77">
        <f>PV($J$18,10,0,-W16,0)</f>
        <v>11261.980668775566</v>
      </c>
      <c r="X25" s="178">
        <f>PV($J$18,11,0,-X24,0)</f>
        <v>40096.825928953913</v>
      </c>
      <c r="Y25" t="s">
        <v>267</v>
      </c>
    </row>
    <row r="26" spans="1:25" x14ac:dyDescent="0.25">
      <c r="N26" s="77"/>
      <c r="O26" s="77"/>
      <c r="P26" s="77"/>
      <c r="Q26" s="77"/>
      <c r="R26" s="77"/>
    </row>
    <row r="27" spans="1:25" x14ac:dyDescent="0.25">
      <c r="A27" t="s">
        <v>230</v>
      </c>
      <c r="B27" t="s">
        <v>231</v>
      </c>
      <c r="C27" s="176">
        <f>SUM(N25:W25)</f>
        <v>124593.05340636126</v>
      </c>
      <c r="D27" s="171" t="s">
        <v>269</v>
      </c>
      <c r="K27" s="168" t="s">
        <v>253</v>
      </c>
      <c r="M27" s="168"/>
      <c r="N27" s="77"/>
      <c r="O27" s="77"/>
      <c r="P27" s="77"/>
      <c r="Q27" s="77"/>
      <c r="R27" s="77"/>
    </row>
    <row r="28" spans="1:25" x14ac:dyDescent="0.25">
      <c r="A28" t="s">
        <v>232</v>
      </c>
      <c r="B28" t="s">
        <v>231</v>
      </c>
      <c r="C28" s="177">
        <f>X25</f>
        <v>40096.825928953913</v>
      </c>
      <c r="D28" s="171" t="s">
        <v>268</v>
      </c>
      <c r="N28" s="77"/>
      <c r="O28" s="77"/>
      <c r="P28" s="77"/>
      <c r="Q28" s="77"/>
      <c r="R28" s="77"/>
    </row>
    <row r="29" spans="1:25" x14ac:dyDescent="0.25">
      <c r="A29" t="s">
        <v>233</v>
      </c>
      <c r="B29" t="s">
        <v>266</v>
      </c>
      <c r="C29" s="176">
        <f>C27+C28</f>
        <v>164689.87933531517</v>
      </c>
    </row>
    <row r="30" spans="1:25" x14ac:dyDescent="0.25">
      <c r="A30" t="s">
        <v>234</v>
      </c>
      <c r="C30" s="8">
        <f>'Three Statements'!B36+'Three Statements'!B32</f>
        <v>1260</v>
      </c>
      <c r="K30" s="8"/>
      <c r="M30" s="8"/>
    </row>
    <row r="31" spans="1:25" x14ac:dyDescent="0.25">
      <c r="A31" t="s">
        <v>235</v>
      </c>
      <c r="C31" s="149">
        <f>'Three Statements'!B15*CAPM_PV!C3</f>
        <v>97507.942601980976</v>
      </c>
      <c r="K31" s="149"/>
      <c r="M31" s="149"/>
    </row>
    <row r="32" spans="1:25" x14ac:dyDescent="0.25">
      <c r="A32" t="s">
        <v>236</v>
      </c>
      <c r="C32" s="148">
        <f>Historicals!B58/'Three Statements'!B15</f>
        <v>7.1839665309814569</v>
      </c>
      <c r="K32" s="148"/>
      <c r="M32" s="14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13EA5-9B43-4340-AD18-2883E21A635D}">
  <dimension ref="A1:G2015"/>
  <sheetViews>
    <sheetView topLeftCell="A1997" workbookViewId="0">
      <selection activeCell="I17" sqref="I17"/>
    </sheetView>
  </sheetViews>
  <sheetFormatPr defaultRowHeight="15" x14ac:dyDescent="0.25"/>
  <cols>
    <col min="1" max="1" width="18" customWidth="1"/>
  </cols>
  <sheetData>
    <row r="1" spans="1:7" x14ac:dyDescent="0.25">
      <c r="A1" t="s">
        <v>237</v>
      </c>
      <c r="B1" t="s">
        <v>238</v>
      </c>
      <c r="C1" t="s">
        <v>239</v>
      </c>
      <c r="D1" t="s">
        <v>240</v>
      </c>
      <c r="E1" t="s">
        <v>241</v>
      </c>
      <c r="F1" t="s">
        <v>242</v>
      </c>
      <c r="G1" t="s">
        <v>243</v>
      </c>
    </row>
    <row r="2" spans="1:7" x14ac:dyDescent="0.25">
      <c r="A2" s="156">
        <v>42006</v>
      </c>
      <c r="B2">
        <v>48.275002000000001</v>
      </c>
      <c r="C2">
        <v>48.474997999999999</v>
      </c>
      <c r="D2">
        <v>47.055</v>
      </c>
      <c r="E2">
        <v>47.514999000000003</v>
      </c>
      <c r="F2">
        <v>43.225163000000002</v>
      </c>
      <c r="G2">
        <v>4985800</v>
      </c>
    </row>
    <row r="3" spans="1:7" x14ac:dyDescent="0.25">
      <c r="A3" s="156">
        <v>42009</v>
      </c>
      <c r="B3">
        <v>47.255001</v>
      </c>
      <c r="C3">
        <v>47.275002000000001</v>
      </c>
      <c r="D3">
        <v>46.564999</v>
      </c>
      <c r="E3">
        <v>46.75</v>
      </c>
      <c r="F3">
        <v>42.529243000000001</v>
      </c>
      <c r="G3">
        <v>6889200</v>
      </c>
    </row>
    <row r="4" spans="1:7" x14ac:dyDescent="0.25">
      <c r="A4" s="156">
        <v>42010</v>
      </c>
      <c r="B4">
        <v>46.945</v>
      </c>
      <c r="C4">
        <v>47.075001</v>
      </c>
      <c r="D4">
        <v>46.034999999999997</v>
      </c>
      <c r="E4">
        <v>46.474997999999999</v>
      </c>
      <c r="F4">
        <v>42.279071999999999</v>
      </c>
      <c r="G4">
        <v>7576000</v>
      </c>
    </row>
    <row r="5" spans="1:7" x14ac:dyDescent="0.25">
      <c r="A5" s="156">
        <v>42011</v>
      </c>
      <c r="B5">
        <v>46.805</v>
      </c>
      <c r="C5">
        <v>47.650002000000001</v>
      </c>
      <c r="D5">
        <v>46.549999</v>
      </c>
      <c r="E5">
        <v>47.435001</v>
      </c>
      <c r="F5">
        <v>43.152393000000004</v>
      </c>
      <c r="G5">
        <v>7256000</v>
      </c>
    </row>
    <row r="6" spans="1:7" x14ac:dyDescent="0.25">
      <c r="A6" s="156">
        <v>42012</v>
      </c>
      <c r="B6">
        <v>47.830002</v>
      </c>
      <c r="C6">
        <v>48.549999</v>
      </c>
      <c r="D6">
        <v>47.810001</v>
      </c>
      <c r="E6">
        <v>48.529998999999997</v>
      </c>
      <c r="F6">
        <v>44.148533</v>
      </c>
      <c r="G6">
        <v>5978200</v>
      </c>
    </row>
    <row r="7" spans="1:7" x14ac:dyDescent="0.25">
      <c r="A7" s="156">
        <v>42013</v>
      </c>
      <c r="B7">
        <v>48.465000000000003</v>
      </c>
      <c r="C7">
        <v>48.494999</v>
      </c>
      <c r="D7">
        <v>47.799999</v>
      </c>
      <c r="E7">
        <v>47.994999</v>
      </c>
      <c r="F7">
        <v>43.661822999999998</v>
      </c>
      <c r="G7">
        <v>4689000</v>
      </c>
    </row>
    <row r="8" spans="1:7" x14ac:dyDescent="0.25">
      <c r="A8" s="156">
        <v>42016</v>
      </c>
      <c r="B8">
        <v>47.955002</v>
      </c>
      <c r="C8">
        <v>48.259998000000003</v>
      </c>
      <c r="D8">
        <v>47.615001999999997</v>
      </c>
      <c r="E8">
        <v>47.93</v>
      </c>
      <c r="F8">
        <v>43.602707000000002</v>
      </c>
      <c r="G8">
        <v>5630800</v>
      </c>
    </row>
    <row r="9" spans="1:7" x14ac:dyDescent="0.25">
      <c r="A9" s="156">
        <v>42017</v>
      </c>
      <c r="B9">
        <v>48.169998</v>
      </c>
      <c r="C9">
        <v>48.724997999999999</v>
      </c>
      <c r="D9">
        <v>47.314999</v>
      </c>
      <c r="E9">
        <v>47.505001</v>
      </c>
      <c r="F9">
        <v>43.216064000000003</v>
      </c>
      <c r="G9">
        <v>6182200</v>
      </c>
    </row>
    <row r="10" spans="1:7" x14ac:dyDescent="0.25">
      <c r="A10" s="156">
        <v>42018</v>
      </c>
      <c r="B10">
        <v>46.689999</v>
      </c>
      <c r="C10">
        <v>47.185001</v>
      </c>
      <c r="D10">
        <v>46.455002</v>
      </c>
      <c r="E10">
        <v>46.854999999999997</v>
      </c>
      <c r="F10">
        <v>42.624752000000001</v>
      </c>
      <c r="G10">
        <v>6750400</v>
      </c>
    </row>
    <row r="11" spans="1:7" x14ac:dyDescent="0.25">
      <c r="A11" s="156">
        <v>42019</v>
      </c>
      <c r="B11">
        <v>47.314999</v>
      </c>
      <c r="C11">
        <v>47.34</v>
      </c>
      <c r="D11">
        <v>46.284999999999997</v>
      </c>
      <c r="E11">
        <v>46.404998999999997</v>
      </c>
      <c r="F11">
        <v>42.215384999999998</v>
      </c>
      <c r="G11">
        <v>4235000</v>
      </c>
    </row>
    <row r="12" spans="1:7" x14ac:dyDescent="0.25">
      <c r="A12" s="156">
        <v>42020</v>
      </c>
      <c r="B12">
        <v>46.384998000000003</v>
      </c>
      <c r="C12">
        <v>46.564999</v>
      </c>
      <c r="D12">
        <v>46.014999000000003</v>
      </c>
      <c r="E12">
        <v>46.494999</v>
      </c>
      <c r="F12">
        <v>42.297255999999997</v>
      </c>
      <c r="G12">
        <v>8770000</v>
      </c>
    </row>
    <row r="13" spans="1:7" x14ac:dyDescent="0.25">
      <c r="A13" s="156">
        <v>42024</v>
      </c>
      <c r="B13">
        <v>46.720001000000003</v>
      </c>
      <c r="C13">
        <v>46.945</v>
      </c>
      <c r="D13">
        <v>46.310001</v>
      </c>
      <c r="E13">
        <v>46.805</v>
      </c>
      <c r="F13">
        <v>42.579268999999996</v>
      </c>
      <c r="G13">
        <v>9403800</v>
      </c>
    </row>
    <row r="14" spans="1:7" x14ac:dyDescent="0.25">
      <c r="A14" s="156">
        <v>42025</v>
      </c>
      <c r="B14">
        <v>46.555</v>
      </c>
      <c r="C14">
        <v>47.064999</v>
      </c>
      <c r="D14">
        <v>46.505001</v>
      </c>
      <c r="E14">
        <v>46.755001</v>
      </c>
      <c r="F14">
        <v>42.533786999999997</v>
      </c>
      <c r="G14">
        <v>5854000</v>
      </c>
    </row>
    <row r="15" spans="1:7" x14ac:dyDescent="0.25">
      <c r="A15" s="156">
        <v>42026</v>
      </c>
      <c r="B15">
        <v>47.174999</v>
      </c>
      <c r="C15">
        <v>48.055</v>
      </c>
      <c r="D15">
        <v>46.779998999999997</v>
      </c>
      <c r="E15">
        <v>47.924999</v>
      </c>
      <c r="F15">
        <v>43.598156000000003</v>
      </c>
      <c r="G15">
        <v>6952400</v>
      </c>
    </row>
    <row r="16" spans="1:7" x14ac:dyDescent="0.25">
      <c r="A16" s="156">
        <v>42027</v>
      </c>
      <c r="B16">
        <v>48.07</v>
      </c>
      <c r="C16">
        <v>48.375</v>
      </c>
      <c r="D16">
        <v>47.825001</v>
      </c>
      <c r="E16">
        <v>48.080002</v>
      </c>
      <c r="F16">
        <v>43.739151</v>
      </c>
      <c r="G16">
        <v>6781000</v>
      </c>
    </row>
    <row r="17" spans="1:7" x14ac:dyDescent="0.25">
      <c r="A17" s="156">
        <v>42030</v>
      </c>
      <c r="B17">
        <v>48</v>
      </c>
      <c r="C17">
        <v>48.235000999999997</v>
      </c>
      <c r="D17">
        <v>47.775002000000001</v>
      </c>
      <c r="E17">
        <v>48.174999</v>
      </c>
      <c r="F17">
        <v>43.825581</v>
      </c>
      <c r="G17">
        <v>4964000</v>
      </c>
    </row>
    <row r="18" spans="1:7" x14ac:dyDescent="0.25">
      <c r="A18" s="156">
        <v>42031</v>
      </c>
      <c r="B18">
        <v>47.650002000000001</v>
      </c>
      <c r="C18">
        <v>47.724997999999999</v>
      </c>
      <c r="D18">
        <v>47.060001</v>
      </c>
      <c r="E18">
        <v>47.25</v>
      </c>
      <c r="F18">
        <v>42.984096999999998</v>
      </c>
      <c r="G18">
        <v>6696800</v>
      </c>
    </row>
    <row r="19" spans="1:7" x14ac:dyDescent="0.25">
      <c r="A19" s="156">
        <v>42032</v>
      </c>
      <c r="B19">
        <v>47.5</v>
      </c>
      <c r="C19">
        <v>47.66</v>
      </c>
      <c r="D19">
        <v>46.625</v>
      </c>
      <c r="E19">
        <v>46.654998999999997</v>
      </c>
      <c r="F19">
        <v>42.442810000000001</v>
      </c>
      <c r="G19">
        <v>6402600</v>
      </c>
    </row>
    <row r="20" spans="1:7" x14ac:dyDescent="0.25">
      <c r="A20" s="156">
        <v>42033</v>
      </c>
      <c r="B20">
        <v>46.834999000000003</v>
      </c>
      <c r="C20">
        <v>47.435001</v>
      </c>
      <c r="D20">
        <v>46.584999000000003</v>
      </c>
      <c r="E20">
        <v>47.435001</v>
      </c>
      <c r="F20">
        <v>43.152393000000004</v>
      </c>
      <c r="G20">
        <v>6802400</v>
      </c>
    </row>
    <row r="21" spans="1:7" x14ac:dyDescent="0.25">
      <c r="A21" s="156">
        <v>42034</v>
      </c>
      <c r="B21">
        <v>46.959999000000003</v>
      </c>
      <c r="C21">
        <v>47.18</v>
      </c>
      <c r="D21">
        <v>46.049999</v>
      </c>
      <c r="E21">
        <v>46.125</v>
      </c>
      <c r="F21">
        <v>41.960678000000001</v>
      </c>
      <c r="G21">
        <v>8106400</v>
      </c>
    </row>
    <row r="22" spans="1:7" x14ac:dyDescent="0.25">
      <c r="A22" s="156">
        <v>42037</v>
      </c>
      <c r="B22">
        <v>46.34</v>
      </c>
      <c r="C22">
        <v>46.345001000000003</v>
      </c>
      <c r="D22">
        <v>45.384998000000003</v>
      </c>
      <c r="E22">
        <v>45.959999000000003</v>
      </c>
      <c r="F22">
        <v>41.810566000000001</v>
      </c>
      <c r="G22">
        <v>8056600</v>
      </c>
    </row>
    <row r="23" spans="1:7" x14ac:dyDescent="0.25">
      <c r="A23" s="156">
        <v>42038</v>
      </c>
      <c r="B23">
        <v>46.115001999999997</v>
      </c>
      <c r="C23">
        <v>46.695</v>
      </c>
      <c r="D23">
        <v>46.014999000000003</v>
      </c>
      <c r="E23">
        <v>46.674999</v>
      </c>
      <c r="F23">
        <v>42.461002000000001</v>
      </c>
      <c r="G23">
        <v>7940200</v>
      </c>
    </row>
    <row r="24" spans="1:7" x14ac:dyDescent="0.25">
      <c r="A24" s="156">
        <v>42039</v>
      </c>
      <c r="B24">
        <v>46.384998000000003</v>
      </c>
      <c r="C24">
        <v>46.634998000000003</v>
      </c>
      <c r="D24">
        <v>46.134998000000003</v>
      </c>
      <c r="E24">
        <v>46.27</v>
      </c>
      <c r="F24">
        <v>42.092582999999998</v>
      </c>
      <c r="G24">
        <v>7187400</v>
      </c>
    </row>
    <row r="25" spans="1:7" x14ac:dyDescent="0.25">
      <c r="A25" s="156">
        <v>42040</v>
      </c>
      <c r="B25">
        <v>46.439999</v>
      </c>
      <c r="C25">
        <v>46.794998</v>
      </c>
      <c r="D25">
        <v>46.279998999999997</v>
      </c>
      <c r="E25">
        <v>46.669998</v>
      </c>
      <c r="F25">
        <v>42.456462999999999</v>
      </c>
      <c r="G25">
        <v>5754400</v>
      </c>
    </row>
    <row r="26" spans="1:7" x14ac:dyDescent="0.25">
      <c r="A26" s="156">
        <v>42041</v>
      </c>
      <c r="B26">
        <v>46.700001</v>
      </c>
      <c r="C26">
        <v>46.735000999999997</v>
      </c>
      <c r="D26">
        <v>45.77</v>
      </c>
      <c r="E26">
        <v>45.895000000000003</v>
      </c>
      <c r="F26">
        <v>41.751434000000003</v>
      </c>
      <c r="G26">
        <v>7381800</v>
      </c>
    </row>
    <row r="27" spans="1:7" x14ac:dyDescent="0.25">
      <c r="A27" s="156">
        <v>42044</v>
      </c>
      <c r="B27">
        <v>45.75</v>
      </c>
      <c r="C27">
        <v>45.849997999999999</v>
      </c>
      <c r="D27">
        <v>45.345001000000003</v>
      </c>
      <c r="E27">
        <v>45.584999000000003</v>
      </c>
      <c r="F27">
        <v>41.469410000000003</v>
      </c>
      <c r="G27">
        <v>7339400</v>
      </c>
    </row>
    <row r="28" spans="1:7" x14ac:dyDescent="0.25">
      <c r="A28" s="156">
        <v>42045</v>
      </c>
      <c r="B28">
        <v>45.869999</v>
      </c>
      <c r="C28">
        <v>46.549999</v>
      </c>
      <c r="D28">
        <v>45.610000999999997</v>
      </c>
      <c r="E28">
        <v>46.375</v>
      </c>
      <c r="F28">
        <v>42.188099000000001</v>
      </c>
      <c r="G28">
        <v>7694600</v>
      </c>
    </row>
    <row r="29" spans="1:7" x14ac:dyDescent="0.25">
      <c r="A29" s="156">
        <v>42046</v>
      </c>
      <c r="B29">
        <v>46.244999</v>
      </c>
      <c r="C29">
        <v>46.375</v>
      </c>
      <c r="D29">
        <v>45.474997999999999</v>
      </c>
      <c r="E29">
        <v>45.654998999999997</v>
      </c>
      <c r="F29">
        <v>41.533092000000003</v>
      </c>
      <c r="G29">
        <v>8541000</v>
      </c>
    </row>
    <row r="30" spans="1:7" x14ac:dyDescent="0.25">
      <c r="A30" s="156">
        <v>42047</v>
      </c>
      <c r="B30">
        <v>45.73</v>
      </c>
      <c r="C30">
        <v>46.330002</v>
      </c>
      <c r="D30">
        <v>45.400002000000001</v>
      </c>
      <c r="E30">
        <v>46</v>
      </c>
      <c r="F30">
        <v>41.846947</v>
      </c>
      <c r="G30">
        <v>11855800</v>
      </c>
    </row>
    <row r="31" spans="1:7" x14ac:dyDescent="0.25">
      <c r="A31" s="156">
        <v>42048</v>
      </c>
      <c r="B31">
        <v>46.009998000000003</v>
      </c>
      <c r="C31">
        <v>46.284999999999997</v>
      </c>
      <c r="D31">
        <v>45.950001</v>
      </c>
      <c r="E31">
        <v>46.02</v>
      </c>
      <c r="F31">
        <v>41.86515</v>
      </c>
      <c r="G31">
        <v>7695600</v>
      </c>
    </row>
    <row r="32" spans="1:7" x14ac:dyDescent="0.25">
      <c r="A32" s="156">
        <v>42052</v>
      </c>
      <c r="B32">
        <v>45.869999</v>
      </c>
      <c r="C32">
        <v>46.450001</v>
      </c>
      <c r="D32">
        <v>45.860000999999997</v>
      </c>
      <c r="E32">
        <v>45.93</v>
      </c>
      <c r="F32">
        <v>41.783271999999997</v>
      </c>
      <c r="G32">
        <v>7371000</v>
      </c>
    </row>
    <row r="33" spans="1:7" x14ac:dyDescent="0.25">
      <c r="A33" s="156">
        <v>42053</v>
      </c>
      <c r="B33">
        <v>45.77</v>
      </c>
      <c r="C33">
        <v>46.884998000000003</v>
      </c>
      <c r="D33">
        <v>45.715000000000003</v>
      </c>
      <c r="E33">
        <v>46.810001</v>
      </c>
      <c r="F33">
        <v>42.583827999999997</v>
      </c>
      <c r="G33">
        <v>8143800</v>
      </c>
    </row>
    <row r="34" spans="1:7" x14ac:dyDescent="0.25">
      <c r="A34" s="156">
        <v>42054</v>
      </c>
      <c r="B34">
        <v>46.740001999999997</v>
      </c>
      <c r="C34">
        <v>47.130001</v>
      </c>
      <c r="D34">
        <v>46.740001999999997</v>
      </c>
      <c r="E34">
        <v>46.849997999999999</v>
      </c>
      <c r="F34">
        <v>42.620193</v>
      </c>
      <c r="G34">
        <v>6605200</v>
      </c>
    </row>
    <row r="35" spans="1:7" x14ac:dyDescent="0.25">
      <c r="A35" s="156">
        <v>42055</v>
      </c>
      <c r="B35">
        <v>46.805</v>
      </c>
      <c r="C35">
        <v>47.645000000000003</v>
      </c>
      <c r="D35">
        <v>46.674999</v>
      </c>
      <c r="E35">
        <v>47.465000000000003</v>
      </c>
      <c r="F35">
        <v>43.179690999999998</v>
      </c>
      <c r="G35">
        <v>7398000</v>
      </c>
    </row>
    <row r="36" spans="1:7" x14ac:dyDescent="0.25">
      <c r="A36" s="156">
        <v>42058</v>
      </c>
      <c r="B36">
        <v>47.459999000000003</v>
      </c>
      <c r="C36">
        <v>47.615001999999997</v>
      </c>
      <c r="D36">
        <v>47.139999000000003</v>
      </c>
      <c r="E36">
        <v>47.505001</v>
      </c>
      <c r="F36">
        <v>43.216064000000003</v>
      </c>
      <c r="G36">
        <v>4622200</v>
      </c>
    </row>
    <row r="37" spans="1:7" x14ac:dyDescent="0.25">
      <c r="A37" s="156">
        <v>42059</v>
      </c>
      <c r="B37">
        <v>47.375</v>
      </c>
      <c r="C37">
        <v>47.77</v>
      </c>
      <c r="D37">
        <v>47.375</v>
      </c>
      <c r="E37">
        <v>47.709999000000003</v>
      </c>
      <c r="F37">
        <v>43.402565000000003</v>
      </c>
      <c r="G37">
        <v>5239200</v>
      </c>
    </row>
    <row r="38" spans="1:7" x14ac:dyDescent="0.25">
      <c r="A38" s="156">
        <v>42060</v>
      </c>
      <c r="B38">
        <v>47.709999000000003</v>
      </c>
      <c r="C38">
        <v>48.599997999999999</v>
      </c>
      <c r="D38">
        <v>47.709999000000003</v>
      </c>
      <c r="E38">
        <v>48.41</v>
      </c>
      <c r="F38">
        <v>44.039375</v>
      </c>
      <c r="G38">
        <v>7053600</v>
      </c>
    </row>
    <row r="39" spans="1:7" x14ac:dyDescent="0.25">
      <c r="A39" s="156">
        <v>42061</v>
      </c>
      <c r="B39">
        <v>48.330002</v>
      </c>
      <c r="C39">
        <v>48.665000999999997</v>
      </c>
      <c r="D39">
        <v>48.325001</v>
      </c>
      <c r="E39">
        <v>48.494999</v>
      </c>
      <c r="F39">
        <v>44.244655999999999</v>
      </c>
      <c r="G39">
        <v>5935000</v>
      </c>
    </row>
    <row r="40" spans="1:7" x14ac:dyDescent="0.25">
      <c r="A40" s="156">
        <v>42062</v>
      </c>
      <c r="B40">
        <v>48.474997999999999</v>
      </c>
      <c r="C40">
        <v>48.705002</v>
      </c>
      <c r="D40">
        <v>48.314999</v>
      </c>
      <c r="E40">
        <v>48.560001</v>
      </c>
      <c r="F40">
        <v>44.303958999999999</v>
      </c>
      <c r="G40">
        <v>7118600</v>
      </c>
    </row>
    <row r="41" spans="1:7" x14ac:dyDescent="0.25">
      <c r="A41" s="156">
        <v>42065</v>
      </c>
      <c r="B41">
        <v>48.445</v>
      </c>
      <c r="C41">
        <v>49.43</v>
      </c>
      <c r="D41">
        <v>48.375</v>
      </c>
      <c r="E41">
        <v>49.375</v>
      </c>
      <c r="F41">
        <v>45.047527000000002</v>
      </c>
      <c r="G41">
        <v>11025000</v>
      </c>
    </row>
    <row r="42" spans="1:7" x14ac:dyDescent="0.25">
      <c r="A42" s="156">
        <v>42066</v>
      </c>
      <c r="B42">
        <v>49.220001000000003</v>
      </c>
      <c r="C42">
        <v>49.235000999999997</v>
      </c>
      <c r="D42">
        <v>48.560001</v>
      </c>
      <c r="E42">
        <v>48.985000999999997</v>
      </c>
      <c r="F42">
        <v>44.691704000000001</v>
      </c>
      <c r="G42">
        <v>7038400</v>
      </c>
    </row>
    <row r="43" spans="1:7" x14ac:dyDescent="0.25">
      <c r="A43" s="156">
        <v>42067</v>
      </c>
      <c r="B43">
        <v>48.834999000000003</v>
      </c>
      <c r="C43">
        <v>48.935001</v>
      </c>
      <c r="D43">
        <v>48.48</v>
      </c>
      <c r="E43">
        <v>48.759998000000003</v>
      </c>
      <c r="F43">
        <v>44.486426999999999</v>
      </c>
      <c r="G43">
        <v>4853000</v>
      </c>
    </row>
    <row r="44" spans="1:7" x14ac:dyDescent="0.25">
      <c r="A44" s="156">
        <v>42068</v>
      </c>
      <c r="B44">
        <v>48.98</v>
      </c>
      <c r="C44">
        <v>49.34</v>
      </c>
      <c r="D44">
        <v>48.895000000000003</v>
      </c>
      <c r="E44">
        <v>49.23</v>
      </c>
      <c r="F44">
        <v>44.915241000000002</v>
      </c>
      <c r="G44">
        <v>6633600</v>
      </c>
    </row>
    <row r="45" spans="1:7" x14ac:dyDescent="0.25">
      <c r="A45" s="156">
        <v>42069</v>
      </c>
      <c r="B45">
        <v>49.23</v>
      </c>
      <c r="C45">
        <v>49.345001000000003</v>
      </c>
      <c r="D45">
        <v>48.299999</v>
      </c>
      <c r="E45">
        <v>48.455002</v>
      </c>
      <c r="F45">
        <v>44.208157</v>
      </c>
      <c r="G45">
        <v>7174600</v>
      </c>
    </row>
    <row r="46" spans="1:7" x14ac:dyDescent="0.25">
      <c r="A46" s="156">
        <v>42072</v>
      </c>
      <c r="B46">
        <v>48.544998</v>
      </c>
      <c r="C46">
        <v>48.91</v>
      </c>
      <c r="D46">
        <v>48.470001000000003</v>
      </c>
      <c r="E46">
        <v>48.715000000000003</v>
      </c>
      <c r="F46">
        <v>44.445369999999997</v>
      </c>
      <c r="G46">
        <v>5938800</v>
      </c>
    </row>
    <row r="47" spans="1:7" x14ac:dyDescent="0.25">
      <c r="A47" s="156">
        <v>42073</v>
      </c>
      <c r="B47">
        <v>48.209999000000003</v>
      </c>
      <c r="C47">
        <v>48.485000999999997</v>
      </c>
      <c r="D47">
        <v>48.125</v>
      </c>
      <c r="E47">
        <v>48.255001</v>
      </c>
      <c r="F47">
        <v>44.025683999999998</v>
      </c>
      <c r="G47">
        <v>7096000</v>
      </c>
    </row>
    <row r="48" spans="1:7" x14ac:dyDescent="0.25">
      <c r="A48" s="156">
        <v>42074</v>
      </c>
      <c r="B48">
        <v>48.189999</v>
      </c>
      <c r="C48">
        <v>48.540000999999997</v>
      </c>
      <c r="D48">
        <v>47.59</v>
      </c>
      <c r="E48">
        <v>47.669998</v>
      </c>
      <c r="F48">
        <v>43.491959000000001</v>
      </c>
      <c r="G48">
        <v>7484200</v>
      </c>
    </row>
    <row r="49" spans="1:7" x14ac:dyDescent="0.25">
      <c r="A49" s="156">
        <v>42075</v>
      </c>
      <c r="B49">
        <v>47.75</v>
      </c>
      <c r="C49">
        <v>48.549999</v>
      </c>
      <c r="D49">
        <v>47.689999</v>
      </c>
      <c r="E49">
        <v>48.52</v>
      </c>
      <c r="F49">
        <v>44.267456000000003</v>
      </c>
      <c r="G49">
        <v>5809800</v>
      </c>
    </row>
    <row r="50" spans="1:7" x14ac:dyDescent="0.25">
      <c r="A50" s="156">
        <v>42076</v>
      </c>
      <c r="B50">
        <v>48.52</v>
      </c>
      <c r="C50">
        <v>48.740001999999997</v>
      </c>
      <c r="D50">
        <v>47.650002000000001</v>
      </c>
      <c r="E50">
        <v>47.904998999999997</v>
      </c>
      <c r="F50">
        <v>43.706356</v>
      </c>
      <c r="G50">
        <v>7396200</v>
      </c>
    </row>
    <row r="51" spans="1:7" x14ac:dyDescent="0.25">
      <c r="A51" s="156">
        <v>42079</v>
      </c>
      <c r="B51">
        <v>48.099997999999999</v>
      </c>
      <c r="C51">
        <v>48.400002000000001</v>
      </c>
      <c r="D51">
        <v>47.965000000000003</v>
      </c>
      <c r="E51">
        <v>48.220001000000003</v>
      </c>
      <c r="F51">
        <v>43.993747999999997</v>
      </c>
      <c r="G51">
        <v>8497000</v>
      </c>
    </row>
    <row r="52" spans="1:7" x14ac:dyDescent="0.25">
      <c r="A52" s="156">
        <v>42080</v>
      </c>
      <c r="B52">
        <v>48.07</v>
      </c>
      <c r="C52">
        <v>48.389999000000003</v>
      </c>
      <c r="D52">
        <v>47.755001</v>
      </c>
      <c r="E52">
        <v>48.27</v>
      </c>
      <c r="F52">
        <v>44.039352000000001</v>
      </c>
      <c r="G52">
        <v>6408200</v>
      </c>
    </row>
    <row r="53" spans="1:7" x14ac:dyDescent="0.25">
      <c r="A53" s="156">
        <v>42081</v>
      </c>
      <c r="B53">
        <v>48.27</v>
      </c>
      <c r="C53">
        <v>48.935001</v>
      </c>
      <c r="D53">
        <v>47.805</v>
      </c>
      <c r="E53">
        <v>48.755001</v>
      </c>
      <c r="F53">
        <v>44.481861000000002</v>
      </c>
      <c r="G53">
        <v>8855600</v>
      </c>
    </row>
    <row r="54" spans="1:7" x14ac:dyDescent="0.25">
      <c r="A54" s="156">
        <v>42082</v>
      </c>
      <c r="B54">
        <v>48.904998999999997</v>
      </c>
      <c r="C54">
        <v>49.310001</v>
      </c>
      <c r="D54">
        <v>48.604999999999997</v>
      </c>
      <c r="E54">
        <v>49.16</v>
      </c>
      <c r="F54">
        <v>44.851363999999997</v>
      </c>
      <c r="G54">
        <v>13536000</v>
      </c>
    </row>
    <row r="55" spans="1:7" x14ac:dyDescent="0.25">
      <c r="A55" s="156">
        <v>42083</v>
      </c>
      <c r="B55">
        <v>51.314999</v>
      </c>
      <c r="C55">
        <v>51.895000000000003</v>
      </c>
      <c r="D55">
        <v>50.625</v>
      </c>
      <c r="E55">
        <v>50.990001999999997</v>
      </c>
      <c r="F55">
        <v>46.520985000000003</v>
      </c>
      <c r="G55">
        <v>29779800</v>
      </c>
    </row>
    <row r="56" spans="1:7" x14ac:dyDescent="0.25">
      <c r="A56" s="156">
        <v>42086</v>
      </c>
      <c r="B56">
        <v>50.775002000000001</v>
      </c>
      <c r="C56">
        <v>51.299999</v>
      </c>
      <c r="D56">
        <v>50.599997999999999</v>
      </c>
      <c r="E56">
        <v>50.73</v>
      </c>
      <c r="F56">
        <v>46.283763999999998</v>
      </c>
      <c r="G56">
        <v>10471800</v>
      </c>
    </row>
    <row r="57" spans="1:7" x14ac:dyDescent="0.25">
      <c r="A57" s="156">
        <v>42087</v>
      </c>
      <c r="B57">
        <v>50.525002000000001</v>
      </c>
      <c r="C57">
        <v>50.830002</v>
      </c>
      <c r="D57">
        <v>50.299999</v>
      </c>
      <c r="E57">
        <v>50.325001</v>
      </c>
      <c r="F57">
        <v>45.914256999999999</v>
      </c>
      <c r="G57">
        <v>7598800</v>
      </c>
    </row>
    <row r="58" spans="1:7" x14ac:dyDescent="0.25">
      <c r="A58" s="156">
        <v>42088</v>
      </c>
      <c r="B58">
        <v>50.5</v>
      </c>
      <c r="C58">
        <v>50.59</v>
      </c>
      <c r="D58">
        <v>49.470001000000003</v>
      </c>
      <c r="E58">
        <v>49.494999</v>
      </c>
      <c r="F58">
        <v>45.157004999999998</v>
      </c>
      <c r="G58">
        <v>8133400</v>
      </c>
    </row>
    <row r="59" spans="1:7" x14ac:dyDescent="0.25">
      <c r="A59" s="156">
        <v>42089</v>
      </c>
      <c r="B59">
        <v>49.169998</v>
      </c>
      <c r="C59">
        <v>50.044998</v>
      </c>
      <c r="D59">
        <v>48.834999000000003</v>
      </c>
      <c r="E59">
        <v>49.665000999999997</v>
      </c>
      <c r="F59">
        <v>45.312088000000003</v>
      </c>
      <c r="G59">
        <v>9479800</v>
      </c>
    </row>
    <row r="60" spans="1:7" x14ac:dyDescent="0.25">
      <c r="A60" s="156">
        <v>42090</v>
      </c>
      <c r="B60">
        <v>49.560001</v>
      </c>
      <c r="C60">
        <v>50.09</v>
      </c>
      <c r="D60">
        <v>49.560001</v>
      </c>
      <c r="E60">
        <v>49.939999</v>
      </c>
      <c r="F60">
        <v>45.563003999999999</v>
      </c>
      <c r="G60">
        <v>4403600</v>
      </c>
    </row>
    <row r="61" spans="1:7" x14ac:dyDescent="0.25">
      <c r="A61" s="156">
        <v>42093</v>
      </c>
      <c r="B61">
        <v>50.615001999999997</v>
      </c>
      <c r="C61">
        <v>50.775002000000001</v>
      </c>
      <c r="D61">
        <v>50.27</v>
      </c>
      <c r="E61">
        <v>50.445</v>
      </c>
      <c r="F61">
        <v>46.023746000000003</v>
      </c>
      <c r="G61">
        <v>5435400</v>
      </c>
    </row>
    <row r="62" spans="1:7" x14ac:dyDescent="0.25">
      <c r="A62" s="156">
        <v>42094</v>
      </c>
      <c r="B62">
        <v>50.439999</v>
      </c>
      <c r="C62">
        <v>50.919998</v>
      </c>
      <c r="D62">
        <v>50.145000000000003</v>
      </c>
      <c r="E62">
        <v>50.165000999999997</v>
      </c>
      <c r="F62">
        <v>45.768272000000003</v>
      </c>
      <c r="G62">
        <v>6309200</v>
      </c>
    </row>
    <row r="63" spans="1:7" x14ac:dyDescent="0.25">
      <c r="A63" s="156">
        <v>42095</v>
      </c>
      <c r="B63">
        <v>50</v>
      </c>
      <c r="C63">
        <v>50.139999000000003</v>
      </c>
      <c r="D63">
        <v>49.169998</v>
      </c>
      <c r="E63">
        <v>49.775002000000001</v>
      </c>
      <c r="F63">
        <v>45.412457000000003</v>
      </c>
      <c r="G63">
        <v>6605400</v>
      </c>
    </row>
    <row r="64" spans="1:7" x14ac:dyDescent="0.25">
      <c r="A64" s="156">
        <v>42096</v>
      </c>
      <c r="B64">
        <v>50.02</v>
      </c>
      <c r="C64">
        <v>50.16</v>
      </c>
      <c r="D64">
        <v>49.695</v>
      </c>
      <c r="E64">
        <v>49.830002</v>
      </c>
      <c r="F64">
        <v>45.462639000000003</v>
      </c>
      <c r="G64">
        <v>3840400</v>
      </c>
    </row>
    <row r="65" spans="1:7" x14ac:dyDescent="0.25">
      <c r="A65" s="156">
        <v>42100</v>
      </c>
      <c r="B65">
        <v>49.375</v>
      </c>
      <c r="C65">
        <v>50.314999</v>
      </c>
      <c r="D65">
        <v>49.275002000000001</v>
      </c>
      <c r="E65">
        <v>49.865001999999997</v>
      </c>
      <c r="F65">
        <v>45.494587000000003</v>
      </c>
      <c r="G65">
        <v>5027400</v>
      </c>
    </row>
    <row r="66" spans="1:7" x14ac:dyDescent="0.25">
      <c r="A66" s="156">
        <v>42101</v>
      </c>
      <c r="B66">
        <v>49.865001999999997</v>
      </c>
      <c r="C66">
        <v>50.130001</v>
      </c>
      <c r="D66">
        <v>49.735000999999997</v>
      </c>
      <c r="E66">
        <v>49.805</v>
      </c>
      <c r="F66">
        <v>45.439819</v>
      </c>
      <c r="G66">
        <v>3993600</v>
      </c>
    </row>
    <row r="67" spans="1:7" x14ac:dyDescent="0.25">
      <c r="A67" s="156">
        <v>42102</v>
      </c>
      <c r="B67">
        <v>50</v>
      </c>
      <c r="C67">
        <v>50.485000999999997</v>
      </c>
      <c r="D67">
        <v>49.860000999999997</v>
      </c>
      <c r="E67">
        <v>50.419998</v>
      </c>
      <c r="F67">
        <v>46.000937999999998</v>
      </c>
      <c r="G67">
        <v>6522400</v>
      </c>
    </row>
    <row r="68" spans="1:7" x14ac:dyDescent="0.25">
      <c r="A68" s="156">
        <v>42103</v>
      </c>
      <c r="B68">
        <v>50.5</v>
      </c>
      <c r="C68">
        <v>50.845001000000003</v>
      </c>
      <c r="D68">
        <v>50.299999</v>
      </c>
      <c r="E68">
        <v>50.360000999999997</v>
      </c>
      <c r="F68">
        <v>45.946182</v>
      </c>
      <c r="G68">
        <v>5301000</v>
      </c>
    </row>
    <row r="69" spans="1:7" x14ac:dyDescent="0.25">
      <c r="A69" s="156">
        <v>42104</v>
      </c>
      <c r="B69">
        <v>50.459999000000003</v>
      </c>
      <c r="C69">
        <v>50.540000999999997</v>
      </c>
      <c r="D69">
        <v>49.965000000000003</v>
      </c>
      <c r="E69">
        <v>49.985000999999997</v>
      </c>
      <c r="F69">
        <v>45.604064999999999</v>
      </c>
      <c r="G69">
        <v>5918200</v>
      </c>
    </row>
    <row r="70" spans="1:7" x14ac:dyDescent="0.25">
      <c r="A70" s="156">
        <v>42107</v>
      </c>
      <c r="B70">
        <v>49.985000999999997</v>
      </c>
      <c r="C70">
        <v>50.029998999999997</v>
      </c>
      <c r="D70">
        <v>49.529998999999997</v>
      </c>
      <c r="E70">
        <v>49.634998000000003</v>
      </c>
      <c r="F70">
        <v>45.284725000000002</v>
      </c>
      <c r="G70">
        <v>7313800</v>
      </c>
    </row>
    <row r="71" spans="1:7" x14ac:dyDescent="0.25">
      <c r="A71" s="156">
        <v>42108</v>
      </c>
      <c r="B71">
        <v>49.529998999999997</v>
      </c>
      <c r="C71">
        <v>49.904998999999997</v>
      </c>
      <c r="D71">
        <v>49.349997999999999</v>
      </c>
      <c r="E71">
        <v>49.764999000000003</v>
      </c>
      <c r="F71">
        <v>45.403339000000003</v>
      </c>
      <c r="G71">
        <v>4770800</v>
      </c>
    </row>
    <row r="72" spans="1:7" x14ac:dyDescent="0.25">
      <c r="A72" s="156">
        <v>42109</v>
      </c>
      <c r="B72">
        <v>50.314999</v>
      </c>
      <c r="C72">
        <v>50.365001999999997</v>
      </c>
      <c r="D72">
        <v>49.865001999999997</v>
      </c>
      <c r="E72">
        <v>49.915000999999997</v>
      </c>
      <c r="F72">
        <v>45.540191999999998</v>
      </c>
      <c r="G72">
        <v>5716200</v>
      </c>
    </row>
    <row r="73" spans="1:7" x14ac:dyDescent="0.25">
      <c r="A73" s="156">
        <v>42110</v>
      </c>
      <c r="B73">
        <v>49.744999</v>
      </c>
      <c r="C73">
        <v>50.084999000000003</v>
      </c>
      <c r="D73">
        <v>49.700001</v>
      </c>
      <c r="E73">
        <v>49.950001</v>
      </c>
      <c r="F73">
        <v>45.572124000000002</v>
      </c>
      <c r="G73">
        <v>4104000</v>
      </c>
    </row>
    <row r="74" spans="1:7" x14ac:dyDescent="0.25">
      <c r="A74" s="156">
        <v>42111</v>
      </c>
      <c r="B74">
        <v>49.584999000000003</v>
      </c>
      <c r="C74">
        <v>49.685001</v>
      </c>
      <c r="D74">
        <v>49.07</v>
      </c>
      <c r="E74">
        <v>49.275002000000001</v>
      </c>
      <c r="F74">
        <v>44.956294999999997</v>
      </c>
      <c r="G74">
        <v>6049600</v>
      </c>
    </row>
    <row r="75" spans="1:7" x14ac:dyDescent="0.25">
      <c r="A75" s="156">
        <v>42114</v>
      </c>
      <c r="B75">
        <v>49.540000999999997</v>
      </c>
      <c r="C75">
        <v>50.169998</v>
      </c>
      <c r="D75">
        <v>49.509998000000003</v>
      </c>
      <c r="E75">
        <v>49.994999</v>
      </c>
      <c r="F75">
        <v>45.613177999999998</v>
      </c>
      <c r="G75">
        <v>6208600</v>
      </c>
    </row>
    <row r="76" spans="1:7" x14ac:dyDescent="0.25">
      <c r="A76" s="156">
        <v>42115</v>
      </c>
      <c r="B76">
        <v>50.380001</v>
      </c>
      <c r="C76">
        <v>50.424999</v>
      </c>
      <c r="D76">
        <v>49.860000999999997</v>
      </c>
      <c r="E76">
        <v>50.145000000000003</v>
      </c>
      <c r="F76">
        <v>45.750042000000001</v>
      </c>
      <c r="G76">
        <v>5125200</v>
      </c>
    </row>
    <row r="77" spans="1:7" x14ac:dyDescent="0.25">
      <c r="A77" s="156">
        <v>42116</v>
      </c>
      <c r="B77">
        <v>50.150002000000001</v>
      </c>
      <c r="C77">
        <v>50.195</v>
      </c>
      <c r="D77">
        <v>49.645000000000003</v>
      </c>
      <c r="E77">
        <v>50.075001</v>
      </c>
      <c r="F77">
        <v>45.686171999999999</v>
      </c>
      <c r="G77">
        <v>3905800</v>
      </c>
    </row>
    <row r="78" spans="1:7" x14ac:dyDescent="0.25">
      <c r="A78" s="156">
        <v>42117</v>
      </c>
      <c r="B78">
        <v>49.889999000000003</v>
      </c>
      <c r="C78">
        <v>50.799999</v>
      </c>
      <c r="D78">
        <v>49.724997999999999</v>
      </c>
      <c r="E78">
        <v>50.555</v>
      </c>
      <c r="F78">
        <v>46.124104000000003</v>
      </c>
      <c r="G78">
        <v>4668200</v>
      </c>
    </row>
    <row r="79" spans="1:7" x14ac:dyDescent="0.25">
      <c r="A79" s="156">
        <v>42118</v>
      </c>
      <c r="B79">
        <v>50.23</v>
      </c>
      <c r="C79">
        <v>50.639999000000003</v>
      </c>
      <c r="D79">
        <v>50.104999999999997</v>
      </c>
      <c r="E79">
        <v>50.474997999999999</v>
      </c>
      <c r="F79">
        <v>46.051116999999998</v>
      </c>
      <c r="G79">
        <v>4334000</v>
      </c>
    </row>
    <row r="80" spans="1:7" x14ac:dyDescent="0.25">
      <c r="A80" s="156">
        <v>42121</v>
      </c>
      <c r="B80">
        <v>50.634998000000003</v>
      </c>
      <c r="C80">
        <v>51</v>
      </c>
      <c r="D80">
        <v>50.384998000000003</v>
      </c>
      <c r="E80">
        <v>50.470001000000003</v>
      </c>
      <c r="F80">
        <v>46.046554999999998</v>
      </c>
      <c r="G80">
        <v>5158400</v>
      </c>
    </row>
    <row r="81" spans="1:7" x14ac:dyDescent="0.25">
      <c r="A81" s="156">
        <v>42122</v>
      </c>
      <c r="B81">
        <v>50.400002000000001</v>
      </c>
      <c r="C81">
        <v>50.400002000000001</v>
      </c>
      <c r="D81">
        <v>49.595001000000003</v>
      </c>
      <c r="E81">
        <v>49.93</v>
      </c>
      <c r="F81">
        <v>45.553879000000002</v>
      </c>
      <c r="G81">
        <v>6031600</v>
      </c>
    </row>
    <row r="82" spans="1:7" x14ac:dyDescent="0.25">
      <c r="A82" s="156">
        <v>42123</v>
      </c>
      <c r="B82">
        <v>49.764999000000003</v>
      </c>
      <c r="C82">
        <v>50.244999</v>
      </c>
      <c r="D82">
        <v>49.630001</v>
      </c>
      <c r="E82">
        <v>50.084999000000003</v>
      </c>
      <c r="F82">
        <v>45.695296999999997</v>
      </c>
      <c r="G82">
        <v>5395200</v>
      </c>
    </row>
    <row r="83" spans="1:7" x14ac:dyDescent="0.25">
      <c r="A83" s="156">
        <v>42124</v>
      </c>
      <c r="B83">
        <v>49.875</v>
      </c>
      <c r="C83">
        <v>50.255001</v>
      </c>
      <c r="D83">
        <v>49.23</v>
      </c>
      <c r="E83">
        <v>49.419998</v>
      </c>
      <c r="F83">
        <v>45.088572999999997</v>
      </c>
      <c r="G83">
        <v>6497000</v>
      </c>
    </row>
    <row r="84" spans="1:7" x14ac:dyDescent="0.25">
      <c r="A84" s="156">
        <v>42125</v>
      </c>
      <c r="B84">
        <v>49.939999</v>
      </c>
      <c r="C84">
        <v>50.41</v>
      </c>
      <c r="D84">
        <v>49.705002</v>
      </c>
      <c r="E84">
        <v>50.389999000000003</v>
      </c>
      <c r="F84">
        <v>45.973568</v>
      </c>
      <c r="G84">
        <v>6683400</v>
      </c>
    </row>
    <row r="85" spans="1:7" x14ac:dyDescent="0.25">
      <c r="A85" s="156">
        <v>42128</v>
      </c>
      <c r="B85">
        <v>50.5</v>
      </c>
      <c r="C85">
        <v>50.599997999999999</v>
      </c>
      <c r="D85">
        <v>50.240001999999997</v>
      </c>
      <c r="E85">
        <v>50.415000999999997</v>
      </c>
      <c r="F85">
        <v>45.996367999999997</v>
      </c>
      <c r="G85">
        <v>4557800</v>
      </c>
    </row>
    <row r="86" spans="1:7" x14ac:dyDescent="0.25">
      <c r="A86" s="156">
        <v>42129</v>
      </c>
      <c r="B86">
        <v>50.215000000000003</v>
      </c>
      <c r="C86">
        <v>50.435001</v>
      </c>
      <c r="D86">
        <v>50.130001</v>
      </c>
      <c r="E86">
        <v>50.209999000000003</v>
      </c>
      <c r="F86">
        <v>45.809345</v>
      </c>
      <c r="G86">
        <v>5104400</v>
      </c>
    </row>
    <row r="87" spans="1:7" x14ac:dyDescent="0.25">
      <c r="A87" s="156">
        <v>42130</v>
      </c>
      <c r="B87">
        <v>50.134998000000003</v>
      </c>
      <c r="C87">
        <v>50.5</v>
      </c>
      <c r="D87">
        <v>49.84</v>
      </c>
      <c r="E87">
        <v>50.110000999999997</v>
      </c>
      <c r="F87">
        <v>45.718105000000001</v>
      </c>
      <c r="G87">
        <v>5396600</v>
      </c>
    </row>
    <row r="88" spans="1:7" x14ac:dyDescent="0.25">
      <c r="A88" s="156">
        <v>42131</v>
      </c>
      <c r="B88">
        <v>50.224997999999999</v>
      </c>
      <c r="C88">
        <v>50.794998</v>
      </c>
      <c r="D88">
        <v>50.009998000000003</v>
      </c>
      <c r="E88">
        <v>50.724997999999999</v>
      </c>
      <c r="F88">
        <v>46.279204999999997</v>
      </c>
      <c r="G88">
        <v>5526200</v>
      </c>
    </row>
    <row r="89" spans="1:7" x14ac:dyDescent="0.25">
      <c r="A89" s="156">
        <v>42132</v>
      </c>
      <c r="B89">
        <v>51.145000000000003</v>
      </c>
      <c r="C89">
        <v>51.650002000000001</v>
      </c>
      <c r="D89">
        <v>51.145000000000003</v>
      </c>
      <c r="E89">
        <v>51.220001000000003</v>
      </c>
      <c r="F89">
        <v>46.730812</v>
      </c>
      <c r="G89">
        <v>5534800</v>
      </c>
    </row>
    <row r="90" spans="1:7" x14ac:dyDescent="0.25">
      <c r="A90" s="156">
        <v>42135</v>
      </c>
      <c r="B90">
        <v>51.209999000000003</v>
      </c>
      <c r="C90">
        <v>51.610000999999997</v>
      </c>
      <c r="D90">
        <v>51.044998</v>
      </c>
      <c r="E90">
        <v>51.395000000000003</v>
      </c>
      <c r="F90">
        <v>46.890472000000003</v>
      </c>
      <c r="G90">
        <v>5339800</v>
      </c>
    </row>
    <row r="91" spans="1:7" x14ac:dyDescent="0.25">
      <c r="A91" s="156">
        <v>42136</v>
      </c>
      <c r="B91">
        <v>50.990001999999997</v>
      </c>
      <c r="C91">
        <v>51.345001000000003</v>
      </c>
      <c r="D91">
        <v>50.799999</v>
      </c>
      <c r="E91">
        <v>51.185001</v>
      </c>
      <c r="F91">
        <v>46.698875000000001</v>
      </c>
      <c r="G91">
        <v>4676400</v>
      </c>
    </row>
    <row r="92" spans="1:7" x14ac:dyDescent="0.25">
      <c r="A92" s="156">
        <v>42137</v>
      </c>
      <c r="B92">
        <v>51.345001000000003</v>
      </c>
      <c r="C92">
        <v>51.365001999999997</v>
      </c>
      <c r="D92">
        <v>50.895000000000003</v>
      </c>
      <c r="E92">
        <v>51.080002</v>
      </c>
      <c r="F92">
        <v>46.603088</v>
      </c>
      <c r="G92">
        <v>4508200</v>
      </c>
    </row>
    <row r="93" spans="1:7" x14ac:dyDescent="0.25">
      <c r="A93" s="156">
        <v>42138</v>
      </c>
      <c r="B93">
        <v>51.470001000000003</v>
      </c>
      <c r="C93">
        <v>51.755001</v>
      </c>
      <c r="D93">
        <v>51.154998999999997</v>
      </c>
      <c r="E93">
        <v>51.720001000000003</v>
      </c>
      <c r="F93">
        <v>47.186993000000001</v>
      </c>
      <c r="G93">
        <v>5433400</v>
      </c>
    </row>
    <row r="94" spans="1:7" x14ac:dyDescent="0.25">
      <c r="A94" s="156">
        <v>42139</v>
      </c>
      <c r="B94">
        <v>51.825001</v>
      </c>
      <c r="C94">
        <v>52.514999000000003</v>
      </c>
      <c r="D94">
        <v>51.685001</v>
      </c>
      <c r="E94">
        <v>52.490001999999997</v>
      </c>
      <c r="F94">
        <v>47.889499999999998</v>
      </c>
      <c r="G94">
        <v>7865200</v>
      </c>
    </row>
    <row r="95" spans="1:7" x14ac:dyDescent="0.25">
      <c r="A95" s="156">
        <v>42142</v>
      </c>
      <c r="B95">
        <v>52.555</v>
      </c>
      <c r="C95">
        <v>52.75</v>
      </c>
      <c r="D95">
        <v>52.209999000000003</v>
      </c>
      <c r="E95">
        <v>52.375</v>
      </c>
      <c r="F95">
        <v>47.784584000000002</v>
      </c>
      <c r="G95">
        <v>5045200</v>
      </c>
    </row>
    <row r="96" spans="1:7" x14ac:dyDescent="0.25">
      <c r="A96" s="156">
        <v>42143</v>
      </c>
      <c r="B96">
        <v>52.310001</v>
      </c>
      <c r="C96">
        <v>52.59</v>
      </c>
      <c r="D96">
        <v>52.174999</v>
      </c>
      <c r="E96">
        <v>52.32</v>
      </c>
      <c r="F96">
        <v>47.734397999999999</v>
      </c>
      <c r="G96">
        <v>5971200</v>
      </c>
    </row>
    <row r="97" spans="1:7" x14ac:dyDescent="0.25">
      <c r="A97" s="156">
        <v>42144</v>
      </c>
      <c r="B97">
        <v>52.459999000000003</v>
      </c>
      <c r="C97">
        <v>52.575001</v>
      </c>
      <c r="D97">
        <v>52.104999999999997</v>
      </c>
      <c r="E97">
        <v>52.305</v>
      </c>
      <c r="F97">
        <v>47.720722000000002</v>
      </c>
      <c r="G97">
        <v>5399200</v>
      </c>
    </row>
    <row r="98" spans="1:7" x14ac:dyDescent="0.25">
      <c r="A98" s="156">
        <v>42145</v>
      </c>
      <c r="B98">
        <v>52.435001</v>
      </c>
      <c r="C98">
        <v>52.599997999999999</v>
      </c>
      <c r="D98">
        <v>52.119999</v>
      </c>
      <c r="E98">
        <v>52.200001</v>
      </c>
      <c r="F98">
        <v>47.624912000000002</v>
      </c>
      <c r="G98">
        <v>5455200</v>
      </c>
    </row>
    <row r="99" spans="1:7" x14ac:dyDescent="0.25">
      <c r="A99" s="156">
        <v>42146</v>
      </c>
      <c r="B99">
        <v>52.604999999999997</v>
      </c>
      <c r="C99">
        <v>52.610000999999997</v>
      </c>
      <c r="D99">
        <v>52.02</v>
      </c>
      <c r="E99">
        <v>52.215000000000003</v>
      </c>
      <c r="F99">
        <v>47.638603000000003</v>
      </c>
      <c r="G99">
        <v>5654800</v>
      </c>
    </row>
    <row r="100" spans="1:7" x14ac:dyDescent="0.25">
      <c r="A100" s="156">
        <v>42150</v>
      </c>
      <c r="B100">
        <v>52.215000000000003</v>
      </c>
      <c r="C100">
        <v>52.375</v>
      </c>
      <c r="D100">
        <v>51.59</v>
      </c>
      <c r="E100">
        <v>51.709999000000003</v>
      </c>
      <c r="F100">
        <v>47.177860000000003</v>
      </c>
      <c r="G100">
        <v>5691400</v>
      </c>
    </row>
    <row r="101" spans="1:7" x14ac:dyDescent="0.25">
      <c r="A101" s="156">
        <v>42151</v>
      </c>
      <c r="B101">
        <v>51.740001999999997</v>
      </c>
      <c r="C101">
        <v>51.959999000000003</v>
      </c>
      <c r="D101">
        <v>51.154998999999997</v>
      </c>
      <c r="E101">
        <v>51.419998</v>
      </c>
      <c r="F101">
        <v>46.913272999999997</v>
      </c>
      <c r="G101">
        <v>8896800</v>
      </c>
    </row>
    <row r="102" spans="1:7" x14ac:dyDescent="0.25">
      <c r="A102" s="156">
        <v>42152</v>
      </c>
      <c r="B102">
        <v>51.115001999999997</v>
      </c>
      <c r="C102">
        <v>51.474997999999999</v>
      </c>
      <c r="D102">
        <v>50.755001</v>
      </c>
      <c r="E102">
        <v>51.150002000000001</v>
      </c>
      <c r="F102">
        <v>46.794361000000002</v>
      </c>
      <c r="G102">
        <v>5781600</v>
      </c>
    </row>
    <row r="103" spans="1:7" x14ac:dyDescent="0.25">
      <c r="A103" s="156">
        <v>42153</v>
      </c>
      <c r="B103">
        <v>51.150002000000001</v>
      </c>
      <c r="C103">
        <v>51.189999</v>
      </c>
      <c r="D103">
        <v>50.52</v>
      </c>
      <c r="E103">
        <v>50.834999000000003</v>
      </c>
      <c r="F103">
        <v>46.506171999999999</v>
      </c>
      <c r="G103">
        <v>5562200</v>
      </c>
    </row>
    <row r="104" spans="1:7" x14ac:dyDescent="0.25">
      <c r="A104" s="156">
        <v>42156</v>
      </c>
      <c r="B104">
        <v>50.884998000000003</v>
      </c>
      <c r="C104">
        <v>51.145000000000003</v>
      </c>
      <c r="D104">
        <v>50.724997999999999</v>
      </c>
      <c r="E104">
        <v>50.880001</v>
      </c>
      <c r="F104">
        <v>46.547356000000001</v>
      </c>
      <c r="G104">
        <v>4944000</v>
      </c>
    </row>
    <row r="105" spans="1:7" x14ac:dyDescent="0.25">
      <c r="A105" s="156">
        <v>42157</v>
      </c>
      <c r="B105">
        <v>50.900002000000001</v>
      </c>
      <c r="C105">
        <v>51.345001000000003</v>
      </c>
      <c r="D105">
        <v>50.75</v>
      </c>
      <c r="E105">
        <v>51.055</v>
      </c>
      <c r="F105">
        <v>46.707462</v>
      </c>
      <c r="G105">
        <v>4974400</v>
      </c>
    </row>
    <row r="106" spans="1:7" x14ac:dyDescent="0.25">
      <c r="A106" s="156">
        <v>42158</v>
      </c>
      <c r="B106">
        <v>51.145000000000003</v>
      </c>
      <c r="C106">
        <v>51.544998</v>
      </c>
      <c r="D106">
        <v>50.884998000000003</v>
      </c>
      <c r="E106">
        <v>51.255001</v>
      </c>
      <c r="F106">
        <v>46.890419000000001</v>
      </c>
      <c r="G106">
        <v>4766800</v>
      </c>
    </row>
    <row r="107" spans="1:7" x14ac:dyDescent="0.25">
      <c r="A107" s="156">
        <v>42159</v>
      </c>
      <c r="B107">
        <v>51.029998999999997</v>
      </c>
      <c r="C107">
        <v>51.650002000000001</v>
      </c>
      <c r="D107">
        <v>50.810001</v>
      </c>
      <c r="E107">
        <v>50.974997999999999</v>
      </c>
      <c r="F107">
        <v>46.634270000000001</v>
      </c>
      <c r="G107">
        <v>4467200</v>
      </c>
    </row>
    <row r="108" spans="1:7" x14ac:dyDescent="0.25">
      <c r="A108" s="156">
        <v>42160</v>
      </c>
      <c r="B108">
        <v>50.75</v>
      </c>
      <c r="C108">
        <v>51.125</v>
      </c>
      <c r="D108">
        <v>50.564999</v>
      </c>
      <c r="E108">
        <v>51.014999000000003</v>
      </c>
      <c r="F108">
        <v>46.670853000000001</v>
      </c>
      <c r="G108">
        <v>3791800</v>
      </c>
    </row>
    <row r="109" spans="1:7" x14ac:dyDescent="0.25">
      <c r="A109" s="156">
        <v>42163</v>
      </c>
      <c r="B109">
        <v>50.799999</v>
      </c>
      <c r="C109">
        <v>50.945</v>
      </c>
      <c r="D109">
        <v>50.689999</v>
      </c>
      <c r="E109">
        <v>50.720001000000003</v>
      </c>
      <c r="F109">
        <v>46.400970000000001</v>
      </c>
      <c r="G109">
        <v>4314000</v>
      </c>
    </row>
    <row r="110" spans="1:7" x14ac:dyDescent="0.25">
      <c r="A110" s="156">
        <v>42164</v>
      </c>
      <c r="B110">
        <v>50.744999</v>
      </c>
      <c r="C110">
        <v>50.965000000000003</v>
      </c>
      <c r="D110">
        <v>50.389999000000003</v>
      </c>
      <c r="E110">
        <v>50.674999</v>
      </c>
      <c r="F110">
        <v>46.359810000000003</v>
      </c>
      <c r="G110">
        <v>3476800</v>
      </c>
    </row>
    <row r="111" spans="1:7" x14ac:dyDescent="0.25">
      <c r="A111" s="156">
        <v>42165</v>
      </c>
      <c r="B111">
        <v>50.915000999999997</v>
      </c>
      <c r="C111">
        <v>52.014999000000003</v>
      </c>
      <c r="D111">
        <v>50.830002</v>
      </c>
      <c r="E111">
        <v>51.669998</v>
      </c>
      <c r="F111">
        <v>47.270080999999998</v>
      </c>
      <c r="G111">
        <v>6270400</v>
      </c>
    </row>
    <row r="112" spans="1:7" x14ac:dyDescent="0.25">
      <c r="A112" s="156">
        <v>42166</v>
      </c>
      <c r="B112">
        <v>52.544998</v>
      </c>
      <c r="C112">
        <v>52.560001</v>
      </c>
      <c r="D112">
        <v>51.735000999999997</v>
      </c>
      <c r="E112">
        <v>51.939999</v>
      </c>
      <c r="F112">
        <v>47.517074999999998</v>
      </c>
      <c r="G112">
        <v>6178000</v>
      </c>
    </row>
    <row r="113" spans="1:7" x14ac:dyDescent="0.25">
      <c r="A113" s="156">
        <v>42167</v>
      </c>
      <c r="B113">
        <v>51.775002000000001</v>
      </c>
      <c r="C113">
        <v>52.049999</v>
      </c>
      <c r="D113">
        <v>51.604999999999997</v>
      </c>
      <c r="E113">
        <v>51.889999000000003</v>
      </c>
      <c r="F113">
        <v>47.471347999999999</v>
      </c>
      <c r="G113">
        <v>4133000</v>
      </c>
    </row>
    <row r="114" spans="1:7" x14ac:dyDescent="0.25">
      <c r="A114" s="156">
        <v>42170</v>
      </c>
      <c r="B114">
        <v>51.549999</v>
      </c>
      <c r="C114">
        <v>51.924999</v>
      </c>
      <c r="D114">
        <v>51.365001999999997</v>
      </c>
      <c r="E114">
        <v>51.674999</v>
      </c>
      <c r="F114">
        <v>47.274642999999998</v>
      </c>
      <c r="G114">
        <v>4902000</v>
      </c>
    </row>
    <row r="115" spans="1:7" x14ac:dyDescent="0.25">
      <c r="A115" s="156">
        <v>42171</v>
      </c>
      <c r="B115">
        <v>51.740001999999997</v>
      </c>
      <c r="C115">
        <v>52.490001999999997</v>
      </c>
      <c r="D115">
        <v>51.720001000000003</v>
      </c>
      <c r="E115">
        <v>52.279998999999997</v>
      </c>
      <c r="F115">
        <v>47.828144000000002</v>
      </c>
      <c r="G115">
        <v>5034000</v>
      </c>
    </row>
    <row r="116" spans="1:7" x14ac:dyDescent="0.25">
      <c r="A116" s="156">
        <v>42172</v>
      </c>
      <c r="B116">
        <v>52.369999</v>
      </c>
      <c r="C116">
        <v>52.584999000000003</v>
      </c>
      <c r="D116">
        <v>52.040000999999997</v>
      </c>
      <c r="E116">
        <v>52.375</v>
      </c>
      <c r="F116">
        <v>47.915042999999997</v>
      </c>
      <c r="G116">
        <v>4072400</v>
      </c>
    </row>
    <row r="117" spans="1:7" x14ac:dyDescent="0.25">
      <c r="A117" s="156">
        <v>42173</v>
      </c>
      <c r="B117">
        <v>52.525002000000001</v>
      </c>
      <c r="C117">
        <v>53.334999000000003</v>
      </c>
      <c r="D117">
        <v>52.505001</v>
      </c>
      <c r="E117">
        <v>53</v>
      </c>
      <c r="F117">
        <v>48.486812999999998</v>
      </c>
      <c r="G117">
        <v>5690600</v>
      </c>
    </row>
    <row r="118" spans="1:7" x14ac:dyDescent="0.25">
      <c r="A118" s="156">
        <v>42174</v>
      </c>
      <c r="B118">
        <v>53.014999000000003</v>
      </c>
      <c r="C118">
        <v>53.424999</v>
      </c>
      <c r="D118">
        <v>52.970001000000003</v>
      </c>
      <c r="E118">
        <v>53.264999000000003</v>
      </c>
      <c r="F118">
        <v>48.729247999999998</v>
      </c>
      <c r="G118">
        <v>7285600</v>
      </c>
    </row>
    <row r="119" spans="1:7" x14ac:dyDescent="0.25">
      <c r="A119" s="156">
        <v>42177</v>
      </c>
      <c r="B119">
        <v>53.43</v>
      </c>
      <c r="C119">
        <v>53.724997999999999</v>
      </c>
      <c r="D119">
        <v>53.325001</v>
      </c>
      <c r="E119">
        <v>53.395000000000003</v>
      </c>
      <c r="F119">
        <v>48.848185999999998</v>
      </c>
      <c r="G119">
        <v>4186600</v>
      </c>
    </row>
    <row r="120" spans="1:7" x14ac:dyDescent="0.25">
      <c r="A120" s="156">
        <v>42178</v>
      </c>
      <c r="B120">
        <v>53.599997999999999</v>
      </c>
      <c r="C120">
        <v>53.630001</v>
      </c>
      <c r="D120">
        <v>53.41</v>
      </c>
      <c r="E120">
        <v>53.599997999999999</v>
      </c>
      <c r="F120">
        <v>49.035727999999999</v>
      </c>
      <c r="G120">
        <v>5934200</v>
      </c>
    </row>
    <row r="121" spans="1:7" x14ac:dyDescent="0.25">
      <c r="A121" s="156">
        <v>42179</v>
      </c>
      <c r="B121">
        <v>53.599997999999999</v>
      </c>
      <c r="C121">
        <v>53.685001</v>
      </c>
      <c r="D121">
        <v>53.02</v>
      </c>
      <c r="E121">
        <v>53.110000999999997</v>
      </c>
      <c r="F121">
        <v>48.587456000000003</v>
      </c>
      <c r="G121">
        <v>5056200</v>
      </c>
    </row>
    <row r="122" spans="1:7" x14ac:dyDescent="0.25">
      <c r="A122" s="156">
        <v>42180</v>
      </c>
      <c r="B122">
        <v>53.404998999999997</v>
      </c>
      <c r="C122">
        <v>53.404998999999997</v>
      </c>
      <c r="D122">
        <v>52.334999000000003</v>
      </c>
      <c r="E122">
        <v>52.610000999999997</v>
      </c>
      <c r="F122">
        <v>48.130023999999999</v>
      </c>
      <c r="G122">
        <v>10811400</v>
      </c>
    </row>
    <row r="123" spans="1:7" x14ac:dyDescent="0.25">
      <c r="A123" s="156">
        <v>42181</v>
      </c>
      <c r="B123">
        <v>54.185001</v>
      </c>
      <c r="C123">
        <v>55.169998</v>
      </c>
      <c r="D123">
        <v>54.185001</v>
      </c>
      <c r="E123">
        <v>54.854999999999997</v>
      </c>
      <c r="F123">
        <v>50.183852999999999</v>
      </c>
      <c r="G123">
        <v>20287600</v>
      </c>
    </row>
    <row r="124" spans="1:7" x14ac:dyDescent="0.25">
      <c r="A124" s="156">
        <v>42184</v>
      </c>
      <c r="B124">
        <v>54.634998000000003</v>
      </c>
      <c r="C124">
        <v>54.744999</v>
      </c>
      <c r="D124">
        <v>53.830002</v>
      </c>
      <c r="E124">
        <v>53.834999000000003</v>
      </c>
      <c r="F124">
        <v>49.250709999999998</v>
      </c>
      <c r="G124">
        <v>9005000</v>
      </c>
    </row>
    <row r="125" spans="1:7" x14ac:dyDescent="0.25">
      <c r="A125" s="156">
        <v>42185</v>
      </c>
      <c r="B125">
        <v>54.424999</v>
      </c>
      <c r="C125">
        <v>54.439999</v>
      </c>
      <c r="D125">
        <v>53.900002000000001</v>
      </c>
      <c r="E125">
        <v>54.009998000000003</v>
      </c>
      <c r="F125">
        <v>49.410812</v>
      </c>
      <c r="G125">
        <v>7531200</v>
      </c>
    </row>
    <row r="126" spans="1:7" x14ac:dyDescent="0.25">
      <c r="A126" s="156">
        <v>42186</v>
      </c>
      <c r="B126">
        <v>54.474997999999999</v>
      </c>
      <c r="C126">
        <v>54.715000000000003</v>
      </c>
      <c r="D126">
        <v>54.294998</v>
      </c>
      <c r="E126">
        <v>54.715000000000003</v>
      </c>
      <c r="F126">
        <v>50.055785999999998</v>
      </c>
      <c r="G126">
        <v>5924000</v>
      </c>
    </row>
    <row r="127" spans="1:7" x14ac:dyDescent="0.25">
      <c r="A127" s="156">
        <v>42187</v>
      </c>
      <c r="B127">
        <v>54.955002</v>
      </c>
      <c r="C127">
        <v>55.365001999999997</v>
      </c>
      <c r="D127">
        <v>54.544998</v>
      </c>
      <c r="E127">
        <v>54.935001</v>
      </c>
      <c r="F127">
        <v>50.257052999999999</v>
      </c>
      <c r="G127">
        <v>5900000</v>
      </c>
    </row>
    <row r="128" spans="1:7" x14ac:dyDescent="0.25">
      <c r="A128" s="156">
        <v>42191</v>
      </c>
      <c r="B128">
        <v>54.544998</v>
      </c>
      <c r="C128">
        <v>55.255001</v>
      </c>
      <c r="D128">
        <v>54.505001</v>
      </c>
      <c r="E128">
        <v>54.919998</v>
      </c>
      <c r="F128">
        <v>50.243316999999998</v>
      </c>
      <c r="G128">
        <v>4991400</v>
      </c>
    </row>
    <row r="129" spans="1:7" x14ac:dyDescent="0.25">
      <c r="A129" s="156">
        <v>42192</v>
      </c>
      <c r="B129">
        <v>55.040000999999997</v>
      </c>
      <c r="C129">
        <v>55.665000999999997</v>
      </c>
      <c r="D129">
        <v>54.529998999999997</v>
      </c>
      <c r="E129">
        <v>55.645000000000003</v>
      </c>
      <c r="F129">
        <v>50.906593000000001</v>
      </c>
      <c r="G129">
        <v>7207000</v>
      </c>
    </row>
    <row r="130" spans="1:7" x14ac:dyDescent="0.25">
      <c r="A130" s="156">
        <v>42193</v>
      </c>
      <c r="B130">
        <v>55.110000999999997</v>
      </c>
      <c r="C130">
        <v>55.375</v>
      </c>
      <c r="D130">
        <v>54.5</v>
      </c>
      <c r="E130">
        <v>54.634998000000003</v>
      </c>
      <c r="F130">
        <v>49.982585999999998</v>
      </c>
      <c r="G130">
        <v>6733600</v>
      </c>
    </row>
    <row r="131" spans="1:7" x14ac:dyDescent="0.25">
      <c r="A131" s="156">
        <v>42194</v>
      </c>
      <c r="B131">
        <v>55.119999</v>
      </c>
      <c r="C131">
        <v>55.459999000000003</v>
      </c>
      <c r="D131">
        <v>54.595001000000003</v>
      </c>
      <c r="E131">
        <v>54.720001000000003</v>
      </c>
      <c r="F131">
        <v>50.060360000000003</v>
      </c>
      <c r="G131">
        <v>6168400</v>
      </c>
    </row>
    <row r="132" spans="1:7" x14ac:dyDescent="0.25">
      <c r="A132" s="156">
        <v>42195</v>
      </c>
      <c r="B132">
        <v>55.264999000000003</v>
      </c>
      <c r="C132">
        <v>55.400002000000001</v>
      </c>
      <c r="D132">
        <v>54.5</v>
      </c>
      <c r="E132">
        <v>55.259998000000003</v>
      </c>
      <c r="F132">
        <v>50.554378999999997</v>
      </c>
      <c r="G132">
        <v>5159200</v>
      </c>
    </row>
    <row r="133" spans="1:7" x14ac:dyDescent="0.25">
      <c r="A133" s="156">
        <v>42198</v>
      </c>
      <c r="B133">
        <v>55.619999</v>
      </c>
      <c r="C133">
        <v>56.275002000000001</v>
      </c>
      <c r="D133">
        <v>55.400002000000001</v>
      </c>
      <c r="E133">
        <v>56.205002</v>
      </c>
      <c r="F133">
        <v>51.418903</v>
      </c>
      <c r="G133">
        <v>5047600</v>
      </c>
    </row>
    <row r="134" spans="1:7" x14ac:dyDescent="0.25">
      <c r="A134" s="156">
        <v>42199</v>
      </c>
      <c r="B134">
        <v>56.419998</v>
      </c>
      <c r="C134">
        <v>56.529998999999997</v>
      </c>
      <c r="D134">
        <v>55.959999000000003</v>
      </c>
      <c r="E134">
        <v>56.169998</v>
      </c>
      <c r="F134">
        <v>51.386868</v>
      </c>
      <c r="G134">
        <v>5561400</v>
      </c>
    </row>
    <row r="135" spans="1:7" x14ac:dyDescent="0.25">
      <c r="A135" s="156">
        <v>42200</v>
      </c>
      <c r="B135">
        <v>56</v>
      </c>
      <c r="C135">
        <v>56.195</v>
      </c>
      <c r="D135">
        <v>55.845001000000003</v>
      </c>
      <c r="E135">
        <v>55.950001</v>
      </c>
      <c r="F135">
        <v>51.185619000000003</v>
      </c>
      <c r="G135">
        <v>5016400</v>
      </c>
    </row>
    <row r="136" spans="1:7" x14ac:dyDescent="0.25">
      <c r="A136" s="156">
        <v>42201</v>
      </c>
      <c r="B136">
        <v>56.380001</v>
      </c>
      <c r="C136">
        <v>56.450001</v>
      </c>
      <c r="D136">
        <v>55.924999</v>
      </c>
      <c r="E136">
        <v>56.169998</v>
      </c>
      <c r="F136">
        <v>51.386868</v>
      </c>
      <c r="G136">
        <v>4334600</v>
      </c>
    </row>
    <row r="137" spans="1:7" x14ac:dyDescent="0.25">
      <c r="A137" s="156">
        <v>42202</v>
      </c>
      <c r="B137">
        <v>56.185001</v>
      </c>
      <c r="C137">
        <v>56.490001999999997</v>
      </c>
      <c r="D137">
        <v>55.950001</v>
      </c>
      <c r="E137">
        <v>56.400002000000001</v>
      </c>
      <c r="F137">
        <v>51.597298000000002</v>
      </c>
      <c r="G137">
        <v>4545400</v>
      </c>
    </row>
    <row r="138" spans="1:7" x14ac:dyDescent="0.25">
      <c r="A138" s="156">
        <v>42205</v>
      </c>
      <c r="B138">
        <v>56.634998000000003</v>
      </c>
      <c r="C138">
        <v>56.775002000000001</v>
      </c>
      <c r="D138">
        <v>56.41</v>
      </c>
      <c r="E138">
        <v>56.564999</v>
      </c>
      <c r="F138">
        <v>51.748249000000001</v>
      </c>
      <c r="G138">
        <v>5978200</v>
      </c>
    </row>
    <row r="139" spans="1:7" x14ac:dyDescent="0.25">
      <c r="A139" s="156">
        <v>42206</v>
      </c>
      <c r="B139">
        <v>56.490001999999997</v>
      </c>
      <c r="C139">
        <v>56.784999999999997</v>
      </c>
      <c r="D139">
        <v>56.360000999999997</v>
      </c>
      <c r="E139">
        <v>56.494999</v>
      </c>
      <c r="F139">
        <v>51.684184999999999</v>
      </c>
      <c r="G139">
        <v>4626400</v>
      </c>
    </row>
    <row r="140" spans="1:7" x14ac:dyDescent="0.25">
      <c r="A140" s="156">
        <v>42207</v>
      </c>
      <c r="B140">
        <v>56.435001</v>
      </c>
      <c r="C140">
        <v>57.110000999999997</v>
      </c>
      <c r="D140">
        <v>56.435001</v>
      </c>
      <c r="E140">
        <v>57.044998</v>
      </c>
      <c r="F140">
        <v>52.187373999999998</v>
      </c>
      <c r="G140">
        <v>5954200</v>
      </c>
    </row>
    <row r="141" spans="1:7" x14ac:dyDescent="0.25">
      <c r="A141" s="156">
        <v>42208</v>
      </c>
      <c r="B141">
        <v>57.25</v>
      </c>
      <c r="C141">
        <v>57.349997999999999</v>
      </c>
      <c r="D141">
        <v>56.904998999999997</v>
      </c>
      <c r="E141">
        <v>57</v>
      </c>
      <c r="F141">
        <v>52.146205999999999</v>
      </c>
      <c r="G141">
        <v>6714200</v>
      </c>
    </row>
    <row r="142" spans="1:7" x14ac:dyDescent="0.25">
      <c r="A142" s="156">
        <v>42209</v>
      </c>
      <c r="B142">
        <v>57.09</v>
      </c>
      <c r="C142">
        <v>57.09</v>
      </c>
      <c r="D142">
        <v>56.235000999999997</v>
      </c>
      <c r="E142">
        <v>56.494999</v>
      </c>
      <c r="F142">
        <v>51.684184999999999</v>
      </c>
      <c r="G142">
        <v>5967200</v>
      </c>
    </row>
    <row r="143" spans="1:7" x14ac:dyDescent="0.25">
      <c r="A143" s="156">
        <v>42212</v>
      </c>
      <c r="B143">
        <v>56.200001</v>
      </c>
      <c r="C143">
        <v>56.459999000000003</v>
      </c>
      <c r="D143">
        <v>55.474997999999999</v>
      </c>
      <c r="E143">
        <v>55.865001999999997</v>
      </c>
      <c r="F143">
        <v>51.107849000000002</v>
      </c>
      <c r="G143">
        <v>6648000</v>
      </c>
    </row>
    <row r="144" spans="1:7" x14ac:dyDescent="0.25">
      <c r="A144" s="156">
        <v>42213</v>
      </c>
      <c r="B144">
        <v>56.034999999999997</v>
      </c>
      <c r="C144">
        <v>56.955002</v>
      </c>
      <c r="D144">
        <v>55.924999</v>
      </c>
      <c r="E144">
        <v>56.735000999999997</v>
      </c>
      <c r="F144">
        <v>51.903759000000001</v>
      </c>
      <c r="G144">
        <v>6948200</v>
      </c>
    </row>
    <row r="145" spans="1:7" x14ac:dyDescent="0.25">
      <c r="A145" s="156">
        <v>42214</v>
      </c>
      <c r="B145">
        <v>56.790000999999997</v>
      </c>
      <c r="C145">
        <v>57.669998</v>
      </c>
      <c r="D145">
        <v>56.75</v>
      </c>
      <c r="E145">
        <v>57.459999000000003</v>
      </c>
      <c r="F145">
        <v>52.567028000000001</v>
      </c>
      <c r="G145">
        <v>6839800</v>
      </c>
    </row>
    <row r="146" spans="1:7" x14ac:dyDescent="0.25">
      <c r="A146" s="156">
        <v>42215</v>
      </c>
      <c r="B146">
        <v>57.474997999999999</v>
      </c>
      <c r="C146">
        <v>57.700001</v>
      </c>
      <c r="D146">
        <v>56.970001000000003</v>
      </c>
      <c r="E146">
        <v>57.505001</v>
      </c>
      <c r="F146">
        <v>52.608207999999998</v>
      </c>
      <c r="G146">
        <v>5594000</v>
      </c>
    </row>
    <row r="147" spans="1:7" x14ac:dyDescent="0.25">
      <c r="A147" s="156">
        <v>42216</v>
      </c>
      <c r="B147">
        <v>57.75</v>
      </c>
      <c r="C147">
        <v>57.970001000000003</v>
      </c>
      <c r="D147">
        <v>57.415000999999997</v>
      </c>
      <c r="E147">
        <v>57.610000999999997</v>
      </c>
      <c r="F147">
        <v>52.704262</v>
      </c>
      <c r="G147">
        <v>5078600</v>
      </c>
    </row>
    <row r="148" spans="1:7" x14ac:dyDescent="0.25">
      <c r="A148" s="156">
        <v>42219</v>
      </c>
      <c r="B148">
        <v>57.755001</v>
      </c>
      <c r="C148">
        <v>58</v>
      </c>
      <c r="D148">
        <v>56.794998</v>
      </c>
      <c r="E148">
        <v>57.415000999999997</v>
      </c>
      <c r="F148">
        <v>52.525863999999999</v>
      </c>
      <c r="G148">
        <v>4992000</v>
      </c>
    </row>
    <row r="149" spans="1:7" x14ac:dyDescent="0.25">
      <c r="A149" s="156">
        <v>42220</v>
      </c>
      <c r="B149">
        <v>57.474997999999999</v>
      </c>
      <c r="C149">
        <v>57.965000000000003</v>
      </c>
      <c r="D149">
        <v>57.165000999999997</v>
      </c>
      <c r="E149">
        <v>57.884998000000003</v>
      </c>
      <c r="F149">
        <v>52.955832999999998</v>
      </c>
      <c r="G149">
        <v>5229000</v>
      </c>
    </row>
    <row r="150" spans="1:7" x14ac:dyDescent="0.25">
      <c r="A150" s="156">
        <v>42221</v>
      </c>
      <c r="B150">
        <v>58.305</v>
      </c>
      <c r="C150">
        <v>58.860000999999997</v>
      </c>
      <c r="D150">
        <v>58.174999</v>
      </c>
      <c r="E150">
        <v>58.375</v>
      </c>
      <c r="F150">
        <v>53.404121000000004</v>
      </c>
      <c r="G150">
        <v>6853000</v>
      </c>
    </row>
    <row r="151" spans="1:7" x14ac:dyDescent="0.25">
      <c r="A151" s="156">
        <v>42222</v>
      </c>
      <c r="B151">
        <v>58.5</v>
      </c>
      <c r="C151">
        <v>58.75</v>
      </c>
      <c r="D151">
        <v>57.185001</v>
      </c>
      <c r="E151">
        <v>57.560001</v>
      </c>
      <c r="F151">
        <v>52.658515999999999</v>
      </c>
      <c r="G151">
        <v>6211400</v>
      </c>
    </row>
    <row r="152" spans="1:7" x14ac:dyDescent="0.25">
      <c r="A152" s="156">
        <v>42223</v>
      </c>
      <c r="B152">
        <v>57.360000999999997</v>
      </c>
      <c r="C152">
        <v>57.48</v>
      </c>
      <c r="D152">
        <v>56.549999</v>
      </c>
      <c r="E152">
        <v>57.255001</v>
      </c>
      <c r="F152">
        <v>52.379497999999998</v>
      </c>
      <c r="G152">
        <v>5907800</v>
      </c>
    </row>
    <row r="153" spans="1:7" x14ac:dyDescent="0.25">
      <c r="A153" s="156">
        <v>42226</v>
      </c>
      <c r="B153">
        <v>57.695</v>
      </c>
      <c r="C153">
        <v>58.084999000000003</v>
      </c>
      <c r="D153">
        <v>57.424999</v>
      </c>
      <c r="E153">
        <v>57.68</v>
      </c>
      <c r="F153">
        <v>52.768295000000002</v>
      </c>
      <c r="G153">
        <v>4613200</v>
      </c>
    </row>
    <row r="154" spans="1:7" x14ac:dyDescent="0.25">
      <c r="A154" s="156">
        <v>42227</v>
      </c>
      <c r="B154">
        <v>57.07</v>
      </c>
      <c r="C154">
        <v>57.494999</v>
      </c>
      <c r="D154">
        <v>56.814999</v>
      </c>
      <c r="E154">
        <v>57.23</v>
      </c>
      <c r="F154">
        <v>52.356617</v>
      </c>
      <c r="G154">
        <v>5107400</v>
      </c>
    </row>
    <row r="155" spans="1:7" x14ac:dyDescent="0.25">
      <c r="A155" s="156">
        <v>42228</v>
      </c>
      <c r="B155">
        <v>56.77</v>
      </c>
      <c r="C155">
        <v>56.875</v>
      </c>
      <c r="D155">
        <v>55.325001</v>
      </c>
      <c r="E155">
        <v>56.529998999999997</v>
      </c>
      <c r="F155">
        <v>51.716225000000001</v>
      </c>
      <c r="G155">
        <v>7127000</v>
      </c>
    </row>
    <row r="156" spans="1:7" x14ac:dyDescent="0.25">
      <c r="A156" s="156">
        <v>42229</v>
      </c>
      <c r="B156">
        <v>56.634998000000003</v>
      </c>
      <c r="C156">
        <v>57.264999000000003</v>
      </c>
      <c r="D156">
        <v>56.474997999999999</v>
      </c>
      <c r="E156">
        <v>56.799999</v>
      </c>
      <c r="F156">
        <v>51.963225999999999</v>
      </c>
      <c r="G156">
        <v>5907800</v>
      </c>
    </row>
    <row r="157" spans="1:7" x14ac:dyDescent="0.25">
      <c r="A157" s="156">
        <v>42230</v>
      </c>
      <c r="B157">
        <v>56.794998</v>
      </c>
      <c r="C157">
        <v>57.284999999999997</v>
      </c>
      <c r="D157">
        <v>56.555</v>
      </c>
      <c r="E157">
        <v>57.18</v>
      </c>
      <c r="F157">
        <v>52.310870999999999</v>
      </c>
      <c r="G157">
        <v>4685200</v>
      </c>
    </row>
    <row r="158" spans="1:7" x14ac:dyDescent="0.25">
      <c r="A158" s="156">
        <v>42233</v>
      </c>
      <c r="B158">
        <v>57.060001</v>
      </c>
      <c r="C158">
        <v>57.564999</v>
      </c>
      <c r="D158">
        <v>56.544998</v>
      </c>
      <c r="E158">
        <v>57.490001999999997</v>
      </c>
      <c r="F158">
        <v>52.594481999999999</v>
      </c>
      <c r="G158">
        <v>3917400</v>
      </c>
    </row>
    <row r="159" spans="1:7" x14ac:dyDescent="0.25">
      <c r="A159" s="156">
        <v>42234</v>
      </c>
      <c r="B159">
        <v>57.560001</v>
      </c>
      <c r="C159">
        <v>57.84</v>
      </c>
      <c r="D159">
        <v>57.294998</v>
      </c>
      <c r="E159">
        <v>57.41</v>
      </c>
      <c r="F159">
        <v>52.521296999999997</v>
      </c>
      <c r="G159">
        <v>3669400</v>
      </c>
    </row>
    <row r="160" spans="1:7" x14ac:dyDescent="0.25">
      <c r="A160" s="156">
        <v>42235</v>
      </c>
      <c r="B160">
        <v>57</v>
      </c>
      <c r="C160">
        <v>58.025002000000001</v>
      </c>
      <c r="D160">
        <v>56.775002000000001</v>
      </c>
      <c r="E160">
        <v>57.48</v>
      </c>
      <c r="F160">
        <v>52.585330999999996</v>
      </c>
      <c r="G160">
        <v>6216400</v>
      </c>
    </row>
    <row r="161" spans="1:7" x14ac:dyDescent="0.25">
      <c r="A161" s="156">
        <v>42236</v>
      </c>
      <c r="B161">
        <v>56.854999999999997</v>
      </c>
      <c r="C161">
        <v>57.224997999999999</v>
      </c>
      <c r="D161">
        <v>56.119999</v>
      </c>
      <c r="E161">
        <v>56.150002000000001</v>
      </c>
      <c r="F161">
        <v>51.368583999999998</v>
      </c>
      <c r="G161">
        <v>6536800</v>
      </c>
    </row>
    <row r="162" spans="1:7" x14ac:dyDescent="0.25">
      <c r="A162" s="156">
        <v>42237</v>
      </c>
      <c r="B162">
        <v>55.735000999999997</v>
      </c>
      <c r="C162">
        <v>55.830002</v>
      </c>
      <c r="D162">
        <v>53.419998</v>
      </c>
      <c r="E162">
        <v>53.435001</v>
      </c>
      <c r="F162">
        <v>48.884780999999997</v>
      </c>
      <c r="G162">
        <v>15912800</v>
      </c>
    </row>
    <row r="163" spans="1:7" x14ac:dyDescent="0.25">
      <c r="A163" s="156">
        <v>42240</v>
      </c>
      <c r="B163">
        <v>50.130001</v>
      </c>
      <c r="C163">
        <v>53.689999</v>
      </c>
      <c r="D163">
        <v>47.25</v>
      </c>
      <c r="E163">
        <v>51.935001</v>
      </c>
      <c r="F163">
        <v>47.512504999999997</v>
      </c>
      <c r="G163">
        <v>19882600</v>
      </c>
    </row>
    <row r="164" spans="1:7" x14ac:dyDescent="0.25">
      <c r="A164" s="156">
        <v>42241</v>
      </c>
      <c r="B164">
        <v>53.639999000000003</v>
      </c>
      <c r="C164">
        <v>53.654998999999997</v>
      </c>
      <c r="D164">
        <v>51.740001999999997</v>
      </c>
      <c r="E164">
        <v>51.764999000000003</v>
      </c>
      <c r="F164">
        <v>47.356986999999997</v>
      </c>
      <c r="G164">
        <v>13616200</v>
      </c>
    </row>
    <row r="165" spans="1:7" x14ac:dyDescent="0.25">
      <c r="A165" s="156">
        <v>42242</v>
      </c>
      <c r="B165">
        <v>53.25</v>
      </c>
      <c r="C165">
        <v>54.505001</v>
      </c>
      <c r="D165">
        <v>51.990001999999997</v>
      </c>
      <c r="E165">
        <v>54.380001</v>
      </c>
      <c r="F165">
        <v>49.749316999999998</v>
      </c>
      <c r="G165">
        <v>15156000</v>
      </c>
    </row>
    <row r="166" spans="1:7" x14ac:dyDescent="0.25">
      <c r="A166" s="156">
        <v>42243</v>
      </c>
      <c r="B166">
        <v>55.185001</v>
      </c>
      <c r="C166">
        <v>56.345001000000003</v>
      </c>
      <c r="D166">
        <v>54.814999</v>
      </c>
      <c r="E166">
        <v>56.310001</v>
      </c>
      <c r="F166">
        <v>51.514957000000003</v>
      </c>
      <c r="G166">
        <v>13617400</v>
      </c>
    </row>
    <row r="167" spans="1:7" x14ac:dyDescent="0.25">
      <c r="A167" s="156">
        <v>42244</v>
      </c>
      <c r="B167">
        <v>56.299999</v>
      </c>
      <c r="C167">
        <v>56.5</v>
      </c>
      <c r="D167">
        <v>55.82</v>
      </c>
      <c r="E167">
        <v>56.25</v>
      </c>
      <c r="F167">
        <v>51.460068</v>
      </c>
      <c r="G167">
        <v>7526200</v>
      </c>
    </row>
    <row r="168" spans="1:7" x14ac:dyDescent="0.25">
      <c r="A168" s="156">
        <v>42247</v>
      </c>
      <c r="B168">
        <v>56.195</v>
      </c>
      <c r="C168">
        <v>56.244999</v>
      </c>
      <c r="D168">
        <v>55.615001999999997</v>
      </c>
      <c r="E168">
        <v>55.875</v>
      </c>
      <c r="F168">
        <v>51.117007999999998</v>
      </c>
      <c r="G168">
        <v>7073600</v>
      </c>
    </row>
    <row r="169" spans="1:7" x14ac:dyDescent="0.25">
      <c r="A169" s="156">
        <v>42248</v>
      </c>
      <c r="B169">
        <v>54.490001999999997</v>
      </c>
      <c r="C169">
        <v>54.915000999999997</v>
      </c>
      <c r="D169">
        <v>54.014999000000003</v>
      </c>
      <c r="E169">
        <v>54.314999</v>
      </c>
      <c r="F169">
        <v>49.689838000000002</v>
      </c>
      <c r="G169">
        <v>9385200</v>
      </c>
    </row>
    <row r="170" spans="1:7" x14ac:dyDescent="0.25">
      <c r="A170" s="156">
        <v>42249</v>
      </c>
      <c r="B170">
        <v>55.075001</v>
      </c>
      <c r="C170">
        <v>55.389999000000003</v>
      </c>
      <c r="D170">
        <v>54.599997999999999</v>
      </c>
      <c r="E170">
        <v>55.349997999999999</v>
      </c>
      <c r="F170">
        <v>50.636702999999997</v>
      </c>
      <c r="G170">
        <v>8536400</v>
      </c>
    </row>
    <row r="171" spans="1:7" x14ac:dyDescent="0.25">
      <c r="A171" s="156">
        <v>42250</v>
      </c>
      <c r="B171">
        <v>55.615001999999997</v>
      </c>
      <c r="C171">
        <v>56.044998</v>
      </c>
      <c r="D171">
        <v>55.205002</v>
      </c>
      <c r="E171">
        <v>55.424999</v>
      </c>
      <c r="F171">
        <v>50.833897</v>
      </c>
      <c r="G171">
        <v>6065000</v>
      </c>
    </row>
    <row r="172" spans="1:7" x14ac:dyDescent="0.25">
      <c r="A172" s="156">
        <v>42251</v>
      </c>
      <c r="B172">
        <v>54.610000999999997</v>
      </c>
      <c r="C172">
        <v>55.215000000000003</v>
      </c>
      <c r="D172">
        <v>54.470001000000003</v>
      </c>
      <c r="E172">
        <v>54.845001000000003</v>
      </c>
      <c r="F172">
        <v>50.301955999999997</v>
      </c>
      <c r="G172">
        <v>7126200</v>
      </c>
    </row>
    <row r="173" spans="1:7" x14ac:dyDescent="0.25">
      <c r="A173" s="156">
        <v>42255</v>
      </c>
      <c r="B173">
        <v>55.73</v>
      </c>
      <c r="C173">
        <v>55.935001</v>
      </c>
      <c r="D173">
        <v>55.110000999999997</v>
      </c>
      <c r="E173">
        <v>55.875</v>
      </c>
      <c r="F173">
        <v>51.246623999999997</v>
      </c>
      <c r="G173">
        <v>5511400</v>
      </c>
    </row>
    <row r="174" spans="1:7" x14ac:dyDescent="0.25">
      <c r="A174" s="156">
        <v>42256</v>
      </c>
      <c r="B174">
        <v>56.354999999999997</v>
      </c>
      <c r="C174">
        <v>56.494999</v>
      </c>
      <c r="D174">
        <v>54.805</v>
      </c>
      <c r="E174">
        <v>54.93</v>
      </c>
      <c r="F174">
        <v>50.379902000000001</v>
      </c>
      <c r="G174">
        <v>6349800</v>
      </c>
    </row>
    <row r="175" spans="1:7" x14ac:dyDescent="0.25">
      <c r="A175" s="156">
        <v>42257</v>
      </c>
      <c r="B175">
        <v>54.830002</v>
      </c>
      <c r="C175">
        <v>55.52</v>
      </c>
      <c r="D175">
        <v>54.470001000000003</v>
      </c>
      <c r="E175">
        <v>55.189999</v>
      </c>
      <c r="F175">
        <v>50.618369999999999</v>
      </c>
      <c r="G175">
        <v>7363000</v>
      </c>
    </row>
    <row r="176" spans="1:7" x14ac:dyDescent="0.25">
      <c r="A176" s="156">
        <v>42258</v>
      </c>
      <c r="B176">
        <v>55.115001999999997</v>
      </c>
      <c r="C176">
        <v>55.919998</v>
      </c>
      <c r="D176">
        <v>54.994999</v>
      </c>
      <c r="E176">
        <v>55.91</v>
      </c>
      <c r="F176">
        <v>51.278728000000001</v>
      </c>
      <c r="G176">
        <v>5589600</v>
      </c>
    </row>
    <row r="177" spans="1:7" x14ac:dyDescent="0.25">
      <c r="A177" s="156">
        <v>42261</v>
      </c>
      <c r="B177">
        <v>55.755001</v>
      </c>
      <c r="C177">
        <v>56.029998999999997</v>
      </c>
      <c r="D177">
        <v>55.57</v>
      </c>
      <c r="E177">
        <v>55.945</v>
      </c>
      <c r="F177">
        <v>51.310822000000002</v>
      </c>
      <c r="G177">
        <v>6833200</v>
      </c>
    </row>
    <row r="178" spans="1:7" x14ac:dyDescent="0.25">
      <c r="A178" s="156">
        <v>42262</v>
      </c>
      <c r="B178">
        <v>55.950001</v>
      </c>
      <c r="C178">
        <v>57.040000999999997</v>
      </c>
      <c r="D178">
        <v>55.400002000000001</v>
      </c>
      <c r="E178">
        <v>56.919998</v>
      </c>
      <c r="F178">
        <v>52.205058999999999</v>
      </c>
      <c r="G178">
        <v>7699400</v>
      </c>
    </row>
    <row r="179" spans="1:7" x14ac:dyDescent="0.25">
      <c r="A179" s="156">
        <v>42263</v>
      </c>
      <c r="B179">
        <v>57.165000999999997</v>
      </c>
      <c r="C179">
        <v>57.955002</v>
      </c>
      <c r="D179">
        <v>56.919998</v>
      </c>
      <c r="E179">
        <v>57.790000999999997</v>
      </c>
      <c r="F179">
        <v>53.002997999999998</v>
      </c>
      <c r="G179">
        <v>8104400</v>
      </c>
    </row>
    <row r="180" spans="1:7" x14ac:dyDescent="0.25">
      <c r="A180" s="156">
        <v>42264</v>
      </c>
      <c r="B180">
        <v>57.619999</v>
      </c>
      <c r="C180">
        <v>58.395000000000003</v>
      </c>
      <c r="D180">
        <v>57.279998999999997</v>
      </c>
      <c r="E180">
        <v>57.634998000000003</v>
      </c>
      <c r="F180">
        <v>52.860824999999998</v>
      </c>
      <c r="G180">
        <v>8062600</v>
      </c>
    </row>
    <row r="181" spans="1:7" x14ac:dyDescent="0.25">
      <c r="A181" s="156">
        <v>42265</v>
      </c>
      <c r="B181">
        <v>57.075001</v>
      </c>
      <c r="C181">
        <v>57.814999</v>
      </c>
      <c r="D181">
        <v>56.880001</v>
      </c>
      <c r="E181">
        <v>57.525002000000001</v>
      </c>
      <c r="F181">
        <v>52.759937000000001</v>
      </c>
      <c r="G181">
        <v>18615000</v>
      </c>
    </row>
    <row r="182" spans="1:7" x14ac:dyDescent="0.25">
      <c r="A182" s="156">
        <v>42268</v>
      </c>
      <c r="B182">
        <v>57.834999000000003</v>
      </c>
      <c r="C182">
        <v>58.544998</v>
      </c>
      <c r="D182">
        <v>57.380001</v>
      </c>
      <c r="E182">
        <v>58.279998999999997</v>
      </c>
      <c r="F182">
        <v>53.452407999999998</v>
      </c>
      <c r="G182">
        <v>8746600</v>
      </c>
    </row>
    <row r="183" spans="1:7" x14ac:dyDescent="0.25">
      <c r="A183" s="156">
        <v>42269</v>
      </c>
      <c r="B183">
        <v>57.625</v>
      </c>
      <c r="C183">
        <v>58.080002</v>
      </c>
      <c r="D183">
        <v>57.189999</v>
      </c>
      <c r="E183">
        <v>57.985000999999997</v>
      </c>
      <c r="F183">
        <v>53.181838999999997</v>
      </c>
      <c r="G183">
        <v>7555400</v>
      </c>
    </row>
    <row r="184" spans="1:7" x14ac:dyDescent="0.25">
      <c r="A184" s="156">
        <v>42270</v>
      </c>
      <c r="B184">
        <v>57.985000999999997</v>
      </c>
      <c r="C184">
        <v>58.299999</v>
      </c>
      <c r="D184">
        <v>57.599997999999999</v>
      </c>
      <c r="E184">
        <v>57.715000000000003</v>
      </c>
      <c r="F184">
        <v>52.934207999999998</v>
      </c>
      <c r="G184">
        <v>9055800</v>
      </c>
    </row>
    <row r="185" spans="1:7" x14ac:dyDescent="0.25">
      <c r="A185" s="156">
        <v>42271</v>
      </c>
      <c r="B185">
        <v>57.150002000000001</v>
      </c>
      <c r="C185">
        <v>57.575001</v>
      </c>
      <c r="D185">
        <v>56.75</v>
      </c>
      <c r="E185">
        <v>57.395000000000003</v>
      </c>
      <c r="F185">
        <v>52.640717000000002</v>
      </c>
      <c r="G185">
        <v>14352600</v>
      </c>
    </row>
    <row r="186" spans="1:7" x14ac:dyDescent="0.25">
      <c r="A186" s="156">
        <v>42272</v>
      </c>
      <c r="B186">
        <v>61.564999</v>
      </c>
      <c r="C186">
        <v>62.974997999999999</v>
      </c>
      <c r="D186">
        <v>61.349997999999999</v>
      </c>
      <c r="E186">
        <v>62.5</v>
      </c>
      <c r="F186">
        <v>57.322837999999997</v>
      </c>
      <c r="G186">
        <v>36968200</v>
      </c>
    </row>
    <row r="187" spans="1:7" x14ac:dyDescent="0.25">
      <c r="A187" s="156">
        <v>42275</v>
      </c>
      <c r="B187">
        <v>62.25</v>
      </c>
      <c r="C187">
        <v>62.380001</v>
      </c>
      <c r="D187">
        <v>60.424999</v>
      </c>
      <c r="E187">
        <v>61.07</v>
      </c>
      <c r="F187">
        <v>56.011302999999998</v>
      </c>
      <c r="G187">
        <v>16450800</v>
      </c>
    </row>
    <row r="188" spans="1:7" x14ac:dyDescent="0.25">
      <c r="A188" s="156">
        <v>42276</v>
      </c>
      <c r="B188">
        <v>61</v>
      </c>
      <c r="C188">
        <v>61.044998</v>
      </c>
      <c r="D188">
        <v>59.525002000000001</v>
      </c>
      <c r="E188">
        <v>59.834999000000003</v>
      </c>
      <c r="F188">
        <v>54.878596999999999</v>
      </c>
      <c r="G188">
        <v>14414400</v>
      </c>
    </row>
    <row r="189" spans="1:7" x14ac:dyDescent="0.25">
      <c r="A189" s="156">
        <v>42277</v>
      </c>
      <c r="B189">
        <v>60.369999</v>
      </c>
      <c r="C189">
        <v>61.560001</v>
      </c>
      <c r="D189">
        <v>60.369999</v>
      </c>
      <c r="E189">
        <v>61.485000999999997</v>
      </c>
      <c r="F189">
        <v>56.391925999999998</v>
      </c>
      <c r="G189">
        <v>9437800</v>
      </c>
    </row>
    <row r="190" spans="1:7" x14ac:dyDescent="0.25">
      <c r="A190" s="156">
        <v>42278</v>
      </c>
      <c r="B190">
        <v>61.580002</v>
      </c>
      <c r="C190">
        <v>61.970001000000003</v>
      </c>
      <c r="D190">
        <v>60.639999000000003</v>
      </c>
      <c r="E190">
        <v>61.915000999999997</v>
      </c>
      <c r="F190">
        <v>56.786304000000001</v>
      </c>
      <c r="G190">
        <v>8994200</v>
      </c>
    </row>
    <row r="191" spans="1:7" x14ac:dyDescent="0.25">
      <c r="A191" s="156">
        <v>42279</v>
      </c>
      <c r="B191">
        <v>61.044998</v>
      </c>
      <c r="C191">
        <v>62.604999999999997</v>
      </c>
      <c r="D191">
        <v>60.779998999999997</v>
      </c>
      <c r="E191">
        <v>62.604999999999997</v>
      </c>
      <c r="F191">
        <v>57.419147000000002</v>
      </c>
      <c r="G191">
        <v>9114400</v>
      </c>
    </row>
    <row r="192" spans="1:7" x14ac:dyDescent="0.25">
      <c r="A192" s="156">
        <v>42282</v>
      </c>
      <c r="B192">
        <v>62.919998</v>
      </c>
      <c r="C192">
        <v>63.244999</v>
      </c>
      <c r="D192">
        <v>62.044998</v>
      </c>
      <c r="E192">
        <v>62.134998000000003</v>
      </c>
      <c r="F192">
        <v>56.988070999999998</v>
      </c>
      <c r="G192">
        <v>9646400</v>
      </c>
    </row>
    <row r="193" spans="1:7" x14ac:dyDescent="0.25">
      <c r="A193" s="156">
        <v>42283</v>
      </c>
      <c r="B193">
        <v>62.134998000000003</v>
      </c>
      <c r="C193">
        <v>62.400002000000001</v>
      </c>
      <c r="D193">
        <v>61.294998</v>
      </c>
      <c r="E193">
        <v>61.595001000000003</v>
      </c>
      <c r="F193">
        <v>56.492809000000001</v>
      </c>
      <c r="G193">
        <v>7665400</v>
      </c>
    </row>
    <row r="194" spans="1:7" x14ac:dyDescent="0.25">
      <c r="A194" s="156">
        <v>42284</v>
      </c>
      <c r="B194">
        <v>61.805</v>
      </c>
      <c r="C194">
        <v>62.224997999999999</v>
      </c>
      <c r="D194">
        <v>60.5</v>
      </c>
      <c r="E194">
        <v>61.049999</v>
      </c>
      <c r="F194">
        <v>55.992953999999997</v>
      </c>
      <c r="G194">
        <v>10215400</v>
      </c>
    </row>
    <row r="195" spans="1:7" x14ac:dyDescent="0.25">
      <c r="A195" s="156">
        <v>42285</v>
      </c>
      <c r="B195">
        <v>61.459999000000003</v>
      </c>
      <c r="C195">
        <v>62.619999</v>
      </c>
      <c r="D195">
        <v>61.334999000000003</v>
      </c>
      <c r="E195">
        <v>62.455002</v>
      </c>
      <c r="F195">
        <v>57.281585999999997</v>
      </c>
      <c r="G195">
        <v>7622600</v>
      </c>
    </row>
    <row r="196" spans="1:7" x14ac:dyDescent="0.25">
      <c r="A196" s="156">
        <v>42286</v>
      </c>
      <c r="B196">
        <v>62.279998999999997</v>
      </c>
      <c r="C196">
        <v>62.669998</v>
      </c>
      <c r="D196">
        <v>62.044998</v>
      </c>
      <c r="E196">
        <v>62.470001000000003</v>
      </c>
      <c r="F196">
        <v>57.29533</v>
      </c>
      <c r="G196">
        <v>6940600</v>
      </c>
    </row>
    <row r="197" spans="1:7" x14ac:dyDescent="0.25">
      <c r="A197" s="156">
        <v>42289</v>
      </c>
      <c r="B197">
        <v>62.599997999999999</v>
      </c>
      <c r="C197">
        <v>63.549999</v>
      </c>
      <c r="D197">
        <v>62.509998000000003</v>
      </c>
      <c r="E197">
        <v>63.215000000000003</v>
      </c>
      <c r="F197">
        <v>57.978622000000001</v>
      </c>
      <c r="G197">
        <v>5449000</v>
      </c>
    </row>
    <row r="198" spans="1:7" x14ac:dyDescent="0.25">
      <c r="A198" s="156">
        <v>42290</v>
      </c>
      <c r="B198">
        <v>63</v>
      </c>
      <c r="C198">
        <v>63.27</v>
      </c>
      <c r="D198">
        <v>62.794998</v>
      </c>
      <c r="E198">
        <v>62.904998999999997</v>
      </c>
      <c r="F198">
        <v>57.694305</v>
      </c>
      <c r="G198">
        <v>6355400</v>
      </c>
    </row>
    <row r="199" spans="1:7" x14ac:dyDescent="0.25">
      <c r="A199" s="156">
        <v>42291</v>
      </c>
      <c r="B199">
        <v>62.994999</v>
      </c>
      <c r="C199">
        <v>63.305</v>
      </c>
      <c r="D199">
        <v>62.695</v>
      </c>
      <c r="E199">
        <v>62.919998</v>
      </c>
      <c r="F199">
        <v>57.708053999999997</v>
      </c>
      <c r="G199">
        <v>6509000</v>
      </c>
    </row>
    <row r="200" spans="1:7" x14ac:dyDescent="0.25">
      <c r="A200" s="156">
        <v>42292</v>
      </c>
      <c r="B200">
        <v>63.610000999999997</v>
      </c>
      <c r="C200">
        <v>64.584998999999996</v>
      </c>
      <c r="D200">
        <v>63.48</v>
      </c>
      <c r="E200">
        <v>64.394997000000004</v>
      </c>
      <c r="F200">
        <v>59.060870999999999</v>
      </c>
      <c r="G200">
        <v>10764800</v>
      </c>
    </row>
    <row r="201" spans="1:7" x14ac:dyDescent="0.25">
      <c r="A201" s="156">
        <v>42293</v>
      </c>
      <c r="B201">
        <v>64.75</v>
      </c>
      <c r="C201">
        <v>65.294998000000007</v>
      </c>
      <c r="D201">
        <v>64.434997999999993</v>
      </c>
      <c r="E201">
        <v>65.235000999999997</v>
      </c>
      <c r="F201">
        <v>59.831299000000001</v>
      </c>
      <c r="G201">
        <v>9321600</v>
      </c>
    </row>
    <row r="202" spans="1:7" x14ac:dyDescent="0.25">
      <c r="A202" s="156">
        <v>42296</v>
      </c>
      <c r="B202">
        <v>65.855002999999996</v>
      </c>
      <c r="C202">
        <v>66.760002</v>
      </c>
      <c r="D202">
        <v>65.555000000000007</v>
      </c>
      <c r="E202">
        <v>66.605002999999996</v>
      </c>
      <c r="F202">
        <v>61.087814000000002</v>
      </c>
      <c r="G202">
        <v>12587800</v>
      </c>
    </row>
    <row r="203" spans="1:7" x14ac:dyDescent="0.25">
      <c r="A203" s="156">
        <v>42297</v>
      </c>
      <c r="B203">
        <v>66.525002000000001</v>
      </c>
      <c r="C203">
        <v>66.680000000000007</v>
      </c>
      <c r="D203">
        <v>65.985000999999997</v>
      </c>
      <c r="E203">
        <v>66.184997999999993</v>
      </c>
      <c r="F203">
        <v>60.702601999999999</v>
      </c>
      <c r="G203">
        <v>9104200</v>
      </c>
    </row>
    <row r="204" spans="1:7" x14ac:dyDescent="0.25">
      <c r="A204" s="156">
        <v>42298</v>
      </c>
      <c r="B204">
        <v>66.324996999999996</v>
      </c>
      <c r="C204">
        <v>66.610000999999997</v>
      </c>
      <c r="D204">
        <v>65.915001000000004</v>
      </c>
      <c r="E204">
        <v>66.235000999999997</v>
      </c>
      <c r="F204">
        <v>60.748455</v>
      </c>
      <c r="G204">
        <v>5504000</v>
      </c>
    </row>
    <row r="205" spans="1:7" x14ac:dyDescent="0.25">
      <c r="A205" s="156">
        <v>42299</v>
      </c>
      <c r="B205">
        <v>66.434997999999993</v>
      </c>
      <c r="C205">
        <v>66.724997999999999</v>
      </c>
      <c r="D205">
        <v>65.290001000000004</v>
      </c>
      <c r="E205">
        <v>66.205001999999993</v>
      </c>
      <c r="F205">
        <v>60.720931999999998</v>
      </c>
      <c r="G205">
        <v>9294800</v>
      </c>
    </row>
    <row r="206" spans="1:7" x14ac:dyDescent="0.25">
      <c r="A206" s="156">
        <v>42300</v>
      </c>
      <c r="B206">
        <v>66.535004000000001</v>
      </c>
      <c r="C206">
        <v>66.599997999999999</v>
      </c>
      <c r="D206">
        <v>64.455001999999993</v>
      </c>
      <c r="E206">
        <v>65.264999000000003</v>
      </c>
      <c r="F206">
        <v>59.858822000000004</v>
      </c>
      <c r="G206">
        <v>10517800</v>
      </c>
    </row>
    <row r="207" spans="1:7" x14ac:dyDescent="0.25">
      <c r="A207" s="156">
        <v>42303</v>
      </c>
      <c r="B207">
        <v>65.135002</v>
      </c>
      <c r="C207">
        <v>66.114998</v>
      </c>
      <c r="D207">
        <v>65.135002</v>
      </c>
      <c r="E207">
        <v>65.690002000000007</v>
      </c>
      <c r="F207">
        <v>60.248589000000003</v>
      </c>
      <c r="G207">
        <v>6882800</v>
      </c>
    </row>
    <row r="208" spans="1:7" x14ac:dyDescent="0.25">
      <c r="A208" s="156">
        <v>42304</v>
      </c>
      <c r="B208">
        <v>65.5</v>
      </c>
      <c r="C208">
        <v>65.620002999999997</v>
      </c>
      <c r="D208">
        <v>64.830001999999993</v>
      </c>
      <c r="E208">
        <v>65.410004000000001</v>
      </c>
      <c r="F208">
        <v>59.991813999999998</v>
      </c>
      <c r="G208">
        <v>6150000</v>
      </c>
    </row>
    <row r="209" spans="1:7" x14ac:dyDescent="0.25">
      <c r="A209" s="156">
        <v>42305</v>
      </c>
      <c r="B209">
        <v>65.860000999999997</v>
      </c>
      <c r="C209">
        <v>66.025002000000001</v>
      </c>
      <c r="D209">
        <v>64.964995999999999</v>
      </c>
      <c r="E209">
        <v>65.644997000000004</v>
      </c>
      <c r="F209">
        <v>60.207317000000003</v>
      </c>
      <c r="G209">
        <v>7091400</v>
      </c>
    </row>
    <row r="210" spans="1:7" x14ac:dyDescent="0.25">
      <c r="A210" s="156">
        <v>42306</v>
      </c>
      <c r="B210">
        <v>65.339995999999999</v>
      </c>
      <c r="C210">
        <v>65.735000999999997</v>
      </c>
      <c r="D210">
        <v>64.980002999999996</v>
      </c>
      <c r="E210">
        <v>65.559997999999993</v>
      </c>
      <c r="F210">
        <v>60.129359999999998</v>
      </c>
      <c r="G210">
        <v>4959000</v>
      </c>
    </row>
    <row r="211" spans="1:7" x14ac:dyDescent="0.25">
      <c r="A211" s="156">
        <v>42307</v>
      </c>
      <c r="B211">
        <v>65.775002000000001</v>
      </c>
      <c r="C211">
        <v>65.809997999999993</v>
      </c>
      <c r="D211">
        <v>65.035004000000001</v>
      </c>
      <c r="E211">
        <v>65.514999000000003</v>
      </c>
      <c r="F211">
        <v>60.088099999999997</v>
      </c>
      <c r="G211">
        <v>7230800</v>
      </c>
    </row>
    <row r="212" spans="1:7" x14ac:dyDescent="0.25">
      <c r="A212" s="156">
        <v>42310</v>
      </c>
      <c r="B212">
        <v>65.864998</v>
      </c>
      <c r="C212">
        <v>66</v>
      </c>
      <c r="D212">
        <v>64.730002999999996</v>
      </c>
      <c r="E212">
        <v>65.595000999999996</v>
      </c>
      <c r="F212">
        <v>60.161453000000002</v>
      </c>
      <c r="G212">
        <v>6123200</v>
      </c>
    </row>
    <row r="213" spans="1:7" x14ac:dyDescent="0.25">
      <c r="A213" s="156">
        <v>42311</v>
      </c>
      <c r="B213">
        <v>65.620002999999997</v>
      </c>
      <c r="C213">
        <v>65.849997999999999</v>
      </c>
      <c r="D213">
        <v>65.339995999999999</v>
      </c>
      <c r="E213">
        <v>65.699996999999996</v>
      </c>
      <c r="F213">
        <v>60.257773999999998</v>
      </c>
      <c r="G213">
        <v>5492000</v>
      </c>
    </row>
    <row r="214" spans="1:7" x14ac:dyDescent="0.25">
      <c r="A214" s="156">
        <v>42312</v>
      </c>
      <c r="B214">
        <v>65.694999999999993</v>
      </c>
      <c r="C214">
        <v>65.934997999999993</v>
      </c>
      <c r="D214">
        <v>64.940002000000007</v>
      </c>
      <c r="E214">
        <v>65.180000000000007</v>
      </c>
      <c r="F214">
        <v>59.780845999999997</v>
      </c>
      <c r="G214">
        <v>5190200</v>
      </c>
    </row>
    <row r="215" spans="1:7" x14ac:dyDescent="0.25">
      <c r="A215" s="156">
        <v>42313</v>
      </c>
      <c r="B215">
        <v>65.589995999999999</v>
      </c>
      <c r="C215">
        <v>66.220000999999996</v>
      </c>
      <c r="D215">
        <v>65.230002999999996</v>
      </c>
      <c r="E215">
        <v>65.930000000000007</v>
      </c>
      <c r="F215">
        <v>60.468735000000002</v>
      </c>
      <c r="G215">
        <v>5068200</v>
      </c>
    </row>
    <row r="216" spans="1:7" x14ac:dyDescent="0.25">
      <c r="A216" s="156">
        <v>42314</v>
      </c>
      <c r="B216">
        <v>65.800003000000004</v>
      </c>
      <c r="C216">
        <v>66.470000999999996</v>
      </c>
      <c r="D216">
        <v>65.680000000000007</v>
      </c>
      <c r="E216">
        <v>65.889999000000003</v>
      </c>
      <c r="F216">
        <v>60.432048999999999</v>
      </c>
      <c r="G216">
        <v>4837600</v>
      </c>
    </row>
    <row r="217" spans="1:7" x14ac:dyDescent="0.25">
      <c r="A217" s="156">
        <v>42317</v>
      </c>
      <c r="B217">
        <v>65.625</v>
      </c>
      <c r="C217">
        <v>65.709998999999996</v>
      </c>
      <c r="D217">
        <v>64.635002</v>
      </c>
      <c r="E217">
        <v>65.239998</v>
      </c>
      <c r="F217">
        <v>59.835864999999998</v>
      </c>
      <c r="G217">
        <v>6181200</v>
      </c>
    </row>
    <row r="218" spans="1:7" x14ac:dyDescent="0.25">
      <c r="A218" s="156">
        <v>42318</v>
      </c>
      <c r="B218">
        <v>65.044998000000007</v>
      </c>
      <c r="C218">
        <v>65.345000999999996</v>
      </c>
      <c r="D218">
        <v>64.764999000000003</v>
      </c>
      <c r="E218">
        <v>65</v>
      </c>
      <c r="F218">
        <v>59.615749000000001</v>
      </c>
      <c r="G218">
        <v>5287400</v>
      </c>
    </row>
    <row r="219" spans="1:7" x14ac:dyDescent="0.25">
      <c r="A219" s="156">
        <v>42319</v>
      </c>
      <c r="B219">
        <v>65.139999000000003</v>
      </c>
      <c r="C219">
        <v>65.294998000000007</v>
      </c>
      <c r="D219">
        <v>63.639999000000003</v>
      </c>
      <c r="E219">
        <v>63.709999000000003</v>
      </c>
      <c r="F219">
        <v>58.432625000000002</v>
      </c>
      <c r="G219">
        <v>8578000</v>
      </c>
    </row>
    <row r="220" spans="1:7" x14ac:dyDescent="0.25">
      <c r="A220" s="156">
        <v>42320</v>
      </c>
      <c r="B220">
        <v>63.5</v>
      </c>
      <c r="C220">
        <v>64</v>
      </c>
      <c r="D220">
        <v>62.705002</v>
      </c>
      <c r="E220">
        <v>62.990001999999997</v>
      </c>
      <c r="F220">
        <v>57.772258999999998</v>
      </c>
      <c r="G220">
        <v>9388000</v>
      </c>
    </row>
    <row r="221" spans="1:7" x14ac:dyDescent="0.25">
      <c r="A221" s="156">
        <v>42321</v>
      </c>
      <c r="B221">
        <v>62.540000999999997</v>
      </c>
      <c r="C221">
        <v>62.610000999999997</v>
      </c>
      <c r="D221">
        <v>60.575001</v>
      </c>
      <c r="E221">
        <v>60.93</v>
      </c>
      <c r="F221">
        <v>55.882896000000002</v>
      </c>
      <c r="G221">
        <v>16371000</v>
      </c>
    </row>
    <row r="222" spans="1:7" x14ac:dyDescent="0.25">
      <c r="A222" s="156">
        <v>42324</v>
      </c>
      <c r="B222">
        <v>60.900002000000001</v>
      </c>
      <c r="C222">
        <v>61.740001999999997</v>
      </c>
      <c r="D222">
        <v>60.669998</v>
      </c>
      <c r="E222">
        <v>61.73</v>
      </c>
      <c r="F222">
        <v>56.616615000000003</v>
      </c>
      <c r="G222">
        <v>9146400</v>
      </c>
    </row>
    <row r="223" spans="1:7" x14ac:dyDescent="0.25">
      <c r="A223" s="156">
        <v>42325</v>
      </c>
      <c r="B223">
        <v>61.525002000000001</v>
      </c>
      <c r="C223">
        <v>61.799999</v>
      </c>
      <c r="D223">
        <v>60.209999000000003</v>
      </c>
      <c r="E223">
        <v>61.290000999999997</v>
      </c>
      <c r="F223">
        <v>56.213085</v>
      </c>
      <c r="G223">
        <v>10581600</v>
      </c>
    </row>
    <row r="224" spans="1:7" x14ac:dyDescent="0.25">
      <c r="A224" s="156">
        <v>42326</v>
      </c>
      <c r="B224">
        <v>61.52</v>
      </c>
      <c r="C224">
        <v>63.014999000000003</v>
      </c>
      <c r="D224">
        <v>61.330002</v>
      </c>
      <c r="E224">
        <v>62.889999000000003</v>
      </c>
      <c r="F224">
        <v>57.680549999999997</v>
      </c>
      <c r="G224">
        <v>10597800</v>
      </c>
    </row>
    <row r="225" spans="1:7" x14ac:dyDescent="0.25">
      <c r="A225" s="156">
        <v>42327</v>
      </c>
      <c r="B225">
        <v>63.130001</v>
      </c>
      <c r="C225">
        <v>63.494999</v>
      </c>
      <c r="D225">
        <v>62.689999</v>
      </c>
      <c r="E225">
        <v>62.889999000000003</v>
      </c>
      <c r="F225">
        <v>57.680549999999997</v>
      </c>
      <c r="G225">
        <v>8557600</v>
      </c>
    </row>
    <row r="226" spans="1:7" x14ac:dyDescent="0.25">
      <c r="A226" s="156">
        <v>42328</v>
      </c>
      <c r="B226">
        <v>66.035004000000001</v>
      </c>
      <c r="C226">
        <v>66.400002000000001</v>
      </c>
      <c r="D226">
        <v>65.239998</v>
      </c>
      <c r="E226">
        <v>66.324996999999996</v>
      </c>
      <c r="F226">
        <v>60.831001000000001</v>
      </c>
      <c r="G226">
        <v>19064800</v>
      </c>
    </row>
    <row r="227" spans="1:7" x14ac:dyDescent="0.25">
      <c r="A227" s="156">
        <v>42331</v>
      </c>
      <c r="B227">
        <v>66.410004000000001</v>
      </c>
      <c r="C227">
        <v>66.5</v>
      </c>
      <c r="D227">
        <v>65.889999000000003</v>
      </c>
      <c r="E227">
        <v>66.230002999999996</v>
      </c>
      <c r="F227">
        <v>60.743889000000003</v>
      </c>
      <c r="G227">
        <v>7135600</v>
      </c>
    </row>
    <row r="228" spans="1:7" x14ac:dyDescent="0.25">
      <c r="A228" s="156">
        <v>42332</v>
      </c>
      <c r="B228">
        <v>65.815002000000007</v>
      </c>
      <c r="C228">
        <v>66.489998</v>
      </c>
      <c r="D228">
        <v>65.629997000000003</v>
      </c>
      <c r="E228">
        <v>66.254997000000003</v>
      </c>
      <c r="F228">
        <v>60.766800000000003</v>
      </c>
      <c r="G228">
        <v>5311600</v>
      </c>
    </row>
    <row r="229" spans="1:7" x14ac:dyDescent="0.25">
      <c r="A229" s="156">
        <v>42333</v>
      </c>
      <c r="B229">
        <v>66.540001000000004</v>
      </c>
      <c r="C229">
        <v>67.275002000000001</v>
      </c>
      <c r="D229">
        <v>66.514999000000003</v>
      </c>
      <c r="E229">
        <v>67.065002000000007</v>
      </c>
      <c r="F229">
        <v>61.509734999999999</v>
      </c>
      <c r="G229">
        <v>6989000</v>
      </c>
    </row>
    <row r="230" spans="1:7" x14ac:dyDescent="0.25">
      <c r="A230" s="156">
        <v>42335</v>
      </c>
      <c r="B230">
        <v>67.459998999999996</v>
      </c>
      <c r="C230">
        <v>67.650002000000001</v>
      </c>
      <c r="D230">
        <v>66.665001000000004</v>
      </c>
      <c r="E230">
        <v>67.165001000000004</v>
      </c>
      <c r="F230">
        <v>61.601424999999999</v>
      </c>
      <c r="G230">
        <v>4527800</v>
      </c>
    </row>
    <row r="231" spans="1:7" x14ac:dyDescent="0.25">
      <c r="A231" s="156">
        <v>42338</v>
      </c>
      <c r="B231">
        <v>66.964995999999999</v>
      </c>
      <c r="C231">
        <v>67.095000999999996</v>
      </c>
      <c r="D231">
        <v>65.819999999999993</v>
      </c>
      <c r="E231">
        <v>66.139999000000003</v>
      </c>
      <c r="F231">
        <v>60.661324</v>
      </c>
      <c r="G231">
        <v>8738800</v>
      </c>
    </row>
    <row r="232" spans="1:7" x14ac:dyDescent="0.25">
      <c r="A232" s="156">
        <v>42339</v>
      </c>
      <c r="B232">
        <v>66.059997999999993</v>
      </c>
      <c r="C232">
        <v>66.709998999999996</v>
      </c>
      <c r="D232">
        <v>65.959998999999996</v>
      </c>
      <c r="E232">
        <v>66.654999000000004</v>
      </c>
      <c r="F232">
        <v>61.133678000000003</v>
      </c>
      <c r="G232">
        <v>6857000</v>
      </c>
    </row>
    <row r="233" spans="1:7" x14ac:dyDescent="0.25">
      <c r="A233" s="156">
        <v>42340</v>
      </c>
      <c r="B233">
        <v>66.425003000000004</v>
      </c>
      <c r="C233">
        <v>66.610000999999997</v>
      </c>
      <c r="D233">
        <v>66.050003000000004</v>
      </c>
      <c r="E233">
        <v>66.324996999999996</v>
      </c>
      <c r="F233">
        <v>60.831001000000001</v>
      </c>
      <c r="G233">
        <v>7965600</v>
      </c>
    </row>
    <row r="234" spans="1:7" x14ac:dyDescent="0.25">
      <c r="A234" s="156">
        <v>42341</v>
      </c>
      <c r="B234">
        <v>66.555000000000007</v>
      </c>
      <c r="C234">
        <v>66.680000000000007</v>
      </c>
      <c r="D234">
        <v>64.5</v>
      </c>
      <c r="E234">
        <v>64.559997999999993</v>
      </c>
      <c r="F234">
        <v>59.212215</v>
      </c>
      <c r="G234">
        <v>10649800</v>
      </c>
    </row>
    <row r="235" spans="1:7" x14ac:dyDescent="0.25">
      <c r="A235" s="156">
        <v>42342</v>
      </c>
      <c r="B235">
        <v>64.900002000000001</v>
      </c>
      <c r="C235">
        <v>66.459998999999996</v>
      </c>
      <c r="D235">
        <v>64.900002000000001</v>
      </c>
      <c r="E235">
        <v>66.165001000000004</v>
      </c>
      <c r="F235">
        <v>60.684269</v>
      </c>
      <c r="G235">
        <v>7410400</v>
      </c>
    </row>
    <row r="236" spans="1:7" x14ac:dyDescent="0.25">
      <c r="A236" s="156">
        <v>42345</v>
      </c>
      <c r="B236">
        <v>66.375</v>
      </c>
      <c r="C236">
        <v>66.449996999999996</v>
      </c>
      <c r="D236">
        <v>65.305000000000007</v>
      </c>
      <c r="E236">
        <v>65.800003000000004</v>
      </c>
      <c r="F236">
        <v>60.49577</v>
      </c>
      <c r="G236">
        <v>6190000</v>
      </c>
    </row>
    <row r="237" spans="1:7" x14ac:dyDescent="0.25">
      <c r="A237" s="156">
        <v>42346</v>
      </c>
      <c r="B237">
        <v>65.434997999999993</v>
      </c>
      <c r="C237">
        <v>66.370002999999997</v>
      </c>
      <c r="D237">
        <v>65.214995999999999</v>
      </c>
      <c r="E237">
        <v>65.849997999999999</v>
      </c>
      <c r="F237">
        <v>60.541744000000001</v>
      </c>
      <c r="G237">
        <v>5605800</v>
      </c>
    </row>
    <row r="238" spans="1:7" x14ac:dyDescent="0.25">
      <c r="A238" s="156">
        <v>42347</v>
      </c>
      <c r="B238">
        <v>65.379997000000003</v>
      </c>
      <c r="C238">
        <v>65.769997000000004</v>
      </c>
      <c r="D238">
        <v>63.869999</v>
      </c>
      <c r="E238">
        <v>64.419998000000007</v>
      </c>
      <c r="F238">
        <v>59.227015999999999</v>
      </c>
      <c r="G238">
        <v>7442800</v>
      </c>
    </row>
    <row r="239" spans="1:7" x14ac:dyDescent="0.25">
      <c r="A239" s="156">
        <v>42348</v>
      </c>
      <c r="B239">
        <v>64.360000999999997</v>
      </c>
      <c r="C239">
        <v>64.819999999999993</v>
      </c>
      <c r="D239">
        <v>64.004997000000003</v>
      </c>
      <c r="E239">
        <v>64.319999999999993</v>
      </c>
      <c r="F239">
        <v>59.135075000000001</v>
      </c>
      <c r="G239">
        <v>5682600</v>
      </c>
    </row>
    <row r="240" spans="1:7" x14ac:dyDescent="0.25">
      <c r="A240" s="156">
        <v>42349</v>
      </c>
      <c r="B240">
        <v>63.810001</v>
      </c>
      <c r="C240">
        <v>63.869999</v>
      </c>
      <c r="D240">
        <v>62.834999000000003</v>
      </c>
      <c r="E240">
        <v>63.145000000000003</v>
      </c>
      <c r="F240">
        <v>58.054820999999997</v>
      </c>
      <c r="G240">
        <v>8276000</v>
      </c>
    </row>
    <row r="241" spans="1:7" x14ac:dyDescent="0.25">
      <c r="A241" s="156">
        <v>42352</v>
      </c>
      <c r="B241">
        <v>63.314999</v>
      </c>
      <c r="C241">
        <v>64.165001000000004</v>
      </c>
      <c r="D241">
        <v>63.060001</v>
      </c>
      <c r="E241">
        <v>63.93</v>
      </c>
      <c r="F241">
        <v>58.776524000000002</v>
      </c>
      <c r="G241">
        <v>7991400</v>
      </c>
    </row>
    <row r="242" spans="1:7" x14ac:dyDescent="0.25">
      <c r="A242" s="156">
        <v>42353</v>
      </c>
      <c r="B242">
        <v>64.800003000000004</v>
      </c>
      <c r="C242">
        <v>65</v>
      </c>
      <c r="D242">
        <v>64.175003000000004</v>
      </c>
      <c r="E242">
        <v>64.305000000000007</v>
      </c>
      <c r="F242">
        <v>59.121284000000003</v>
      </c>
      <c r="G242">
        <v>6869600</v>
      </c>
    </row>
    <row r="243" spans="1:7" x14ac:dyDescent="0.25">
      <c r="A243" s="156">
        <v>42354</v>
      </c>
      <c r="B243">
        <v>64.684997999999993</v>
      </c>
      <c r="C243">
        <v>65.599997999999999</v>
      </c>
      <c r="D243">
        <v>64.410004000000001</v>
      </c>
      <c r="E243">
        <v>65.464995999999999</v>
      </c>
      <c r="F243">
        <v>60.187786000000003</v>
      </c>
      <c r="G243">
        <v>7542200</v>
      </c>
    </row>
    <row r="244" spans="1:7" x14ac:dyDescent="0.25">
      <c r="A244" s="156">
        <v>42355</v>
      </c>
      <c r="B244">
        <v>65.849997999999999</v>
      </c>
      <c r="C244">
        <v>65.925003000000004</v>
      </c>
      <c r="D244">
        <v>65.035004000000001</v>
      </c>
      <c r="E244">
        <v>65.110000999999997</v>
      </c>
      <c r="F244">
        <v>59.861401000000001</v>
      </c>
      <c r="G244">
        <v>7400800</v>
      </c>
    </row>
    <row r="245" spans="1:7" x14ac:dyDescent="0.25">
      <c r="A245" s="156">
        <v>42356</v>
      </c>
      <c r="B245">
        <v>64.864998</v>
      </c>
      <c r="C245">
        <v>65.264999000000003</v>
      </c>
      <c r="D245">
        <v>64.184997999999993</v>
      </c>
      <c r="E245">
        <v>64.260002</v>
      </c>
      <c r="F245">
        <v>59.079937000000001</v>
      </c>
      <c r="G245">
        <v>13804600</v>
      </c>
    </row>
    <row r="246" spans="1:7" x14ac:dyDescent="0.25">
      <c r="A246" s="156">
        <v>42359</v>
      </c>
      <c r="B246">
        <v>64.839995999999999</v>
      </c>
      <c r="C246">
        <v>65.154999000000004</v>
      </c>
      <c r="D246">
        <v>64.305000000000007</v>
      </c>
      <c r="E246">
        <v>64.900002000000001</v>
      </c>
      <c r="F246">
        <v>59.668354000000001</v>
      </c>
      <c r="G246">
        <v>8972600</v>
      </c>
    </row>
    <row r="247" spans="1:7" x14ac:dyDescent="0.25">
      <c r="A247" s="156">
        <v>42360</v>
      </c>
      <c r="B247">
        <v>65.739998</v>
      </c>
      <c r="C247">
        <v>65.925003000000004</v>
      </c>
      <c r="D247">
        <v>64.910004000000001</v>
      </c>
      <c r="E247">
        <v>65.925003000000004</v>
      </c>
      <c r="F247">
        <v>60.610717999999999</v>
      </c>
      <c r="G247">
        <v>17218400</v>
      </c>
    </row>
    <row r="248" spans="1:7" x14ac:dyDescent="0.25">
      <c r="A248" s="156">
        <v>42361</v>
      </c>
      <c r="B248">
        <v>68.120002999999997</v>
      </c>
      <c r="C248">
        <v>68.194999999999993</v>
      </c>
      <c r="D248">
        <v>63.91</v>
      </c>
      <c r="E248">
        <v>64.355002999999996</v>
      </c>
      <c r="F248">
        <v>59.167273999999999</v>
      </c>
      <c r="G248">
        <v>57319400</v>
      </c>
    </row>
    <row r="249" spans="1:7" x14ac:dyDescent="0.25">
      <c r="A249" s="156">
        <v>42362</v>
      </c>
      <c r="B249">
        <v>64.550003000000004</v>
      </c>
      <c r="C249">
        <v>64.730002999999996</v>
      </c>
      <c r="D249">
        <v>62.150002000000001</v>
      </c>
      <c r="E249">
        <v>63.18</v>
      </c>
      <c r="F249">
        <v>58.086970999999998</v>
      </c>
      <c r="G249">
        <v>13889100</v>
      </c>
    </row>
    <row r="250" spans="1:7" x14ac:dyDescent="0.25">
      <c r="A250" s="156">
        <v>42366</v>
      </c>
      <c r="B250">
        <v>63.209999000000003</v>
      </c>
      <c r="C250">
        <v>63.880001</v>
      </c>
      <c r="D250">
        <v>62.799999</v>
      </c>
      <c r="E250">
        <v>63.810001</v>
      </c>
      <c r="F250">
        <v>58.666213999999997</v>
      </c>
      <c r="G250">
        <v>8786800</v>
      </c>
    </row>
    <row r="251" spans="1:7" x14ac:dyDescent="0.25">
      <c r="A251" s="156">
        <v>42367</v>
      </c>
      <c r="B251">
        <v>64.309997999999993</v>
      </c>
      <c r="C251">
        <v>64.480002999999996</v>
      </c>
      <c r="D251">
        <v>64.019997000000004</v>
      </c>
      <c r="E251">
        <v>64.260002</v>
      </c>
      <c r="F251">
        <v>59.079937000000001</v>
      </c>
      <c r="G251">
        <v>6708600</v>
      </c>
    </row>
    <row r="252" spans="1:7" x14ac:dyDescent="0.25">
      <c r="A252" s="156">
        <v>42368</v>
      </c>
      <c r="B252">
        <v>64.360000999999997</v>
      </c>
      <c r="C252">
        <v>64.400002000000001</v>
      </c>
      <c r="D252">
        <v>63.169998</v>
      </c>
      <c r="E252">
        <v>63.25</v>
      </c>
      <c r="F252">
        <v>58.151347999999999</v>
      </c>
      <c r="G252">
        <v>5817900</v>
      </c>
    </row>
    <row r="253" spans="1:7" x14ac:dyDescent="0.25">
      <c r="A253" s="156">
        <v>42369</v>
      </c>
      <c r="B253">
        <v>63.150002000000001</v>
      </c>
      <c r="C253">
        <v>63.169998</v>
      </c>
      <c r="D253">
        <v>62.5</v>
      </c>
      <c r="E253">
        <v>62.5</v>
      </c>
      <c r="F253">
        <v>57.461792000000003</v>
      </c>
      <c r="G253">
        <v>6454700</v>
      </c>
    </row>
    <row r="254" spans="1:7" x14ac:dyDescent="0.25">
      <c r="A254" s="156">
        <v>42373</v>
      </c>
      <c r="B254">
        <v>61.110000999999997</v>
      </c>
      <c r="C254">
        <v>61.91</v>
      </c>
      <c r="D254">
        <v>60.860000999999997</v>
      </c>
      <c r="E254">
        <v>61.52</v>
      </c>
      <c r="F254">
        <v>56.560791000000002</v>
      </c>
      <c r="G254">
        <v>11626800</v>
      </c>
    </row>
    <row r="255" spans="1:7" x14ac:dyDescent="0.25">
      <c r="A255" s="156">
        <v>42374</v>
      </c>
      <c r="B255">
        <v>61.720001000000003</v>
      </c>
      <c r="C255">
        <v>62.59</v>
      </c>
      <c r="D255">
        <v>61.720001000000003</v>
      </c>
      <c r="E255">
        <v>62.380001</v>
      </c>
      <c r="F255">
        <v>57.351481999999997</v>
      </c>
      <c r="G255">
        <v>9220600</v>
      </c>
    </row>
    <row r="256" spans="1:7" x14ac:dyDescent="0.25">
      <c r="A256" s="156">
        <v>42375</v>
      </c>
      <c r="B256">
        <v>61.299999</v>
      </c>
      <c r="C256">
        <v>62.040000999999997</v>
      </c>
      <c r="D256">
        <v>61.150002000000001</v>
      </c>
      <c r="E256">
        <v>61.490001999999997</v>
      </c>
      <c r="F256">
        <v>56.533217999999998</v>
      </c>
      <c r="G256">
        <v>6551600</v>
      </c>
    </row>
    <row r="257" spans="1:7" x14ac:dyDescent="0.25">
      <c r="A257" s="156">
        <v>42376</v>
      </c>
      <c r="B257">
        <v>60.389999000000003</v>
      </c>
      <c r="C257">
        <v>61.259998000000003</v>
      </c>
      <c r="D257">
        <v>59.779998999999997</v>
      </c>
      <c r="E257">
        <v>59.849997999999999</v>
      </c>
      <c r="F257">
        <v>55.025416999999997</v>
      </c>
      <c r="G257">
        <v>10881300</v>
      </c>
    </row>
    <row r="258" spans="1:7" x14ac:dyDescent="0.25">
      <c r="A258" s="156">
        <v>42377</v>
      </c>
      <c r="B258">
        <v>60.060001</v>
      </c>
      <c r="C258">
        <v>60.790000999999997</v>
      </c>
      <c r="D258">
        <v>58.66</v>
      </c>
      <c r="E258">
        <v>58.869999</v>
      </c>
      <c r="F258">
        <v>54.124420000000001</v>
      </c>
      <c r="G258">
        <v>11191300</v>
      </c>
    </row>
    <row r="259" spans="1:7" x14ac:dyDescent="0.25">
      <c r="A259" s="156">
        <v>42380</v>
      </c>
      <c r="B259">
        <v>58.970001000000003</v>
      </c>
      <c r="C259">
        <v>60.040000999999997</v>
      </c>
      <c r="D259">
        <v>58.540000999999997</v>
      </c>
      <c r="E259">
        <v>59.549999</v>
      </c>
      <c r="F259">
        <v>54.749592</v>
      </c>
      <c r="G259">
        <v>12825000</v>
      </c>
    </row>
    <row r="260" spans="1:7" x14ac:dyDescent="0.25">
      <c r="A260" s="156">
        <v>42381</v>
      </c>
      <c r="B260">
        <v>60.349997999999999</v>
      </c>
      <c r="C260">
        <v>60.82</v>
      </c>
      <c r="D260">
        <v>59.57</v>
      </c>
      <c r="E260">
        <v>59.939999</v>
      </c>
      <c r="F260">
        <v>55.108165999999997</v>
      </c>
      <c r="G260">
        <v>8292200</v>
      </c>
    </row>
    <row r="261" spans="1:7" x14ac:dyDescent="0.25">
      <c r="A261" s="156">
        <v>42382</v>
      </c>
      <c r="B261">
        <v>60.529998999999997</v>
      </c>
      <c r="C261">
        <v>60.529998999999997</v>
      </c>
      <c r="D261">
        <v>58.669998</v>
      </c>
      <c r="E261">
        <v>58.779998999999997</v>
      </c>
      <c r="F261">
        <v>54.041682999999999</v>
      </c>
      <c r="G261">
        <v>9944300</v>
      </c>
    </row>
    <row r="262" spans="1:7" x14ac:dyDescent="0.25">
      <c r="A262" s="156">
        <v>42383</v>
      </c>
      <c r="B262">
        <v>59</v>
      </c>
      <c r="C262">
        <v>59.349997999999999</v>
      </c>
      <c r="D262">
        <v>57.279998999999997</v>
      </c>
      <c r="E262">
        <v>58.509998000000003</v>
      </c>
      <c r="F262">
        <v>53.793441999999999</v>
      </c>
      <c r="G262">
        <v>9989000</v>
      </c>
    </row>
    <row r="263" spans="1:7" x14ac:dyDescent="0.25">
      <c r="A263" s="156">
        <v>42384</v>
      </c>
      <c r="B263">
        <v>56.93</v>
      </c>
      <c r="C263">
        <v>58.139999000000003</v>
      </c>
      <c r="D263">
        <v>56.59</v>
      </c>
      <c r="E263">
        <v>57.560001</v>
      </c>
      <c r="F263">
        <v>52.920020999999998</v>
      </c>
      <c r="G263">
        <v>12208300</v>
      </c>
    </row>
    <row r="264" spans="1:7" x14ac:dyDescent="0.25">
      <c r="A264" s="156">
        <v>42388</v>
      </c>
      <c r="B264">
        <v>58.189999</v>
      </c>
      <c r="C264">
        <v>59.07</v>
      </c>
      <c r="D264">
        <v>57.669998</v>
      </c>
      <c r="E264">
        <v>58.32</v>
      </c>
      <c r="F264">
        <v>53.618755</v>
      </c>
      <c r="G264">
        <v>9924300</v>
      </c>
    </row>
    <row r="265" spans="1:7" x14ac:dyDescent="0.25">
      <c r="A265" s="156">
        <v>42389</v>
      </c>
      <c r="B265">
        <v>57.25</v>
      </c>
      <c r="C265">
        <v>59.59</v>
      </c>
      <c r="D265">
        <v>56.75</v>
      </c>
      <c r="E265">
        <v>59.040000999999997</v>
      </c>
      <c r="F265">
        <v>54.280715999999998</v>
      </c>
      <c r="G265">
        <v>16234200</v>
      </c>
    </row>
    <row r="266" spans="1:7" x14ac:dyDescent="0.25">
      <c r="A266" s="156">
        <v>42390</v>
      </c>
      <c r="B266">
        <v>59.080002</v>
      </c>
      <c r="C266">
        <v>61.16</v>
      </c>
      <c r="D266">
        <v>59.060001</v>
      </c>
      <c r="E266">
        <v>60.560001</v>
      </c>
      <c r="F266">
        <v>55.678199999999997</v>
      </c>
      <c r="G266">
        <v>16121600</v>
      </c>
    </row>
    <row r="267" spans="1:7" x14ac:dyDescent="0.25">
      <c r="A267" s="156">
        <v>42391</v>
      </c>
      <c r="B267">
        <v>61.290000999999997</v>
      </c>
      <c r="C267">
        <v>61.470001000000003</v>
      </c>
      <c r="D267">
        <v>60.59</v>
      </c>
      <c r="E267">
        <v>60.880001</v>
      </c>
      <c r="F267">
        <v>55.972389</v>
      </c>
      <c r="G267">
        <v>8430100</v>
      </c>
    </row>
    <row r="268" spans="1:7" x14ac:dyDescent="0.25">
      <c r="A268" s="156">
        <v>42394</v>
      </c>
      <c r="B268">
        <v>61.09</v>
      </c>
      <c r="C268">
        <v>61.299999</v>
      </c>
      <c r="D268">
        <v>60.619999</v>
      </c>
      <c r="E268">
        <v>60.700001</v>
      </c>
      <c r="F268">
        <v>55.806899999999999</v>
      </c>
      <c r="G268">
        <v>10383400</v>
      </c>
    </row>
    <row r="269" spans="1:7" x14ac:dyDescent="0.25">
      <c r="A269" s="156">
        <v>42395</v>
      </c>
      <c r="B269">
        <v>60.490001999999997</v>
      </c>
      <c r="C269">
        <v>61.369999</v>
      </c>
      <c r="D269">
        <v>60.27</v>
      </c>
      <c r="E269">
        <v>61.110000999999997</v>
      </c>
      <c r="F269">
        <v>56.183857000000003</v>
      </c>
      <c r="G269">
        <v>8005200</v>
      </c>
    </row>
    <row r="270" spans="1:7" x14ac:dyDescent="0.25">
      <c r="A270" s="156">
        <v>42396</v>
      </c>
      <c r="B270">
        <v>60.959999000000003</v>
      </c>
      <c r="C270">
        <v>61.099997999999999</v>
      </c>
      <c r="D270">
        <v>59.200001</v>
      </c>
      <c r="E270">
        <v>59.580002</v>
      </c>
      <c r="F270">
        <v>54.777186999999998</v>
      </c>
      <c r="G270">
        <v>8593700</v>
      </c>
    </row>
    <row r="271" spans="1:7" x14ac:dyDescent="0.25">
      <c r="A271" s="156">
        <v>42397</v>
      </c>
      <c r="B271">
        <v>60.32</v>
      </c>
      <c r="C271">
        <v>61.599997999999999</v>
      </c>
      <c r="D271">
        <v>59.98</v>
      </c>
      <c r="E271">
        <v>61.200001</v>
      </c>
      <c r="F271">
        <v>56.266590000000001</v>
      </c>
      <c r="G271">
        <v>10207000</v>
      </c>
    </row>
    <row r="272" spans="1:7" x14ac:dyDescent="0.25">
      <c r="A272" s="156">
        <v>42398</v>
      </c>
      <c r="B272">
        <v>61.200001</v>
      </c>
      <c r="C272">
        <v>62.16</v>
      </c>
      <c r="D272">
        <v>61.200001</v>
      </c>
      <c r="E272">
        <v>62.009998000000003</v>
      </c>
      <c r="F272">
        <v>57.011294999999997</v>
      </c>
      <c r="G272">
        <v>10475200</v>
      </c>
    </row>
    <row r="273" spans="1:7" x14ac:dyDescent="0.25">
      <c r="A273" s="156">
        <v>42401</v>
      </c>
      <c r="B273">
        <v>61.75</v>
      </c>
      <c r="C273">
        <v>63.470001000000003</v>
      </c>
      <c r="D273">
        <v>61.700001</v>
      </c>
      <c r="E273">
        <v>63.16</v>
      </c>
      <c r="F273">
        <v>58.068595999999999</v>
      </c>
      <c r="G273">
        <v>8247800</v>
      </c>
    </row>
    <row r="274" spans="1:7" x14ac:dyDescent="0.25">
      <c r="A274" s="156">
        <v>42402</v>
      </c>
      <c r="B274">
        <v>63.02</v>
      </c>
      <c r="C274">
        <v>63.5</v>
      </c>
      <c r="D274">
        <v>62.310001</v>
      </c>
      <c r="E274">
        <v>62.549999</v>
      </c>
      <c r="F274">
        <v>57.507759</v>
      </c>
      <c r="G274">
        <v>9458500</v>
      </c>
    </row>
    <row r="275" spans="1:7" x14ac:dyDescent="0.25">
      <c r="A275" s="156">
        <v>42403</v>
      </c>
      <c r="B275">
        <v>62.880001</v>
      </c>
      <c r="C275">
        <v>62.900002000000001</v>
      </c>
      <c r="D275">
        <v>61.299999</v>
      </c>
      <c r="E275">
        <v>62.490001999999997</v>
      </c>
      <c r="F275">
        <v>57.452598999999999</v>
      </c>
      <c r="G275">
        <v>7213500</v>
      </c>
    </row>
    <row r="276" spans="1:7" x14ac:dyDescent="0.25">
      <c r="A276" s="156">
        <v>42404</v>
      </c>
      <c r="B276">
        <v>62.02</v>
      </c>
      <c r="C276">
        <v>62.16</v>
      </c>
      <c r="D276">
        <v>59.990001999999997</v>
      </c>
      <c r="E276">
        <v>60.169998</v>
      </c>
      <c r="F276">
        <v>55.319622000000003</v>
      </c>
      <c r="G276">
        <v>10455700</v>
      </c>
    </row>
    <row r="277" spans="1:7" x14ac:dyDescent="0.25">
      <c r="A277" s="156">
        <v>42405</v>
      </c>
      <c r="B277">
        <v>59.759998000000003</v>
      </c>
      <c r="C277">
        <v>59.84</v>
      </c>
      <c r="D277">
        <v>56.98</v>
      </c>
      <c r="E277">
        <v>57.169998</v>
      </c>
      <c r="F277">
        <v>52.561442999999997</v>
      </c>
      <c r="G277">
        <v>14415900</v>
      </c>
    </row>
    <row r="278" spans="1:7" x14ac:dyDescent="0.25">
      <c r="A278" s="156">
        <v>42408</v>
      </c>
      <c r="B278">
        <v>56.099997999999999</v>
      </c>
      <c r="C278">
        <v>56.209999000000003</v>
      </c>
      <c r="D278">
        <v>53.639999000000003</v>
      </c>
      <c r="E278">
        <v>55.040000999999997</v>
      </c>
      <c r="F278">
        <v>50.603161</v>
      </c>
      <c r="G278">
        <v>21214500</v>
      </c>
    </row>
    <row r="279" spans="1:7" x14ac:dyDescent="0.25">
      <c r="A279" s="156">
        <v>42409</v>
      </c>
      <c r="B279">
        <v>54.5</v>
      </c>
      <c r="C279">
        <v>56.619999</v>
      </c>
      <c r="D279">
        <v>54.279998999999997</v>
      </c>
      <c r="E279">
        <v>55.68</v>
      </c>
      <c r="F279">
        <v>51.191566000000002</v>
      </c>
      <c r="G279">
        <v>10915700</v>
      </c>
    </row>
    <row r="280" spans="1:7" x14ac:dyDescent="0.25">
      <c r="A280" s="156">
        <v>42410</v>
      </c>
      <c r="B280">
        <v>56.540000999999997</v>
      </c>
      <c r="C280">
        <v>58.18</v>
      </c>
      <c r="D280">
        <v>55.93</v>
      </c>
      <c r="E280">
        <v>57.41</v>
      </c>
      <c r="F280">
        <v>52.782116000000002</v>
      </c>
      <c r="G280">
        <v>13376800</v>
      </c>
    </row>
    <row r="281" spans="1:7" x14ac:dyDescent="0.25">
      <c r="A281" s="156">
        <v>42411</v>
      </c>
      <c r="B281">
        <v>56.459999000000003</v>
      </c>
      <c r="C281">
        <v>56.91</v>
      </c>
      <c r="D281">
        <v>55.389999000000003</v>
      </c>
      <c r="E281">
        <v>56</v>
      </c>
      <c r="F281">
        <v>51.485774999999997</v>
      </c>
      <c r="G281">
        <v>13090900</v>
      </c>
    </row>
    <row r="282" spans="1:7" x14ac:dyDescent="0.25">
      <c r="A282" s="156">
        <v>42412</v>
      </c>
      <c r="B282">
        <v>57.369999</v>
      </c>
      <c r="C282">
        <v>57.450001</v>
      </c>
      <c r="D282">
        <v>55.5</v>
      </c>
      <c r="E282">
        <v>56.419998</v>
      </c>
      <c r="F282">
        <v>51.871924999999997</v>
      </c>
      <c r="G282">
        <v>10229500</v>
      </c>
    </row>
    <row r="283" spans="1:7" x14ac:dyDescent="0.25">
      <c r="A283" s="156">
        <v>42416</v>
      </c>
      <c r="B283">
        <v>57.57</v>
      </c>
      <c r="C283">
        <v>58</v>
      </c>
      <c r="D283">
        <v>56.82</v>
      </c>
      <c r="E283">
        <v>57.790000999999997</v>
      </c>
      <c r="F283">
        <v>53.131481000000001</v>
      </c>
      <c r="G283">
        <v>8058000</v>
      </c>
    </row>
    <row r="284" spans="1:7" x14ac:dyDescent="0.25">
      <c r="A284" s="156">
        <v>42417</v>
      </c>
      <c r="B284">
        <v>58.599997999999999</v>
      </c>
      <c r="C284">
        <v>58.599997999999999</v>
      </c>
      <c r="D284">
        <v>57.099997999999999</v>
      </c>
      <c r="E284">
        <v>58.169998</v>
      </c>
      <c r="F284">
        <v>53.480843</v>
      </c>
      <c r="G284">
        <v>10332700</v>
      </c>
    </row>
    <row r="285" spans="1:7" x14ac:dyDescent="0.25">
      <c r="A285" s="156">
        <v>42418</v>
      </c>
      <c r="B285">
        <v>58.169998</v>
      </c>
      <c r="C285">
        <v>58.959999000000003</v>
      </c>
      <c r="D285">
        <v>57.98</v>
      </c>
      <c r="E285">
        <v>58.599997999999999</v>
      </c>
      <c r="F285">
        <v>53.876175000000003</v>
      </c>
      <c r="G285">
        <v>9658600</v>
      </c>
    </row>
    <row r="286" spans="1:7" x14ac:dyDescent="0.25">
      <c r="A286" s="156">
        <v>42419</v>
      </c>
      <c r="B286">
        <v>58.5</v>
      </c>
      <c r="C286">
        <v>59.310001</v>
      </c>
      <c r="D286">
        <v>57.630001</v>
      </c>
      <c r="E286">
        <v>59.310001</v>
      </c>
      <c r="F286">
        <v>54.528953999999999</v>
      </c>
      <c r="G286">
        <v>10080100</v>
      </c>
    </row>
    <row r="287" spans="1:7" x14ac:dyDescent="0.25">
      <c r="A287" s="156">
        <v>42422</v>
      </c>
      <c r="B287">
        <v>59.310001</v>
      </c>
      <c r="C287">
        <v>60.48</v>
      </c>
      <c r="D287">
        <v>59.259998000000003</v>
      </c>
      <c r="E287">
        <v>60.169998</v>
      </c>
      <c r="F287">
        <v>55.319622000000003</v>
      </c>
      <c r="G287">
        <v>11523400</v>
      </c>
    </row>
    <row r="288" spans="1:7" x14ac:dyDescent="0.25">
      <c r="A288" s="156">
        <v>42423</v>
      </c>
      <c r="B288">
        <v>60.259998000000003</v>
      </c>
      <c r="C288">
        <v>60.740001999999997</v>
      </c>
      <c r="D288">
        <v>59.889999000000003</v>
      </c>
      <c r="E288">
        <v>60.209999000000003</v>
      </c>
      <c r="F288">
        <v>55.356400000000001</v>
      </c>
      <c r="G288">
        <v>7504600</v>
      </c>
    </row>
    <row r="289" spans="1:7" x14ac:dyDescent="0.25">
      <c r="A289" s="156">
        <v>42424</v>
      </c>
      <c r="B289">
        <v>59.740001999999997</v>
      </c>
      <c r="C289">
        <v>60.700001</v>
      </c>
      <c r="D289">
        <v>59.200001</v>
      </c>
      <c r="E289">
        <v>60.400002000000001</v>
      </c>
      <c r="F289">
        <v>55.531089999999999</v>
      </c>
      <c r="G289">
        <v>10390800</v>
      </c>
    </row>
    <row r="290" spans="1:7" x14ac:dyDescent="0.25">
      <c r="A290" s="156">
        <v>42425</v>
      </c>
      <c r="B290">
        <v>60.68</v>
      </c>
      <c r="C290">
        <v>62.380001</v>
      </c>
      <c r="D290">
        <v>60.630001</v>
      </c>
      <c r="E290">
        <v>62.380001</v>
      </c>
      <c r="F290">
        <v>57.351481999999997</v>
      </c>
      <c r="G290">
        <v>8524300</v>
      </c>
    </row>
    <row r="291" spans="1:7" x14ac:dyDescent="0.25">
      <c r="A291" s="156">
        <v>42426</v>
      </c>
      <c r="B291">
        <v>62.639999000000003</v>
      </c>
      <c r="C291">
        <v>63.490001999999997</v>
      </c>
      <c r="D291">
        <v>62.470001000000003</v>
      </c>
      <c r="E291">
        <v>62.599997999999999</v>
      </c>
      <c r="F291">
        <v>57.553738000000003</v>
      </c>
      <c r="G291">
        <v>8896100</v>
      </c>
    </row>
    <row r="292" spans="1:7" x14ac:dyDescent="0.25">
      <c r="A292" s="156">
        <v>42429</v>
      </c>
      <c r="B292">
        <v>62.459999000000003</v>
      </c>
      <c r="C292">
        <v>62.68</v>
      </c>
      <c r="D292">
        <v>61.580002</v>
      </c>
      <c r="E292">
        <v>61.59</v>
      </c>
      <c r="F292">
        <v>56.625155999999997</v>
      </c>
      <c r="G292">
        <v>7720600</v>
      </c>
    </row>
    <row r="293" spans="1:7" x14ac:dyDescent="0.25">
      <c r="A293" s="156">
        <v>42430</v>
      </c>
      <c r="B293">
        <v>61.970001000000003</v>
      </c>
      <c r="C293">
        <v>63.099997999999999</v>
      </c>
      <c r="D293">
        <v>61.75</v>
      </c>
      <c r="E293">
        <v>62.919998</v>
      </c>
      <c r="F293">
        <v>57.847946</v>
      </c>
      <c r="G293">
        <v>7438300</v>
      </c>
    </row>
    <row r="294" spans="1:7" x14ac:dyDescent="0.25">
      <c r="A294" s="156">
        <v>42431</v>
      </c>
      <c r="B294">
        <v>62.52</v>
      </c>
      <c r="C294">
        <v>62.889999000000003</v>
      </c>
      <c r="D294">
        <v>61.5</v>
      </c>
      <c r="E294">
        <v>62.220001000000003</v>
      </c>
      <c r="F294">
        <v>57.20438</v>
      </c>
      <c r="G294">
        <v>8465800</v>
      </c>
    </row>
    <row r="295" spans="1:7" x14ac:dyDescent="0.25">
      <c r="A295" s="156">
        <v>42432</v>
      </c>
      <c r="B295">
        <v>62.049999</v>
      </c>
      <c r="C295">
        <v>62.200001</v>
      </c>
      <c r="D295">
        <v>60.919998</v>
      </c>
      <c r="E295">
        <v>61.470001000000003</v>
      </c>
      <c r="F295">
        <v>56.660544999999999</v>
      </c>
      <c r="G295">
        <v>7924400</v>
      </c>
    </row>
    <row r="296" spans="1:7" x14ac:dyDescent="0.25">
      <c r="A296" s="156">
        <v>42433</v>
      </c>
      <c r="B296">
        <v>61.419998</v>
      </c>
      <c r="C296">
        <v>61.540000999999997</v>
      </c>
      <c r="D296">
        <v>60.380001</v>
      </c>
      <c r="E296">
        <v>61.259998000000003</v>
      </c>
      <c r="F296">
        <v>56.466968999999999</v>
      </c>
      <c r="G296">
        <v>7279400</v>
      </c>
    </row>
    <row r="297" spans="1:7" x14ac:dyDescent="0.25">
      <c r="A297" s="156">
        <v>42436</v>
      </c>
      <c r="B297">
        <v>61.07</v>
      </c>
      <c r="C297">
        <v>61.139999000000003</v>
      </c>
      <c r="D297">
        <v>58.790000999999997</v>
      </c>
      <c r="E297">
        <v>59.25</v>
      </c>
      <c r="F297">
        <v>54.614227</v>
      </c>
      <c r="G297">
        <v>12829600</v>
      </c>
    </row>
    <row r="298" spans="1:7" x14ac:dyDescent="0.25">
      <c r="A298" s="156">
        <v>42437</v>
      </c>
      <c r="B298">
        <v>59.029998999999997</v>
      </c>
      <c r="C298">
        <v>60.599997999999999</v>
      </c>
      <c r="D298">
        <v>58.709999000000003</v>
      </c>
      <c r="E298">
        <v>59.810001</v>
      </c>
      <c r="F298">
        <v>55.130420999999998</v>
      </c>
      <c r="G298">
        <v>9307900</v>
      </c>
    </row>
    <row r="299" spans="1:7" x14ac:dyDescent="0.25">
      <c r="A299" s="156">
        <v>42438</v>
      </c>
      <c r="B299">
        <v>59.580002</v>
      </c>
      <c r="C299">
        <v>59.619999</v>
      </c>
      <c r="D299">
        <v>57.950001</v>
      </c>
      <c r="E299">
        <v>58.330002</v>
      </c>
      <c r="F299">
        <v>53.766216</v>
      </c>
      <c r="G299">
        <v>12766900</v>
      </c>
    </row>
    <row r="300" spans="1:7" x14ac:dyDescent="0.25">
      <c r="A300" s="156">
        <v>42439</v>
      </c>
      <c r="B300">
        <v>58.700001</v>
      </c>
      <c r="C300">
        <v>59.040000999999997</v>
      </c>
      <c r="D300">
        <v>57.970001000000003</v>
      </c>
      <c r="E300">
        <v>58.880001</v>
      </c>
      <c r="F300">
        <v>54.27317</v>
      </c>
      <c r="G300">
        <v>9402600</v>
      </c>
    </row>
    <row r="301" spans="1:7" x14ac:dyDescent="0.25">
      <c r="A301" s="156">
        <v>42440</v>
      </c>
      <c r="B301">
        <v>59.130001</v>
      </c>
      <c r="C301">
        <v>60.439999</v>
      </c>
      <c r="D301">
        <v>59.130001</v>
      </c>
      <c r="E301">
        <v>60.080002</v>
      </c>
      <c r="F301">
        <v>55.379283999999998</v>
      </c>
      <c r="G301">
        <v>8834400</v>
      </c>
    </row>
    <row r="302" spans="1:7" x14ac:dyDescent="0.25">
      <c r="A302" s="156">
        <v>42443</v>
      </c>
      <c r="B302">
        <v>60.189999</v>
      </c>
      <c r="C302">
        <v>61.330002</v>
      </c>
      <c r="D302">
        <v>60.099997999999999</v>
      </c>
      <c r="E302">
        <v>60.810001</v>
      </c>
      <c r="F302">
        <v>56.052193000000003</v>
      </c>
      <c r="G302">
        <v>7090500</v>
      </c>
    </row>
    <row r="303" spans="1:7" x14ac:dyDescent="0.25">
      <c r="A303" s="156">
        <v>42444</v>
      </c>
      <c r="B303">
        <v>60.5</v>
      </c>
      <c r="C303">
        <v>61.75</v>
      </c>
      <c r="D303">
        <v>60.360000999999997</v>
      </c>
      <c r="E303">
        <v>61.400002000000001</v>
      </c>
      <c r="F303">
        <v>56.596007999999998</v>
      </c>
      <c r="G303">
        <v>6188800</v>
      </c>
    </row>
    <row r="304" spans="1:7" x14ac:dyDescent="0.25">
      <c r="A304" s="156">
        <v>42445</v>
      </c>
      <c r="B304">
        <v>61.470001000000003</v>
      </c>
      <c r="C304">
        <v>62.23</v>
      </c>
      <c r="D304">
        <v>61.290000999999997</v>
      </c>
      <c r="E304">
        <v>61.860000999999997</v>
      </c>
      <c r="F304">
        <v>57.020026999999999</v>
      </c>
      <c r="G304">
        <v>7018300</v>
      </c>
    </row>
    <row r="305" spans="1:7" x14ac:dyDescent="0.25">
      <c r="A305" s="156">
        <v>42446</v>
      </c>
      <c r="B305">
        <v>61.759998000000003</v>
      </c>
      <c r="C305">
        <v>63.380001</v>
      </c>
      <c r="D305">
        <v>61.740001999999997</v>
      </c>
      <c r="E305">
        <v>63.18</v>
      </c>
      <c r="F305">
        <v>58.236736000000001</v>
      </c>
      <c r="G305">
        <v>9926800</v>
      </c>
    </row>
    <row r="306" spans="1:7" x14ac:dyDescent="0.25">
      <c r="A306" s="156">
        <v>42447</v>
      </c>
      <c r="B306">
        <v>63.549999</v>
      </c>
      <c r="C306">
        <v>63.98</v>
      </c>
      <c r="D306">
        <v>62.849997999999999</v>
      </c>
      <c r="E306">
        <v>62.990001999999997</v>
      </c>
      <c r="F306">
        <v>58.061615000000003</v>
      </c>
      <c r="G306">
        <v>13192900</v>
      </c>
    </row>
    <row r="307" spans="1:7" x14ac:dyDescent="0.25">
      <c r="A307" s="156">
        <v>42450</v>
      </c>
      <c r="B307">
        <v>63.549999</v>
      </c>
      <c r="C307">
        <v>65.290001000000004</v>
      </c>
      <c r="D307">
        <v>63.400002000000001</v>
      </c>
      <c r="E307">
        <v>64.720000999999996</v>
      </c>
      <c r="F307">
        <v>59.656253999999997</v>
      </c>
      <c r="G307">
        <v>13635400</v>
      </c>
    </row>
    <row r="308" spans="1:7" x14ac:dyDescent="0.25">
      <c r="A308" s="156">
        <v>42451</v>
      </c>
      <c r="B308">
        <v>64.830001999999993</v>
      </c>
      <c r="C308">
        <v>65.440002000000007</v>
      </c>
      <c r="D308">
        <v>64.169998000000007</v>
      </c>
      <c r="E308">
        <v>64.900002000000001</v>
      </c>
      <c r="F308">
        <v>59.822181999999998</v>
      </c>
      <c r="G308">
        <v>18212900</v>
      </c>
    </row>
    <row r="309" spans="1:7" x14ac:dyDescent="0.25">
      <c r="A309" s="156">
        <v>42452</v>
      </c>
      <c r="B309">
        <v>61.330002</v>
      </c>
      <c r="C309">
        <v>63.450001</v>
      </c>
      <c r="D309">
        <v>61.150002000000001</v>
      </c>
      <c r="E309">
        <v>62.439999</v>
      </c>
      <c r="F309">
        <v>57.554645999999998</v>
      </c>
      <c r="G309">
        <v>26987000</v>
      </c>
    </row>
    <row r="310" spans="1:7" x14ac:dyDescent="0.25">
      <c r="A310" s="156">
        <v>42453</v>
      </c>
      <c r="B310">
        <v>62.060001</v>
      </c>
      <c r="C310">
        <v>62.139999000000003</v>
      </c>
      <c r="D310">
        <v>61.119999</v>
      </c>
      <c r="E310">
        <v>61.650002000000001</v>
      </c>
      <c r="F310">
        <v>56.826447000000002</v>
      </c>
      <c r="G310">
        <v>12231300</v>
      </c>
    </row>
    <row r="311" spans="1:7" x14ac:dyDescent="0.25">
      <c r="A311" s="156">
        <v>42457</v>
      </c>
      <c r="B311">
        <v>61.580002</v>
      </c>
      <c r="C311">
        <v>61.98</v>
      </c>
      <c r="D311">
        <v>61.25</v>
      </c>
      <c r="E311">
        <v>61.34</v>
      </c>
      <c r="F311">
        <v>56.540703000000001</v>
      </c>
      <c r="G311">
        <v>7899000</v>
      </c>
    </row>
    <row r="312" spans="1:7" x14ac:dyDescent="0.25">
      <c r="A312" s="156">
        <v>42458</v>
      </c>
      <c r="B312">
        <v>61.259998000000003</v>
      </c>
      <c r="C312">
        <v>61.900002000000001</v>
      </c>
      <c r="D312">
        <v>61.25</v>
      </c>
      <c r="E312">
        <v>61.490001999999997</v>
      </c>
      <c r="F312">
        <v>56.67897</v>
      </c>
      <c r="G312">
        <v>7837800</v>
      </c>
    </row>
    <row r="313" spans="1:7" x14ac:dyDescent="0.25">
      <c r="A313" s="156">
        <v>42459</v>
      </c>
      <c r="B313">
        <v>61.77</v>
      </c>
      <c r="C313">
        <v>62.41</v>
      </c>
      <c r="D313">
        <v>61.77</v>
      </c>
      <c r="E313">
        <v>62.040000999999997</v>
      </c>
      <c r="F313">
        <v>57.185943999999999</v>
      </c>
      <c r="G313">
        <v>7859300</v>
      </c>
    </row>
    <row r="314" spans="1:7" x14ac:dyDescent="0.25">
      <c r="A314" s="156">
        <v>42460</v>
      </c>
      <c r="B314">
        <v>61.990001999999997</v>
      </c>
      <c r="C314">
        <v>62.639999000000003</v>
      </c>
      <c r="D314">
        <v>61.310001</v>
      </c>
      <c r="E314">
        <v>61.470001000000003</v>
      </c>
      <c r="F314">
        <v>56.660544999999999</v>
      </c>
      <c r="G314">
        <v>8257800</v>
      </c>
    </row>
    <row r="315" spans="1:7" x14ac:dyDescent="0.25">
      <c r="A315" s="156">
        <v>42461</v>
      </c>
      <c r="B315">
        <v>61.220001000000003</v>
      </c>
      <c r="C315">
        <v>61.82</v>
      </c>
      <c r="D315">
        <v>61.150002000000001</v>
      </c>
      <c r="E315">
        <v>61.59</v>
      </c>
      <c r="F315">
        <v>56.771137000000003</v>
      </c>
      <c r="G315">
        <v>7555300</v>
      </c>
    </row>
    <row r="316" spans="1:7" x14ac:dyDescent="0.25">
      <c r="A316" s="156">
        <v>42464</v>
      </c>
      <c r="B316">
        <v>61.73</v>
      </c>
      <c r="C316">
        <v>61.849997999999999</v>
      </c>
      <c r="D316">
        <v>59.419998</v>
      </c>
      <c r="E316">
        <v>59.970001000000003</v>
      </c>
      <c r="F316">
        <v>55.277904999999997</v>
      </c>
      <c r="G316">
        <v>16523400</v>
      </c>
    </row>
    <row r="317" spans="1:7" x14ac:dyDescent="0.25">
      <c r="A317" s="156">
        <v>42465</v>
      </c>
      <c r="B317">
        <v>59.619999</v>
      </c>
      <c r="C317">
        <v>60.169998</v>
      </c>
      <c r="D317">
        <v>59.439999</v>
      </c>
      <c r="E317">
        <v>59.669998</v>
      </c>
      <c r="F317">
        <v>55.001376999999998</v>
      </c>
      <c r="G317">
        <v>7554000</v>
      </c>
    </row>
    <row r="318" spans="1:7" x14ac:dyDescent="0.25">
      <c r="A318" s="156">
        <v>42466</v>
      </c>
      <c r="B318">
        <v>59.599997999999999</v>
      </c>
      <c r="C318">
        <v>60.68</v>
      </c>
      <c r="D318">
        <v>59.189999</v>
      </c>
      <c r="E318">
        <v>60.310001</v>
      </c>
      <c r="F318">
        <v>55.591296999999997</v>
      </c>
      <c r="G318">
        <v>10201500</v>
      </c>
    </row>
    <row r="319" spans="1:7" x14ac:dyDescent="0.25">
      <c r="A319" s="156">
        <v>42467</v>
      </c>
      <c r="B319">
        <v>59.790000999999997</v>
      </c>
      <c r="C319">
        <v>60.580002</v>
      </c>
      <c r="D319">
        <v>59.709999000000003</v>
      </c>
      <c r="E319">
        <v>60.299999</v>
      </c>
      <c r="F319">
        <v>55.582076999999998</v>
      </c>
      <c r="G319">
        <v>7092900</v>
      </c>
    </row>
    <row r="320" spans="1:7" x14ac:dyDescent="0.25">
      <c r="A320" s="156">
        <v>42468</v>
      </c>
      <c r="B320">
        <v>60.490001999999997</v>
      </c>
      <c r="C320">
        <v>60.560001</v>
      </c>
      <c r="D320">
        <v>59.32</v>
      </c>
      <c r="E320">
        <v>59.419998</v>
      </c>
      <c r="F320">
        <v>54.770927</v>
      </c>
      <c r="G320">
        <v>8761700</v>
      </c>
    </row>
    <row r="321" spans="1:7" x14ac:dyDescent="0.25">
      <c r="A321" s="156">
        <v>42471</v>
      </c>
      <c r="B321">
        <v>59.73</v>
      </c>
      <c r="C321">
        <v>59.779998999999997</v>
      </c>
      <c r="D321">
        <v>57.82</v>
      </c>
      <c r="E321">
        <v>57.919998</v>
      </c>
      <c r="F321">
        <v>53.388286999999998</v>
      </c>
      <c r="G321">
        <v>12593400</v>
      </c>
    </row>
    <row r="322" spans="1:7" x14ac:dyDescent="0.25">
      <c r="A322" s="156">
        <v>42472</v>
      </c>
      <c r="B322">
        <v>58</v>
      </c>
      <c r="C322">
        <v>58.619999</v>
      </c>
      <c r="D322">
        <v>56.889999000000003</v>
      </c>
      <c r="E322">
        <v>58.549999</v>
      </c>
      <c r="F322">
        <v>53.968994000000002</v>
      </c>
      <c r="G322">
        <v>12471100</v>
      </c>
    </row>
    <row r="323" spans="1:7" x14ac:dyDescent="0.25">
      <c r="A323" s="156">
        <v>42473</v>
      </c>
      <c r="B323">
        <v>59.02</v>
      </c>
      <c r="C323">
        <v>59.950001</v>
      </c>
      <c r="D323">
        <v>58.830002</v>
      </c>
      <c r="E323">
        <v>59.580002</v>
      </c>
      <c r="F323">
        <v>54.918407000000002</v>
      </c>
      <c r="G323">
        <v>10629100</v>
      </c>
    </row>
    <row r="324" spans="1:7" x14ac:dyDescent="0.25">
      <c r="A324" s="156">
        <v>42474</v>
      </c>
      <c r="B324">
        <v>59.709999000000003</v>
      </c>
      <c r="C324">
        <v>60.34</v>
      </c>
      <c r="D324">
        <v>59.439999</v>
      </c>
      <c r="E324">
        <v>59.490001999999997</v>
      </c>
      <c r="F324">
        <v>54.835456999999998</v>
      </c>
      <c r="G324">
        <v>7785200</v>
      </c>
    </row>
    <row r="325" spans="1:7" x14ac:dyDescent="0.25">
      <c r="A325" s="156">
        <v>42475</v>
      </c>
      <c r="B325">
        <v>59.02</v>
      </c>
      <c r="C325">
        <v>59.59</v>
      </c>
      <c r="D325">
        <v>58.389999000000003</v>
      </c>
      <c r="E325">
        <v>59.5</v>
      </c>
      <c r="F325">
        <v>54.844662</v>
      </c>
      <c r="G325">
        <v>7653600</v>
      </c>
    </row>
    <row r="326" spans="1:7" x14ac:dyDescent="0.25">
      <c r="A326" s="156">
        <v>42478</v>
      </c>
      <c r="B326">
        <v>59.380001</v>
      </c>
      <c r="C326">
        <v>60</v>
      </c>
      <c r="D326">
        <v>59.380001</v>
      </c>
      <c r="E326">
        <v>59.57</v>
      </c>
      <c r="F326">
        <v>54.909194999999997</v>
      </c>
      <c r="G326">
        <v>6075900</v>
      </c>
    </row>
    <row r="327" spans="1:7" x14ac:dyDescent="0.25">
      <c r="A327" s="156">
        <v>42479</v>
      </c>
      <c r="B327">
        <v>59.959999000000003</v>
      </c>
      <c r="C327">
        <v>59.990001999999997</v>
      </c>
      <c r="D327">
        <v>59.330002</v>
      </c>
      <c r="E327">
        <v>59.560001</v>
      </c>
      <c r="F327">
        <v>54.899974999999998</v>
      </c>
      <c r="G327">
        <v>6594400</v>
      </c>
    </row>
    <row r="328" spans="1:7" x14ac:dyDescent="0.25">
      <c r="A328" s="156">
        <v>42480</v>
      </c>
      <c r="B328">
        <v>59.43</v>
      </c>
      <c r="C328">
        <v>60.240001999999997</v>
      </c>
      <c r="D328">
        <v>59.43</v>
      </c>
      <c r="E328">
        <v>59.619999</v>
      </c>
      <c r="F328">
        <v>54.955275999999998</v>
      </c>
      <c r="G328">
        <v>7177500</v>
      </c>
    </row>
    <row r="329" spans="1:7" x14ac:dyDescent="0.25">
      <c r="A329" s="156">
        <v>42481</v>
      </c>
      <c r="B329">
        <v>60.529998999999997</v>
      </c>
      <c r="C329">
        <v>60.529998999999997</v>
      </c>
      <c r="D329">
        <v>59.709999000000003</v>
      </c>
      <c r="E329">
        <v>60.080002</v>
      </c>
      <c r="F329">
        <v>55.379283999999998</v>
      </c>
      <c r="G329">
        <v>7156700</v>
      </c>
    </row>
    <row r="330" spans="1:7" x14ac:dyDescent="0.25">
      <c r="A330" s="156">
        <v>42482</v>
      </c>
      <c r="B330">
        <v>60.18</v>
      </c>
      <c r="C330">
        <v>60.220001000000003</v>
      </c>
      <c r="D330">
        <v>58.970001000000003</v>
      </c>
      <c r="E330">
        <v>59.43</v>
      </c>
      <c r="F330">
        <v>54.780150999999996</v>
      </c>
      <c r="G330">
        <v>8294300</v>
      </c>
    </row>
    <row r="331" spans="1:7" x14ac:dyDescent="0.25">
      <c r="A331" s="156">
        <v>42485</v>
      </c>
      <c r="B331">
        <v>59.34</v>
      </c>
      <c r="C331">
        <v>59.419998</v>
      </c>
      <c r="D331">
        <v>58.759998000000003</v>
      </c>
      <c r="E331">
        <v>59.209999000000003</v>
      </c>
      <c r="F331">
        <v>54.577357999999997</v>
      </c>
      <c r="G331">
        <v>6117700</v>
      </c>
    </row>
    <row r="332" spans="1:7" x14ac:dyDescent="0.25">
      <c r="A332" s="156">
        <v>42486</v>
      </c>
      <c r="B332">
        <v>59.310001</v>
      </c>
      <c r="C332">
        <v>59.970001000000003</v>
      </c>
      <c r="D332">
        <v>59.27</v>
      </c>
      <c r="E332">
        <v>59.540000999999997</v>
      </c>
      <c r="F332">
        <v>54.881542000000003</v>
      </c>
      <c r="G332">
        <v>5582200</v>
      </c>
    </row>
    <row r="333" spans="1:7" x14ac:dyDescent="0.25">
      <c r="A333" s="156">
        <v>42487</v>
      </c>
      <c r="B333">
        <v>59.630001</v>
      </c>
      <c r="C333">
        <v>59.73</v>
      </c>
      <c r="D333">
        <v>58.630001</v>
      </c>
      <c r="E333">
        <v>59.27</v>
      </c>
      <c r="F333">
        <v>54.632668000000002</v>
      </c>
      <c r="G333">
        <v>8094600</v>
      </c>
    </row>
    <row r="334" spans="1:7" x14ac:dyDescent="0.25">
      <c r="A334" s="156">
        <v>42488</v>
      </c>
      <c r="B334">
        <v>58.950001</v>
      </c>
      <c r="C334">
        <v>59.889999000000003</v>
      </c>
      <c r="D334">
        <v>58.419998</v>
      </c>
      <c r="E334">
        <v>58.540000999999997</v>
      </c>
      <c r="F334">
        <v>53.959778</v>
      </c>
      <c r="G334">
        <v>6028600</v>
      </c>
    </row>
    <row r="335" spans="1:7" x14ac:dyDescent="0.25">
      <c r="A335" s="156">
        <v>42489</v>
      </c>
      <c r="B335">
        <v>58.41</v>
      </c>
      <c r="C335">
        <v>59.09</v>
      </c>
      <c r="D335">
        <v>58.099997999999999</v>
      </c>
      <c r="E335">
        <v>58.939999</v>
      </c>
      <c r="F335">
        <v>54.328494999999997</v>
      </c>
      <c r="G335">
        <v>8178700</v>
      </c>
    </row>
    <row r="336" spans="1:7" x14ac:dyDescent="0.25">
      <c r="A336" s="156">
        <v>42492</v>
      </c>
      <c r="B336">
        <v>59.09</v>
      </c>
      <c r="C336">
        <v>59.75</v>
      </c>
      <c r="D336">
        <v>58.990001999999997</v>
      </c>
      <c r="E336">
        <v>59.59</v>
      </c>
      <c r="F336">
        <v>54.927627999999999</v>
      </c>
      <c r="G336">
        <v>8647800</v>
      </c>
    </row>
    <row r="337" spans="1:7" x14ac:dyDescent="0.25">
      <c r="A337" s="156">
        <v>42493</v>
      </c>
      <c r="B337">
        <v>59.240001999999997</v>
      </c>
      <c r="C337">
        <v>59.849997999999999</v>
      </c>
      <c r="D337">
        <v>59.029998999999997</v>
      </c>
      <c r="E337">
        <v>59.52</v>
      </c>
      <c r="F337">
        <v>54.863101999999998</v>
      </c>
      <c r="G337">
        <v>8061300</v>
      </c>
    </row>
    <row r="338" spans="1:7" x14ac:dyDescent="0.25">
      <c r="A338" s="156">
        <v>42494</v>
      </c>
      <c r="B338">
        <v>59.23</v>
      </c>
      <c r="C338">
        <v>59.959999000000003</v>
      </c>
      <c r="D338">
        <v>58.82</v>
      </c>
      <c r="E338">
        <v>59.110000999999997</v>
      </c>
      <c r="F338">
        <v>54.485191</v>
      </c>
      <c r="G338">
        <v>8062800</v>
      </c>
    </row>
    <row r="339" spans="1:7" x14ac:dyDescent="0.25">
      <c r="A339" s="156">
        <v>42495</v>
      </c>
      <c r="B339">
        <v>58.939999</v>
      </c>
      <c r="C339">
        <v>58.98</v>
      </c>
      <c r="D339">
        <v>58</v>
      </c>
      <c r="E339">
        <v>58.189999</v>
      </c>
      <c r="F339">
        <v>53.637154000000002</v>
      </c>
      <c r="G339">
        <v>7846000</v>
      </c>
    </row>
    <row r="340" spans="1:7" x14ac:dyDescent="0.25">
      <c r="A340" s="156">
        <v>42496</v>
      </c>
      <c r="B340">
        <v>58.16</v>
      </c>
      <c r="C340">
        <v>58.439999</v>
      </c>
      <c r="D340">
        <v>57.380001</v>
      </c>
      <c r="E340">
        <v>58.43</v>
      </c>
      <c r="F340">
        <v>53.858376</v>
      </c>
      <c r="G340">
        <v>7308000</v>
      </c>
    </row>
    <row r="341" spans="1:7" x14ac:dyDescent="0.25">
      <c r="A341" s="156">
        <v>42499</v>
      </c>
      <c r="B341">
        <v>58.59</v>
      </c>
      <c r="C341">
        <v>59.189999</v>
      </c>
      <c r="D341">
        <v>58.450001</v>
      </c>
      <c r="E341">
        <v>58.720001000000003</v>
      </c>
      <c r="F341">
        <v>54.125694000000003</v>
      </c>
      <c r="G341">
        <v>5604900</v>
      </c>
    </row>
    <row r="342" spans="1:7" x14ac:dyDescent="0.25">
      <c r="A342" s="156">
        <v>42500</v>
      </c>
      <c r="B342">
        <v>58.610000999999997</v>
      </c>
      <c r="C342">
        <v>59.990001999999997</v>
      </c>
      <c r="D342">
        <v>58.610000999999997</v>
      </c>
      <c r="E342">
        <v>59.200001</v>
      </c>
      <c r="F342">
        <v>54.568137999999998</v>
      </c>
      <c r="G342">
        <v>7600200</v>
      </c>
    </row>
    <row r="343" spans="1:7" x14ac:dyDescent="0.25">
      <c r="A343" s="156">
        <v>42501</v>
      </c>
      <c r="B343">
        <v>58.5</v>
      </c>
      <c r="C343">
        <v>58.68</v>
      </c>
      <c r="D343">
        <v>56.849997999999999</v>
      </c>
      <c r="E343">
        <v>57.009998000000003</v>
      </c>
      <c r="F343">
        <v>52.549492000000001</v>
      </c>
      <c r="G343">
        <v>12823000</v>
      </c>
    </row>
    <row r="344" spans="1:7" x14ac:dyDescent="0.25">
      <c r="A344" s="156">
        <v>42502</v>
      </c>
      <c r="B344">
        <v>57.52</v>
      </c>
      <c r="C344">
        <v>58.34</v>
      </c>
      <c r="D344">
        <v>57.310001</v>
      </c>
      <c r="E344">
        <v>57.990001999999997</v>
      </c>
      <c r="F344">
        <v>53.452807999999997</v>
      </c>
      <c r="G344">
        <v>8083700</v>
      </c>
    </row>
    <row r="345" spans="1:7" x14ac:dyDescent="0.25">
      <c r="A345" s="156">
        <v>42503</v>
      </c>
      <c r="B345">
        <v>57.740001999999997</v>
      </c>
      <c r="C345">
        <v>58.119999</v>
      </c>
      <c r="D345">
        <v>57.279998999999997</v>
      </c>
      <c r="E345">
        <v>57.310001</v>
      </c>
      <c r="F345">
        <v>52.826011999999999</v>
      </c>
      <c r="G345">
        <v>7392600</v>
      </c>
    </row>
    <row r="346" spans="1:7" x14ac:dyDescent="0.25">
      <c r="A346" s="156">
        <v>42506</v>
      </c>
      <c r="B346">
        <v>57.27</v>
      </c>
      <c r="C346">
        <v>57.529998999999997</v>
      </c>
      <c r="D346">
        <v>56.630001</v>
      </c>
      <c r="E346">
        <v>57.139999000000003</v>
      </c>
      <c r="F346">
        <v>52.669314999999997</v>
      </c>
      <c r="G346">
        <v>8045900</v>
      </c>
    </row>
    <row r="347" spans="1:7" x14ac:dyDescent="0.25">
      <c r="A347" s="156">
        <v>42507</v>
      </c>
      <c r="B347">
        <v>57.150002000000001</v>
      </c>
      <c r="C347">
        <v>57.380001</v>
      </c>
      <c r="D347">
        <v>56.650002000000001</v>
      </c>
      <c r="E347">
        <v>57.099997999999999</v>
      </c>
      <c r="F347">
        <v>52.632446000000002</v>
      </c>
      <c r="G347">
        <v>7620700</v>
      </c>
    </row>
    <row r="348" spans="1:7" x14ac:dyDescent="0.25">
      <c r="A348" s="156">
        <v>42508</v>
      </c>
      <c r="B348">
        <v>56.759998000000003</v>
      </c>
      <c r="C348">
        <v>56.869999</v>
      </c>
      <c r="D348">
        <v>55.669998</v>
      </c>
      <c r="E348">
        <v>56.119999</v>
      </c>
      <c r="F348">
        <v>51.729118</v>
      </c>
      <c r="G348">
        <v>11532800</v>
      </c>
    </row>
    <row r="349" spans="1:7" x14ac:dyDescent="0.25">
      <c r="A349" s="156">
        <v>42509</v>
      </c>
      <c r="B349">
        <v>55.82</v>
      </c>
      <c r="C349">
        <v>57.299999</v>
      </c>
      <c r="D349">
        <v>55.669998</v>
      </c>
      <c r="E349">
        <v>57.040000999999997</v>
      </c>
      <c r="F349">
        <v>52.577145000000002</v>
      </c>
      <c r="G349">
        <v>9376500</v>
      </c>
    </row>
    <row r="350" spans="1:7" x14ac:dyDescent="0.25">
      <c r="A350" s="156">
        <v>42510</v>
      </c>
      <c r="B350">
        <v>55.880001</v>
      </c>
      <c r="C350">
        <v>57.060001</v>
      </c>
      <c r="D350">
        <v>55.41</v>
      </c>
      <c r="E350">
        <v>56.48</v>
      </c>
      <c r="F350">
        <v>52.060963000000001</v>
      </c>
      <c r="G350">
        <v>13745300</v>
      </c>
    </row>
    <row r="351" spans="1:7" x14ac:dyDescent="0.25">
      <c r="A351" s="156">
        <v>42513</v>
      </c>
      <c r="B351">
        <v>56.599997999999999</v>
      </c>
      <c r="C351">
        <v>56.970001000000003</v>
      </c>
      <c r="D351">
        <v>55.950001</v>
      </c>
      <c r="E351">
        <v>55.990001999999997</v>
      </c>
      <c r="F351">
        <v>51.609299</v>
      </c>
      <c r="G351">
        <v>7780700</v>
      </c>
    </row>
    <row r="352" spans="1:7" x14ac:dyDescent="0.25">
      <c r="A352" s="156">
        <v>42514</v>
      </c>
      <c r="B352">
        <v>56.049999</v>
      </c>
      <c r="C352">
        <v>56.77</v>
      </c>
      <c r="D352">
        <v>55.860000999999997</v>
      </c>
      <c r="E352">
        <v>56.59</v>
      </c>
      <c r="F352">
        <v>52.162357</v>
      </c>
      <c r="G352">
        <v>11098700</v>
      </c>
    </row>
    <row r="353" spans="1:7" x14ac:dyDescent="0.25">
      <c r="A353" s="156">
        <v>42515</v>
      </c>
      <c r="B353">
        <v>56.470001000000003</v>
      </c>
      <c r="C353">
        <v>56.689999</v>
      </c>
      <c r="D353">
        <v>55.77</v>
      </c>
      <c r="E353">
        <v>55.990001999999997</v>
      </c>
      <c r="F353">
        <v>51.609299</v>
      </c>
      <c r="G353">
        <v>9921500</v>
      </c>
    </row>
    <row r="354" spans="1:7" x14ac:dyDescent="0.25">
      <c r="A354" s="156">
        <v>42516</v>
      </c>
      <c r="B354">
        <v>56.049999</v>
      </c>
      <c r="C354">
        <v>56.360000999999997</v>
      </c>
      <c r="D354">
        <v>55.599997999999999</v>
      </c>
      <c r="E354">
        <v>55.84</v>
      </c>
      <c r="F354">
        <v>51.471043000000002</v>
      </c>
      <c r="G354">
        <v>9063100</v>
      </c>
    </row>
    <row r="355" spans="1:7" x14ac:dyDescent="0.25">
      <c r="A355" s="156">
        <v>42517</v>
      </c>
      <c r="B355">
        <v>56.169998</v>
      </c>
      <c r="C355">
        <v>56.529998999999997</v>
      </c>
      <c r="D355">
        <v>55.98</v>
      </c>
      <c r="E355">
        <v>56.189999</v>
      </c>
      <c r="F355">
        <v>51.793644</v>
      </c>
      <c r="G355">
        <v>8525900</v>
      </c>
    </row>
    <row r="356" spans="1:7" x14ac:dyDescent="0.25">
      <c r="A356" s="156">
        <v>42521</v>
      </c>
      <c r="B356">
        <v>56.41</v>
      </c>
      <c r="C356">
        <v>56.470001000000003</v>
      </c>
      <c r="D356">
        <v>55.169998</v>
      </c>
      <c r="E356">
        <v>55.220001000000003</v>
      </c>
      <c r="F356">
        <v>50.899548000000003</v>
      </c>
      <c r="G356">
        <v>14233600</v>
      </c>
    </row>
    <row r="357" spans="1:7" x14ac:dyDescent="0.25">
      <c r="A357" s="156">
        <v>42522</v>
      </c>
      <c r="B357">
        <v>53.330002</v>
      </c>
      <c r="C357">
        <v>55.040000999999997</v>
      </c>
      <c r="D357">
        <v>52.919998</v>
      </c>
      <c r="E357">
        <v>54.93</v>
      </c>
      <c r="F357">
        <v>50.632232999999999</v>
      </c>
      <c r="G357">
        <v>28409300</v>
      </c>
    </row>
    <row r="358" spans="1:7" x14ac:dyDescent="0.25">
      <c r="A358" s="156">
        <v>42523</v>
      </c>
      <c r="B358">
        <v>54.220001000000003</v>
      </c>
      <c r="C358">
        <v>54.669998</v>
      </c>
      <c r="D358">
        <v>54.220001000000003</v>
      </c>
      <c r="E358">
        <v>54.529998999999997</v>
      </c>
      <c r="F358">
        <v>50.410355000000003</v>
      </c>
      <c r="G358">
        <v>13901700</v>
      </c>
    </row>
    <row r="359" spans="1:7" x14ac:dyDescent="0.25">
      <c r="A359" s="156">
        <v>42524</v>
      </c>
      <c r="B359">
        <v>54.290000999999997</v>
      </c>
      <c r="C359">
        <v>54.57</v>
      </c>
      <c r="D359">
        <v>53.400002000000001</v>
      </c>
      <c r="E359">
        <v>53.450001</v>
      </c>
      <c r="F359">
        <v>49.411963999999998</v>
      </c>
      <c r="G359">
        <v>17265800</v>
      </c>
    </row>
    <row r="360" spans="1:7" x14ac:dyDescent="0.25">
      <c r="A360" s="156">
        <v>42527</v>
      </c>
      <c r="B360">
        <v>53.77</v>
      </c>
      <c r="C360">
        <v>54.540000999999997</v>
      </c>
      <c r="D360">
        <v>53.689999</v>
      </c>
      <c r="E360">
        <v>54.299999</v>
      </c>
      <c r="F360">
        <v>50.197741999999998</v>
      </c>
      <c r="G360">
        <v>13808300</v>
      </c>
    </row>
    <row r="361" spans="1:7" x14ac:dyDescent="0.25">
      <c r="A361" s="156">
        <v>42528</v>
      </c>
      <c r="B361">
        <v>54.16</v>
      </c>
      <c r="C361">
        <v>54.349997999999999</v>
      </c>
      <c r="D361">
        <v>53.549999</v>
      </c>
      <c r="E361">
        <v>53.549999</v>
      </c>
      <c r="F361">
        <v>49.504398000000002</v>
      </c>
      <c r="G361">
        <v>13334000</v>
      </c>
    </row>
    <row r="362" spans="1:7" x14ac:dyDescent="0.25">
      <c r="A362" s="156">
        <v>42529</v>
      </c>
      <c r="B362">
        <v>53.830002</v>
      </c>
      <c r="C362">
        <v>54.34</v>
      </c>
      <c r="D362">
        <v>53.66</v>
      </c>
      <c r="E362">
        <v>54.119999</v>
      </c>
      <c r="F362">
        <v>50.031337999999998</v>
      </c>
      <c r="G362">
        <v>12068500</v>
      </c>
    </row>
    <row r="363" spans="1:7" x14ac:dyDescent="0.25">
      <c r="A363" s="156">
        <v>42530</v>
      </c>
      <c r="B363">
        <v>54.110000999999997</v>
      </c>
      <c r="C363">
        <v>55.049999</v>
      </c>
      <c r="D363">
        <v>53.880001</v>
      </c>
      <c r="E363">
        <v>54.939999</v>
      </c>
      <c r="F363">
        <v>50.789386999999998</v>
      </c>
      <c r="G363">
        <v>11609800</v>
      </c>
    </row>
    <row r="364" spans="1:7" x14ac:dyDescent="0.25">
      <c r="A364" s="156">
        <v>42531</v>
      </c>
      <c r="B364">
        <v>54.639999000000003</v>
      </c>
      <c r="C364">
        <v>55.360000999999997</v>
      </c>
      <c r="D364">
        <v>54.549999</v>
      </c>
      <c r="E364">
        <v>55.110000999999997</v>
      </c>
      <c r="F364">
        <v>50.946548</v>
      </c>
      <c r="G364">
        <v>12183600</v>
      </c>
    </row>
    <row r="365" spans="1:7" x14ac:dyDescent="0.25">
      <c r="A365" s="156">
        <v>42534</v>
      </c>
      <c r="B365">
        <v>55</v>
      </c>
      <c r="C365">
        <v>55.639999000000003</v>
      </c>
      <c r="D365">
        <v>54.880001</v>
      </c>
      <c r="E365">
        <v>54.91</v>
      </c>
      <c r="F365">
        <v>50.761657999999997</v>
      </c>
      <c r="G365">
        <v>8582200</v>
      </c>
    </row>
    <row r="366" spans="1:7" x14ac:dyDescent="0.25">
      <c r="A366" s="156">
        <v>42535</v>
      </c>
      <c r="B366">
        <v>54.580002</v>
      </c>
      <c r="C366">
        <v>54.939999</v>
      </c>
      <c r="D366">
        <v>54.080002</v>
      </c>
      <c r="E366">
        <v>54.119999</v>
      </c>
      <c r="F366">
        <v>50.031337999999998</v>
      </c>
      <c r="G366">
        <v>9585600</v>
      </c>
    </row>
    <row r="367" spans="1:7" x14ac:dyDescent="0.25">
      <c r="A367" s="156">
        <v>42536</v>
      </c>
      <c r="B367">
        <v>54.240001999999997</v>
      </c>
      <c r="C367">
        <v>55.060001</v>
      </c>
      <c r="D367">
        <v>54.240001999999997</v>
      </c>
      <c r="E367">
        <v>54.310001</v>
      </c>
      <c r="F367">
        <v>50.206985000000003</v>
      </c>
      <c r="G367">
        <v>7498400</v>
      </c>
    </row>
    <row r="368" spans="1:7" x14ac:dyDescent="0.25">
      <c r="A368" s="156">
        <v>42537</v>
      </c>
      <c r="B368">
        <v>53.540000999999997</v>
      </c>
      <c r="C368">
        <v>53.639999000000003</v>
      </c>
      <c r="D368">
        <v>52.939999</v>
      </c>
      <c r="E368">
        <v>53.470001000000003</v>
      </c>
      <c r="F368">
        <v>49.430447000000001</v>
      </c>
      <c r="G368">
        <v>14456500</v>
      </c>
    </row>
    <row r="369" spans="1:7" x14ac:dyDescent="0.25">
      <c r="A369" s="156">
        <v>42538</v>
      </c>
      <c r="B369">
        <v>53.450001</v>
      </c>
      <c r="C369">
        <v>53.869999</v>
      </c>
      <c r="D369">
        <v>53.16</v>
      </c>
      <c r="E369">
        <v>53.709999000000003</v>
      </c>
      <c r="F369">
        <v>49.652312999999999</v>
      </c>
      <c r="G369">
        <v>11007100</v>
      </c>
    </row>
    <row r="370" spans="1:7" x14ac:dyDescent="0.25">
      <c r="A370" s="156">
        <v>42541</v>
      </c>
      <c r="B370">
        <v>54.23</v>
      </c>
      <c r="C370">
        <v>55.150002000000001</v>
      </c>
      <c r="D370">
        <v>54.23</v>
      </c>
      <c r="E370">
        <v>54.360000999999997</v>
      </c>
      <c r="F370">
        <v>50.253208000000001</v>
      </c>
      <c r="G370">
        <v>8429400</v>
      </c>
    </row>
    <row r="371" spans="1:7" x14ac:dyDescent="0.25">
      <c r="A371" s="156">
        <v>42542</v>
      </c>
      <c r="B371">
        <v>54.459999000000003</v>
      </c>
      <c r="C371">
        <v>55.09</v>
      </c>
      <c r="D371">
        <v>54.439999</v>
      </c>
      <c r="E371">
        <v>54.77</v>
      </c>
      <c r="F371">
        <v>50.632229000000002</v>
      </c>
      <c r="G371">
        <v>8278200</v>
      </c>
    </row>
    <row r="372" spans="1:7" x14ac:dyDescent="0.25">
      <c r="A372" s="156">
        <v>42543</v>
      </c>
      <c r="B372">
        <v>55</v>
      </c>
      <c r="C372">
        <v>55.139999000000003</v>
      </c>
      <c r="D372">
        <v>54.529998999999997</v>
      </c>
      <c r="E372">
        <v>54.57</v>
      </c>
      <c r="F372">
        <v>50.447338000000002</v>
      </c>
      <c r="G372">
        <v>7019600</v>
      </c>
    </row>
    <row r="373" spans="1:7" x14ac:dyDescent="0.25">
      <c r="A373" s="156">
        <v>42544</v>
      </c>
      <c r="B373">
        <v>55.110000999999997</v>
      </c>
      <c r="C373">
        <v>55.18</v>
      </c>
      <c r="D373">
        <v>53.950001</v>
      </c>
      <c r="E373">
        <v>54.119999</v>
      </c>
      <c r="F373">
        <v>50.031337999999998</v>
      </c>
      <c r="G373">
        <v>11219800</v>
      </c>
    </row>
    <row r="374" spans="1:7" x14ac:dyDescent="0.25">
      <c r="A374" s="156">
        <v>42545</v>
      </c>
      <c r="B374">
        <v>52.360000999999997</v>
      </c>
      <c r="C374">
        <v>53.360000999999997</v>
      </c>
      <c r="D374">
        <v>52.18</v>
      </c>
      <c r="E374">
        <v>52.59</v>
      </c>
      <c r="F374">
        <v>48.616912999999997</v>
      </c>
      <c r="G374">
        <v>18481200</v>
      </c>
    </row>
    <row r="375" spans="1:7" x14ac:dyDescent="0.25">
      <c r="A375" s="156">
        <v>42548</v>
      </c>
      <c r="B375">
        <v>52</v>
      </c>
      <c r="C375">
        <v>52.52</v>
      </c>
      <c r="D375">
        <v>51.48</v>
      </c>
      <c r="E375">
        <v>51.889999000000003</v>
      </c>
      <c r="F375">
        <v>47.969810000000003</v>
      </c>
      <c r="G375">
        <v>15265700</v>
      </c>
    </row>
    <row r="376" spans="1:7" x14ac:dyDescent="0.25">
      <c r="A376" s="156">
        <v>42549</v>
      </c>
      <c r="B376">
        <v>52.040000999999997</v>
      </c>
      <c r="C376">
        <v>53.200001</v>
      </c>
      <c r="D376">
        <v>51.57</v>
      </c>
      <c r="E376">
        <v>53.09</v>
      </c>
      <c r="F376">
        <v>49.079151000000003</v>
      </c>
      <c r="G376">
        <v>20837800</v>
      </c>
    </row>
    <row r="377" spans="1:7" x14ac:dyDescent="0.25">
      <c r="A377" s="156">
        <v>42550</v>
      </c>
      <c r="B377">
        <v>54.5</v>
      </c>
      <c r="C377">
        <v>55.139999000000003</v>
      </c>
      <c r="D377">
        <v>52.889999000000003</v>
      </c>
      <c r="E377">
        <v>55.130001</v>
      </c>
      <c r="F377">
        <v>50.965026999999999</v>
      </c>
      <c r="G377">
        <v>36084800</v>
      </c>
    </row>
    <row r="378" spans="1:7" x14ac:dyDescent="0.25">
      <c r="A378" s="156">
        <v>42551</v>
      </c>
      <c r="B378">
        <v>55.290000999999997</v>
      </c>
      <c r="C378">
        <v>55.43</v>
      </c>
      <c r="D378">
        <v>54.599997999999999</v>
      </c>
      <c r="E378">
        <v>55.200001</v>
      </c>
      <c r="F378">
        <v>51.029738999999999</v>
      </c>
      <c r="G378">
        <v>17350500</v>
      </c>
    </row>
    <row r="379" spans="1:7" x14ac:dyDescent="0.25">
      <c r="A379" s="156">
        <v>42552</v>
      </c>
      <c r="B379">
        <v>55.07</v>
      </c>
      <c r="C379">
        <v>55.810001</v>
      </c>
      <c r="D379">
        <v>54.91</v>
      </c>
      <c r="E379">
        <v>55.610000999999997</v>
      </c>
      <c r="F379">
        <v>51.408768000000002</v>
      </c>
      <c r="G379">
        <v>9285100</v>
      </c>
    </row>
    <row r="380" spans="1:7" x14ac:dyDescent="0.25">
      <c r="A380" s="156">
        <v>42556</v>
      </c>
      <c r="B380">
        <v>55.34</v>
      </c>
      <c r="C380">
        <v>55.91</v>
      </c>
      <c r="D380">
        <v>55.009998000000003</v>
      </c>
      <c r="E380">
        <v>55.200001</v>
      </c>
      <c r="F380">
        <v>51.029738999999999</v>
      </c>
      <c r="G380">
        <v>10256100</v>
      </c>
    </row>
    <row r="381" spans="1:7" x14ac:dyDescent="0.25">
      <c r="A381" s="156">
        <v>42557</v>
      </c>
      <c r="B381">
        <v>54.880001</v>
      </c>
      <c r="C381">
        <v>55.810001</v>
      </c>
      <c r="D381">
        <v>54.82</v>
      </c>
      <c r="E381">
        <v>55.799999</v>
      </c>
      <c r="F381">
        <v>51.584412</v>
      </c>
      <c r="G381">
        <v>7863400</v>
      </c>
    </row>
    <row r="382" spans="1:7" x14ac:dyDescent="0.25">
      <c r="A382" s="156">
        <v>42558</v>
      </c>
      <c r="B382">
        <v>55.799999</v>
      </c>
      <c r="C382">
        <v>55.98</v>
      </c>
      <c r="D382">
        <v>55.560001</v>
      </c>
      <c r="E382">
        <v>55.919998</v>
      </c>
      <c r="F382">
        <v>51.695343000000001</v>
      </c>
      <c r="G382">
        <v>6948000</v>
      </c>
    </row>
    <row r="383" spans="1:7" x14ac:dyDescent="0.25">
      <c r="A383" s="156">
        <v>42559</v>
      </c>
      <c r="B383">
        <v>56.099997999999999</v>
      </c>
      <c r="C383">
        <v>56.82</v>
      </c>
      <c r="D383">
        <v>56.09</v>
      </c>
      <c r="E383">
        <v>56.720001000000003</v>
      </c>
      <c r="F383">
        <v>52.434910000000002</v>
      </c>
      <c r="G383">
        <v>8645900</v>
      </c>
    </row>
    <row r="384" spans="1:7" x14ac:dyDescent="0.25">
      <c r="A384" s="156">
        <v>42562</v>
      </c>
      <c r="B384">
        <v>56.830002</v>
      </c>
      <c r="C384">
        <v>57.23</v>
      </c>
      <c r="D384">
        <v>56.709999000000003</v>
      </c>
      <c r="E384">
        <v>56.830002</v>
      </c>
      <c r="F384">
        <v>52.536605999999999</v>
      </c>
      <c r="G384">
        <v>8122500</v>
      </c>
    </row>
    <row r="385" spans="1:7" x14ac:dyDescent="0.25">
      <c r="A385" s="156">
        <v>42563</v>
      </c>
      <c r="B385">
        <v>57.09</v>
      </c>
      <c r="C385">
        <v>58.200001</v>
      </c>
      <c r="D385">
        <v>57.07</v>
      </c>
      <c r="E385">
        <v>58.060001</v>
      </c>
      <c r="F385">
        <v>53.673676</v>
      </c>
      <c r="G385">
        <v>11164400</v>
      </c>
    </row>
    <row r="386" spans="1:7" x14ac:dyDescent="0.25">
      <c r="A386" s="156">
        <v>42564</v>
      </c>
      <c r="B386">
        <v>58.18</v>
      </c>
      <c r="C386">
        <v>58.439999</v>
      </c>
      <c r="D386">
        <v>57.73</v>
      </c>
      <c r="E386">
        <v>57.990001999999997</v>
      </c>
      <c r="F386">
        <v>53.608963000000003</v>
      </c>
      <c r="G386">
        <v>9126500</v>
      </c>
    </row>
    <row r="387" spans="1:7" x14ac:dyDescent="0.25">
      <c r="A387" s="156">
        <v>42565</v>
      </c>
      <c r="B387">
        <v>58.299999</v>
      </c>
      <c r="C387">
        <v>58.599997999999999</v>
      </c>
      <c r="D387">
        <v>58.150002000000001</v>
      </c>
      <c r="E387">
        <v>58.490001999999997</v>
      </c>
      <c r="F387">
        <v>54.071190000000001</v>
      </c>
      <c r="G387">
        <v>7488400</v>
      </c>
    </row>
    <row r="388" spans="1:7" x14ac:dyDescent="0.25">
      <c r="A388" s="156">
        <v>42566</v>
      </c>
      <c r="B388">
        <v>58.59</v>
      </c>
      <c r="C388">
        <v>58.869999</v>
      </c>
      <c r="D388">
        <v>57.869999</v>
      </c>
      <c r="E388">
        <v>57.869999</v>
      </c>
      <c r="F388">
        <v>53.498027999999998</v>
      </c>
      <c r="G388">
        <v>9225200</v>
      </c>
    </row>
    <row r="389" spans="1:7" x14ac:dyDescent="0.25">
      <c r="A389" s="156">
        <v>42569</v>
      </c>
      <c r="B389">
        <v>58</v>
      </c>
      <c r="C389">
        <v>58.16</v>
      </c>
      <c r="D389">
        <v>57.740001999999997</v>
      </c>
      <c r="E389">
        <v>57.740001999999997</v>
      </c>
      <c r="F389">
        <v>53.377856999999999</v>
      </c>
      <c r="G389">
        <v>6478900</v>
      </c>
    </row>
    <row r="390" spans="1:7" x14ac:dyDescent="0.25">
      <c r="A390" s="156">
        <v>42570</v>
      </c>
      <c r="B390">
        <v>57.459999000000003</v>
      </c>
      <c r="C390">
        <v>57.77</v>
      </c>
      <c r="D390">
        <v>57.150002000000001</v>
      </c>
      <c r="E390">
        <v>57.759998000000003</v>
      </c>
      <c r="F390">
        <v>53.396338999999998</v>
      </c>
      <c r="G390">
        <v>7442700</v>
      </c>
    </row>
    <row r="391" spans="1:7" x14ac:dyDescent="0.25">
      <c r="A391" s="156">
        <v>42571</v>
      </c>
      <c r="B391">
        <v>57.990001999999997</v>
      </c>
      <c r="C391">
        <v>58.099997999999999</v>
      </c>
      <c r="D391">
        <v>57.740001999999997</v>
      </c>
      <c r="E391">
        <v>57.759998000000003</v>
      </c>
      <c r="F391">
        <v>53.396338999999998</v>
      </c>
      <c r="G391">
        <v>5872400</v>
      </c>
    </row>
    <row r="392" spans="1:7" x14ac:dyDescent="0.25">
      <c r="A392" s="156">
        <v>42572</v>
      </c>
      <c r="B392">
        <v>57.990001999999997</v>
      </c>
      <c r="C392">
        <v>58.029998999999997</v>
      </c>
      <c r="D392">
        <v>56.57</v>
      </c>
      <c r="E392">
        <v>56.990001999999997</v>
      </c>
      <c r="F392">
        <v>52.684508999999998</v>
      </c>
      <c r="G392">
        <v>8262000</v>
      </c>
    </row>
    <row r="393" spans="1:7" x14ac:dyDescent="0.25">
      <c r="A393" s="156">
        <v>42573</v>
      </c>
      <c r="B393">
        <v>56.82</v>
      </c>
      <c r="C393">
        <v>56.959999000000003</v>
      </c>
      <c r="D393">
        <v>56.43</v>
      </c>
      <c r="E393">
        <v>56.73</v>
      </c>
      <c r="F393">
        <v>52.444153</v>
      </c>
      <c r="G393">
        <v>8614700</v>
      </c>
    </row>
    <row r="394" spans="1:7" x14ac:dyDescent="0.25">
      <c r="A394" s="156">
        <v>42576</v>
      </c>
      <c r="B394">
        <v>56.869999</v>
      </c>
      <c r="C394">
        <v>57.150002000000001</v>
      </c>
      <c r="D394">
        <v>56.459999000000003</v>
      </c>
      <c r="E394">
        <v>57.139999000000003</v>
      </c>
      <c r="F394">
        <v>52.823180999999998</v>
      </c>
      <c r="G394">
        <v>7256300</v>
      </c>
    </row>
    <row r="395" spans="1:7" x14ac:dyDescent="0.25">
      <c r="A395" s="156">
        <v>42577</v>
      </c>
      <c r="B395">
        <v>57.200001</v>
      </c>
      <c r="C395">
        <v>57.869999</v>
      </c>
      <c r="D395">
        <v>56.25</v>
      </c>
      <c r="E395">
        <v>56.369999</v>
      </c>
      <c r="F395">
        <v>52.111355000000003</v>
      </c>
      <c r="G395">
        <v>8546700</v>
      </c>
    </row>
    <row r="396" spans="1:7" x14ac:dyDescent="0.25">
      <c r="A396" s="156">
        <v>42578</v>
      </c>
      <c r="B396">
        <v>56.5</v>
      </c>
      <c r="C396">
        <v>57</v>
      </c>
      <c r="D396">
        <v>55.470001000000003</v>
      </c>
      <c r="E396">
        <v>55.790000999999997</v>
      </c>
      <c r="F396">
        <v>51.575172000000002</v>
      </c>
      <c r="G396">
        <v>10295400</v>
      </c>
    </row>
    <row r="397" spans="1:7" x14ac:dyDescent="0.25">
      <c r="A397" s="156">
        <v>42579</v>
      </c>
      <c r="B397">
        <v>55.59</v>
      </c>
      <c r="C397">
        <v>55.810001</v>
      </c>
      <c r="D397">
        <v>54.98</v>
      </c>
      <c r="E397">
        <v>55.450001</v>
      </c>
      <c r="F397">
        <v>51.260863999999998</v>
      </c>
      <c r="G397">
        <v>9574100</v>
      </c>
    </row>
    <row r="398" spans="1:7" x14ac:dyDescent="0.25">
      <c r="A398" s="156">
        <v>42580</v>
      </c>
      <c r="B398">
        <v>55.27</v>
      </c>
      <c r="C398">
        <v>55.66</v>
      </c>
      <c r="D398">
        <v>55.209999000000003</v>
      </c>
      <c r="E398">
        <v>55.5</v>
      </c>
      <c r="F398">
        <v>51.307071999999998</v>
      </c>
      <c r="G398">
        <v>6353400</v>
      </c>
    </row>
    <row r="399" spans="1:7" x14ac:dyDescent="0.25">
      <c r="A399" s="156">
        <v>42583</v>
      </c>
      <c r="B399">
        <v>55.73</v>
      </c>
      <c r="C399">
        <v>55.869999</v>
      </c>
      <c r="D399">
        <v>55.299999</v>
      </c>
      <c r="E399">
        <v>55.41</v>
      </c>
      <c r="F399">
        <v>51.223877000000002</v>
      </c>
      <c r="G399">
        <v>6268400</v>
      </c>
    </row>
    <row r="400" spans="1:7" x14ac:dyDescent="0.25">
      <c r="A400" s="156">
        <v>42584</v>
      </c>
      <c r="B400">
        <v>55.23</v>
      </c>
      <c r="C400">
        <v>55.279998999999997</v>
      </c>
      <c r="D400">
        <v>54.779998999999997</v>
      </c>
      <c r="E400">
        <v>54.919998</v>
      </c>
      <c r="F400">
        <v>50.770882</v>
      </c>
      <c r="G400">
        <v>7145600</v>
      </c>
    </row>
    <row r="401" spans="1:7" x14ac:dyDescent="0.25">
      <c r="A401" s="156">
        <v>42585</v>
      </c>
      <c r="B401">
        <v>54.549999</v>
      </c>
      <c r="C401">
        <v>55.189999</v>
      </c>
      <c r="D401">
        <v>54.279998999999997</v>
      </c>
      <c r="E401">
        <v>54.75</v>
      </c>
      <c r="F401">
        <v>50.613746999999996</v>
      </c>
      <c r="G401">
        <v>9687300</v>
      </c>
    </row>
    <row r="402" spans="1:7" x14ac:dyDescent="0.25">
      <c r="A402" s="156">
        <v>42586</v>
      </c>
      <c r="B402">
        <v>54.959999000000003</v>
      </c>
      <c r="C402">
        <v>55.57</v>
      </c>
      <c r="D402">
        <v>54.650002000000001</v>
      </c>
      <c r="E402">
        <v>54.790000999999997</v>
      </c>
      <c r="F402">
        <v>50.650714999999998</v>
      </c>
      <c r="G402">
        <v>8678100</v>
      </c>
    </row>
    <row r="403" spans="1:7" x14ac:dyDescent="0.25">
      <c r="A403" s="156">
        <v>42587</v>
      </c>
      <c r="B403">
        <v>55.32</v>
      </c>
      <c r="C403">
        <v>56.060001</v>
      </c>
      <c r="D403">
        <v>55.169998</v>
      </c>
      <c r="E403">
        <v>55.849997999999999</v>
      </c>
      <c r="F403">
        <v>51.630629999999996</v>
      </c>
      <c r="G403">
        <v>7512500</v>
      </c>
    </row>
    <row r="404" spans="1:7" x14ac:dyDescent="0.25">
      <c r="A404" s="156">
        <v>42590</v>
      </c>
      <c r="B404">
        <v>56.130001</v>
      </c>
      <c r="C404">
        <v>56.389999000000003</v>
      </c>
      <c r="D404">
        <v>55.68</v>
      </c>
      <c r="E404">
        <v>55.98</v>
      </c>
      <c r="F404">
        <v>51.750816</v>
      </c>
      <c r="G404">
        <v>6307000</v>
      </c>
    </row>
    <row r="405" spans="1:7" x14ac:dyDescent="0.25">
      <c r="A405" s="156">
        <v>42591</v>
      </c>
      <c r="B405">
        <v>56.080002</v>
      </c>
      <c r="C405">
        <v>56.240001999999997</v>
      </c>
      <c r="D405">
        <v>55.689999</v>
      </c>
      <c r="E405">
        <v>55.77</v>
      </c>
      <c r="F405">
        <v>51.556679000000003</v>
      </c>
      <c r="G405">
        <v>8044400</v>
      </c>
    </row>
    <row r="406" spans="1:7" x14ac:dyDescent="0.25">
      <c r="A406" s="156">
        <v>42592</v>
      </c>
      <c r="B406">
        <v>55.950001</v>
      </c>
      <c r="C406">
        <v>56.18</v>
      </c>
      <c r="D406">
        <v>55.07</v>
      </c>
      <c r="E406">
        <v>55.130001</v>
      </c>
      <c r="F406">
        <v>50.965026999999999</v>
      </c>
      <c r="G406">
        <v>6881400</v>
      </c>
    </row>
    <row r="407" spans="1:7" x14ac:dyDescent="0.25">
      <c r="A407" s="156">
        <v>42593</v>
      </c>
      <c r="B407">
        <v>55.630001</v>
      </c>
      <c r="C407">
        <v>56.889999000000003</v>
      </c>
      <c r="D407">
        <v>55.48</v>
      </c>
      <c r="E407">
        <v>56.73</v>
      </c>
      <c r="F407">
        <v>52.444153</v>
      </c>
      <c r="G407">
        <v>9539500</v>
      </c>
    </row>
    <row r="408" spans="1:7" x14ac:dyDescent="0.25">
      <c r="A408" s="156">
        <v>42594</v>
      </c>
      <c r="B408">
        <v>56.700001</v>
      </c>
      <c r="C408">
        <v>56.759998000000003</v>
      </c>
      <c r="D408">
        <v>56.130001</v>
      </c>
      <c r="E408">
        <v>56.450001</v>
      </c>
      <c r="F408">
        <v>52.185310000000001</v>
      </c>
      <c r="G408">
        <v>5393400</v>
      </c>
    </row>
    <row r="409" spans="1:7" x14ac:dyDescent="0.25">
      <c r="A409" s="156">
        <v>42597</v>
      </c>
      <c r="B409">
        <v>56.650002000000001</v>
      </c>
      <c r="C409">
        <v>57.060001</v>
      </c>
      <c r="D409">
        <v>56.619999</v>
      </c>
      <c r="E409">
        <v>56.77</v>
      </c>
      <c r="F409">
        <v>52.481140000000003</v>
      </c>
      <c r="G409">
        <v>4836300</v>
      </c>
    </row>
    <row r="410" spans="1:7" x14ac:dyDescent="0.25">
      <c r="A410" s="156">
        <v>42598</v>
      </c>
      <c r="B410">
        <v>56.799999</v>
      </c>
      <c r="C410">
        <v>57.040000999999997</v>
      </c>
      <c r="D410">
        <v>56.419998</v>
      </c>
      <c r="E410">
        <v>56.880001</v>
      </c>
      <c r="F410">
        <v>52.582821000000003</v>
      </c>
      <c r="G410">
        <v>4901800</v>
      </c>
    </row>
    <row r="411" spans="1:7" x14ac:dyDescent="0.25">
      <c r="A411" s="156">
        <v>42599</v>
      </c>
      <c r="B411">
        <v>56.869999</v>
      </c>
      <c r="C411">
        <v>56.970001000000003</v>
      </c>
      <c r="D411">
        <v>56.540000999999997</v>
      </c>
      <c r="E411">
        <v>56.860000999999997</v>
      </c>
      <c r="F411">
        <v>52.564331000000003</v>
      </c>
      <c r="G411">
        <v>7340500</v>
      </c>
    </row>
    <row r="412" spans="1:7" x14ac:dyDescent="0.25">
      <c r="A412" s="156">
        <v>42600</v>
      </c>
      <c r="B412">
        <v>56.990001999999997</v>
      </c>
      <c r="C412">
        <v>57.459999000000003</v>
      </c>
      <c r="D412">
        <v>56.900002000000001</v>
      </c>
      <c r="E412">
        <v>57.209999000000003</v>
      </c>
      <c r="F412">
        <v>52.887889999999999</v>
      </c>
      <c r="G412">
        <v>6043600</v>
      </c>
    </row>
    <row r="413" spans="1:7" x14ac:dyDescent="0.25">
      <c r="A413" s="156">
        <v>42601</v>
      </c>
      <c r="B413">
        <v>57.400002000000001</v>
      </c>
      <c r="C413">
        <v>59.139999000000003</v>
      </c>
      <c r="D413">
        <v>57.25</v>
      </c>
      <c r="E413">
        <v>58.900002000000001</v>
      </c>
      <c r="F413">
        <v>54.450211000000003</v>
      </c>
      <c r="G413">
        <v>15987100</v>
      </c>
    </row>
    <row r="414" spans="1:7" x14ac:dyDescent="0.25">
      <c r="A414" s="156">
        <v>42604</v>
      </c>
      <c r="B414">
        <v>58.82</v>
      </c>
      <c r="C414">
        <v>59.459999000000003</v>
      </c>
      <c r="D414">
        <v>58.650002000000001</v>
      </c>
      <c r="E414">
        <v>58.66</v>
      </c>
      <c r="F414">
        <v>54.228352000000001</v>
      </c>
      <c r="G414">
        <v>8266000</v>
      </c>
    </row>
    <row r="415" spans="1:7" x14ac:dyDescent="0.25">
      <c r="A415" s="156">
        <v>42605</v>
      </c>
      <c r="B415">
        <v>58.799999</v>
      </c>
      <c r="C415">
        <v>59.799999</v>
      </c>
      <c r="D415">
        <v>58.799999</v>
      </c>
      <c r="E415">
        <v>59.619999</v>
      </c>
      <c r="F415">
        <v>55.115822000000001</v>
      </c>
      <c r="G415">
        <v>8222800</v>
      </c>
    </row>
    <row r="416" spans="1:7" x14ac:dyDescent="0.25">
      <c r="A416" s="156">
        <v>42606</v>
      </c>
      <c r="B416">
        <v>59.889999000000003</v>
      </c>
      <c r="C416">
        <v>60.330002</v>
      </c>
      <c r="D416">
        <v>59.720001000000003</v>
      </c>
      <c r="E416">
        <v>60.220001000000003</v>
      </c>
      <c r="F416">
        <v>55.670490000000001</v>
      </c>
      <c r="G416">
        <v>11379000</v>
      </c>
    </row>
    <row r="417" spans="1:7" x14ac:dyDescent="0.25">
      <c r="A417" s="156">
        <v>42607</v>
      </c>
      <c r="B417">
        <v>60.009998000000003</v>
      </c>
      <c r="C417">
        <v>60.150002000000001</v>
      </c>
      <c r="D417">
        <v>59.029998999999997</v>
      </c>
      <c r="E417">
        <v>59.240001999999997</v>
      </c>
      <c r="F417">
        <v>54.764538000000002</v>
      </c>
      <c r="G417">
        <v>8713900</v>
      </c>
    </row>
    <row r="418" spans="1:7" x14ac:dyDescent="0.25">
      <c r="A418" s="156">
        <v>42608</v>
      </c>
      <c r="B418">
        <v>58.57</v>
      </c>
      <c r="C418">
        <v>59.200001</v>
      </c>
      <c r="D418">
        <v>58.299999</v>
      </c>
      <c r="E418">
        <v>59</v>
      </c>
      <c r="F418">
        <v>54.542659999999998</v>
      </c>
      <c r="G418">
        <v>9994300</v>
      </c>
    </row>
    <row r="419" spans="1:7" x14ac:dyDescent="0.25">
      <c r="A419" s="156">
        <v>42611</v>
      </c>
      <c r="B419">
        <v>59.200001</v>
      </c>
      <c r="C419">
        <v>59.25</v>
      </c>
      <c r="D419">
        <v>58.529998999999997</v>
      </c>
      <c r="E419">
        <v>58.630001</v>
      </c>
      <c r="F419">
        <v>54.200626</v>
      </c>
      <c r="G419">
        <v>5831000</v>
      </c>
    </row>
    <row r="420" spans="1:7" x14ac:dyDescent="0.25">
      <c r="A420" s="156">
        <v>42612</v>
      </c>
      <c r="B420">
        <v>58.459999000000003</v>
      </c>
      <c r="C420">
        <v>58.759998000000003</v>
      </c>
      <c r="D420">
        <v>57.849997999999999</v>
      </c>
      <c r="E420">
        <v>58</v>
      </c>
      <c r="F420">
        <v>53.618214000000002</v>
      </c>
      <c r="G420">
        <v>6344600</v>
      </c>
    </row>
    <row r="421" spans="1:7" x14ac:dyDescent="0.25">
      <c r="A421" s="156">
        <v>42613</v>
      </c>
      <c r="B421">
        <v>57.860000999999997</v>
      </c>
      <c r="C421">
        <v>58.279998999999997</v>
      </c>
      <c r="D421">
        <v>57.189999</v>
      </c>
      <c r="E421">
        <v>57.639999000000003</v>
      </c>
      <c r="F421">
        <v>53.285407999999997</v>
      </c>
      <c r="G421">
        <v>7723600</v>
      </c>
    </row>
    <row r="422" spans="1:7" x14ac:dyDescent="0.25">
      <c r="A422" s="156">
        <v>42614</v>
      </c>
      <c r="B422">
        <v>57.669998</v>
      </c>
      <c r="C422">
        <v>58.549999</v>
      </c>
      <c r="D422">
        <v>57.529998999999997</v>
      </c>
      <c r="E422">
        <v>58.540000999999997</v>
      </c>
      <c r="F422">
        <v>54.268044000000003</v>
      </c>
      <c r="G422">
        <v>8225000</v>
      </c>
    </row>
    <row r="423" spans="1:7" x14ac:dyDescent="0.25">
      <c r="A423" s="156">
        <v>42615</v>
      </c>
      <c r="B423">
        <v>58.630001</v>
      </c>
      <c r="C423">
        <v>59.18</v>
      </c>
      <c r="D423">
        <v>57.990001999999997</v>
      </c>
      <c r="E423">
        <v>58.02</v>
      </c>
      <c r="F423">
        <v>53.785995</v>
      </c>
      <c r="G423">
        <v>6933100</v>
      </c>
    </row>
    <row r="424" spans="1:7" x14ac:dyDescent="0.25">
      <c r="A424" s="156">
        <v>42619</v>
      </c>
      <c r="B424">
        <v>58.25</v>
      </c>
      <c r="C424">
        <v>58.380001</v>
      </c>
      <c r="D424">
        <v>57.209999000000003</v>
      </c>
      <c r="E424">
        <v>57.41</v>
      </c>
      <c r="F424">
        <v>53.220511999999999</v>
      </c>
      <c r="G424">
        <v>9771800</v>
      </c>
    </row>
    <row r="425" spans="1:7" x14ac:dyDescent="0.25">
      <c r="A425" s="156">
        <v>42620</v>
      </c>
      <c r="B425">
        <v>57.48</v>
      </c>
      <c r="C425">
        <v>57.779998999999997</v>
      </c>
      <c r="D425">
        <v>57.009998000000003</v>
      </c>
      <c r="E425">
        <v>57.720001000000003</v>
      </c>
      <c r="F425">
        <v>53.507893000000003</v>
      </c>
      <c r="G425">
        <v>7536100</v>
      </c>
    </row>
    <row r="426" spans="1:7" x14ac:dyDescent="0.25">
      <c r="A426" s="156">
        <v>42621</v>
      </c>
      <c r="B426">
        <v>56.880001</v>
      </c>
      <c r="C426">
        <v>57.27</v>
      </c>
      <c r="D426">
        <v>56.110000999999997</v>
      </c>
      <c r="E426">
        <v>56.169998</v>
      </c>
      <c r="F426">
        <v>52.070999</v>
      </c>
      <c r="G426">
        <v>12741900</v>
      </c>
    </row>
    <row r="427" spans="1:7" x14ac:dyDescent="0.25">
      <c r="A427" s="156">
        <v>42622</v>
      </c>
      <c r="B427">
        <v>55.880001</v>
      </c>
      <c r="C427">
        <v>56</v>
      </c>
      <c r="D427">
        <v>55.27</v>
      </c>
      <c r="E427">
        <v>55.330002</v>
      </c>
      <c r="F427">
        <v>51.292309000000003</v>
      </c>
      <c r="G427">
        <v>11310400</v>
      </c>
    </row>
    <row r="428" spans="1:7" x14ac:dyDescent="0.25">
      <c r="A428" s="156">
        <v>42625</v>
      </c>
      <c r="B428">
        <v>55</v>
      </c>
      <c r="C428">
        <v>56.119999</v>
      </c>
      <c r="D428">
        <v>54.950001</v>
      </c>
      <c r="E428">
        <v>56.009998000000003</v>
      </c>
      <c r="F428">
        <v>51.922676000000003</v>
      </c>
      <c r="G428">
        <v>7470900</v>
      </c>
    </row>
    <row r="429" spans="1:7" x14ac:dyDescent="0.25">
      <c r="A429" s="156">
        <v>42626</v>
      </c>
      <c r="B429">
        <v>55.860000999999997</v>
      </c>
      <c r="C429">
        <v>55.939999</v>
      </c>
      <c r="D429">
        <v>55.119999</v>
      </c>
      <c r="E429">
        <v>55.369999</v>
      </c>
      <c r="F429">
        <v>51.329383999999997</v>
      </c>
      <c r="G429">
        <v>7359400</v>
      </c>
    </row>
    <row r="430" spans="1:7" x14ac:dyDescent="0.25">
      <c r="A430" s="156">
        <v>42627</v>
      </c>
      <c r="B430">
        <v>55.16</v>
      </c>
      <c r="C430">
        <v>55.560001</v>
      </c>
      <c r="D430">
        <v>54.93</v>
      </c>
      <c r="E430">
        <v>55.130001</v>
      </c>
      <c r="F430">
        <v>51.106887999999998</v>
      </c>
      <c r="G430">
        <v>7621200</v>
      </c>
    </row>
    <row r="431" spans="1:7" x14ac:dyDescent="0.25">
      <c r="A431" s="156">
        <v>42628</v>
      </c>
      <c r="B431">
        <v>55</v>
      </c>
      <c r="C431">
        <v>55.540000999999997</v>
      </c>
      <c r="D431">
        <v>54.810001</v>
      </c>
      <c r="E431">
        <v>55.470001000000003</v>
      </c>
      <c r="F431">
        <v>51.422089</v>
      </c>
      <c r="G431">
        <v>6283900</v>
      </c>
    </row>
    <row r="432" spans="1:7" x14ac:dyDescent="0.25">
      <c r="A432" s="156">
        <v>42629</v>
      </c>
      <c r="B432">
        <v>55.240001999999997</v>
      </c>
      <c r="C432">
        <v>55.360000999999997</v>
      </c>
      <c r="D432">
        <v>55.049999</v>
      </c>
      <c r="E432">
        <v>55.18</v>
      </c>
      <c r="F432">
        <v>51.153255000000001</v>
      </c>
      <c r="G432">
        <v>11715400</v>
      </c>
    </row>
    <row r="433" spans="1:7" x14ac:dyDescent="0.25">
      <c r="A433" s="156">
        <v>42632</v>
      </c>
      <c r="B433">
        <v>55.380001</v>
      </c>
      <c r="C433">
        <v>55.470001000000003</v>
      </c>
      <c r="D433">
        <v>54.93</v>
      </c>
      <c r="E433">
        <v>54.950001</v>
      </c>
      <c r="F433">
        <v>50.940033</v>
      </c>
      <c r="G433">
        <v>7671300</v>
      </c>
    </row>
    <row r="434" spans="1:7" x14ac:dyDescent="0.25">
      <c r="A434" s="156">
        <v>42633</v>
      </c>
      <c r="B434">
        <v>55.259998000000003</v>
      </c>
      <c r="C434">
        <v>55.439999</v>
      </c>
      <c r="D434">
        <v>54.759998000000003</v>
      </c>
      <c r="E434">
        <v>54.869999</v>
      </c>
      <c r="F434">
        <v>50.865864000000002</v>
      </c>
      <c r="G434">
        <v>8563000</v>
      </c>
    </row>
    <row r="435" spans="1:7" x14ac:dyDescent="0.25">
      <c r="A435" s="156">
        <v>42634</v>
      </c>
      <c r="B435">
        <v>55.02</v>
      </c>
      <c r="C435">
        <v>55.380001</v>
      </c>
      <c r="D435">
        <v>54.610000999999997</v>
      </c>
      <c r="E435">
        <v>55.34</v>
      </c>
      <c r="F435">
        <v>51.301566999999999</v>
      </c>
      <c r="G435">
        <v>8041700</v>
      </c>
    </row>
    <row r="436" spans="1:7" x14ac:dyDescent="0.25">
      <c r="A436" s="156">
        <v>42635</v>
      </c>
      <c r="B436">
        <v>55.470001000000003</v>
      </c>
      <c r="C436">
        <v>55.98</v>
      </c>
      <c r="D436">
        <v>55.240001999999997</v>
      </c>
      <c r="E436">
        <v>55.41</v>
      </c>
      <c r="F436">
        <v>51.366463000000003</v>
      </c>
      <c r="G436">
        <v>8052400</v>
      </c>
    </row>
    <row r="437" spans="1:7" x14ac:dyDescent="0.25">
      <c r="A437" s="156">
        <v>42636</v>
      </c>
      <c r="B437">
        <v>55.02</v>
      </c>
      <c r="C437">
        <v>55.709999000000003</v>
      </c>
      <c r="D437">
        <v>54.91</v>
      </c>
      <c r="E437">
        <v>55.150002000000001</v>
      </c>
      <c r="F437">
        <v>51.125439</v>
      </c>
      <c r="G437">
        <v>8921700</v>
      </c>
    </row>
    <row r="438" spans="1:7" x14ac:dyDescent="0.25">
      <c r="A438" s="156">
        <v>42639</v>
      </c>
      <c r="B438">
        <v>54.799999</v>
      </c>
      <c r="C438">
        <v>55</v>
      </c>
      <c r="D438">
        <v>54.080002</v>
      </c>
      <c r="E438">
        <v>54.400002000000001</v>
      </c>
      <c r="F438">
        <v>50.430163999999998</v>
      </c>
      <c r="G438">
        <v>11629600</v>
      </c>
    </row>
    <row r="439" spans="1:7" x14ac:dyDescent="0.25">
      <c r="A439" s="156">
        <v>42640</v>
      </c>
      <c r="B439">
        <v>54.25</v>
      </c>
      <c r="C439">
        <v>55.540000999999997</v>
      </c>
      <c r="D439">
        <v>53.900002000000001</v>
      </c>
      <c r="E439">
        <v>55.34</v>
      </c>
      <c r="F439">
        <v>51.301566999999999</v>
      </c>
      <c r="G439">
        <v>17945200</v>
      </c>
    </row>
    <row r="440" spans="1:7" x14ac:dyDescent="0.25">
      <c r="A440" s="156">
        <v>42641</v>
      </c>
      <c r="B440">
        <v>54.599997999999999</v>
      </c>
      <c r="C440">
        <v>55</v>
      </c>
      <c r="D440">
        <v>52.799999</v>
      </c>
      <c r="E440">
        <v>53.25</v>
      </c>
      <c r="F440">
        <v>49.364086</v>
      </c>
      <c r="G440">
        <v>33213000</v>
      </c>
    </row>
    <row r="441" spans="1:7" x14ac:dyDescent="0.25">
      <c r="A441" s="156">
        <v>42642</v>
      </c>
      <c r="B441">
        <v>52.919998</v>
      </c>
      <c r="C441">
        <v>53.580002</v>
      </c>
      <c r="D441">
        <v>52.119999</v>
      </c>
      <c r="E441">
        <v>52.16</v>
      </c>
      <c r="F441">
        <v>48.353625999999998</v>
      </c>
      <c r="G441">
        <v>16993900</v>
      </c>
    </row>
    <row r="442" spans="1:7" x14ac:dyDescent="0.25">
      <c r="A442" s="156">
        <v>42643</v>
      </c>
      <c r="B442">
        <v>52.57</v>
      </c>
      <c r="C442">
        <v>53.060001</v>
      </c>
      <c r="D442">
        <v>52.279998999999997</v>
      </c>
      <c r="E442">
        <v>52.650002000000001</v>
      </c>
      <c r="F442">
        <v>48.807876999999998</v>
      </c>
      <c r="G442">
        <v>12940200</v>
      </c>
    </row>
    <row r="443" spans="1:7" x14ac:dyDescent="0.25">
      <c r="A443" s="156">
        <v>42646</v>
      </c>
      <c r="B443">
        <v>52.540000999999997</v>
      </c>
      <c r="C443">
        <v>53</v>
      </c>
      <c r="D443">
        <v>52.419998</v>
      </c>
      <c r="E443">
        <v>52.669998</v>
      </c>
      <c r="F443">
        <v>48.826411999999998</v>
      </c>
      <c r="G443">
        <v>7632500</v>
      </c>
    </row>
    <row r="444" spans="1:7" x14ac:dyDescent="0.25">
      <c r="A444" s="156">
        <v>42647</v>
      </c>
      <c r="B444">
        <v>52.900002000000001</v>
      </c>
      <c r="C444">
        <v>53.060001</v>
      </c>
      <c r="D444">
        <v>52.080002</v>
      </c>
      <c r="E444">
        <v>52.139999000000003</v>
      </c>
      <c r="F444">
        <v>48.335087000000001</v>
      </c>
      <c r="G444">
        <v>10737400</v>
      </c>
    </row>
    <row r="445" spans="1:7" x14ac:dyDescent="0.25">
      <c r="A445" s="156">
        <v>42648</v>
      </c>
      <c r="B445">
        <v>52.150002000000001</v>
      </c>
      <c r="C445">
        <v>52.639999000000003</v>
      </c>
      <c r="D445">
        <v>52.099997999999999</v>
      </c>
      <c r="E445">
        <v>52.119999</v>
      </c>
      <c r="F445">
        <v>48.316558999999998</v>
      </c>
      <c r="G445">
        <v>7244100</v>
      </c>
    </row>
    <row r="446" spans="1:7" x14ac:dyDescent="0.25">
      <c r="A446" s="156">
        <v>42649</v>
      </c>
      <c r="B446">
        <v>52.200001</v>
      </c>
      <c r="C446">
        <v>52.330002</v>
      </c>
      <c r="D446">
        <v>51.970001000000003</v>
      </c>
      <c r="E446">
        <v>52.029998999999997</v>
      </c>
      <c r="F446">
        <v>48.233105000000002</v>
      </c>
      <c r="G446">
        <v>9391700</v>
      </c>
    </row>
    <row r="447" spans="1:7" x14ac:dyDescent="0.25">
      <c r="A447" s="156">
        <v>42650</v>
      </c>
      <c r="B447">
        <v>52.419998</v>
      </c>
      <c r="C447">
        <v>52.459999000000003</v>
      </c>
      <c r="D447">
        <v>51.68</v>
      </c>
      <c r="E447">
        <v>51.790000999999997</v>
      </c>
      <c r="F447">
        <v>48.010627999999997</v>
      </c>
      <c r="G447">
        <v>8407100</v>
      </c>
    </row>
    <row r="448" spans="1:7" x14ac:dyDescent="0.25">
      <c r="A448" s="156">
        <v>42653</v>
      </c>
      <c r="B448">
        <v>52.130001</v>
      </c>
      <c r="C448">
        <v>52.25</v>
      </c>
      <c r="D448">
        <v>51.77</v>
      </c>
      <c r="E448">
        <v>51.790000999999997</v>
      </c>
      <c r="F448">
        <v>48.010627999999997</v>
      </c>
      <c r="G448">
        <v>5469300</v>
      </c>
    </row>
    <row r="449" spans="1:7" x14ac:dyDescent="0.25">
      <c r="A449" s="156">
        <v>42654</v>
      </c>
      <c r="B449">
        <v>51.950001</v>
      </c>
      <c r="C449">
        <v>52.25</v>
      </c>
      <c r="D449">
        <v>51.52</v>
      </c>
      <c r="E449">
        <v>51.82</v>
      </c>
      <c r="F449">
        <v>48.038437000000002</v>
      </c>
      <c r="G449">
        <v>9203500</v>
      </c>
    </row>
    <row r="450" spans="1:7" x14ac:dyDescent="0.25">
      <c r="A450" s="156">
        <v>42655</v>
      </c>
      <c r="B450">
        <v>52.009998000000003</v>
      </c>
      <c r="C450">
        <v>52.709999000000003</v>
      </c>
      <c r="D450">
        <v>51.799999</v>
      </c>
      <c r="E450">
        <v>52.439999</v>
      </c>
      <c r="F450">
        <v>48.613200999999997</v>
      </c>
      <c r="G450">
        <v>9301300</v>
      </c>
    </row>
    <row r="451" spans="1:7" x14ac:dyDescent="0.25">
      <c r="A451" s="156">
        <v>42656</v>
      </c>
      <c r="B451">
        <v>52.119999</v>
      </c>
      <c r="C451">
        <v>52.32</v>
      </c>
      <c r="D451">
        <v>51.5</v>
      </c>
      <c r="E451">
        <v>52.029998999999997</v>
      </c>
      <c r="F451">
        <v>48.233105000000002</v>
      </c>
      <c r="G451">
        <v>8425800</v>
      </c>
    </row>
    <row r="452" spans="1:7" x14ac:dyDescent="0.25">
      <c r="A452" s="156">
        <v>42657</v>
      </c>
      <c r="B452">
        <v>52.380001</v>
      </c>
      <c r="C452">
        <v>52.5</v>
      </c>
      <c r="D452">
        <v>51.619999</v>
      </c>
      <c r="E452">
        <v>51.619999</v>
      </c>
      <c r="F452">
        <v>47.853043</v>
      </c>
      <c r="G452">
        <v>7133800</v>
      </c>
    </row>
    <row r="453" spans="1:7" x14ac:dyDescent="0.25">
      <c r="A453" s="156">
        <v>42660</v>
      </c>
      <c r="B453">
        <v>51.650002000000001</v>
      </c>
      <c r="C453">
        <v>51.75</v>
      </c>
      <c r="D453">
        <v>50.959999000000003</v>
      </c>
      <c r="E453">
        <v>51.029998999999997</v>
      </c>
      <c r="F453">
        <v>47.306099000000003</v>
      </c>
      <c r="G453">
        <v>7904000</v>
      </c>
    </row>
    <row r="454" spans="1:7" x14ac:dyDescent="0.25">
      <c r="A454" s="156">
        <v>42661</v>
      </c>
      <c r="B454">
        <v>51.299999</v>
      </c>
      <c r="C454">
        <v>51.66</v>
      </c>
      <c r="D454">
        <v>51.189999</v>
      </c>
      <c r="E454">
        <v>51.220001000000003</v>
      </c>
      <c r="F454">
        <v>47.482227000000002</v>
      </c>
      <c r="G454">
        <v>6805200</v>
      </c>
    </row>
    <row r="455" spans="1:7" x14ac:dyDescent="0.25">
      <c r="A455" s="156">
        <v>42662</v>
      </c>
      <c r="B455">
        <v>51.34</v>
      </c>
      <c r="C455">
        <v>51.84</v>
      </c>
      <c r="D455">
        <v>51.139999000000003</v>
      </c>
      <c r="E455">
        <v>51.799999</v>
      </c>
      <c r="F455">
        <v>48.019908999999998</v>
      </c>
      <c r="G455">
        <v>6999000</v>
      </c>
    </row>
    <row r="456" spans="1:7" x14ac:dyDescent="0.25">
      <c r="A456" s="156">
        <v>42663</v>
      </c>
      <c r="B456">
        <v>51.77</v>
      </c>
      <c r="C456">
        <v>52.360000999999997</v>
      </c>
      <c r="D456">
        <v>51.689999</v>
      </c>
      <c r="E456">
        <v>51.889999000000003</v>
      </c>
      <c r="F456">
        <v>48.103332999999999</v>
      </c>
      <c r="G456">
        <v>6590500</v>
      </c>
    </row>
    <row r="457" spans="1:7" x14ac:dyDescent="0.25">
      <c r="A457" s="156">
        <v>42664</v>
      </c>
      <c r="B457">
        <v>51.740001999999997</v>
      </c>
      <c r="C457">
        <v>51.869999</v>
      </c>
      <c r="D457">
        <v>51.25</v>
      </c>
      <c r="E457">
        <v>51.77</v>
      </c>
      <c r="F457">
        <v>47.992100000000001</v>
      </c>
      <c r="G457">
        <v>9161000</v>
      </c>
    </row>
    <row r="458" spans="1:7" x14ac:dyDescent="0.25">
      <c r="A458" s="156">
        <v>42667</v>
      </c>
      <c r="B458">
        <v>52.16</v>
      </c>
      <c r="C458">
        <v>52.290000999999997</v>
      </c>
      <c r="D458">
        <v>51.830002</v>
      </c>
      <c r="E458">
        <v>51.869999</v>
      </c>
      <c r="F458">
        <v>48.084797000000002</v>
      </c>
      <c r="G458">
        <v>7578200</v>
      </c>
    </row>
    <row r="459" spans="1:7" x14ac:dyDescent="0.25">
      <c r="A459" s="156">
        <v>42668</v>
      </c>
      <c r="B459">
        <v>50.970001000000003</v>
      </c>
      <c r="C459">
        <v>51.439999</v>
      </c>
      <c r="D459">
        <v>50.709999000000003</v>
      </c>
      <c r="E459">
        <v>51.049999</v>
      </c>
      <c r="F459">
        <v>47.324638</v>
      </c>
      <c r="G459">
        <v>14975300</v>
      </c>
    </row>
    <row r="460" spans="1:7" x14ac:dyDescent="0.25">
      <c r="A460" s="156">
        <v>42669</v>
      </c>
      <c r="B460">
        <v>50.950001</v>
      </c>
      <c r="C460">
        <v>52.27</v>
      </c>
      <c r="D460">
        <v>50.900002000000001</v>
      </c>
      <c r="E460">
        <v>51.970001000000003</v>
      </c>
      <c r="F460">
        <v>48.177498</v>
      </c>
      <c r="G460">
        <v>12401100</v>
      </c>
    </row>
    <row r="461" spans="1:7" x14ac:dyDescent="0.25">
      <c r="A461" s="156">
        <v>42670</v>
      </c>
      <c r="B461">
        <v>52.34</v>
      </c>
      <c r="C461">
        <v>52.34</v>
      </c>
      <c r="D461">
        <v>51.689999</v>
      </c>
      <c r="E461">
        <v>51.889999000000003</v>
      </c>
      <c r="F461">
        <v>48.103332999999999</v>
      </c>
      <c r="G461">
        <v>7939200</v>
      </c>
    </row>
    <row r="462" spans="1:7" x14ac:dyDescent="0.25">
      <c r="A462" s="156">
        <v>42671</v>
      </c>
      <c r="B462">
        <v>52.119999</v>
      </c>
      <c r="C462">
        <v>52.5</v>
      </c>
      <c r="D462">
        <v>51.790000999999997</v>
      </c>
      <c r="E462">
        <v>52.02</v>
      </c>
      <c r="F462">
        <v>48.223854000000003</v>
      </c>
      <c r="G462">
        <v>9096700</v>
      </c>
    </row>
    <row r="463" spans="1:7" x14ac:dyDescent="0.25">
      <c r="A463" s="156">
        <v>42674</v>
      </c>
      <c r="B463">
        <v>50.880001</v>
      </c>
      <c r="C463">
        <v>51.150002000000001</v>
      </c>
      <c r="D463">
        <v>50</v>
      </c>
      <c r="E463">
        <v>50.18</v>
      </c>
      <c r="F463">
        <v>46.518115999999999</v>
      </c>
      <c r="G463">
        <v>17931300</v>
      </c>
    </row>
    <row r="464" spans="1:7" x14ac:dyDescent="0.25">
      <c r="A464" s="156">
        <v>42675</v>
      </c>
      <c r="B464">
        <v>50.5</v>
      </c>
      <c r="C464">
        <v>50.509998000000003</v>
      </c>
      <c r="D464">
        <v>49.139999000000003</v>
      </c>
      <c r="E464">
        <v>49.619999</v>
      </c>
      <c r="F464">
        <v>45.998989000000002</v>
      </c>
      <c r="G464">
        <v>14100400</v>
      </c>
    </row>
    <row r="465" spans="1:7" x14ac:dyDescent="0.25">
      <c r="A465" s="156">
        <v>42676</v>
      </c>
      <c r="B465">
        <v>49.240001999999997</v>
      </c>
      <c r="C465">
        <v>50.27</v>
      </c>
      <c r="D465">
        <v>49.009998000000003</v>
      </c>
      <c r="E465">
        <v>49.720001000000003</v>
      </c>
      <c r="F465">
        <v>46.091693999999997</v>
      </c>
      <c r="G465">
        <v>10775900</v>
      </c>
    </row>
    <row r="466" spans="1:7" x14ac:dyDescent="0.25">
      <c r="A466" s="156">
        <v>42677</v>
      </c>
      <c r="B466">
        <v>49.98</v>
      </c>
      <c r="C466">
        <v>50</v>
      </c>
      <c r="D466">
        <v>49.310001</v>
      </c>
      <c r="E466">
        <v>49.73</v>
      </c>
      <c r="F466">
        <v>46.100971000000001</v>
      </c>
      <c r="G466">
        <v>7678700</v>
      </c>
    </row>
    <row r="467" spans="1:7" x14ac:dyDescent="0.25">
      <c r="A467" s="156">
        <v>42678</v>
      </c>
      <c r="B467">
        <v>49.799999</v>
      </c>
      <c r="C467">
        <v>50.450001</v>
      </c>
      <c r="D467">
        <v>49.759998000000003</v>
      </c>
      <c r="E467">
        <v>49.959999000000003</v>
      </c>
      <c r="F467">
        <v>46.314177999999998</v>
      </c>
      <c r="G467">
        <v>9925200</v>
      </c>
    </row>
    <row r="468" spans="1:7" x14ac:dyDescent="0.25">
      <c r="A468" s="156">
        <v>42681</v>
      </c>
      <c r="B468">
        <v>50.48</v>
      </c>
      <c r="C468">
        <v>50.93</v>
      </c>
      <c r="D468">
        <v>50.279998999999997</v>
      </c>
      <c r="E468">
        <v>50.91</v>
      </c>
      <c r="F468">
        <v>47.194851</v>
      </c>
      <c r="G468">
        <v>8358700</v>
      </c>
    </row>
    <row r="469" spans="1:7" x14ac:dyDescent="0.25">
      <c r="A469" s="156">
        <v>42682</v>
      </c>
      <c r="B469">
        <v>51.099997999999999</v>
      </c>
      <c r="C469">
        <v>51.490001999999997</v>
      </c>
      <c r="D469">
        <v>50.950001</v>
      </c>
      <c r="E469">
        <v>51.080002</v>
      </c>
      <c r="F469">
        <v>47.352459000000003</v>
      </c>
      <c r="G469">
        <v>8111400</v>
      </c>
    </row>
    <row r="470" spans="1:7" x14ac:dyDescent="0.25">
      <c r="A470" s="156">
        <v>42683</v>
      </c>
      <c r="B470">
        <v>50.07</v>
      </c>
      <c r="C470">
        <v>51.27</v>
      </c>
      <c r="D470">
        <v>49.799999</v>
      </c>
      <c r="E470">
        <v>51.119999</v>
      </c>
      <c r="F470">
        <v>47.389525999999996</v>
      </c>
      <c r="G470">
        <v>9058600</v>
      </c>
    </row>
    <row r="471" spans="1:7" x14ac:dyDescent="0.25">
      <c r="A471" s="156">
        <v>42684</v>
      </c>
      <c r="B471">
        <v>51.290000999999997</v>
      </c>
      <c r="C471">
        <v>51.369999</v>
      </c>
      <c r="D471">
        <v>50.330002</v>
      </c>
      <c r="E471">
        <v>50.389999000000003</v>
      </c>
      <c r="F471">
        <v>46.712806999999998</v>
      </c>
      <c r="G471">
        <v>12316100</v>
      </c>
    </row>
    <row r="472" spans="1:7" x14ac:dyDescent="0.25">
      <c r="A472" s="156">
        <v>42685</v>
      </c>
      <c r="B472">
        <v>50.220001000000003</v>
      </c>
      <c r="C472">
        <v>50.849997999999999</v>
      </c>
      <c r="D472">
        <v>50.18</v>
      </c>
      <c r="E472">
        <v>50.77</v>
      </c>
      <c r="F472">
        <v>47.065075</v>
      </c>
      <c r="G472">
        <v>6300600</v>
      </c>
    </row>
    <row r="473" spans="1:7" x14ac:dyDescent="0.25">
      <c r="A473" s="156">
        <v>42688</v>
      </c>
      <c r="B473">
        <v>51.18</v>
      </c>
      <c r="C473">
        <v>51.189999</v>
      </c>
      <c r="D473">
        <v>50.209999000000003</v>
      </c>
      <c r="E473">
        <v>50.209999000000003</v>
      </c>
      <c r="F473">
        <v>46.545948000000003</v>
      </c>
      <c r="G473">
        <v>8063900</v>
      </c>
    </row>
    <row r="474" spans="1:7" x14ac:dyDescent="0.25">
      <c r="A474" s="156">
        <v>42689</v>
      </c>
      <c r="B474">
        <v>50.459999000000003</v>
      </c>
      <c r="C474">
        <v>50.639999000000003</v>
      </c>
      <c r="D474">
        <v>49.75</v>
      </c>
      <c r="E474">
        <v>50.130001</v>
      </c>
      <c r="F474">
        <v>46.471775000000001</v>
      </c>
      <c r="G474">
        <v>9299800</v>
      </c>
    </row>
    <row r="475" spans="1:7" x14ac:dyDescent="0.25">
      <c r="A475" s="156">
        <v>42690</v>
      </c>
      <c r="B475">
        <v>50</v>
      </c>
      <c r="C475">
        <v>50.799999</v>
      </c>
      <c r="D475">
        <v>49.950001</v>
      </c>
      <c r="E475">
        <v>50.68</v>
      </c>
      <c r="F475">
        <v>46.981631999999998</v>
      </c>
      <c r="G475">
        <v>6760300</v>
      </c>
    </row>
    <row r="476" spans="1:7" x14ac:dyDescent="0.25">
      <c r="A476" s="156">
        <v>42691</v>
      </c>
      <c r="B476">
        <v>50.939999</v>
      </c>
      <c r="C476">
        <v>51.669998</v>
      </c>
      <c r="D476">
        <v>50.720001000000003</v>
      </c>
      <c r="E476">
        <v>51.59</v>
      </c>
      <c r="F476">
        <v>47.825240999999998</v>
      </c>
      <c r="G476">
        <v>7671600</v>
      </c>
    </row>
    <row r="477" spans="1:7" x14ac:dyDescent="0.25">
      <c r="A477" s="156">
        <v>42692</v>
      </c>
      <c r="B477">
        <v>51.389999000000003</v>
      </c>
      <c r="C477">
        <v>51.889999000000003</v>
      </c>
      <c r="D477">
        <v>50.959999000000003</v>
      </c>
      <c r="E477">
        <v>51.099997999999999</v>
      </c>
      <c r="F477">
        <v>47.370978999999998</v>
      </c>
      <c r="G477">
        <v>7461600</v>
      </c>
    </row>
    <row r="478" spans="1:7" x14ac:dyDescent="0.25">
      <c r="A478" s="156">
        <v>42695</v>
      </c>
      <c r="B478">
        <v>51</v>
      </c>
      <c r="C478">
        <v>51.419998</v>
      </c>
      <c r="D478">
        <v>50.950001</v>
      </c>
      <c r="E478">
        <v>51.279998999999997</v>
      </c>
      <c r="F478">
        <v>47.537849000000001</v>
      </c>
      <c r="G478">
        <v>5357200</v>
      </c>
    </row>
    <row r="479" spans="1:7" x14ac:dyDescent="0.25">
      <c r="A479" s="156">
        <v>42696</v>
      </c>
      <c r="B479">
        <v>51.470001000000003</v>
      </c>
      <c r="C479">
        <v>51.75</v>
      </c>
      <c r="D479">
        <v>51.049999</v>
      </c>
      <c r="E479">
        <v>51.709999000000003</v>
      </c>
      <c r="F479">
        <v>47.936478000000001</v>
      </c>
      <c r="G479">
        <v>5228100</v>
      </c>
    </row>
    <row r="480" spans="1:7" x14ac:dyDescent="0.25">
      <c r="A480" s="156">
        <v>42697</v>
      </c>
      <c r="B480">
        <v>51.709999000000003</v>
      </c>
      <c r="C480">
        <v>51.849997999999999</v>
      </c>
      <c r="D480">
        <v>51.200001</v>
      </c>
      <c r="E480">
        <v>51.34</v>
      </c>
      <c r="F480">
        <v>47.593468000000001</v>
      </c>
      <c r="G480">
        <v>4141600</v>
      </c>
    </row>
    <row r="481" spans="1:7" x14ac:dyDescent="0.25">
      <c r="A481" s="156">
        <v>42699</v>
      </c>
      <c r="B481">
        <v>51.68</v>
      </c>
      <c r="C481">
        <v>51.740001999999997</v>
      </c>
      <c r="D481">
        <v>51.349997999999999</v>
      </c>
      <c r="E481">
        <v>51.52</v>
      </c>
      <c r="F481">
        <v>47.760337999999997</v>
      </c>
      <c r="G481">
        <v>2736800</v>
      </c>
    </row>
    <row r="482" spans="1:7" x14ac:dyDescent="0.25">
      <c r="A482" s="156">
        <v>42702</v>
      </c>
      <c r="B482">
        <v>51.439999</v>
      </c>
      <c r="C482">
        <v>51.439999</v>
      </c>
      <c r="D482">
        <v>50.610000999999997</v>
      </c>
      <c r="E482">
        <v>51.009998000000003</v>
      </c>
      <c r="F482">
        <v>47.287562999999999</v>
      </c>
      <c r="G482">
        <v>8602100</v>
      </c>
    </row>
    <row r="483" spans="1:7" x14ac:dyDescent="0.25">
      <c r="A483" s="156">
        <v>42703</v>
      </c>
      <c r="B483">
        <v>51.200001</v>
      </c>
      <c r="C483">
        <v>51.369999</v>
      </c>
      <c r="D483">
        <v>50.57</v>
      </c>
      <c r="E483">
        <v>50.630001</v>
      </c>
      <c r="F483">
        <v>46.935284000000003</v>
      </c>
      <c r="G483">
        <v>6065700</v>
      </c>
    </row>
    <row r="484" spans="1:7" x14ac:dyDescent="0.25">
      <c r="A484" s="156">
        <v>42704</v>
      </c>
      <c r="B484">
        <v>50.52</v>
      </c>
      <c r="C484">
        <v>50.810001</v>
      </c>
      <c r="D484">
        <v>50.07</v>
      </c>
      <c r="E484">
        <v>50.07</v>
      </c>
      <c r="F484">
        <v>46.416142000000001</v>
      </c>
      <c r="G484">
        <v>8198400</v>
      </c>
    </row>
    <row r="485" spans="1:7" x14ac:dyDescent="0.25">
      <c r="A485" s="156">
        <v>42705</v>
      </c>
      <c r="B485">
        <v>50.110000999999997</v>
      </c>
      <c r="C485">
        <v>51.25</v>
      </c>
      <c r="D485">
        <v>50.060001</v>
      </c>
      <c r="E485">
        <v>50.650002000000001</v>
      </c>
      <c r="F485">
        <v>47.12323</v>
      </c>
      <c r="G485">
        <v>7610100</v>
      </c>
    </row>
    <row r="486" spans="1:7" x14ac:dyDescent="0.25">
      <c r="A486" s="156">
        <v>42706</v>
      </c>
      <c r="B486">
        <v>50.259998000000003</v>
      </c>
      <c r="C486">
        <v>50.68</v>
      </c>
      <c r="D486">
        <v>50.110000999999997</v>
      </c>
      <c r="E486">
        <v>50.459999000000003</v>
      </c>
      <c r="F486">
        <v>46.946457000000002</v>
      </c>
      <c r="G486">
        <v>6933300</v>
      </c>
    </row>
    <row r="487" spans="1:7" x14ac:dyDescent="0.25">
      <c r="A487" s="156">
        <v>42709</v>
      </c>
      <c r="B487">
        <v>50.799999</v>
      </c>
      <c r="C487">
        <v>52.27</v>
      </c>
      <c r="D487">
        <v>50.700001</v>
      </c>
      <c r="E487">
        <v>51.849997999999999</v>
      </c>
      <c r="F487">
        <v>48.239669999999997</v>
      </c>
      <c r="G487">
        <v>12031200</v>
      </c>
    </row>
    <row r="488" spans="1:7" x14ac:dyDescent="0.25">
      <c r="A488" s="156">
        <v>42710</v>
      </c>
      <c r="B488">
        <v>50.830002</v>
      </c>
      <c r="C488">
        <v>51.099997999999999</v>
      </c>
      <c r="D488">
        <v>50.259998000000003</v>
      </c>
      <c r="E488">
        <v>50.57</v>
      </c>
      <c r="F488">
        <v>47.048800999999997</v>
      </c>
      <c r="G488">
        <v>12496300</v>
      </c>
    </row>
    <row r="489" spans="1:7" x14ac:dyDescent="0.25">
      <c r="A489" s="156">
        <v>42711</v>
      </c>
      <c r="B489">
        <v>50.790000999999997</v>
      </c>
      <c r="C489">
        <v>52.25</v>
      </c>
      <c r="D489">
        <v>50.599997999999999</v>
      </c>
      <c r="E489">
        <v>52.099997999999999</v>
      </c>
      <c r="F489">
        <v>48.472267000000002</v>
      </c>
      <c r="G489">
        <v>10412600</v>
      </c>
    </row>
    <row r="490" spans="1:7" x14ac:dyDescent="0.25">
      <c r="A490" s="156">
        <v>42712</v>
      </c>
      <c r="B490">
        <v>52.150002000000001</v>
      </c>
      <c r="C490">
        <v>52.470001000000003</v>
      </c>
      <c r="D490">
        <v>51.450001</v>
      </c>
      <c r="E490">
        <v>51.549999</v>
      </c>
      <c r="F490">
        <v>47.960555999999997</v>
      </c>
      <c r="G490">
        <v>9260900</v>
      </c>
    </row>
    <row r="491" spans="1:7" x14ac:dyDescent="0.25">
      <c r="A491" s="156">
        <v>42713</v>
      </c>
      <c r="B491">
        <v>51.759998000000003</v>
      </c>
      <c r="C491">
        <v>51.970001000000003</v>
      </c>
      <c r="D491">
        <v>51.5</v>
      </c>
      <c r="E491">
        <v>51.720001000000003</v>
      </c>
      <c r="F491">
        <v>48.118735999999998</v>
      </c>
      <c r="G491">
        <v>5869800</v>
      </c>
    </row>
    <row r="492" spans="1:7" x14ac:dyDescent="0.25">
      <c r="A492" s="156">
        <v>42716</v>
      </c>
      <c r="B492">
        <v>51.5</v>
      </c>
      <c r="C492">
        <v>51.900002000000001</v>
      </c>
      <c r="D492">
        <v>50.939999</v>
      </c>
      <c r="E492">
        <v>51.540000999999997</v>
      </c>
      <c r="F492">
        <v>47.951270999999998</v>
      </c>
      <c r="G492">
        <v>11459500</v>
      </c>
    </row>
    <row r="493" spans="1:7" x14ac:dyDescent="0.25">
      <c r="A493" s="156">
        <v>42717</v>
      </c>
      <c r="B493">
        <v>51.830002</v>
      </c>
      <c r="C493">
        <v>53.220001000000003</v>
      </c>
      <c r="D493">
        <v>51.830002</v>
      </c>
      <c r="E493">
        <v>52.299999</v>
      </c>
      <c r="F493">
        <v>48.658337000000003</v>
      </c>
      <c r="G493">
        <v>11442300</v>
      </c>
    </row>
    <row r="494" spans="1:7" x14ac:dyDescent="0.25">
      <c r="A494" s="156">
        <v>42718</v>
      </c>
      <c r="B494">
        <v>52.240001999999997</v>
      </c>
      <c r="C494">
        <v>52.34</v>
      </c>
      <c r="D494">
        <v>51.59</v>
      </c>
      <c r="E494">
        <v>51.790000999999997</v>
      </c>
      <c r="F494">
        <v>48.183861</v>
      </c>
      <c r="G494">
        <v>8012800</v>
      </c>
    </row>
    <row r="495" spans="1:7" x14ac:dyDescent="0.25">
      <c r="A495" s="156">
        <v>42719</v>
      </c>
      <c r="B495">
        <v>52</v>
      </c>
      <c r="C495">
        <v>52.040000999999997</v>
      </c>
      <c r="D495">
        <v>51.09</v>
      </c>
      <c r="E495">
        <v>51.290000999999997</v>
      </c>
      <c r="F495">
        <v>47.718674</v>
      </c>
      <c r="G495">
        <v>9567500</v>
      </c>
    </row>
    <row r="496" spans="1:7" x14ac:dyDescent="0.25">
      <c r="A496" s="156">
        <v>42720</v>
      </c>
      <c r="B496">
        <v>51.599997999999999</v>
      </c>
      <c r="C496">
        <v>51.639999000000003</v>
      </c>
      <c r="D496">
        <v>50.669998</v>
      </c>
      <c r="E496">
        <v>50.919998</v>
      </c>
      <c r="F496">
        <v>47.374428000000002</v>
      </c>
      <c r="G496">
        <v>13984900</v>
      </c>
    </row>
    <row r="497" spans="1:7" x14ac:dyDescent="0.25">
      <c r="A497" s="156">
        <v>42723</v>
      </c>
      <c r="B497">
        <v>50.91</v>
      </c>
      <c r="C497">
        <v>51.360000999999997</v>
      </c>
      <c r="D497">
        <v>50.48</v>
      </c>
      <c r="E497">
        <v>50.849997999999999</v>
      </c>
      <c r="F497">
        <v>47.309306999999997</v>
      </c>
      <c r="G497">
        <v>9451700</v>
      </c>
    </row>
    <row r="498" spans="1:7" x14ac:dyDescent="0.25">
      <c r="A498" s="156">
        <v>42724</v>
      </c>
      <c r="B498">
        <v>51.060001</v>
      </c>
      <c r="C498">
        <v>51.990001999999997</v>
      </c>
      <c r="D498">
        <v>50.75</v>
      </c>
      <c r="E498">
        <v>51.790000999999997</v>
      </c>
      <c r="F498">
        <v>48.183861</v>
      </c>
      <c r="G498">
        <v>15984100</v>
      </c>
    </row>
    <row r="499" spans="1:7" x14ac:dyDescent="0.25">
      <c r="A499" s="156">
        <v>42725</v>
      </c>
      <c r="B499">
        <v>52.900002000000001</v>
      </c>
      <c r="C499">
        <v>53.349997999999999</v>
      </c>
      <c r="D499">
        <v>51.549999</v>
      </c>
      <c r="E499">
        <v>52.299999</v>
      </c>
      <c r="F499">
        <v>48.658337000000003</v>
      </c>
      <c r="G499">
        <v>23236400</v>
      </c>
    </row>
    <row r="500" spans="1:7" x14ac:dyDescent="0.25">
      <c r="A500" s="156">
        <v>42726</v>
      </c>
      <c r="B500">
        <v>52.799999</v>
      </c>
      <c r="C500">
        <v>53</v>
      </c>
      <c r="D500">
        <v>52.029998999999997</v>
      </c>
      <c r="E500">
        <v>52.139999000000003</v>
      </c>
      <c r="F500">
        <v>48.509483000000003</v>
      </c>
      <c r="G500">
        <v>11798900</v>
      </c>
    </row>
    <row r="501" spans="1:7" x14ac:dyDescent="0.25">
      <c r="A501" s="156">
        <v>42727</v>
      </c>
      <c r="B501">
        <v>51.990001999999997</v>
      </c>
      <c r="C501">
        <v>52.349997999999999</v>
      </c>
      <c r="D501">
        <v>51.669998</v>
      </c>
      <c r="E501">
        <v>51.91</v>
      </c>
      <c r="F501">
        <v>48.295501999999999</v>
      </c>
      <c r="G501">
        <v>9360800</v>
      </c>
    </row>
    <row r="502" spans="1:7" x14ac:dyDescent="0.25">
      <c r="A502" s="156">
        <v>42731</v>
      </c>
      <c r="B502">
        <v>51.799999</v>
      </c>
      <c r="C502">
        <v>52.25</v>
      </c>
      <c r="D502">
        <v>51.200001</v>
      </c>
      <c r="E502">
        <v>51.290000999999997</v>
      </c>
      <c r="F502">
        <v>47.718674</v>
      </c>
      <c r="G502">
        <v>8175000</v>
      </c>
    </row>
    <row r="503" spans="1:7" x14ac:dyDescent="0.25">
      <c r="A503" s="156">
        <v>42732</v>
      </c>
      <c r="B503">
        <v>51.310001</v>
      </c>
      <c r="C503">
        <v>51.5</v>
      </c>
      <c r="D503">
        <v>50.869999</v>
      </c>
      <c r="E503">
        <v>51.02</v>
      </c>
      <c r="F503">
        <v>47.467467999999997</v>
      </c>
      <c r="G503">
        <v>6318000</v>
      </c>
    </row>
    <row r="504" spans="1:7" x14ac:dyDescent="0.25">
      <c r="A504" s="156">
        <v>42733</v>
      </c>
      <c r="B504">
        <v>51</v>
      </c>
      <c r="C504">
        <v>51.240001999999997</v>
      </c>
      <c r="D504">
        <v>50.880001</v>
      </c>
      <c r="E504">
        <v>51.060001</v>
      </c>
      <c r="F504">
        <v>47.504683999999997</v>
      </c>
      <c r="G504">
        <v>4680800</v>
      </c>
    </row>
    <row r="505" spans="1:7" x14ac:dyDescent="0.25">
      <c r="A505" s="156">
        <v>42734</v>
      </c>
      <c r="B505">
        <v>51.099997999999999</v>
      </c>
      <c r="C505">
        <v>51.330002</v>
      </c>
      <c r="D505">
        <v>50.700001</v>
      </c>
      <c r="E505">
        <v>50.830002</v>
      </c>
      <c r="F505">
        <v>47.290706999999998</v>
      </c>
      <c r="G505">
        <v>7384300</v>
      </c>
    </row>
    <row r="506" spans="1:7" x14ac:dyDescent="0.25">
      <c r="A506" s="156">
        <v>42738</v>
      </c>
      <c r="B506">
        <v>51.990001999999997</v>
      </c>
      <c r="C506">
        <v>52.5</v>
      </c>
      <c r="D506">
        <v>51.77</v>
      </c>
      <c r="E506">
        <v>51.98</v>
      </c>
      <c r="F506">
        <v>48.360626000000003</v>
      </c>
      <c r="G506">
        <v>13295600</v>
      </c>
    </row>
    <row r="507" spans="1:7" x14ac:dyDescent="0.25">
      <c r="A507" s="156">
        <v>42739</v>
      </c>
      <c r="B507">
        <v>52.23</v>
      </c>
      <c r="C507">
        <v>53.349997999999999</v>
      </c>
      <c r="D507">
        <v>52.09</v>
      </c>
      <c r="E507">
        <v>53.07</v>
      </c>
      <c r="F507">
        <v>49.374729000000002</v>
      </c>
      <c r="G507">
        <v>13759500</v>
      </c>
    </row>
    <row r="508" spans="1:7" x14ac:dyDescent="0.25">
      <c r="A508" s="156">
        <v>42740</v>
      </c>
      <c r="B508">
        <v>52.919998</v>
      </c>
      <c r="C508">
        <v>53.099997999999999</v>
      </c>
      <c r="D508">
        <v>52.439999</v>
      </c>
      <c r="E508">
        <v>53.060001</v>
      </c>
      <c r="F508">
        <v>49.365425000000002</v>
      </c>
      <c r="G508">
        <v>8682200</v>
      </c>
    </row>
    <row r="509" spans="1:7" x14ac:dyDescent="0.25">
      <c r="A509" s="156">
        <v>42741</v>
      </c>
      <c r="B509">
        <v>53.09</v>
      </c>
      <c r="C509">
        <v>54.09</v>
      </c>
      <c r="D509">
        <v>52.98</v>
      </c>
      <c r="E509">
        <v>53.91</v>
      </c>
      <c r="F509">
        <v>50.156241999999999</v>
      </c>
      <c r="G509">
        <v>12532400</v>
      </c>
    </row>
    <row r="510" spans="1:7" x14ac:dyDescent="0.25">
      <c r="A510" s="156">
        <v>42744</v>
      </c>
      <c r="B510">
        <v>53.959999000000003</v>
      </c>
      <c r="C510">
        <v>53.990001999999997</v>
      </c>
      <c r="D510">
        <v>53.220001000000003</v>
      </c>
      <c r="E510">
        <v>53.380001</v>
      </c>
      <c r="F510">
        <v>49.663139000000001</v>
      </c>
      <c r="G510">
        <v>8835300</v>
      </c>
    </row>
    <row r="511" spans="1:7" x14ac:dyDescent="0.25">
      <c r="A511" s="156">
        <v>42745</v>
      </c>
      <c r="B511">
        <v>53.549999</v>
      </c>
      <c r="C511">
        <v>53.73</v>
      </c>
      <c r="D511">
        <v>53.110000999999997</v>
      </c>
      <c r="E511">
        <v>53.110000999999997</v>
      </c>
      <c r="F511">
        <v>49.411949</v>
      </c>
      <c r="G511">
        <v>8041900</v>
      </c>
    </row>
    <row r="512" spans="1:7" x14ac:dyDescent="0.25">
      <c r="A512" s="156">
        <v>42746</v>
      </c>
      <c r="B512">
        <v>53.119999</v>
      </c>
      <c r="C512">
        <v>53.290000999999997</v>
      </c>
      <c r="D512">
        <v>52.669998</v>
      </c>
      <c r="E512">
        <v>52.689999</v>
      </c>
      <c r="F512">
        <v>49.021183000000001</v>
      </c>
      <c r="G512">
        <v>8208300</v>
      </c>
    </row>
    <row r="513" spans="1:7" x14ac:dyDescent="0.25">
      <c r="A513" s="156">
        <v>42747</v>
      </c>
      <c r="B513">
        <v>52.509998000000003</v>
      </c>
      <c r="C513">
        <v>52.689999</v>
      </c>
      <c r="D513">
        <v>52.16</v>
      </c>
      <c r="E513">
        <v>52.400002000000001</v>
      </c>
      <c r="F513">
        <v>48.751384999999999</v>
      </c>
      <c r="G513">
        <v>7368700</v>
      </c>
    </row>
    <row r="514" spans="1:7" x14ac:dyDescent="0.25">
      <c r="A514" s="156">
        <v>42748</v>
      </c>
      <c r="B514">
        <v>52.59</v>
      </c>
      <c r="C514">
        <v>52.93</v>
      </c>
      <c r="D514">
        <v>52.23</v>
      </c>
      <c r="E514">
        <v>52.919998</v>
      </c>
      <c r="F514">
        <v>49.235165000000002</v>
      </c>
      <c r="G514">
        <v>6694400</v>
      </c>
    </row>
    <row r="515" spans="1:7" x14ac:dyDescent="0.25">
      <c r="A515" s="156">
        <v>42752</v>
      </c>
      <c r="B515">
        <v>53.400002000000001</v>
      </c>
      <c r="C515">
        <v>53.950001</v>
      </c>
      <c r="D515">
        <v>53.009998000000003</v>
      </c>
      <c r="E515">
        <v>53.650002000000001</v>
      </c>
      <c r="F515">
        <v>49.914344999999997</v>
      </c>
      <c r="G515">
        <v>9888500</v>
      </c>
    </row>
    <row r="516" spans="1:7" x14ac:dyDescent="0.25">
      <c r="A516" s="156">
        <v>42753</v>
      </c>
      <c r="B516">
        <v>53.860000999999997</v>
      </c>
      <c r="C516">
        <v>53.889999000000003</v>
      </c>
      <c r="D516">
        <v>52.860000999999997</v>
      </c>
      <c r="E516">
        <v>53.27</v>
      </c>
      <c r="F516">
        <v>49.560805999999999</v>
      </c>
      <c r="G516">
        <v>6743100</v>
      </c>
    </row>
    <row r="517" spans="1:7" x14ac:dyDescent="0.25">
      <c r="A517" s="156">
        <v>42754</v>
      </c>
      <c r="B517">
        <v>53.84</v>
      </c>
      <c r="C517">
        <v>53.939999</v>
      </c>
      <c r="D517">
        <v>52.889999000000003</v>
      </c>
      <c r="E517">
        <v>52.93</v>
      </c>
      <c r="F517">
        <v>49.244480000000003</v>
      </c>
      <c r="G517">
        <v>8320600</v>
      </c>
    </row>
    <row r="518" spans="1:7" x14ac:dyDescent="0.25">
      <c r="A518" s="156">
        <v>42755</v>
      </c>
      <c r="B518">
        <v>53.220001000000003</v>
      </c>
      <c r="C518">
        <v>53.349997999999999</v>
      </c>
      <c r="D518">
        <v>52.900002000000001</v>
      </c>
      <c r="E518">
        <v>53.200001</v>
      </c>
      <c r="F518">
        <v>49.495669999999997</v>
      </c>
      <c r="G518">
        <v>7861000</v>
      </c>
    </row>
    <row r="519" spans="1:7" x14ac:dyDescent="0.25">
      <c r="A519" s="156">
        <v>42758</v>
      </c>
      <c r="B519">
        <v>53.02</v>
      </c>
      <c r="C519">
        <v>53.259998000000003</v>
      </c>
      <c r="D519">
        <v>52.720001000000003</v>
      </c>
      <c r="E519">
        <v>53.240001999999997</v>
      </c>
      <c r="F519">
        <v>49.532893999999999</v>
      </c>
      <c r="G519">
        <v>7025700</v>
      </c>
    </row>
    <row r="520" spans="1:7" x14ac:dyDescent="0.25">
      <c r="A520" s="156">
        <v>42759</v>
      </c>
      <c r="B520">
        <v>53.02</v>
      </c>
      <c r="C520">
        <v>53.57</v>
      </c>
      <c r="D520">
        <v>52.990001999999997</v>
      </c>
      <c r="E520">
        <v>53.450001</v>
      </c>
      <c r="F520">
        <v>49.728270999999999</v>
      </c>
      <c r="G520">
        <v>6321300</v>
      </c>
    </row>
    <row r="521" spans="1:7" x14ac:dyDescent="0.25">
      <c r="A521" s="156">
        <v>42760</v>
      </c>
      <c r="B521">
        <v>53.73</v>
      </c>
      <c r="C521">
        <v>54.119999</v>
      </c>
      <c r="D521">
        <v>53.689999</v>
      </c>
      <c r="E521">
        <v>53.860000999999997</v>
      </c>
      <c r="F521">
        <v>50.109721999999998</v>
      </c>
      <c r="G521">
        <v>6675000</v>
      </c>
    </row>
    <row r="522" spans="1:7" x14ac:dyDescent="0.25">
      <c r="A522" s="156">
        <v>42761</v>
      </c>
      <c r="B522">
        <v>54.110000999999997</v>
      </c>
      <c r="C522">
        <v>54.119999</v>
      </c>
      <c r="D522">
        <v>53.360000999999997</v>
      </c>
      <c r="E522">
        <v>53.650002000000001</v>
      </c>
      <c r="F522">
        <v>49.914344999999997</v>
      </c>
      <c r="G522">
        <v>6202000</v>
      </c>
    </row>
    <row r="523" spans="1:7" x14ac:dyDescent="0.25">
      <c r="A523" s="156">
        <v>42762</v>
      </c>
      <c r="B523">
        <v>53.68</v>
      </c>
      <c r="C523">
        <v>54.080002</v>
      </c>
      <c r="D523">
        <v>53.029998999999997</v>
      </c>
      <c r="E523">
        <v>53.189999</v>
      </c>
      <c r="F523">
        <v>49.486373999999998</v>
      </c>
      <c r="G523">
        <v>7362000</v>
      </c>
    </row>
    <row r="524" spans="1:7" x14ac:dyDescent="0.25">
      <c r="A524" s="156">
        <v>42765</v>
      </c>
      <c r="B524">
        <v>52.779998999999997</v>
      </c>
      <c r="C524">
        <v>53.220001000000003</v>
      </c>
      <c r="D524">
        <v>52.41</v>
      </c>
      <c r="E524">
        <v>53.080002</v>
      </c>
      <c r="F524">
        <v>49.384025999999999</v>
      </c>
      <c r="G524">
        <v>9770800</v>
      </c>
    </row>
    <row r="525" spans="1:7" x14ac:dyDescent="0.25">
      <c r="A525" s="156">
        <v>42766</v>
      </c>
      <c r="B525">
        <v>51.68</v>
      </c>
      <c r="C525">
        <v>52.900002000000001</v>
      </c>
      <c r="D525">
        <v>51.630001</v>
      </c>
      <c r="E525">
        <v>52.900002000000001</v>
      </c>
      <c r="F525">
        <v>49.216568000000002</v>
      </c>
      <c r="G525">
        <v>12342900</v>
      </c>
    </row>
    <row r="526" spans="1:7" x14ac:dyDescent="0.25">
      <c r="A526" s="156">
        <v>42767</v>
      </c>
      <c r="B526">
        <v>52.98</v>
      </c>
      <c r="C526">
        <v>53.259998000000003</v>
      </c>
      <c r="D526">
        <v>52.610000999999997</v>
      </c>
      <c r="E526">
        <v>53.02</v>
      </c>
      <c r="F526">
        <v>49.328212999999998</v>
      </c>
      <c r="G526">
        <v>8810900</v>
      </c>
    </row>
    <row r="527" spans="1:7" x14ac:dyDescent="0.25">
      <c r="A527" s="156">
        <v>42768</v>
      </c>
      <c r="B527">
        <v>53</v>
      </c>
      <c r="C527">
        <v>53.009998000000003</v>
      </c>
      <c r="D527">
        <v>52.48</v>
      </c>
      <c r="E527">
        <v>52.799999</v>
      </c>
      <c r="F527">
        <v>49.123519999999999</v>
      </c>
      <c r="G527">
        <v>7874200</v>
      </c>
    </row>
    <row r="528" spans="1:7" x14ac:dyDescent="0.25">
      <c r="A528" s="156">
        <v>42769</v>
      </c>
      <c r="B528">
        <v>52.619999</v>
      </c>
      <c r="C528">
        <v>52.810001</v>
      </c>
      <c r="D528">
        <v>52.25</v>
      </c>
      <c r="E528">
        <v>52.360000999999997</v>
      </c>
      <c r="F528">
        <v>48.714171999999998</v>
      </c>
      <c r="G528">
        <v>8850400</v>
      </c>
    </row>
    <row r="529" spans="1:7" x14ac:dyDescent="0.25">
      <c r="A529" s="156">
        <v>42772</v>
      </c>
      <c r="B529">
        <v>52.09</v>
      </c>
      <c r="C529">
        <v>52.799999</v>
      </c>
      <c r="D529">
        <v>52.049999</v>
      </c>
      <c r="E529">
        <v>52.799999</v>
      </c>
      <c r="F529">
        <v>49.123519999999999</v>
      </c>
      <c r="G529">
        <v>7355200</v>
      </c>
    </row>
    <row r="530" spans="1:7" x14ac:dyDescent="0.25">
      <c r="A530" s="156">
        <v>42773</v>
      </c>
      <c r="B530">
        <v>53.07</v>
      </c>
      <c r="C530">
        <v>53.279998999999997</v>
      </c>
      <c r="D530">
        <v>52.669998</v>
      </c>
      <c r="E530">
        <v>52.810001</v>
      </c>
      <c r="F530">
        <v>49.132828000000003</v>
      </c>
      <c r="G530">
        <v>6446900</v>
      </c>
    </row>
    <row r="531" spans="1:7" x14ac:dyDescent="0.25">
      <c r="A531" s="156">
        <v>42774</v>
      </c>
      <c r="B531">
        <v>52.740001999999997</v>
      </c>
      <c r="C531">
        <v>53.939999</v>
      </c>
      <c r="D531">
        <v>52.700001</v>
      </c>
      <c r="E531">
        <v>53.880001</v>
      </c>
      <c r="F531">
        <v>50.128329999999998</v>
      </c>
      <c r="G531">
        <v>9281100</v>
      </c>
    </row>
    <row r="532" spans="1:7" x14ac:dyDescent="0.25">
      <c r="A532" s="156">
        <v>42775</v>
      </c>
      <c r="B532">
        <v>53.880001</v>
      </c>
      <c r="C532">
        <v>55.700001</v>
      </c>
      <c r="D532">
        <v>53.880001</v>
      </c>
      <c r="E532">
        <v>55.310001</v>
      </c>
      <c r="F532">
        <v>51.458759000000001</v>
      </c>
      <c r="G532">
        <v>14345400</v>
      </c>
    </row>
    <row r="533" spans="1:7" x14ac:dyDescent="0.25">
      <c r="A533" s="156">
        <v>42776</v>
      </c>
      <c r="B533">
        <v>55.630001</v>
      </c>
      <c r="C533">
        <v>56.470001000000003</v>
      </c>
      <c r="D533">
        <v>55.630001</v>
      </c>
      <c r="E533">
        <v>56.220001000000003</v>
      </c>
      <c r="F533">
        <v>52.305401000000003</v>
      </c>
      <c r="G533">
        <v>14973400</v>
      </c>
    </row>
    <row r="534" spans="1:7" x14ac:dyDescent="0.25">
      <c r="A534" s="156">
        <v>42779</v>
      </c>
      <c r="B534">
        <v>56.169998</v>
      </c>
      <c r="C534">
        <v>56.34</v>
      </c>
      <c r="D534">
        <v>55.75</v>
      </c>
      <c r="E534">
        <v>56.09</v>
      </c>
      <c r="F534">
        <v>52.184448000000003</v>
      </c>
      <c r="G534">
        <v>7679800</v>
      </c>
    </row>
    <row r="535" spans="1:7" x14ac:dyDescent="0.25">
      <c r="A535" s="156">
        <v>42780</v>
      </c>
      <c r="B535">
        <v>55.919998</v>
      </c>
      <c r="C535">
        <v>56.689999</v>
      </c>
      <c r="D535">
        <v>55.830002</v>
      </c>
      <c r="E535">
        <v>56.450001</v>
      </c>
      <c r="F535">
        <v>52.519379000000001</v>
      </c>
      <c r="G535">
        <v>8891400</v>
      </c>
    </row>
    <row r="536" spans="1:7" x14ac:dyDescent="0.25">
      <c r="A536" s="156">
        <v>42781</v>
      </c>
      <c r="B536">
        <v>56.290000999999997</v>
      </c>
      <c r="C536">
        <v>56.759998000000003</v>
      </c>
      <c r="D536">
        <v>56.209999000000003</v>
      </c>
      <c r="E536">
        <v>56.639999000000003</v>
      </c>
      <c r="F536">
        <v>52.696148000000001</v>
      </c>
      <c r="G536">
        <v>6652000</v>
      </c>
    </row>
    <row r="537" spans="1:7" x14ac:dyDescent="0.25">
      <c r="A537" s="156">
        <v>42782</v>
      </c>
      <c r="B537">
        <v>56.880001</v>
      </c>
      <c r="C537">
        <v>56.919998</v>
      </c>
      <c r="D537">
        <v>56.099997999999999</v>
      </c>
      <c r="E537">
        <v>56.290000999999997</v>
      </c>
      <c r="F537">
        <v>52.370514</v>
      </c>
      <c r="G537">
        <v>8374200</v>
      </c>
    </row>
    <row r="538" spans="1:7" x14ac:dyDescent="0.25">
      <c r="A538" s="156">
        <v>42783</v>
      </c>
      <c r="B538">
        <v>56.119999</v>
      </c>
      <c r="C538">
        <v>56.799999</v>
      </c>
      <c r="D538">
        <v>55.860000999999997</v>
      </c>
      <c r="E538">
        <v>56.75</v>
      </c>
      <c r="F538">
        <v>52.798484999999999</v>
      </c>
      <c r="G538">
        <v>12638000</v>
      </c>
    </row>
    <row r="539" spans="1:7" x14ac:dyDescent="0.25">
      <c r="A539" s="156">
        <v>42787</v>
      </c>
      <c r="B539">
        <v>56.380001</v>
      </c>
      <c r="C539">
        <v>57.450001</v>
      </c>
      <c r="D539">
        <v>56.200001</v>
      </c>
      <c r="E539">
        <v>57.360000999999997</v>
      </c>
      <c r="F539">
        <v>53.366013000000002</v>
      </c>
      <c r="G539">
        <v>10955000</v>
      </c>
    </row>
    <row r="540" spans="1:7" x14ac:dyDescent="0.25">
      <c r="A540" s="156">
        <v>42788</v>
      </c>
      <c r="B540">
        <v>57.48</v>
      </c>
      <c r="C540">
        <v>58.380001</v>
      </c>
      <c r="D540">
        <v>57.360000999999997</v>
      </c>
      <c r="E540">
        <v>58.240001999999997</v>
      </c>
      <c r="F540">
        <v>54.184750000000001</v>
      </c>
      <c r="G540">
        <v>10914100</v>
      </c>
    </row>
    <row r="541" spans="1:7" x14ac:dyDescent="0.25">
      <c r="A541" s="156">
        <v>42789</v>
      </c>
      <c r="B541">
        <v>58.110000999999997</v>
      </c>
      <c r="C541">
        <v>58.400002000000001</v>
      </c>
      <c r="D541">
        <v>57.27</v>
      </c>
      <c r="E541">
        <v>57.389999000000003</v>
      </c>
      <c r="F541">
        <v>53.393920999999999</v>
      </c>
      <c r="G541">
        <v>12316300</v>
      </c>
    </row>
    <row r="542" spans="1:7" x14ac:dyDescent="0.25">
      <c r="A542" s="156">
        <v>42790</v>
      </c>
      <c r="B542">
        <v>57.389999000000003</v>
      </c>
      <c r="C542">
        <v>58.419998</v>
      </c>
      <c r="D542">
        <v>57.07</v>
      </c>
      <c r="E542">
        <v>57.860000999999997</v>
      </c>
      <c r="F542">
        <v>53.831195999999998</v>
      </c>
      <c r="G542">
        <v>9684500</v>
      </c>
    </row>
    <row r="543" spans="1:7" x14ac:dyDescent="0.25">
      <c r="A543" s="156">
        <v>42793</v>
      </c>
      <c r="B543">
        <v>57.650002000000001</v>
      </c>
      <c r="C543">
        <v>57.830002</v>
      </c>
      <c r="D543">
        <v>57.349997999999999</v>
      </c>
      <c r="E543">
        <v>57.689999</v>
      </c>
      <c r="F543">
        <v>53.673023000000001</v>
      </c>
      <c r="G543">
        <v>4375700</v>
      </c>
    </row>
    <row r="544" spans="1:7" x14ac:dyDescent="0.25">
      <c r="A544" s="156">
        <v>42794</v>
      </c>
      <c r="B544">
        <v>57.369999</v>
      </c>
      <c r="C544">
        <v>57.549999</v>
      </c>
      <c r="D544">
        <v>56.860000999999997</v>
      </c>
      <c r="E544">
        <v>57.16</v>
      </c>
      <c r="F544">
        <v>53.179943000000002</v>
      </c>
      <c r="G544">
        <v>7951300</v>
      </c>
    </row>
    <row r="545" spans="1:7" x14ac:dyDescent="0.25">
      <c r="A545" s="156">
        <v>42795</v>
      </c>
      <c r="B545">
        <v>57.860000999999997</v>
      </c>
      <c r="C545">
        <v>58.029998999999997</v>
      </c>
      <c r="D545">
        <v>57.330002</v>
      </c>
      <c r="E545">
        <v>57.950001</v>
      </c>
      <c r="F545">
        <v>53.914928000000003</v>
      </c>
      <c r="G545">
        <v>8558900</v>
      </c>
    </row>
    <row r="546" spans="1:7" x14ac:dyDescent="0.25">
      <c r="A546" s="156">
        <v>42796</v>
      </c>
      <c r="B546">
        <v>57.900002000000001</v>
      </c>
      <c r="C546">
        <v>58.25</v>
      </c>
      <c r="D546">
        <v>57.650002000000001</v>
      </c>
      <c r="E546">
        <v>57.799999</v>
      </c>
      <c r="F546">
        <v>53.942931999999999</v>
      </c>
      <c r="G546">
        <v>6438400</v>
      </c>
    </row>
    <row r="547" spans="1:7" x14ac:dyDescent="0.25">
      <c r="A547" s="156">
        <v>42797</v>
      </c>
      <c r="B547">
        <v>57.799999</v>
      </c>
      <c r="C547">
        <v>57.799999</v>
      </c>
      <c r="D547">
        <v>56.509998000000003</v>
      </c>
      <c r="E547">
        <v>56.700001</v>
      </c>
      <c r="F547">
        <v>52.916339999999998</v>
      </c>
      <c r="G547">
        <v>9181600</v>
      </c>
    </row>
    <row r="548" spans="1:7" x14ac:dyDescent="0.25">
      <c r="A548" s="156">
        <v>42800</v>
      </c>
      <c r="B548">
        <v>56.700001</v>
      </c>
      <c r="C548">
        <v>56.93</v>
      </c>
      <c r="D548">
        <v>56.529998999999997</v>
      </c>
      <c r="E548">
        <v>56.77</v>
      </c>
      <c r="F548">
        <v>52.981662999999998</v>
      </c>
      <c r="G548">
        <v>6896800</v>
      </c>
    </row>
    <row r="549" spans="1:7" x14ac:dyDescent="0.25">
      <c r="A549" s="156">
        <v>42801</v>
      </c>
      <c r="B549">
        <v>56.709999000000003</v>
      </c>
      <c r="C549">
        <v>56.990001999999997</v>
      </c>
      <c r="D549">
        <v>56.02</v>
      </c>
      <c r="E549">
        <v>56.549999</v>
      </c>
      <c r="F549">
        <v>52.776328999999997</v>
      </c>
      <c r="G549">
        <v>7124400</v>
      </c>
    </row>
    <row r="550" spans="1:7" x14ac:dyDescent="0.25">
      <c r="A550" s="156">
        <v>42802</v>
      </c>
      <c r="B550">
        <v>56.939999</v>
      </c>
      <c r="C550">
        <v>56.939999</v>
      </c>
      <c r="D550">
        <v>56.310001</v>
      </c>
      <c r="E550">
        <v>56.509998000000003</v>
      </c>
      <c r="F550">
        <v>52.739013999999997</v>
      </c>
      <c r="G550">
        <v>7604800</v>
      </c>
    </row>
    <row r="551" spans="1:7" x14ac:dyDescent="0.25">
      <c r="A551" s="156">
        <v>42803</v>
      </c>
      <c r="B551">
        <v>56.610000999999997</v>
      </c>
      <c r="C551">
        <v>56.66</v>
      </c>
      <c r="D551">
        <v>56.09</v>
      </c>
      <c r="E551">
        <v>56.360000999999997</v>
      </c>
      <c r="F551">
        <v>52.599029999999999</v>
      </c>
      <c r="G551">
        <v>6165700</v>
      </c>
    </row>
    <row r="552" spans="1:7" x14ac:dyDescent="0.25">
      <c r="A552" s="156">
        <v>42804</v>
      </c>
      <c r="B552">
        <v>56.490001999999997</v>
      </c>
      <c r="C552">
        <v>56.990001999999997</v>
      </c>
      <c r="D552">
        <v>56.259998000000003</v>
      </c>
      <c r="E552">
        <v>56.43</v>
      </c>
      <c r="F552">
        <v>52.664352000000001</v>
      </c>
      <c r="G552">
        <v>8882400</v>
      </c>
    </row>
    <row r="553" spans="1:7" x14ac:dyDescent="0.25">
      <c r="A553" s="156">
        <v>42807</v>
      </c>
      <c r="B553">
        <v>56.43</v>
      </c>
      <c r="C553">
        <v>56.82</v>
      </c>
      <c r="D553">
        <v>56.110000999999997</v>
      </c>
      <c r="E553">
        <v>56.669998</v>
      </c>
      <c r="F553">
        <v>52.888336000000002</v>
      </c>
      <c r="G553">
        <v>7235900</v>
      </c>
    </row>
    <row r="554" spans="1:7" x14ac:dyDescent="0.25">
      <c r="A554" s="156">
        <v>42808</v>
      </c>
      <c r="B554">
        <v>56.869999</v>
      </c>
      <c r="C554">
        <v>58.009998000000003</v>
      </c>
      <c r="D554">
        <v>56.720001000000003</v>
      </c>
      <c r="E554">
        <v>57.279998999999997</v>
      </c>
      <c r="F554">
        <v>53.457630000000002</v>
      </c>
      <c r="G554">
        <v>9286900</v>
      </c>
    </row>
    <row r="555" spans="1:7" x14ac:dyDescent="0.25">
      <c r="A555" s="156">
        <v>42809</v>
      </c>
      <c r="B555">
        <v>57.630001</v>
      </c>
      <c r="C555">
        <v>57.990001999999997</v>
      </c>
      <c r="D555">
        <v>56.75</v>
      </c>
      <c r="E555">
        <v>57.66</v>
      </c>
      <c r="F555">
        <v>53.812275</v>
      </c>
      <c r="G555">
        <v>10067500</v>
      </c>
    </row>
    <row r="556" spans="1:7" x14ac:dyDescent="0.25">
      <c r="A556" s="156">
        <v>42810</v>
      </c>
      <c r="B556">
        <v>57.43</v>
      </c>
      <c r="C556">
        <v>57.720001000000003</v>
      </c>
      <c r="D556">
        <v>56.830002</v>
      </c>
      <c r="E556">
        <v>57.599997999999999</v>
      </c>
      <c r="F556">
        <v>53.756278999999999</v>
      </c>
      <c r="G556">
        <v>9895000</v>
      </c>
    </row>
    <row r="557" spans="1:7" x14ac:dyDescent="0.25">
      <c r="A557" s="156">
        <v>42811</v>
      </c>
      <c r="B557">
        <v>57.77</v>
      </c>
      <c r="C557">
        <v>57.889999000000003</v>
      </c>
      <c r="D557">
        <v>57.310001</v>
      </c>
      <c r="E557">
        <v>57.799999</v>
      </c>
      <c r="F557">
        <v>53.942931999999999</v>
      </c>
      <c r="G557">
        <v>10791500</v>
      </c>
    </row>
    <row r="558" spans="1:7" x14ac:dyDescent="0.25">
      <c r="A558" s="156">
        <v>42814</v>
      </c>
      <c r="B558">
        <v>58</v>
      </c>
      <c r="C558">
        <v>58.810001</v>
      </c>
      <c r="D558">
        <v>57.959999000000003</v>
      </c>
      <c r="E558">
        <v>58.68</v>
      </c>
      <c r="F558">
        <v>54.764214000000003</v>
      </c>
      <c r="G558">
        <v>13352500</v>
      </c>
    </row>
    <row r="559" spans="1:7" x14ac:dyDescent="0.25">
      <c r="A559" s="156">
        <v>42815</v>
      </c>
      <c r="B559">
        <v>58.779998999999997</v>
      </c>
      <c r="C559">
        <v>59</v>
      </c>
      <c r="D559">
        <v>57.720001000000003</v>
      </c>
      <c r="E559">
        <v>58.009998000000003</v>
      </c>
      <c r="F559">
        <v>54.138919999999999</v>
      </c>
      <c r="G559">
        <v>15269800</v>
      </c>
    </row>
    <row r="560" spans="1:7" x14ac:dyDescent="0.25">
      <c r="A560" s="156">
        <v>42816</v>
      </c>
      <c r="B560">
        <v>54.759998000000003</v>
      </c>
      <c r="C560">
        <v>55</v>
      </c>
      <c r="D560">
        <v>53.759998000000003</v>
      </c>
      <c r="E560">
        <v>53.919998</v>
      </c>
      <c r="F560">
        <v>50.321841999999997</v>
      </c>
      <c r="G560">
        <v>37413400</v>
      </c>
    </row>
    <row r="561" spans="1:7" x14ac:dyDescent="0.25">
      <c r="A561" s="156">
        <v>42817</v>
      </c>
      <c r="B561">
        <v>54.610000999999997</v>
      </c>
      <c r="C561">
        <v>55.549999</v>
      </c>
      <c r="D561">
        <v>54.52</v>
      </c>
      <c r="E561">
        <v>55.369999</v>
      </c>
      <c r="F561">
        <v>51.675091000000002</v>
      </c>
      <c r="G561">
        <v>23848300</v>
      </c>
    </row>
    <row r="562" spans="1:7" x14ac:dyDescent="0.25">
      <c r="A562" s="156">
        <v>42818</v>
      </c>
      <c r="B562">
        <v>55.290000999999997</v>
      </c>
      <c r="C562">
        <v>56.639999000000003</v>
      </c>
      <c r="D562">
        <v>55.119999</v>
      </c>
      <c r="E562">
        <v>56.360000999999997</v>
      </c>
      <c r="F562">
        <v>52.599029999999999</v>
      </c>
      <c r="G562">
        <v>14438600</v>
      </c>
    </row>
    <row r="563" spans="1:7" x14ac:dyDescent="0.25">
      <c r="A563" s="156">
        <v>42821</v>
      </c>
      <c r="B563">
        <v>55.639999000000003</v>
      </c>
      <c r="C563">
        <v>56.25</v>
      </c>
      <c r="D563">
        <v>55.540000999999997</v>
      </c>
      <c r="E563">
        <v>55.93</v>
      </c>
      <c r="F563">
        <v>52.197719999999997</v>
      </c>
      <c r="G563">
        <v>8663600</v>
      </c>
    </row>
    <row r="564" spans="1:7" x14ac:dyDescent="0.25">
      <c r="A564" s="156">
        <v>42822</v>
      </c>
      <c r="B564">
        <v>55.990001999999997</v>
      </c>
      <c r="C564">
        <v>56.779998999999997</v>
      </c>
      <c r="D564">
        <v>55.790000999999997</v>
      </c>
      <c r="E564">
        <v>56.619999</v>
      </c>
      <c r="F564">
        <v>52.841670999999998</v>
      </c>
      <c r="G564">
        <v>7823900</v>
      </c>
    </row>
    <row r="565" spans="1:7" x14ac:dyDescent="0.25">
      <c r="A565" s="156">
        <v>42823</v>
      </c>
      <c r="B565">
        <v>56.41</v>
      </c>
      <c r="C565">
        <v>57.099997999999999</v>
      </c>
      <c r="D565">
        <v>56.349997999999999</v>
      </c>
      <c r="E565">
        <v>56.68</v>
      </c>
      <c r="F565">
        <v>52.897671000000003</v>
      </c>
      <c r="G565">
        <v>7456200</v>
      </c>
    </row>
    <row r="566" spans="1:7" x14ac:dyDescent="0.25">
      <c r="A566" s="156">
        <v>42824</v>
      </c>
      <c r="B566">
        <v>56.48</v>
      </c>
      <c r="C566">
        <v>56.599997999999999</v>
      </c>
      <c r="D566">
        <v>55.810001</v>
      </c>
      <c r="E566">
        <v>56.040000999999997</v>
      </c>
      <c r="F566">
        <v>52.300373</v>
      </c>
      <c r="G566">
        <v>7210500</v>
      </c>
    </row>
    <row r="567" spans="1:7" x14ac:dyDescent="0.25">
      <c r="A567" s="156">
        <v>42825</v>
      </c>
      <c r="B567">
        <v>56</v>
      </c>
      <c r="C567">
        <v>56.029998999999997</v>
      </c>
      <c r="D567">
        <v>55.650002000000001</v>
      </c>
      <c r="E567">
        <v>55.73</v>
      </c>
      <c r="F567">
        <v>52.011069999999997</v>
      </c>
      <c r="G567">
        <v>5905600</v>
      </c>
    </row>
    <row r="568" spans="1:7" x14ac:dyDescent="0.25">
      <c r="A568" s="156">
        <v>42828</v>
      </c>
      <c r="B568">
        <v>55.740001999999997</v>
      </c>
      <c r="C568">
        <v>55.799999</v>
      </c>
      <c r="D568">
        <v>55.150002000000001</v>
      </c>
      <c r="E568">
        <v>55.560001</v>
      </c>
      <c r="F568">
        <v>51.852412999999999</v>
      </c>
      <c r="G568">
        <v>7088800</v>
      </c>
    </row>
    <row r="569" spans="1:7" x14ac:dyDescent="0.25">
      <c r="A569" s="156">
        <v>42829</v>
      </c>
      <c r="B569">
        <v>55.150002000000001</v>
      </c>
      <c r="C569">
        <v>55.299999</v>
      </c>
      <c r="D569">
        <v>54.830002</v>
      </c>
      <c r="E569">
        <v>55.040000999999997</v>
      </c>
      <c r="F569">
        <v>51.367119000000002</v>
      </c>
      <c r="G569">
        <v>8843300</v>
      </c>
    </row>
    <row r="570" spans="1:7" x14ac:dyDescent="0.25">
      <c r="A570" s="156">
        <v>42830</v>
      </c>
      <c r="B570">
        <v>54.970001000000003</v>
      </c>
      <c r="C570">
        <v>55.799999</v>
      </c>
      <c r="D570">
        <v>54.5</v>
      </c>
      <c r="E570">
        <v>54.98</v>
      </c>
      <c r="F570">
        <v>51.311118999999998</v>
      </c>
      <c r="G570">
        <v>7722100</v>
      </c>
    </row>
    <row r="571" spans="1:7" x14ac:dyDescent="0.25">
      <c r="A571" s="156">
        <v>42831</v>
      </c>
      <c r="B571">
        <v>55.07</v>
      </c>
      <c r="C571">
        <v>55.939999</v>
      </c>
      <c r="D571">
        <v>54.939999</v>
      </c>
      <c r="E571">
        <v>55.139999000000003</v>
      </c>
      <c r="F571">
        <v>51.460438000000003</v>
      </c>
      <c r="G571">
        <v>6692200</v>
      </c>
    </row>
    <row r="572" spans="1:7" x14ac:dyDescent="0.25">
      <c r="A572" s="156">
        <v>42832</v>
      </c>
      <c r="B572">
        <v>55.099997999999999</v>
      </c>
      <c r="C572">
        <v>55.240001999999997</v>
      </c>
      <c r="D572">
        <v>54.77</v>
      </c>
      <c r="E572">
        <v>55.110000999999997</v>
      </c>
      <c r="F572">
        <v>51.432445999999999</v>
      </c>
      <c r="G572">
        <v>6078300</v>
      </c>
    </row>
    <row r="573" spans="1:7" x14ac:dyDescent="0.25">
      <c r="A573" s="156">
        <v>42835</v>
      </c>
      <c r="B573">
        <v>55</v>
      </c>
      <c r="C573">
        <v>55.330002</v>
      </c>
      <c r="D573">
        <v>54.720001000000003</v>
      </c>
      <c r="E573">
        <v>54.900002000000001</v>
      </c>
      <c r="F573">
        <v>51.236454000000002</v>
      </c>
      <c r="G573">
        <v>5472700</v>
      </c>
    </row>
    <row r="574" spans="1:7" x14ac:dyDescent="0.25">
      <c r="A574" s="156">
        <v>42836</v>
      </c>
      <c r="B574">
        <v>54.950001</v>
      </c>
      <c r="C574">
        <v>55.07</v>
      </c>
      <c r="D574">
        <v>54.549999</v>
      </c>
      <c r="E574">
        <v>54.919998</v>
      </c>
      <c r="F574">
        <v>51.255116000000001</v>
      </c>
      <c r="G574">
        <v>4348600</v>
      </c>
    </row>
    <row r="575" spans="1:7" x14ac:dyDescent="0.25">
      <c r="A575" s="156">
        <v>42837</v>
      </c>
      <c r="B575">
        <v>54.66</v>
      </c>
      <c r="C575">
        <v>55.619999</v>
      </c>
      <c r="D575">
        <v>54.5</v>
      </c>
      <c r="E575">
        <v>55.57</v>
      </c>
      <c r="F575">
        <v>51.861744000000002</v>
      </c>
      <c r="G575">
        <v>8504100</v>
      </c>
    </row>
    <row r="576" spans="1:7" x14ac:dyDescent="0.25">
      <c r="A576" s="156">
        <v>42838</v>
      </c>
      <c r="B576">
        <v>55.41</v>
      </c>
      <c r="C576">
        <v>55.599997999999999</v>
      </c>
      <c r="D576">
        <v>55.259998000000003</v>
      </c>
      <c r="E576">
        <v>55.34</v>
      </c>
      <c r="F576">
        <v>51.647095</v>
      </c>
      <c r="G576">
        <v>5282100</v>
      </c>
    </row>
    <row r="577" spans="1:7" x14ac:dyDescent="0.25">
      <c r="A577" s="156">
        <v>42842</v>
      </c>
      <c r="B577">
        <v>55.32</v>
      </c>
      <c r="C577">
        <v>56.34</v>
      </c>
      <c r="D577">
        <v>55.25</v>
      </c>
      <c r="E577">
        <v>56.240001999999997</v>
      </c>
      <c r="F577">
        <v>52.487029999999997</v>
      </c>
      <c r="G577">
        <v>7688700</v>
      </c>
    </row>
    <row r="578" spans="1:7" x14ac:dyDescent="0.25">
      <c r="A578" s="156">
        <v>42843</v>
      </c>
      <c r="B578">
        <v>56.02</v>
      </c>
      <c r="C578">
        <v>56.419998</v>
      </c>
      <c r="D578">
        <v>55.799999</v>
      </c>
      <c r="E578">
        <v>56.110000999999997</v>
      </c>
      <c r="F578">
        <v>52.365704000000001</v>
      </c>
      <c r="G578">
        <v>5651100</v>
      </c>
    </row>
    <row r="579" spans="1:7" x14ac:dyDescent="0.25">
      <c r="A579" s="156">
        <v>42844</v>
      </c>
      <c r="B579">
        <v>56.16</v>
      </c>
      <c r="C579">
        <v>56.220001000000003</v>
      </c>
      <c r="D579">
        <v>55.740001999999997</v>
      </c>
      <c r="E579">
        <v>55.860000999999997</v>
      </c>
      <c r="F579">
        <v>52.132393</v>
      </c>
      <c r="G579">
        <v>5947700</v>
      </c>
    </row>
    <row r="580" spans="1:7" x14ac:dyDescent="0.25">
      <c r="A580" s="156">
        <v>42845</v>
      </c>
      <c r="B580">
        <v>55.959999000000003</v>
      </c>
      <c r="C580">
        <v>56.689999</v>
      </c>
      <c r="D580">
        <v>55.880001</v>
      </c>
      <c r="E580">
        <v>56.400002000000001</v>
      </c>
      <c r="F580">
        <v>52.636355999999999</v>
      </c>
      <c r="G580">
        <v>6867100</v>
      </c>
    </row>
    <row r="581" spans="1:7" x14ac:dyDescent="0.25">
      <c r="A581" s="156">
        <v>42846</v>
      </c>
      <c r="B581">
        <v>56.290000999999997</v>
      </c>
      <c r="C581">
        <v>56.380001</v>
      </c>
      <c r="D581">
        <v>55.68</v>
      </c>
      <c r="E581">
        <v>55.849997999999999</v>
      </c>
      <c r="F581">
        <v>52.123055000000001</v>
      </c>
      <c r="G581">
        <v>6055600</v>
      </c>
    </row>
    <row r="582" spans="1:7" x14ac:dyDescent="0.25">
      <c r="A582" s="156">
        <v>42849</v>
      </c>
      <c r="B582">
        <v>56.139999000000003</v>
      </c>
      <c r="C582">
        <v>56.209999000000003</v>
      </c>
      <c r="D582">
        <v>55.470001000000003</v>
      </c>
      <c r="E582">
        <v>55.470001000000003</v>
      </c>
      <c r="F582">
        <v>51.768428999999998</v>
      </c>
      <c r="G582">
        <v>10777700</v>
      </c>
    </row>
    <row r="583" spans="1:7" x14ac:dyDescent="0.25">
      <c r="A583" s="156">
        <v>42850</v>
      </c>
      <c r="B583">
        <v>55.529998999999997</v>
      </c>
      <c r="C583">
        <v>55.77</v>
      </c>
      <c r="D583">
        <v>55.41</v>
      </c>
      <c r="E583">
        <v>55.450001</v>
      </c>
      <c r="F583">
        <v>51.749752000000001</v>
      </c>
      <c r="G583">
        <v>8971000</v>
      </c>
    </row>
    <row r="584" spans="1:7" x14ac:dyDescent="0.25">
      <c r="A584" s="156">
        <v>42851</v>
      </c>
      <c r="B584">
        <v>55.459999000000003</v>
      </c>
      <c r="C584">
        <v>55.84</v>
      </c>
      <c r="D584">
        <v>55.119999</v>
      </c>
      <c r="E584">
        <v>55.16</v>
      </c>
      <c r="F584">
        <v>51.479095000000001</v>
      </c>
      <c r="G584">
        <v>10936000</v>
      </c>
    </row>
    <row r="585" spans="1:7" x14ac:dyDescent="0.25">
      <c r="A585" s="156">
        <v>42852</v>
      </c>
      <c r="B585">
        <v>55.18</v>
      </c>
      <c r="C585">
        <v>55.57</v>
      </c>
      <c r="D585">
        <v>54.91</v>
      </c>
      <c r="E585">
        <v>55.470001000000003</v>
      </c>
      <c r="F585">
        <v>51.768428999999998</v>
      </c>
      <c r="G585">
        <v>8558000</v>
      </c>
    </row>
    <row r="586" spans="1:7" x14ac:dyDescent="0.25">
      <c r="A586" s="156">
        <v>42853</v>
      </c>
      <c r="B586">
        <v>55.43</v>
      </c>
      <c r="C586">
        <v>55.529998999999997</v>
      </c>
      <c r="D586">
        <v>55.139999000000003</v>
      </c>
      <c r="E586">
        <v>55.41</v>
      </c>
      <c r="F586">
        <v>51.712420999999999</v>
      </c>
      <c r="G586">
        <v>6437700</v>
      </c>
    </row>
    <row r="587" spans="1:7" x14ac:dyDescent="0.25">
      <c r="A587" s="156">
        <v>42856</v>
      </c>
      <c r="B587">
        <v>55.43</v>
      </c>
      <c r="C587">
        <v>55.450001</v>
      </c>
      <c r="D587">
        <v>54.98</v>
      </c>
      <c r="E587">
        <v>54.990001999999997</v>
      </c>
      <c r="F587">
        <v>51.320450000000001</v>
      </c>
      <c r="G587">
        <v>4881400</v>
      </c>
    </row>
    <row r="588" spans="1:7" x14ac:dyDescent="0.25">
      <c r="A588" s="156">
        <v>42857</v>
      </c>
      <c r="B588">
        <v>55.119999</v>
      </c>
      <c r="C588">
        <v>55.16</v>
      </c>
      <c r="D588">
        <v>54.790000999999997</v>
      </c>
      <c r="E588">
        <v>55.07</v>
      </c>
      <c r="F588">
        <v>51.395111</v>
      </c>
      <c r="G588">
        <v>7363600</v>
      </c>
    </row>
    <row r="589" spans="1:7" x14ac:dyDescent="0.25">
      <c r="A589" s="156">
        <v>42858</v>
      </c>
      <c r="B589">
        <v>55.169998</v>
      </c>
      <c r="C589">
        <v>55.299999</v>
      </c>
      <c r="D589">
        <v>54.400002000000001</v>
      </c>
      <c r="E589">
        <v>54.529998999999997</v>
      </c>
      <c r="F589">
        <v>50.891143999999997</v>
      </c>
      <c r="G589">
        <v>9474700</v>
      </c>
    </row>
    <row r="590" spans="1:7" x14ac:dyDescent="0.25">
      <c r="A590" s="156">
        <v>42859</v>
      </c>
      <c r="B590">
        <v>54.68</v>
      </c>
      <c r="C590">
        <v>54.830002</v>
      </c>
      <c r="D590">
        <v>54.200001</v>
      </c>
      <c r="E590">
        <v>54.470001000000003</v>
      </c>
      <c r="F590">
        <v>50.835147999999997</v>
      </c>
      <c r="G590">
        <v>6830600</v>
      </c>
    </row>
    <row r="591" spans="1:7" x14ac:dyDescent="0.25">
      <c r="A591" s="156">
        <v>42860</v>
      </c>
      <c r="B591">
        <v>54.41</v>
      </c>
      <c r="C591">
        <v>54.5</v>
      </c>
      <c r="D591">
        <v>53.560001</v>
      </c>
      <c r="E591">
        <v>53.950001</v>
      </c>
      <c r="F591">
        <v>50.349850000000004</v>
      </c>
      <c r="G591">
        <v>13379900</v>
      </c>
    </row>
    <row r="592" spans="1:7" x14ac:dyDescent="0.25">
      <c r="A592" s="156">
        <v>42863</v>
      </c>
      <c r="B592">
        <v>54.18</v>
      </c>
      <c r="C592">
        <v>54.509998000000003</v>
      </c>
      <c r="D592">
        <v>53.830002</v>
      </c>
      <c r="E592">
        <v>54.299999</v>
      </c>
      <c r="F592">
        <v>50.676495000000003</v>
      </c>
      <c r="G592">
        <v>8728100</v>
      </c>
    </row>
    <row r="593" spans="1:7" x14ac:dyDescent="0.25">
      <c r="A593" s="156">
        <v>42864</v>
      </c>
      <c r="B593">
        <v>54.330002</v>
      </c>
      <c r="C593">
        <v>55.080002</v>
      </c>
      <c r="D593">
        <v>54.16</v>
      </c>
      <c r="E593">
        <v>54.889999000000003</v>
      </c>
      <c r="F593">
        <v>51.227122999999999</v>
      </c>
      <c r="G593">
        <v>6441200</v>
      </c>
    </row>
    <row r="594" spans="1:7" x14ac:dyDescent="0.25">
      <c r="A594" s="156">
        <v>42865</v>
      </c>
      <c r="B594">
        <v>54.91</v>
      </c>
      <c r="C594">
        <v>55.060001</v>
      </c>
      <c r="D594">
        <v>54.509998000000003</v>
      </c>
      <c r="E594">
        <v>54.560001</v>
      </c>
      <c r="F594">
        <v>50.919144000000003</v>
      </c>
      <c r="G594">
        <v>5823000</v>
      </c>
    </row>
    <row r="595" spans="1:7" x14ac:dyDescent="0.25">
      <c r="A595" s="156">
        <v>42866</v>
      </c>
      <c r="B595">
        <v>54.52</v>
      </c>
      <c r="C595">
        <v>54.52</v>
      </c>
      <c r="D595">
        <v>53.400002000000001</v>
      </c>
      <c r="E595">
        <v>54.240001999999997</v>
      </c>
      <c r="F595">
        <v>50.620499000000002</v>
      </c>
      <c r="G595">
        <v>6499600</v>
      </c>
    </row>
    <row r="596" spans="1:7" x14ac:dyDescent="0.25">
      <c r="A596" s="156">
        <v>42867</v>
      </c>
      <c r="B596">
        <v>54.099997999999999</v>
      </c>
      <c r="C596">
        <v>54.389999000000003</v>
      </c>
      <c r="D596">
        <v>53.790000999999997</v>
      </c>
      <c r="E596">
        <v>54.200001</v>
      </c>
      <c r="F596">
        <v>50.583163999999996</v>
      </c>
      <c r="G596">
        <v>5606300</v>
      </c>
    </row>
    <row r="597" spans="1:7" x14ac:dyDescent="0.25">
      <c r="A597" s="156">
        <v>42870</v>
      </c>
      <c r="B597">
        <v>54.119999</v>
      </c>
      <c r="C597">
        <v>54.200001</v>
      </c>
      <c r="D597">
        <v>53.68</v>
      </c>
      <c r="E597">
        <v>53.77</v>
      </c>
      <c r="F597">
        <v>50.181857999999998</v>
      </c>
      <c r="G597">
        <v>8201700</v>
      </c>
    </row>
    <row r="598" spans="1:7" x14ac:dyDescent="0.25">
      <c r="A598" s="156">
        <v>42871</v>
      </c>
      <c r="B598">
        <v>52.369999</v>
      </c>
      <c r="C598">
        <v>53.380001</v>
      </c>
      <c r="D598">
        <v>52.119999</v>
      </c>
      <c r="E598">
        <v>52.779998999999997</v>
      </c>
      <c r="F598">
        <v>49.257914999999997</v>
      </c>
      <c r="G598">
        <v>14562700</v>
      </c>
    </row>
    <row r="599" spans="1:7" x14ac:dyDescent="0.25">
      <c r="A599" s="156">
        <v>42872</v>
      </c>
      <c r="B599">
        <v>52.779998999999997</v>
      </c>
      <c r="C599">
        <v>52.869999</v>
      </c>
      <c r="D599">
        <v>51.799999</v>
      </c>
      <c r="E599">
        <v>51.799999</v>
      </c>
      <c r="F599">
        <v>48.343311</v>
      </c>
      <c r="G599">
        <v>18341500</v>
      </c>
    </row>
    <row r="600" spans="1:7" x14ac:dyDescent="0.25">
      <c r="A600" s="156">
        <v>42873</v>
      </c>
      <c r="B600">
        <v>51.970001000000003</v>
      </c>
      <c r="C600">
        <v>52.080002</v>
      </c>
      <c r="D600">
        <v>51.299999</v>
      </c>
      <c r="E600">
        <v>51.68</v>
      </c>
      <c r="F600">
        <v>48.231330999999997</v>
      </c>
      <c r="G600">
        <v>22576500</v>
      </c>
    </row>
    <row r="601" spans="1:7" x14ac:dyDescent="0.25">
      <c r="A601" s="156">
        <v>42874</v>
      </c>
      <c r="B601">
        <v>51</v>
      </c>
      <c r="C601">
        <v>52.110000999999997</v>
      </c>
      <c r="D601">
        <v>50.810001</v>
      </c>
      <c r="E601">
        <v>51.77</v>
      </c>
      <c r="F601">
        <v>48.315314999999998</v>
      </c>
      <c r="G601">
        <v>20047800</v>
      </c>
    </row>
    <row r="602" spans="1:7" x14ac:dyDescent="0.25">
      <c r="A602" s="156">
        <v>42877</v>
      </c>
      <c r="B602">
        <v>51.77</v>
      </c>
      <c r="C602">
        <v>51.959999000000003</v>
      </c>
      <c r="D602">
        <v>51.400002000000001</v>
      </c>
      <c r="E602">
        <v>51.57</v>
      </c>
      <c r="F602">
        <v>48.12867</v>
      </c>
      <c r="G602">
        <v>13671500</v>
      </c>
    </row>
    <row r="603" spans="1:7" x14ac:dyDescent="0.25">
      <c r="A603" s="156">
        <v>42878</v>
      </c>
      <c r="B603">
        <v>51.98</v>
      </c>
      <c r="C603">
        <v>52.630001</v>
      </c>
      <c r="D603">
        <v>51.880001</v>
      </c>
      <c r="E603">
        <v>52.200001</v>
      </c>
      <c r="F603">
        <v>48.716633000000002</v>
      </c>
      <c r="G603">
        <v>11087300</v>
      </c>
    </row>
    <row r="604" spans="1:7" x14ac:dyDescent="0.25">
      <c r="A604" s="156">
        <v>42879</v>
      </c>
      <c r="B604">
        <v>52.25</v>
      </c>
      <c r="C604">
        <v>52.299999</v>
      </c>
      <c r="D604">
        <v>51.740001999999997</v>
      </c>
      <c r="E604">
        <v>52.009998000000003</v>
      </c>
      <c r="F604">
        <v>48.53931</v>
      </c>
      <c r="G604">
        <v>9383600</v>
      </c>
    </row>
    <row r="605" spans="1:7" x14ac:dyDescent="0.25">
      <c r="A605" s="156">
        <v>42880</v>
      </c>
      <c r="B605">
        <v>52.380001</v>
      </c>
      <c r="C605">
        <v>52.59</v>
      </c>
      <c r="D605">
        <v>52.209999000000003</v>
      </c>
      <c r="E605">
        <v>52.349997999999999</v>
      </c>
      <c r="F605">
        <v>48.856608999999999</v>
      </c>
      <c r="G605">
        <v>7627500</v>
      </c>
    </row>
    <row r="606" spans="1:7" x14ac:dyDescent="0.25">
      <c r="A606" s="156">
        <v>42881</v>
      </c>
      <c r="B606">
        <v>52.349997999999999</v>
      </c>
      <c r="C606">
        <v>52.759998000000003</v>
      </c>
      <c r="D606">
        <v>52.23</v>
      </c>
      <c r="E606">
        <v>52.59</v>
      </c>
      <c r="F606">
        <v>49.080601000000001</v>
      </c>
      <c r="G606">
        <v>5921300</v>
      </c>
    </row>
    <row r="607" spans="1:7" x14ac:dyDescent="0.25">
      <c r="A607" s="156">
        <v>42885</v>
      </c>
      <c r="B607">
        <v>52.759998000000003</v>
      </c>
      <c r="C607">
        <v>53.02</v>
      </c>
      <c r="D607">
        <v>52.639999000000003</v>
      </c>
      <c r="E607">
        <v>52.919998</v>
      </c>
      <c r="F607">
        <v>49.388573000000001</v>
      </c>
      <c r="G607">
        <v>8039600</v>
      </c>
    </row>
    <row r="608" spans="1:7" x14ac:dyDescent="0.25">
      <c r="A608" s="156">
        <v>42886</v>
      </c>
      <c r="B608">
        <v>53.02</v>
      </c>
      <c r="C608">
        <v>53.279998999999997</v>
      </c>
      <c r="D608">
        <v>52.709999000000003</v>
      </c>
      <c r="E608">
        <v>52.990001999999997</v>
      </c>
      <c r="F608">
        <v>49.453910999999998</v>
      </c>
      <c r="G608">
        <v>8938800</v>
      </c>
    </row>
    <row r="609" spans="1:7" x14ac:dyDescent="0.25">
      <c r="A609" s="156">
        <v>42887</v>
      </c>
      <c r="B609">
        <v>53.060001</v>
      </c>
      <c r="C609">
        <v>53.299999</v>
      </c>
      <c r="D609">
        <v>52.209999000000003</v>
      </c>
      <c r="E609">
        <v>52.299999</v>
      </c>
      <c r="F609">
        <v>48.976315</v>
      </c>
      <c r="G609">
        <v>13352100</v>
      </c>
    </row>
    <row r="610" spans="1:7" x14ac:dyDescent="0.25">
      <c r="A610" s="156">
        <v>42888</v>
      </c>
      <c r="B610">
        <v>52.700001</v>
      </c>
      <c r="C610">
        <v>53.009998000000003</v>
      </c>
      <c r="D610">
        <v>52.360000999999997</v>
      </c>
      <c r="E610">
        <v>52.98</v>
      </c>
      <c r="F610">
        <v>49.613093999999997</v>
      </c>
      <c r="G610">
        <v>18511200</v>
      </c>
    </row>
    <row r="611" spans="1:7" x14ac:dyDescent="0.25">
      <c r="A611" s="156">
        <v>42891</v>
      </c>
      <c r="B611">
        <v>53</v>
      </c>
      <c r="C611">
        <v>53.23</v>
      </c>
      <c r="D611">
        <v>52.700001</v>
      </c>
      <c r="E611">
        <v>53.009998000000003</v>
      </c>
      <c r="F611">
        <v>49.641196999999998</v>
      </c>
      <c r="G611">
        <v>5748900</v>
      </c>
    </row>
    <row r="612" spans="1:7" x14ac:dyDescent="0.25">
      <c r="A612" s="156">
        <v>42892</v>
      </c>
      <c r="B612">
        <v>52.900002000000001</v>
      </c>
      <c r="C612">
        <v>53.099997999999999</v>
      </c>
      <c r="D612">
        <v>52.43</v>
      </c>
      <c r="E612">
        <v>52.48</v>
      </c>
      <c r="F612">
        <v>49.144886</v>
      </c>
      <c r="G612">
        <v>8923000</v>
      </c>
    </row>
    <row r="613" spans="1:7" x14ac:dyDescent="0.25">
      <c r="A613" s="156">
        <v>42893</v>
      </c>
      <c r="B613">
        <v>52.790000999999997</v>
      </c>
      <c r="C613">
        <v>53.360000999999997</v>
      </c>
      <c r="D613">
        <v>52.75</v>
      </c>
      <c r="E613">
        <v>53.23</v>
      </c>
      <c r="F613">
        <v>49.847220999999998</v>
      </c>
      <c r="G613">
        <v>7438300</v>
      </c>
    </row>
    <row r="614" spans="1:7" x14ac:dyDescent="0.25">
      <c r="A614" s="156">
        <v>42894</v>
      </c>
      <c r="B614">
        <v>53.23</v>
      </c>
      <c r="C614">
        <v>54.139999000000003</v>
      </c>
      <c r="D614">
        <v>53.150002000000001</v>
      </c>
      <c r="E614">
        <v>53.200001</v>
      </c>
      <c r="F614">
        <v>49.819114999999996</v>
      </c>
      <c r="G614">
        <v>7785600</v>
      </c>
    </row>
    <row r="615" spans="1:7" x14ac:dyDescent="0.25">
      <c r="A615" s="156">
        <v>42895</v>
      </c>
      <c r="B615">
        <v>53.200001</v>
      </c>
      <c r="C615">
        <v>53.470001000000003</v>
      </c>
      <c r="D615">
        <v>52.799999</v>
      </c>
      <c r="E615">
        <v>53.459999000000003</v>
      </c>
      <c r="F615">
        <v>50.062587999999998</v>
      </c>
      <c r="G615">
        <v>8347400</v>
      </c>
    </row>
    <row r="616" spans="1:7" x14ac:dyDescent="0.25">
      <c r="A616" s="156">
        <v>42898</v>
      </c>
      <c r="B616">
        <v>53.509998000000003</v>
      </c>
      <c r="C616">
        <v>54.25</v>
      </c>
      <c r="D616">
        <v>53.5</v>
      </c>
      <c r="E616">
        <v>54.029998999999997</v>
      </c>
      <c r="F616">
        <v>50.596386000000003</v>
      </c>
      <c r="G616">
        <v>9180000</v>
      </c>
    </row>
    <row r="617" spans="1:7" x14ac:dyDescent="0.25">
      <c r="A617" s="156">
        <v>42899</v>
      </c>
      <c r="B617">
        <v>54.029998999999997</v>
      </c>
      <c r="C617">
        <v>54.66</v>
      </c>
      <c r="D617">
        <v>53.84</v>
      </c>
      <c r="E617">
        <v>54.310001</v>
      </c>
      <c r="F617">
        <v>50.858578000000001</v>
      </c>
      <c r="G617">
        <v>8720100</v>
      </c>
    </row>
    <row r="618" spans="1:7" x14ac:dyDescent="0.25">
      <c r="A618" s="156">
        <v>42900</v>
      </c>
      <c r="B618">
        <v>54.48</v>
      </c>
      <c r="C618">
        <v>54.669998</v>
      </c>
      <c r="D618">
        <v>53.950001</v>
      </c>
      <c r="E618">
        <v>54.66</v>
      </c>
      <c r="F618">
        <v>51.186337000000002</v>
      </c>
      <c r="G618">
        <v>6783900</v>
      </c>
    </row>
    <row r="619" spans="1:7" x14ac:dyDescent="0.25">
      <c r="A619" s="156">
        <v>42901</v>
      </c>
      <c r="B619">
        <v>54</v>
      </c>
      <c r="C619">
        <v>54.049999</v>
      </c>
      <c r="D619">
        <v>52.73</v>
      </c>
      <c r="E619">
        <v>52.900002000000001</v>
      </c>
      <c r="F619">
        <v>49.538193</v>
      </c>
      <c r="G619">
        <v>16041100</v>
      </c>
    </row>
    <row r="620" spans="1:7" x14ac:dyDescent="0.25">
      <c r="A620" s="156">
        <v>42902</v>
      </c>
      <c r="B620">
        <v>51.75</v>
      </c>
      <c r="C620">
        <v>51.84</v>
      </c>
      <c r="D620">
        <v>50.790000999999997</v>
      </c>
      <c r="E620">
        <v>51.099997999999999</v>
      </c>
      <c r="F620">
        <v>47.852576999999997</v>
      </c>
      <c r="G620">
        <v>25725500</v>
      </c>
    </row>
    <row r="621" spans="1:7" x14ac:dyDescent="0.25">
      <c r="A621" s="156">
        <v>42905</v>
      </c>
      <c r="B621">
        <v>51.419998</v>
      </c>
      <c r="C621">
        <v>52.220001000000003</v>
      </c>
      <c r="D621">
        <v>51.400002000000001</v>
      </c>
      <c r="E621">
        <v>52.02</v>
      </c>
      <c r="F621">
        <v>48.714108000000003</v>
      </c>
      <c r="G621">
        <v>11265300</v>
      </c>
    </row>
    <row r="622" spans="1:7" x14ac:dyDescent="0.25">
      <c r="A622" s="156">
        <v>42906</v>
      </c>
      <c r="B622">
        <v>52.049999</v>
      </c>
      <c r="C622">
        <v>52.130001</v>
      </c>
      <c r="D622">
        <v>51.099997999999999</v>
      </c>
      <c r="E622">
        <v>51.560001</v>
      </c>
      <c r="F622">
        <v>48.283355999999998</v>
      </c>
      <c r="G622">
        <v>10676500</v>
      </c>
    </row>
    <row r="623" spans="1:7" x14ac:dyDescent="0.25">
      <c r="A623" s="156">
        <v>42907</v>
      </c>
      <c r="B623">
        <v>51.900002000000001</v>
      </c>
      <c r="C623">
        <v>52.689999</v>
      </c>
      <c r="D623">
        <v>51.900002000000001</v>
      </c>
      <c r="E623">
        <v>52.59</v>
      </c>
      <c r="F623">
        <v>49.247889999999998</v>
      </c>
      <c r="G623">
        <v>13021700</v>
      </c>
    </row>
    <row r="624" spans="1:7" x14ac:dyDescent="0.25">
      <c r="A624" s="156">
        <v>42908</v>
      </c>
      <c r="B624">
        <v>52.599997999999999</v>
      </c>
      <c r="C624">
        <v>52.619999</v>
      </c>
      <c r="D624">
        <v>52.09</v>
      </c>
      <c r="E624">
        <v>52.400002000000001</v>
      </c>
      <c r="F624">
        <v>49.069969</v>
      </c>
      <c r="G624">
        <v>10660700</v>
      </c>
    </row>
    <row r="625" spans="1:7" x14ac:dyDescent="0.25">
      <c r="A625" s="156">
        <v>42909</v>
      </c>
      <c r="B625">
        <v>52.150002000000001</v>
      </c>
      <c r="C625">
        <v>52.919998</v>
      </c>
      <c r="D625">
        <v>51.669998</v>
      </c>
      <c r="E625">
        <v>52.849997999999999</v>
      </c>
      <c r="F625">
        <v>49.491363999999997</v>
      </c>
      <c r="G625">
        <v>8522400</v>
      </c>
    </row>
    <row r="626" spans="1:7" x14ac:dyDescent="0.25">
      <c r="A626" s="156">
        <v>42912</v>
      </c>
      <c r="B626">
        <v>52.950001</v>
      </c>
      <c r="C626">
        <v>53.57</v>
      </c>
      <c r="D626">
        <v>52.669998</v>
      </c>
      <c r="E626">
        <v>53.279998999999997</v>
      </c>
      <c r="F626">
        <v>49.894043000000003</v>
      </c>
      <c r="G626">
        <v>7966200</v>
      </c>
    </row>
    <row r="627" spans="1:7" x14ac:dyDescent="0.25">
      <c r="A627" s="156">
        <v>42913</v>
      </c>
      <c r="B627">
        <v>53.189999</v>
      </c>
      <c r="C627">
        <v>53.259998000000003</v>
      </c>
      <c r="D627">
        <v>52.639999000000003</v>
      </c>
      <c r="E627">
        <v>52.950001</v>
      </c>
      <c r="F627">
        <v>49.585014000000001</v>
      </c>
      <c r="G627">
        <v>7873100</v>
      </c>
    </row>
    <row r="628" spans="1:7" x14ac:dyDescent="0.25">
      <c r="A628" s="156">
        <v>42914</v>
      </c>
      <c r="B628">
        <v>53.169998</v>
      </c>
      <c r="C628">
        <v>53.610000999999997</v>
      </c>
      <c r="D628">
        <v>52.959999000000003</v>
      </c>
      <c r="E628">
        <v>53.360000999999997</v>
      </c>
      <c r="F628">
        <v>49.968955999999999</v>
      </c>
      <c r="G628">
        <v>7527200</v>
      </c>
    </row>
    <row r="629" spans="1:7" x14ac:dyDescent="0.25">
      <c r="A629" s="156">
        <v>42915</v>
      </c>
      <c r="B629">
        <v>53.330002</v>
      </c>
      <c r="C629">
        <v>53.630001</v>
      </c>
      <c r="D629">
        <v>52.990001999999997</v>
      </c>
      <c r="E629">
        <v>53.169998</v>
      </c>
      <c r="F629">
        <v>49.791018999999999</v>
      </c>
      <c r="G629">
        <v>14801900</v>
      </c>
    </row>
    <row r="630" spans="1:7" x14ac:dyDescent="0.25">
      <c r="A630" s="156">
        <v>42916</v>
      </c>
      <c r="B630">
        <v>56.599997999999999</v>
      </c>
      <c r="C630">
        <v>59.709999000000003</v>
      </c>
      <c r="D630">
        <v>56.5</v>
      </c>
      <c r="E630">
        <v>59</v>
      </c>
      <c r="F630">
        <v>55.250534000000002</v>
      </c>
      <c r="G630">
        <v>46553000</v>
      </c>
    </row>
    <row r="631" spans="1:7" x14ac:dyDescent="0.25">
      <c r="A631" s="156">
        <v>42919</v>
      </c>
      <c r="B631">
        <v>58.369999</v>
      </c>
      <c r="C631">
        <v>59.009998000000003</v>
      </c>
      <c r="D631">
        <v>58.330002</v>
      </c>
      <c r="E631">
        <v>58.650002000000001</v>
      </c>
      <c r="F631">
        <v>54.922787</v>
      </c>
      <c r="G631">
        <v>9910000</v>
      </c>
    </row>
    <row r="632" spans="1:7" x14ac:dyDescent="0.25">
      <c r="A632" s="156">
        <v>42921</v>
      </c>
      <c r="B632">
        <v>58.240001999999997</v>
      </c>
      <c r="C632">
        <v>58.290000999999997</v>
      </c>
      <c r="D632">
        <v>57.509998000000003</v>
      </c>
      <c r="E632">
        <v>57.560001</v>
      </c>
      <c r="F632">
        <v>53.902042000000002</v>
      </c>
      <c r="G632">
        <v>16167000</v>
      </c>
    </row>
    <row r="633" spans="1:7" x14ac:dyDescent="0.25">
      <c r="A633" s="156">
        <v>42922</v>
      </c>
      <c r="B633">
        <v>57.450001</v>
      </c>
      <c r="C633">
        <v>57.720001000000003</v>
      </c>
      <c r="D633">
        <v>57</v>
      </c>
      <c r="E633">
        <v>57.16</v>
      </c>
      <c r="F633">
        <v>53.527465999999997</v>
      </c>
      <c r="G633">
        <v>9035700</v>
      </c>
    </row>
    <row r="634" spans="1:7" x14ac:dyDescent="0.25">
      <c r="A634" s="156">
        <v>42923</v>
      </c>
      <c r="B634">
        <v>57.400002000000001</v>
      </c>
      <c r="C634">
        <v>58.080002</v>
      </c>
      <c r="D634">
        <v>57.029998999999997</v>
      </c>
      <c r="E634">
        <v>57.98</v>
      </c>
      <c r="F634">
        <v>54.295357000000003</v>
      </c>
      <c r="G634">
        <v>8145400</v>
      </c>
    </row>
    <row r="635" spans="1:7" x14ac:dyDescent="0.25">
      <c r="A635" s="156">
        <v>42926</v>
      </c>
      <c r="B635">
        <v>57.889999000000003</v>
      </c>
      <c r="C635">
        <v>58.810001</v>
      </c>
      <c r="D635">
        <v>57.68</v>
      </c>
      <c r="E635">
        <v>58.73</v>
      </c>
      <c r="F635">
        <v>54.997692000000001</v>
      </c>
      <c r="G635">
        <v>8942400</v>
      </c>
    </row>
    <row r="636" spans="1:7" x14ac:dyDescent="0.25">
      <c r="A636" s="156">
        <v>42927</v>
      </c>
      <c r="B636">
        <v>58.540000999999997</v>
      </c>
      <c r="C636">
        <v>58.93</v>
      </c>
      <c r="D636">
        <v>58.040000999999997</v>
      </c>
      <c r="E636">
        <v>58.18</v>
      </c>
      <c r="F636">
        <v>54.482643000000003</v>
      </c>
      <c r="G636">
        <v>7223000</v>
      </c>
    </row>
    <row r="637" spans="1:7" x14ac:dyDescent="0.25">
      <c r="A637" s="156">
        <v>42928</v>
      </c>
      <c r="B637">
        <v>58.310001</v>
      </c>
      <c r="C637">
        <v>58.75</v>
      </c>
      <c r="D637">
        <v>58.099997999999999</v>
      </c>
      <c r="E637">
        <v>58.220001000000003</v>
      </c>
      <c r="F637">
        <v>54.520083999999997</v>
      </c>
      <c r="G637">
        <v>7243100</v>
      </c>
    </row>
    <row r="638" spans="1:7" x14ac:dyDescent="0.25">
      <c r="A638" s="156">
        <v>42929</v>
      </c>
      <c r="B638">
        <v>58.220001000000003</v>
      </c>
      <c r="C638">
        <v>58.580002</v>
      </c>
      <c r="D638">
        <v>57.93</v>
      </c>
      <c r="E638">
        <v>57.939999</v>
      </c>
      <c r="F638">
        <v>54.257896000000002</v>
      </c>
      <c r="G638">
        <v>8108600</v>
      </c>
    </row>
    <row r="639" spans="1:7" x14ac:dyDescent="0.25">
      <c r="A639" s="156">
        <v>42930</v>
      </c>
      <c r="B639">
        <v>57.950001</v>
      </c>
      <c r="C639">
        <v>58.209999000000003</v>
      </c>
      <c r="D639">
        <v>57.639999000000003</v>
      </c>
      <c r="E639">
        <v>58</v>
      </c>
      <c r="F639">
        <v>54.314082999999997</v>
      </c>
      <c r="G639">
        <v>6345300</v>
      </c>
    </row>
    <row r="640" spans="1:7" x14ac:dyDescent="0.25">
      <c r="A640" s="156">
        <v>42933</v>
      </c>
      <c r="B640">
        <v>58</v>
      </c>
      <c r="C640">
        <v>58.349997999999999</v>
      </c>
      <c r="D640">
        <v>57.759998000000003</v>
      </c>
      <c r="E640">
        <v>57.790000999999997</v>
      </c>
      <c r="F640">
        <v>54.117427999999997</v>
      </c>
      <c r="G640">
        <v>6885000</v>
      </c>
    </row>
    <row r="641" spans="1:7" x14ac:dyDescent="0.25">
      <c r="A641" s="156">
        <v>42934</v>
      </c>
      <c r="B641">
        <v>57.740001999999997</v>
      </c>
      <c r="C641">
        <v>58.080002</v>
      </c>
      <c r="D641">
        <v>57.470001000000003</v>
      </c>
      <c r="E641">
        <v>57.650002000000001</v>
      </c>
      <c r="F641">
        <v>53.986324000000003</v>
      </c>
      <c r="G641">
        <v>4922500</v>
      </c>
    </row>
    <row r="642" spans="1:7" x14ac:dyDescent="0.25">
      <c r="A642" s="156">
        <v>42935</v>
      </c>
      <c r="B642">
        <v>57.599997999999999</v>
      </c>
      <c r="C642">
        <v>57.880001</v>
      </c>
      <c r="D642">
        <v>57.389999000000003</v>
      </c>
      <c r="E642">
        <v>57.77</v>
      </c>
      <c r="F642">
        <v>54.098694000000002</v>
      </c>
      <c r="G642">
        <v>4451100</v>
      </c>
    </row>
    <row r="643" spans="1:7" x14ac:dyDescent="0.25">
      <c r="A643" s="156">
        <v>42936</v>
      </c>
      <c r="B643">
        <v>59.119999</v>
      </c>
      <c r="C643">
        <v>59.59</v>
      </c>
      <c r="D643">
        <v>58.799999</v>
      </c>
      <c r="E643">
        <v>59.099997999999999</v>
      </c>
      <c r="F643">
        <v>55.344189</v>
      </c>
      <c r="G643">
        <v>11915500</v>
      </c>
    </row>
    <row r="644" spans="1:7" x14ac:dyDescent="0.25">
      <c r="A644" s="156">
        <v>42937</v>
      </c>
      <c r="B644">
        <v>59</v>
      </c>
      <c r="C644">
        <v>60</v>
      </c>
      <c r="D644">
        <v>58.91</v>
      </c>
      <c r="E644">
        <v>59.950001</v>
      </c>
      <c r="F644">
        <v>56.140163000000001</v>
      </c>
      <c r="G644">
        <v>11048300</v>
      </c>
    </row>
    <row r="645" spans="1:7" x14ac:dyDescent="0.25">
      <c r="A645" s="156">
        <v>42940</v>
      </c>
      <c r="B645">
        <v>59.689999</v>
      </c>
      <c r="C645">
        <v>59.77</v>
      </c>
      <c r="D645">
        <v>58.759998000000003</v>
      </c>
      <c r="E645">
        <v>58.950001</v>
      </c>
      <c r="F645">
        <v>55.203712000000003</v>
      </c>
      <c r="G645">
        <v>7498900</v>
      </c>
    </row>
    <row r="646" spans="1:7" x14ac:dyDescent="0.25">
      <c r="A646" s="156">
        <v>42941</v>
      </c>
      <c r="B646">
        <v>59.32</v>
      </c>
      <c r="C646">
        <v>59.52</v>
      </c>
      <c r="D646">
        <v>58.919998</v>
      </c>
      <c r="E646">
        <v>59.389999000000003</v>
      </c>
      <c r="F646">
        <v>55.615749000000001</v>
      </c>
      <c r="G646">
        <v>5157100</v>
      </c>
    </row>
    <row r="647" spans="1:7" x14ac:dyDescent="0.25">
      <c r="A647" s="156">
        <v>42942</v>
      </c>
      <c r="B647">
        <v>59.09</v>
      </c>
      <c r="C647">
        <v>59.130001</v>
      </c>
      <c r="D647">
        <v>58.32</v>
      </c>
      <c r="E647">
        <v>58.360000999999997</v>
      </c>
      <c r="F647">
        <v>54.651203000000002</v>
      </c>
      <c r="G647">
        <v>5529500</v>
      </c>
    </row>
    <row r="648" spans="1:7" x14ac:dyDescent="0.25">
      <c r="A648" s="156">
        <v>42943</v>
      </c>
      <c r="B648">
        <v>58.599997999999999</v>
      </c>
      <c r="C648">
        <v>58.68</v>
      </c>
      <c r="D648">
        <v>57.990001999999997</v>
      </c>
      <c r="E648">
        <v>58.150002000000001</v>
      </c>
      <c r="F648">
        <v>54.454552</v>
      </c>
      <c r="G648">
        <v>8259900</v>
      </c>
    </row>
    <row r="649" spans="1:7" x14ac:dyDescent="0.25">
      <c r="A649" s="156">
        <v>42944</v>
      </c>
      <c r="B649">
        <v>58.150002000000001</v>
      </c>
      <c r="C649">
        <v>58.740001999999997</v>
      </c>
      <c r="D649">
        <v>57.970001000000003</v>
      </c>
      <c r="E649">
        <v>58.669998</v>
      </c>
      <c r="F649">
        <v>54.941502</v>
      </c>
      <c r="G649">
        <v>5112800</v>
      </c>
    </row>
    <row r="650" spans="1:7" x14ac:dyDescent="0.25">
      <c r="A650" s="156">
        <v>42947</v>
      </c>
      <c r="B650">
        <v>58.709999000000003</v>
      </c>
      <c r="C650">
        <v>59.119999</v>
      </c>
      <c r="D650">
        <v>58.330002</v>
      </c>
      <c r="E650">
        <v>59.049999</v>
      </c>
      <c r="F650">
        <v>55.297356000000001</v>
      </c>
      <c r="G650">
        <v>6225900</v>
      </c>
    </row>
    <row r="651" spans="1:7" x14ac:dyDescent="0.25">
      <c r="A651" s="156">
        <v>42948</v>
      </c>
      <c r="B651">
        <v>59</v>
      </c>
      <c r="C651">
        <v>59.939999</v>
      </c>
      <c r="D651">
        <v>58.900002000000001</v>
      </c>
      <c r="E651">
        <v>59.84</v>
      </c>
      <c r="F651">
        <v>56.037148000000002</v>
      </c>
      <c r="G651">
        <v>9051700</v>
      </c>
    </row>
    <row r="652" spans="1:7" x14ac:dyDescent="0.25">
      <c r="A652" s="156">
        <v>42949</v>
      </c>
      <c r="B652">
        <v>59.549999</v>
      </c>
      <c r="C652">
        <v>59.950001</v>
      </c>
      <c r="D652">
        <v>59.27</v>
      </c>
      <c r="E652">
        <v>59.790000999999997</v>
      </c>
      <c r="F652">
        <v>55.990326000000003</v>
      </c>
      <c r="G652">
        <v>4468100</v>
      </c>
    </row>
    <row r="653" spans="1:7" x14ac:dyDescent="0.25">
      <c r="A653" s="156">
        <v>42950</v>
      </c>
      <c r="B653">
        <v>59.799999</v>
      </c>
      <c r="C653">
        <v>60.529998999999997</v>
      </c>
      <c r="D653">
        <v>59.639999000000003</v>
      </c>
      <c r="E653">
        <v>60.139999000000003</v>
      </c>
      <c r="F653">
        <v>56.318080999999999</v>
      </c>
      <c r="G653">
        <v>5677200</v>
      </c>
    </row>
    <row r="654" spans="1:7" x14ac:dyDescent="0.25">
      <c r="A654" s="156">
        <v>42951</v>
      </c>
      <c r="B654">
        <v>60.169998</v>
      </c>
      <c r="C654">
        <v>60.34</v>
      </c>
      <c r="D654">
        <v>59.630001</v>
      </c>
      <c r="E654">
        <v>59.759998000000003</v>
      </c>
      <c r="F654">
        <v>55.962234000000002</v>
      </c>
      <c r="G654">
        <v>4106000</v>
      </c>
    </row>
    <row r="655" spans="1:7" x14ac:dyDescent="0.25">
      <c r="A655" s="156">
        <v>42954</v>
      </c>
      <c r="B655">
        <v>59.82</v>
      </c>
      <c r="C655">
        <v>60.099997999999999</v>
      </c>
      <c r="D655">
        <v>59.709999000000003</v>
      </c>
      <c r="E655">
        <v>59.790000999999997</v>
      </c>
      <c r="F655">
        <v>55.990326000000003</v>
      </c>
      <c r="G655">
        <v>4066700</v>
      </c>
    </row>
    <row r="656" spans="1:7" x14ac:dyDescent="0.25">
      <c r="A656" s="156">
        <v>42955</v>
      </c>
      <c r="B656">
        <v>59.880001</v>
      </c>
      <c r="C656">
        <v>60.119999</v>
      </c>
      <c r="D656">
        <v>59.360000999999997</v>
      </c>
      <c r="E656">
        <v>59.459999000000003</v>
      </c>
      <c r="F656">
        <v>55.681300999999998</v>
      </c>
      <c r="G656">
        <v>5586400</v>
      </c>
    </row>
    <row r="657" spans="1:7" x14ac:dyDescent="0.25">
      <c r="A657" s="156">
        <v>42956</v>
      </c>
      <c r="B657">
        <v>59.419998</v>
      </c>
      <c r="C657">
        <v>59.970001000000003</v>
      </c>
      <c r="D657">
        <v>59.259998000000003</v>
      </c>
      <c r="E657">
        <v>59.900002000000001</v>
      </c>
      <c r="F657">
        <v>56.093330000000002</v>
      </c>
      <c r="G657">
        <v>5310900</v>
      </c>
    </row>
    <row r="658" spans="1:7" x14ac:dyDescent="0.25">
      <c r="A658" s="156">
        <v>42957</v>
      </c>
      <c r="B658">
        <v>59.68</v>
      </c>
      <c r="C658">
        <v>59.689999</v>
      </c>
      <c r="D658">
        <v>59.060001</v>
      </c>
      <c r="E658">
        <v>59.07</v>
      </c>
      <c r="F658">
        <v>55.316082000000002</v>
      </c>
      <c r="G658">
        <v>5585100</v>
      </c>
    </row>
    <row r="659" spans="1:7" x14ac:dyDescent="0.25">
      <c r="A659" s="156">
        <v>42958</v>
      </c>
      <c r="B659">
        <v>58.73</v>
      </c>
      <c r="C659">
        <v>59.27</v>
      </c>
      <c r="D659">
        <v>58.59</v>
      </c>
      <c r="E659">
        <v>58.970001000000003</v>
      </c>
      <c r="F659">
        <v>55.222442999999998</v>
      </c>
      <c r="G659">
        <v>4980000</v>
      </c>
    </row>
    <row r="660" spans="1:7" x14ac:dyDescent="0.25">
      <c r="A660" s="156">
        <v>42961</v>
      </c>
      <c r="B660">
        <v>59.150002000000001</v>
      </c>
      <c r="C660">
        <v>60</v>
      </c>
      <c r="D660">
        <v>59.130001</v>
      </c>
      <c r="E660">
        <v>59.779998999999997</v>
      </c>
      <c r="F660">
        <v>55.980961000000001</v>
      </c>
      <c r="G660">
        <v>5900000</v>
      </c>
    </row>
    <row r="661" spans="1:7" x14ac:dyDescent="0.25">
      <c r="A661" s="156">
        <v>42962</v>
      </c>
      <c r="B661">
        <v>58.939999</v>
      </c>
      <c r="C661">
        <v>59.009998000000003</v>
      </c>
      <c r="D661">
        <v>58.290000999999997</v>
      </c>
      <c r="E661">
        <v>58.560001</v>
      </c>
      <c r="F661">
        <v>54.838504999999998</v>
      </c>
      <c r="G661">
        <v>8913000</v>
      </c>
    </row>
    <row r="662" spans="1:7" x14ac:dyDescent="0.25">
      <c r="A662" s="156">
        <v>42963</v>
      </c>
      <c r="B662">
        <v>58.900002000000001</v>
      </c>
      <c r="C662">
        <v>59.049999</v>
      </c>
      <c r="D662">
        <v>58.220001000000003</v>
      </c>
      <c r="E662">
        <v>58.540000999999997</v>
      </c>
      <c r="F662">
        <v>54.819766999999999</v>
      </c>
      <c r="G662">
        <v>5489600</v>
      </c>
    </row>
    <row r="663" spans="1:7" x14ac:dyDescent="0.25">
      <c r="A663" s="156">
        <v>42964</v>
      </c>
      <c r="B663">
        <v>58.529998999999997</v>
      </c>
      <c r="C663">
        <v>58.740001999999997</v>
      </c>
      <c r="D663">
        <v>57.419998</v>
      </c>
      <c r="E663">
        <v>57.459999000000003</v>
      </c>
      <c r="F663">
        <v>53.808399000000001</v>
      </c>
      <c r="G663">
        <v>9148600</v>
      </c>
    </row>
    <row r="664" spans="1:7" x14ac:dyDescent="0.25">
      <c r="A664" s="156">
        <v>42965</v>
      </c>
      <c r="B664">
        <v>54.849997999999999</v>
      </c>
      <c r="C664">
        <v>55.419998</v>
      </c>
      <c r="D664">
        <v>54.169998</v>
      </c>
      <c r="E664">
        <v>54.950001</v>
      </c>
      <c r="F664">
        <v>51.457909000000001</v>
      </c>
      <c r="G664">
        <v>22905200</v>
      </c>
    </row>
    <row r="665" spans="1:7" x14ac:dyDescent="0.25">
      <c r="A665" s="156">
        <v>42968</v>
      </c>
      <c r="B665">
        <v>54.439999</v>
      </c>
      <c r="C665">
        <v>54.439999</v>
      </c>
      <c r="D665">
        <v>53.110000999999997</v>
      </c>
      <c r="E665">
        <v>53.610000999999997</v>
      </c>
      <c r="F665">
        <v>50.203071999999999</v>
      </c>
      <c r="G665">
        <v>14289300</v>
      </c>
    </row>
    <row r="666" spans="1:7" x14ac:dyDescent="0.25">
      <c r="A666" s="156">
        <v>42969</v>
      </c>
      <c r="B666">
        <v>53.919998</v>
      </c>
      <c r="C666">
        <v>54.41</v>
      </c>
      <c r="D666">
        <v>53.790000999999997</v>
      </c>
      <c r="E666">
        <v>54.130001</v>
      </c>
      <c r="F666">
        <v>50.690024999999999</v>
      </c>
      <c r="G666">
        <v>8212800</v>
      </c>
    </row>
    <row r="667" spans="1:7" x14ac:dyDescent="0.25">
      <c r="A667" s="156">
        <v>42970</v>
      </c>
      <c r="B667">
        <v>53.919998</v>
      </c>
      <c r="C667">
        <v>54.080002</v>
      </c>
      <c r="D667">
        <v>53.450001</v>
      </c>
      <c r="E667">
        <v>53.610000999999997</v>
      </c>
      <c r="F667">
        <v>50.203071999999999</v>
      </c>
      <c r="G667">
        <v>6409400</v>
      </c>
    </row>
    <row r="668" spans="1:7" x14ac:dyDescent="0.25">
      <c r="A668" s="156">
        <v>42971</v>
      </c>
      <c r="B668">
        <v>53.93</v>
      </c>
      <c r="C668">
        <v>53.970001000000003</v>
      </c>
      <c r="D668">
        <v>53.459999000000003</v>
      </c>
      <c r="E668">
        <v>53.84</v>
      </c>
      <c r="F668">
        <v>50.418453</v>
      </c>
      <c r="G668">
        <v>5461900</v>
      </c>
    </row>
    <row r="669" spans="1:7" x14ac:dyDescent="0.25">
      <c r="A669" s="156">
        <v>42972</v>
      </c>
      <c r="B669">
        <v>54.029998999999997</v>
      </c>
      <c r="C669">
        <v>54.200001</v>
      </c>
      <c r="D669">
        <v>53.540000999999997</v>
      </c>
      <c r="E669">
        <v>53.900002000000001</v>
      </c>
      <c r="F669">
        <v>50.474635999999997</v>
      </c>
      <c r="G669">
        <v>6416600</v>
      </c>
    </row>
    <row r="670" spans="1:7" x14ac:dyDescent="0.25">
      <c r="A670" s="156">
        <v>42975</v>
      </c>
      <c r="B670">
        <v>54.07</v>
      </c>
      <c r="C670">
        <v>54.43</v>
      </c>
      <c r="D670">
        <v>53.619999</v>
      </c>
      <c r="E670">
        <v>53.73</v>
      </c>
      <c r="F670">
        <v>50.315437000000003</v>
      </c>
      <c r="G670">
        <v>5269400</v>
      </c>
    </row>
    <row r="671" spans="1:7" x14ac:dyDescent="0.25">
      <c r="A671" s="156">
        <v>42976</v>
      </c>
      <c r="B671">
        <v>52.740001999999997</v>
      </c>
      <c r="C671">
        <v>52.880001</v>
      </c>
      <c r="D671">
        <v>52.07</v>
      </c>
      <c r="E671">
        <v>52.73</v>
      </c>
      <c r="F671">
        <v>49.378993999999999</v>
      </c>
      <c r="G671">
        <v>12539900</v>
      </c>
    </row>
    <row r="672" spans="1:7" x14ac:dyDescent="0.25">
      <c r="A672" s="156">
        <v>42977</v>
      </c>
      <c r="B672">
        <v>52.799999</v>
      </c>
      <c r="C672">
        <v>52.959999000000003</v>
      </c>
      <c r="D672">
        <v>52.25</v>
      </c>
      <c r="E672">
        <v>52.560001</v>
      </c>
      <c r="F672">
        <v>49.219794999999998</v>
      </c>
      <c r="G672">
        <v>7434500</v>
      </c>
    </row>
    <row r="673" spans="1:7" x14ac:dyDescent="0.25">
      <c r="A673" s="156">
        <v>42978</v>
      </c>
      <c r="B673">
        <v>52.599997999999999</v>
      </c>
      <c r="C673">
        <v>52.98</v>
      </c>
      <c r="D673">
        <v>52.470001000000003</v>
      </c>
      <c r="E673">
        <v>52.810001</v>
      </c>
      <c r="F673">
        <v>49.623851999999999</v>
      </c>
      <c r="G673">
        <v>7728900</v>
      </c>
    </row>
    <row r="674" spans="1:7" x14ac:dyDescent="0.25">
      <c r="A674" s="156">
        <v>42979</v>
      </c>
      <c r="B674">
        <v>53</v>
      </c>
      <c r="C674">
        <v>53.450001</v>
      </c>
      <c r="D674">
        <v>52.900002000000001</v>
      </c>
      <c r="E674">
        <v>53.360000999999997</v>
      </c>
      <c r="F674">
        <v>50.140670999999998</v>
      </c>
      <c r="G674">
        <v>5509800</v>
      </c>
    </row>
    <row r="675" spans="1:7" x14ac:dyDescent="0.25">
      <c r="A675" s="156">
        <v>42983</v>
      </c>
      <c r="B675">
        <v>53.25</v>
      </c>
      <c r="C675">
        <v>53.470001000000003</v>
      </c>
      <c r="D675">
        <v>52.880001</v>
      </c>
      <c r="E675">
        <v>53.009998000000003</v>
      </c>
      <c r="F675">
        <v>49.811782999999998</v>
      </c>
      <c r="G675">
        <v>6306500</v>
      </c>
    </row>
    <row r="676" spans="1:7" x14ac:dyDescent="0.25">
      <c r="A676" s="156">
        <v>42984</v>
      </c>
      <c r="B676">
        <v>53.119999</v>
      </c>
      <c r="C676">
        <v>53.34</v>
      </c>
      <c r="D676">
        <v>52.709999000000003</v>
      </c>
      <c r="E676">
        <v>52.759998000000003</v>
      </c>
      <c r="F676">
        <v>49.576866000000003</v>
      </c>
      <c r="G676">
        <v>7407600</v>
      </c>
    </row>
    <row r="677" spans="1:7" x14ac:dyDescent="0.25">
      <c r="A677" s="156">
        <v>42985</v>
      </c>
      <c r="B677">
        <v>52.759998000000003</v>
      </c>
      <c r="C677">
        <v>52.849997999999999</v>
      </c>
      <c r="D677">
        <v>52.34</v>
      </c>
      <c r="E677">
        <v>52.389999000000003</v>
      </c>
      <c r="F677">
        <v>49.229182999999999</v>
      </c>
      <c r="G677">
        <v>6905800</v>
      </c>
    </row>
    <row r="678" spans="1:7" x14ac:dyDescent="0.25">
      <c r="A678" s="156">
        <v>42986</v>
      </c>
      <c r="B678">
        <v>52.25</v>
      </c>
      <c r="C678">
        <v>52.509998000000003</v>
      </c>
      <c r="D678">
        <v>52.110000999999997</v>
      </c>
      <c r="E678">
        <v>52.200001</v>
      </c>
      <c r="F678">
        <v>49.050659000000003</v>
      </c>
      <c r="G678">
        <v>8563300</v>
      </c>
    </row>
    <row r="679" spans="1:7" x14ac:dyDescent="0.25">
      <c r="A679" s="156">
        <v>42989</v>
      </c>
      <c r="B679">
        <v>52.380001</v>
      </c>
      <c r="C679">
        <v>53.130001</v>
      </c>
      <c r="D679">
        <v>52.32</v>
      </c>
      <c r="E679">
        <v>53.029998999999997</v>
      </c>
      <c r="F679">
        <v>49.830570000000002</v>
      </c>
      <c r="G679">
        <v>8649900</v>
      </c>
    </row>
    <row r="680" spans="1:7" x14ac:dyDescent="0.25">
      <c r="A680" s="156">
        <v>42990</v>
      </c>
      <c r="B680">
        <v>53.77</v>
      </c>
      <c r="C680">
        <v>54.09</v>
      </c>
      <c r="D680">
        <v>53.299999</v>
      </c>
      <c r="E680">
        <v>53.400002000000001</v>
      </c>
      <c r="F680">
        <v>50.178260999999999</v>
      </c>
      <c r="G680">
        <v>7823700</v>
      </c>
    </row>
    <row r="681" spans="1:7" x14ac:dyDescent="0.25">
      <c r="A681" s="156">
        <v>42991</v>
      </c>
      <c r="B681">
        <v>53.450001</v>
      </c>
      <c r="C681">
        <v>53.639999000000003</v>
      </c>
      <c r="D681">
        <v>53.040000999999997</v>
      </c>
      <c r="E681">
        <v>53.52</v>
      </c>
      <c r="F681">
        <v>50.291012000000002</v>
      </c>
      <c r="G681">
        <v>6086000</v>
      </c>
    </row>
    <row r="682" spans="1:7" x14ac:dyDescent="0.25">
      <c r="A682" s="156">
        <v>42992</v>
      </c>
      <c r="B682">
        <v>53.540000999999997</v>
      </c>
      <c r="C682">
        <v>53.889999000000003</v>
      </c>
      <c r="D682">
        <v>53.119999</v>
      </c>
      <c r="E682">
        <v>53.73</v>
      </c>
      <c r="F682">
        <v>50.488346</v>
      </c>
      <c r="G682">
        <v>7497400</v>
      </c>
    </row>
    <row r="683" spans="1:7" x14ac:dyDescent="0.25">
      <c r="A683" s="156">
        <v>42993</v>
      </c>
      <c r="B683">
        <v>53.860000999999997</v>
      </c>
      <c r="C683">
        <v>54.060001</v>
      </c>
      <c r="D683">
        <v>53.52</v>
      </c>
      <c r="E683">
        <v>53.869999</v>
      </c>
      <c r="F683">
        <v>50.619903999999998</v>
      </c>
      <c r="G683">
        <v>10046800</v>
      </c>
    </row>
    <row r="684" spans="1:7" x14ac:dyDescent="0.25">
      <c r="A684" s="156">
        <v>42996</v>
      </c>
      <c r="B684">
        <v>53.869999</v>
      </c>
      <c r="C684">
        <v>54.16</v>
      </c>
      <c r="D684">
        <v>53.400002000000001</v>
      </c>
      <c r="E684">
        <v>53.5</v>
      </c>
      <c r="F684">
        <v>50.272232000000002</v>
      </c>
      <c r="G684">
        <v>8166400</v>
      </c>
    </row>
    <row r="685" spans="1:7" x14ac:dyDescent="0.25">
      <c r="A685" s="156">
        <v>42997</v>
      </c>
      <c r="B685">
        <v>52.779998999999997</v>
      </c>
      <c r="C685">
        <v>54.049999</v>
      </c>
      <c r="D685">
        <v>52.509998000000003</v>
      </c>
      <c r="E685">
        <v>53.330002</v>
      </c>
      <c r="F685">
        <v>50.112476000000001</v>
      </c>
      <c r="G685">
        <v>14707200</v>
      </c>
    </row>
    <row r="686" spans="1:7" x14ac:dyDescent="0.25">
      <c r="A686" s="156">
        <v>42998</v>
      </c>
      <c r="B686">
        <v>53.490001999999997</v>
      </c>
      <c r="C686">
        <v>53.639999000000003</v>
      </c>
      <c r="D686">
        <v>53.040000999999997</v>
      </c>
      <c r="E686">
        <v>53.560001</v>
      </c>
      <c r="F686">
        <v>50.328609</v>
      </c>
      <c r="G686">
        <v>7058000</v>
      </c>
    </row>
    <row r="687" spans="1:7" x14ac:dyDescent="0.25">
      <c r="A687" s="156">
        <v>42999</v>
      </c>
      <c r="B687">
        <v>53.549999</v>
      </c>
      <c r="C687">
        <v>53.639999000000003</v>
      </c>
      <c r="D687">
        <v>53.09</v>
      </c>
      <c r="E687">
        <v>53.189999</v>
      </c>
      <c r="F687">
        <v>49.980922999999997</v>
      </c>
      <c r="G687">
        <v>8065400</v>
      </c>
    </row>
    <row r="688" spans="1:7" x14ac:dyDescent="0.25">
      <c r="A688" s="156">
        <v>43000</v>
      </c>
      <c r="B688">
        <v>53.02</v>
      </c>
      <c r="C688">
        <v>53.610000999999997</v>
      </c>
      <c r="D688">
        <v>52.799999</v>
      </c>
      <c r="E688">
        <v>53.240001999999997</v>
      </c>
      <c r="F688">
        <v>50.027907999999996</v>
      </c>
      <c r="G688">
        <v>10962400</v>
      </c>
    </row>
    <row r="689" spans="1:7" x14ac:dyDescent="0.25">
      <c r="A689" s="156">
        <v>43003</v>
      </c>
      <c r="B689">
        <v>53.080002</v>
      </c>
      <c r="C689">
        <v>53.560001</v>
      </c>
      <c r="D689">
        <v>53</v>
      </c>
      <c r="E689">
        <v>53.23</v>
      </c>
      <c r="F689">
        <v>50.018517000000003</v>
      </c>
      <c r="G689">
        <v>12262400</v>
      </c>
    </row>
    <row r="690" spans="1:7" x14ac:dyDescent="0.25">
      <c r="A690" s="156">
        <v>43004</v>
      </c>
      <c r="B690">
        <v>53.18</v>
      </c>
      <c r="C690">
        <v>53.970001000000003</v>
      </c>
      <c r="D690">
        <v>52.98</v>
      </c>
      <c r="E690">
        <v>53.700001</v>
      </c>
      <c r="F690">
        <v>50.460158999999997</v>
      </c>
      <c r="G690">
        <v>16183700</v>
      </c>
    </row>
    <row r="691" spans="1:7" x14ac:dyDescent="0.25">
      <c r="A691" s="156">
        <v>43005</v>
      </c>
      <c r="B691">
        <v>52.169998</v>
      </c>
      <c r="C691">
        <v>52.689999</v>
      </c>
      <c r="D691">
        <v>51.029998999999997</v>
      </c>
      <c r="E691">
        <v>52.669998</v>
      </c>
      <c r="F691">
        <v>49.492302000000002</v>
      </c>
      <c r="G691">
        <v>36202500</v>
      </c>
    </row>
    <row r="692" spans="1:7" x14ac:dyDescent="0.25">
      <c r="A692" s="156">
        <v>43006</v>
      </c>
      <c r="B692">
        <v>52.799999</v>
      </c>
      <c r="C692">
        <v>53.029998999999997</v>
      </c>
      <c r="D692">
        <v>52.330002</v>
      </c>
      <c r="E692">
        <v>52.630001</v>
      </c>
      <c r="F692">
        <v>49.454707999999997</v>
      </c>
      <c r="G692">
        <v>11334700</v>
      </c>
    </row>
    <row r="693" spans="1:7" x14ac:dyDescent="0.25">
      <c r="A693" s="156">
        <v>43007</v>
      </c>
      <c r="B693">
        <v>52.59</v>
      </c>
      <c r="C693">
        <v>52.82</v>
      </c>
      <c r="D693">
        <v>51.759998000000003</v>
      </c>
      <c r="E693">
        <v>51.849997999999999</v>
      </c>
      <c r="F693">
        <v>48.721764</v>
      </c>
      <c r="G693">
        <v>12189900</v>
      </c>
    </row>
    <row r="694" spans="1:7" x14ac:dyDescent="0.25">
      <c r="A694" s="156">
        <v>43010</v>
      </c>
      <c r="B694">
        <v>52.16</v>
      </c>
      <c r="C694">
        <v>52.209999000000003</v>
      </c>
      <c r="D694">
        <v>51.66</v>
      </c>
      <c r="E694">
        <v>51.869999</v>
      </c>
      <c r="F694">
        <v>48.740569999999998</v>
      </c>
      <c r="G694">
        <v>7516200</v>
      </c>
    </row>
    <row r="695" spans="1:7" x14ac:dyDescent="0.25">
      <c r="A695" s="156">
        <v>43011</v>
      </c>
      <c r="B695">
        <v>52</v>
      </c>
      <c r="C695">
        <v>52.049999</v>
      </c>
      <c r="D695">
        <v>51.400002000000001</v>
      </c>
      <c r="E695">
        <v>51.470001000000003</v>
      </c>
      <c r="F695">
        <v>48.364699999999999</v>
      </c>
      <c r="G695">
        <v>8126700</v>
      </c>
    </row>
    <row r="696" spans="1:7" x14ac:dyDescent="0.25">
      <c r="A696" s="156">
        <v>43012</v>
      </c>
      <c r="B696">
        <v>51.509998000000003</v>
      </c>
      <c r="C696">
        <v>52.130001</v>
      </c>
      <c r="D696">
        <v>51.400002000000001</v>
      </c>
      <c r="E696">
        <v>52.080002</v>
      </c>
      <c r="F696">
        <v>48.937888999999998</v>
      </c>
      <c r="G696">
        <v>8204300</v>
      </c>
    </row>
    <row r="697" spans="1:7" x14ac:dyDescent="0.25">
      <c r="A697" s="156">
        <v>43013</v>
      </c>
      <c r="B697">
        <v>52.009998000000003</v>
      </c>
      <c r="C697">
        <v>52.32</v>
      </c>
      <c r="D697">
        <v>51.779998999999997</v>
      </c>
      <c r="E697">
        <v>52.18</v>
      </c>
      <c r="F697">
        <v>49.031860000000002</v>
      </c>
      <c r="G697">
        <v>5287400</v>
      </c>
    </row>
    <row r="698" spans="1:7" x14ac:dyDescent="0.25">
      <c r="A698" s="156">
        <v>43014</v>
      </c>
      <c r="B698">
        <v>52.200001</v>
      </c>
      <c r="C698">
        <v>52.459999000000003</v>
      </c>
      <c r="D698">
        <v>52.119999</v>
      </c>
      <c r="E698">
        <v>52.419998</v>
      </c>
      <c r="F698">
        <v>49.257381000000002</v>
      </c>
      <c r="G698">
        <v>5360300</v>
      </c>
    </row>
    <row r="699" spans="1:7" x14ac:dyDescent="0.25">
      <c r="A699" s="156">
        <v>43017</v>
      </c>
      <c r="B699">
        <v>52.23</v>
      </c>
      <c r="C699">
        <v>52.299999</v>
      </c>
      <c r="D699">
        <v>51.5</v>
      </c>
      <c r="E699">
        <v>51.52</v>
      </c>
      <c r="F699">
        <v>48.41169</v>
      </c>
      <c r="G699">
        <v>6875100</v>
      </c>
    </row>
    <row r="700" spans="1:7" x14ac:dyDescent="0.25">
      <c r="A700" s="156">
        <v>43018</v>
      </c>
      <c r="B700">
        <v>51.580002</v>
      </c>
      <c r="C700">
        <v>51.82</v>
      </c>
      <c r="D700">
        <v>51.369999</v>
      </c>
      <c r="E700">
        <v>51.529998999999997</v>
      </c>
      <c r="F700">
        <v>48.42107</v>
      </c>
      <c r="G700">
        <v>8372700</v>
      </c>
    </row>
    <row r="701" spans="1:7" x14ac:dyDescent="0.25">
      <c r="A701" s="156">
        <v>43019</v>
      </c>
      <c r="B701">
        <v>51.389999000000003</v>
      </c>
      <c r="C701">
        <v>51.52</v>
      </c>
      <c r="D701">
        <v>50.830002</v>
      </c>
      <c r="E701">
        <v>51.029998999999997</v>
      </c>
      <c r="F701">
        <v>47.951241000000003</v>
      </c>
      <c r="G701">
        <v>9109600</v>
      </c>
    </row>
    <row r="702" spans="1:7" x14ac:dyDescent="0.25">
      <c r="A702" s="156">
        <v>43020</v>
      </c>
      <c r="B702">
        <v>50.98</v>
      </c>
      <c r="C702">
        <v>51.119999</v>
      </c>
      <c r="D702">
        <v>50.349997999999999</v>
      </c>
      <c r="E702">
        <v>50.830002</v>
      </c>
      <c r="F702">
        <v>47.763320999999998</v>
      </c>
      <c r="G702">
        <v>10658400</v>
      </c>
    </row>
    <row r="703" spans="1:7" x14ac:dyDescent="0.25">
      <c r="A703" s="156">
        <v>43021</v>
      </c>
      <c r="B703">
        <v>50.830002</v>
      </c>
      <c r="C703">
        <v>51.07</v>
      </c>
      <c r="D703">
        <v>50.400002000000001</v>
      </c>
      <c r="E703">
        <v>50.98</v>
      </c>
      <c r="F703">
        <v>47.904259000000003</v>
      </c>
      <c r="G703">
        <v>16227900</v>
      </c>
    </row>
    <row r="704" spans="1:7" x14ac:dyDescent="0.25">
      <c r="A704" s="156">
        <v>43024</v>
      </c>
      <c r="B704">
        <v>50.799999</v>
      </c>
      <c r="C704">
        <v>51.41</v>
      </c>
      <c r="D704">
        <v>50.639999000000003</v>
      </c>
      <c r="E704">
        <v>51.369999</v>
      </c>
      <c r="F704">
        <v>48.270721000000002</v>
      </c>
      <c r="G704">
        <v>9299300</v>
      </c>
    </row>
    <row r="705" spans="1:7" x14ac:dyDescent="0.25">
      <c r="A705" s="156">
        <v>43025</v>
      </c>
      <c r="B705">
        <v>51.5</v>
      </c>
      <c r="C705">
        <v>52.040000999999997</v>
      </c>
      <c r="D705">
        <v>51.380001</v>
      </c>
      <c r="E705">
        <v>52</v>
      </c>
      <c r="F705">
        <v>48.862717000000004</v>
      </c>
      <c r="G705">
        <v>9492700</v>
      </c>
    </row>
    <row r="706" spans="1:7" x14ac:dyDescent="0.25">
      <c r="A706" s="156">
        <v>43026</v>
      </c>
      <c r="B706">
        <v>52.18</v>
      </c>
      <c r="C706">
        <v>52.400002000000001</v>
      </c>
      <c r="D706">
        <v>52.099997999999999</v>
      </c>
      <c r="E706">
        <v>52.299999</v>
      </c>
      <c r="F706">
        <v>49.144623000000003</v>
      </c>
      <c r="G706">
        <v>10890300</v>
      </c>
    </row>
    <row r="707" spans="1:7" x14ac:dyDescent="0.25">
      <c r="A707" s="156">
        <v>43027</v>
      </c>
      <c r="B707">
        <v>51.66</v>
      </c>
      <c r="C707">
        <v>52.799999</v>
      </c>
      <c r="D707">
        <v>51.48</v>
      </c>
      <c r="E707">
        <v>52.689999</v>
      </c>
      <c r="F707">
        <v>49.511093000000002</v>
      </c>
      <c r="G707">
        <v>12568200</v>
      </c>
    </row>
    <row r="708" spans="1:7" x14ac:dyDescent="0.25">
      <c r="A708" s="156">
        <v>43028</v>
      </c>
      <c r="B708">
        <v>52.790000999999997</v>
      </c>
      <c r="C708">
        <v>53.5</v>
      </c>
      <c r="D708">
        <v>52.790000999999997</v>
      </c>
      <c r="E708">
        <v>53.060001</v>
      </c>
      <c r="F708">
        <v>49.858767999999998</v>
      </c>
      <c r="G708">
        <v>13020900</v>
      </c>
    </row>
    <row r="709" spans="1:7" x14ac:dyDescent="0.25">
      <c r="A709" s="156">
        <v>43031</v>
      </c>
      <c r="B709">
        <v>53.060001</v>
      </c>
      <c r="C709">
        <v>53.950001</v>
      </c>
      <c r="D709">
        <v>53</v>
      </c>
      <c r="E709">
        <v>53.66</v>
      </c>
      <c r="F709">
        <v>50.422564999999999</v>
      </c>
      <c r="G709">
        <v>12242600</v>
      </c>
    </row>
    <row r="710" spans="1:7" x14ac:dyDescent="0.25">
      <c r="A710" s="156">
        <v>43032</v>
      </c>
      <c r="B710">
        <v>53.900002000000001</v>
      </c>
      <c r="C710">
        <v>54</v>
      </c>
      <c r="D710">
        <v>53.099997999999999</v>
      </c>
      <c r="E710">
        <v>53.419998</v>
      </c>
      <c r="F710">
        <v>50.197043999999998</v>
      </c>
      <c r="G710">
        <v>14767600</v>
      </c>
    </row>
    <row r="711" spans="1:7" x14ac:dyDescent="0.25">
      <c r="A711" s="156">
        <v>43033</v>
      </c>
      <c r="B711">
        <v>53.43</v>
      </c>
      <c r="C711">
        <v>55.91</v>
      </c>
      <c r="D711">
        <v>52.669998</v>
      </c>
      <c r="E711">
        <v>54.939999</v>
      </c>
      <c r="F711">
        <v>51.625340000000001</v>
      </c>
      <c r="G711">
        <v>24804000</v>
      </c>
    </row>
    <row r="712" spans="1:7" x14ac:dyDescent="0.25">
      <c r="A712" s="156">
        <v>43034</v>
      </c>
      <c r="B712">
        <v>55.259998000000003</v>
      </c>
      <c r="C712">
        <v>57.25</v>
      </c>
      <c r="D712">
        <v>55.139999000000003</v>
      </c>
      <c r="E712">
        <v>56.810001</v>
      </c>
      <c r="F712">
        <v>53.382522999999999</v>
      </c>
      <c r="G712">
        <v>22185100</v>
      </c>
    </row>
    <row r="713" spans="1:7" x14ac:dyDescent="0.25">
      <c r="A713" s="156">
        <v>43035</v>
      </c>
      <c r="B713">
        <v>55.82</v>
      </c>
      <c r="C713">
        <v>56.360000999999997</v>
      </c>
      <c r="D713">
        <v>55.650002000000001</v>
      </c>
      <c r="E713">
        <v>55.959999000000003</v>
      </c>
      <c r="F713">
        <v>52.583801000000001</v>
      </c>
      <c r="G713">
        <v>12801800</v>
      </c>
    </row>
    <row r="714" spans="1:7" x14ac:dyDescent="0.25">
      <c r="A714" s="156">
        <v>43038</v>
      </c>
      <c r="B714">
        <v>55.709999000000003</v>
      </c>
      <c r="C714">
        <v>55.93</v>
      </c>
      <c r="D714">
        <v>54.84</v>
      </c>
      <c r="E714">
        <v>55.27</v>
      </c>
      <c r="F714">
        <v>51.935431999999999</v>
      </c>
      <c r="G714">
        <v>10169400</v>
      </c>
    </row>
    <row r="715" spans="1:7" x14ac:dyDescent="0.25">
      <c r="A715" s="156">
        <v>43039</v>
      </c>
      <c r="B715">
        <v>54.75</v>
      </c>
      <c r="C715">
        <v>55.279998999999997</v>
      </c>
      <c r="D715">
        <v>54.52</v>
      </c>
      <c r="E715">
        <v>54.990001999999997</v>
      </c>
      <c r="F715">
        <v>51.672336999999999</v>
      </c>
      <c r="G715">
        <v>9794800</v>
      </c>
    </row>
    <row r="716" spans="1:7" x14ac:dyDescent="0.25">
      <c r="A716" s="156">
        <v>43040</v>
      </c>
      <c r="B716">
        <v>55.419998</v>
      </c>
      <c r="C716">
        <v>55.5</v>
      </c>
      <c r="D716">
        <v>54.849997999999999</v>
      </c>
      <c r="E716">
        <v>55.07</v>
      </c>
      <c r="F716">
        <v>51.747501</v>
      </c>
      <c r="G716">
        <v>7544500</v>
      </c>
    </row>
    <row r="717" spans="1:7" x14ac:dyDescent="0.25">
      <c r="A717" s="156">
        <v>43041</v>
      </c>
      <c r="B717">
        <v>55.150002000000001</v>
      </c>
      <c r="C717">
        <v>55.32</v>
      </c>
      <c r="D717">
        <v>54.59</v>
      </c>
      <c r="E717">
        <v>55.119999</v>
      </c>
      <c r="F717">
        <v>51.794491000000001</v>
      </c>
      <c r="G717">
        <v>7250300</v>
      </c>
    </row>
    <row r="718" spans="1:7" x14ac:dyDescent="0.25">
      <c r="A718" s="156">
        <v>43042</v>
      </c>
      <c r="B718">
        <v>55.150002000000001</v>
      </c>
      <c r="C718">
        <v>55.720001000000003</v>
      </c>
      <c r="D718">
        <v>55.040000999999997</v>
      </c>
      <c r="E718">
        <v>55.709999000000003</v>
      </c>
      <c r="F718">
        <v>52.348885000000003</v>
      </c>
      <c r="G718">
        <v>9448200</v>
      </c>
    </row>
    <row r="719" spans="1:7" x14ac:dyDescent="0.25">
      <c r="A719" s="156">
        <v>43045</v>
      </c>
      <c r="B719">
        <v>55.290000999999997</v>
      </c>
      <c r="C719">
        <v>56.130001</v>
      </c>
      <c r="D719">
        <v>55.139999000000003</v>
      </c>
      <c r="E719">
        <v>56.040000999999997</v>
      </c>
      <c r="F719">
        <v>52.658980999999997</v>
      </c>
      <c r="G719">
        <v>9332200</v>
      </c>
    </row>
    <row r="720" spans="1:7" x14ac:dyDescent="0.25">
      <c r="A720" s="156">
        <v>43046</v>
      </c>
      <c r="B720">
        <v>55.75</v>
      </c>
      <c r="C720">
        <v>56.02</v>
      </c>
      <c r="D720">
        <v>55.02</v>
      </c>
      <c r="E720">
        <v>55.150002000000001</v>
      </c>
      <c r="F720">
        <v>51.822673999999999</v>
      </c>
      <c r="G720">
        <v>7774700</v>
      </c>
    </row>
    <row r="721" spans="1:7" x14ac:dyDescent="0.25">
      <c r="A721" s="156">
        <v>43047</v>
      </c>
      <c r="B721">
        <v>55</v>
      </c>
      <c r="C721">
        <v>55.77</v>
      </c>
      <c r="D721">
        <v>54.889999000000003</v>
      </c>
      <c r="E721">
        <v>55.759998000000003</v>
      </c>
      <c r="F721">
        <v>52.395882</v>
      </c>
      <c r="G721">
        <v>7079400</v>
      </c>
    </row>
    <row r="722" spans="1:7" x14ac:dyDescent="0.25">
      <c r="A722" s="156">
        <v>43048</v>
      </c>
      <c r="B722">
        <v>55.5</v>
      </c>
      <c r="C722">
        <v>56.349997999999999</v>
      </c>
      <c r="D722">
        <v>55.310001</v>
      </c>
      <c r="E722">
        <v>56.130001</v>
      </c>
      <c r="F722">
        <v>52.743538000000001</v>
      </c>
      <c r="G722">
        <v>10958500</v>
      </c>
    </row>
    <row r="723" spans="1:7" x14ac:dyDescent="0.25">
      <c r="A723" s="156">
        <v>43049</v>
      </c>
      <c r="B723">
        <v>55.880001</v>
      </c>
      <c r="C723">
        <v>56.490001999999997</v>
      </c>
      <c r="D723">
        <v>55.619999</v>
      </c>
      <c r="E723">
        <v>56.09</v>
      </c>
      <c r="F723">
        <v>52.705962999999997</v>
      </c>
      <c r="G723">
        <v>7535700</v>
      </c>
    </row>
    <row r="724" spans="1:7" x14ac:dyDescent="0.25">
      <c r="A724" s="156">
        <v>43052</v>
      </c>
      <c r="B724">
        <v>55.66</v>
      </c>
      <c r="C724">
        <v>56.09</v>
      </c>
      <c r="D724">
        <v>55.66</v>
      </c>
      <c r="E724">
        <v>55.91</v>
      </c>
      <c r="F724">
        <v>52.536819000000001</v>
      </c>
      <c r="G724">
        <v>10106100</v>
      </c>
    </row>
    <row r="725" spans="1:7" x14ac:dyDescent="0.25">
      <c r="A725" s="156">
        <v>43053</v>
      </c>
      <c r="B725">
        <v>55.709999000000003</v>
      </c>
      <c r="C725">
        <v>56.18</v>
      </c>
      <c r="D725">
        <v>55.529998999999997</v>
      </c>
      <c r="E725">
        <v>55.98</v>
      </c>
      <c r="F725">
        <v>52.602595999999998</v>
      </c>
      <c r="G725">
        <v>5037500</v>
      </c>
    </row>
    <row r="726" spans="1:7" x14ac:dyDescent="0.25">
      <c r="A726" s="156">
        <v>43054</v>
      </c>
      <c r="B726">
        <v>55.959999000000003</v>
      </c>
      <c r="C726">
        <v>56.869999</v>
      </c>
      <c r="D726">
        <v>55.080002</v>
      </c>
      <c r="E726">
        <v>56.630001</v>
      </c>
      <c r="F726">
        <v>53.213386999999997</v>
      </c>
      <c r="G726">
        <v>6610500</v>
      </c>
    </row>
    <row r="727" spans="1:7" x14ac:dyDescent="0.25">
      <c r="A727" s="156">
        <v>43055</v>
      </c>
      <c r="B727">
        <v>56.619999</v>
      </c>
      <c r="C727">
        <v>57.279998999999997</v>
      </c>
      <c r="D727">
        <v>56.41</v>
      </c>
      <c r="E727">
        <v>57.23</v>
      </c>
      <c r="F727">
        <v>53.777186999999998</v>
      </c>
      <c r="G727">
        <v>8233300</v>
      </c>
    </row>
    <row r="728" spans="1:7" x14ac:dyDescent="0.25">
      <c r="A728" s="156">
        <v>43056</v>
      </c>
      <c r="B728">
        <v>58.540000999999997</v>
      </c>
      <c r="C728">
        <v>59.529998999999997</v>
      </c>
      <c r="D728">
        <v>58.369999</v>
      </c>
      <c r="E728">
        <v>59.189999</v>
      </c>
      <c r="F728">
        <v>55.618938</v>
      </c>
      <c r="G728">
        <v>15475500</v>
      </c>
    </row>
    <row r="729" spans="1:7" x14ac:dyDescent="0.25">
      <c r="A729" s="156">
        <v>43059</v>
      </c>
      <c r="B729">
        <v>58.630001</v>
      </c>
      <c r="C729">
        <v>59.5</v>
      </c>
      <c r="D729">
        <v>57.98</v>
      </c>
      <c r="E729">
        <v>59.25</v>
      </c>
      <c r="F729">
        <v>55.675308000000001</v>
      </c>
      <c r="G729">
        <v>8480600</v>
      </c>
    </row>
    <row r="730" spans="1:7" x14ac:dyDescent="0.25">
      <c r="A730" s="156">
        <v>43060</v>
      </c>
      <c r="B730">
        <v>59.029998999999997</v>
      </c>
      <c r="C730">
        <v>59.400002000000001</v>
      </c>
      <c r="D730">
        <v>58.93</v>
      </c>
      <c r="E730">
        <v>59.389999000000003</v>
      </c>
      <c r="F730">
        <v>55.806865999999999</v>
      </c>
      <c r="G730">
        <v>9057800</v>
      </c>
    </row>
    <row r="731" spans="1:7" x14ac:dyDescent="0.25">
      <c r="A731" s="156">
        <v>43061</v>
      </c>
      <c r="B731">
        <v>59.18</v>
      </c>
      <c r="C731">
        <v>59.34</v>
      </c>
      <c r="D731">
        <v>58.939999</v>
      </c>
      <c r="E731">
        <v>59.07</v>
      </c>
      <c r="F731">
        <v>55.506176000000004</v>
      </c>
      <c r="G731">
        <v>8501300</v>
      </c>
    </row>
    <row r="732" spans="1:7" x14ac:dyDescent="0.25">
      <c r="A732" s="156">
        <v>43063</v>
      </c>
      <c r="B732">
        <v>59</v>
      </c>
      <c r="C732">
        <v>59.349997999999999</v>
      </c>
      <c r="D732">
        <v>58.91</v>
      </c>
      <c r="E732">
        <v>59.32</v>
      </c>
      <c r="F732">
        <v>55.741084999999998</v>
      </c>
      <c r="G732">
        <v>3400400</v>
      </c>
    </row>
    <row r="733" spans="1:7" x14ac:dyDescent="0.25">
      <c r="A733" s="156">
        <v>43066</v>
      </c>
      <c r="B733">
        <v>59.200001</v>
      </c>
      <c r="C733">
        <v>59.700001</v>
      </c>
      <c r="D733">
        <v>59.169998</v>
      </c>
      <c r="E733">
        <v>59.630001</v>
      </c>
      <c r="F733">
        <v>56.032390999999997</v>
      </c>
      <c r="G733">
        <v>7891600</v>
      </c>
    </row>
    <row r="734" spans="1:7" x14ac:dyDescent="0.25">
      <c r="A734" s="156">
        <v>43067</v>
      </c>
      <c r="B734">
        <v>58.759998000000003</v>
      </c>
      <c r="C734">
        <v>59.599997999999999</v>
      </c>
      <c r="D734">
        <v>58.540000999999997</v>
      </c>
      <c r="E734">
        <v>59.580002</v>
      </c>
      <c r="F734">
        <v>55.985408999999997</v>
      </c>
      <c r="G734">
        <v>8665300</v>
      </c>
    </row>
    <row r="735" spans="1:7" x14ac:dyDescent="0.25">
      <c r="A735" s="156">
        <v>43068</v>
      </c>
      <c r="B735">
        <v>59.73</v>
      </c>
      <c r="C735">
        <v>60.630001</v>
      </c>
      <c r="D735">
        <v>59.73</v>
      </c>
      <c r="E735">
        <v>60.360000999999997</v>
      </c>
      <c r="F735">
        <v>56.718353</v>
      </c>
      <c r="G735">
        <v>12022800</v>
      </c>
    </row>
    <row r="736" spans="1:7" x14ac:dyDescent="0.25">
      <c r="A736" s="156">
        <v>43069</v>
      </c>
      <c r="B736">
        <v>60.259998000000003</v>
      </c>
      <c r="C736">
        <v>61.209999000000003</v>
      </c>
      <c r="D736">
        <v>60.200001</v>
      </c>
      <c r="E736">
        <v>60.419998</v>
      </c>
      <c r="F736">
        <v>56.774718999999997</v>
      </c>
      <c r="G736">
        <v>12551200</v>
      </c>
    </row>
    <row r="737" spans="1:7" x14ac:dyDescent="0.25">
      <c r="A737" s="156">
        <v>43070</v>
      </c>
      <c r="B737">
        <v>60.419998</v>
      </c>
      <c r="C737">
        <v>60.43</v>
      </c>
      <c r="D737">
        <v>59.240001999999997</v>
      </c>
      <c r="E737">
        <v>59.880001</v>
      </c>
      <c r="F737">
        <v>56.454177999999999</v>
      </c>
      <c r="G737">
        <v>10113500</v>
      </c>
    </row>
    <row r="738" spans="1:7" x14ac:dyDescent="0.25">
      <c r="A738" s="156">
        <v>43073</v>
      </c>
      <c r="B738">
        <v>60.27</v>
      </c>
      <c r="C738">
        <v>60.700001</v>
      </c>
      <c r="D738">
        <v>59.970001000000003</v>
      </c>
      <c r="E738">
        <v>60.099997999999999</v>
      </c>
      <c r="F738">
        <v>56.661583</v>
      </c>
      <c r="G738">
        <v>7513200</v>
      </c>
    </row>
    <row r="739" spans="1:7" x14ac:dyDescent="0.25">
      <c r="A739" s="156">
        <v>43074</v>
      </c>
      <c r="B739">
        <v>60.650002000000001</v>
      </c>
      <c r="C739">
        <v>60.799999</v>
      </c>
      <c r="D739">
        <v>59.650002000000001</v>
      </c>
      <c r="E739">
        <v>60.419998</v>
      </c>
      <c r="F739">
        <v>56.963276</v>
      </c>
      <c r="G739">
        <v>8862900</v>
      </c>
    </row>
    <row r="740" spans="1:7" x14ac:dyDescent="0.25">
      <c r="A740" s="156">
        <v>43075</v>
      </c>
      <c r="B740">
        <v>60.41</v>
      </c>
      <c r="C740">
        <v>60.849997999999999</v>
      </c>
      <c r="D740">
        <v>59.700001</v>
      </c>
      <c r="E740">
        <v>59.720001000000003</v>
      </c>
      <c r="F740">
        <v>56.303333000000002</v>
      </c>
      <c r="G740">
        <v>7862200</v>
      </c>
    </row>
    <row r="741" spans="1:7" x14ac:dyDescent="0.25">
      <c r="A741" s="156">
        <v>43076</v>
      </c>
      <c r="B741">
        <v>59.860000999999997</v>
      </c>
      <c r="C741">
        <v>61.060001</v>
      </c>
      <c r="D741">
        <v>59.650002000000001</v>
      </c>
      <c r="E741">
        <v>60.599997999999999</v>
      </c>
      <c r="F741">
        <v>57.132980000000003</v>
      </c>
      <c r="G741">
        <v>6113300</v>
      </c>
    </row>
    <row r="742" spans="1:7" x14ac:dyDescent="0.25">
      <c r="A742" s="156">
        <v>43077</v>
      </c>
      <c r="B742">
        <v>60.5</v>
      </c>
      <c r="C742">
        <v>61.369999</v>
      </c>
      <c r="D742">
        <v>60.290000999999997</v>
      </c>
      <c r="E742">
        <v>61.299999</v>
      </c>
      <c r="F742">
        <v>57.792946000000001</v>
      </c>
      <c r="G742">
        <v>6065200</v>
      </c>
    </row>
    <row r="743" spans="1:7" x14ac:dyDescent="0.25">
      <c r="A743" s="156">
        <v>43080</v>
      </c>
      <c r="B743">
        <v>61.369999</v>
      </c>
      <c r="C743">
        <v>62.220001000000003</v>
      </c>
      <c r="D743">
        <v>61.299999</v>
      </c>
      <c r="E743">
        <v>61.91</v>
      </c>
      <c r="F743">
        <v>58.368034000000002</v>
      </c>
      <c r="G743">
        <v>9017800</v>
      </c>
    </row>
    <row r="744" spans="1:7" x14ac:dyDescent="0.25">
      <c r="A744" s="156">
        <v>43081</v>
      </c>
      <c r="B744">
        <v>61.810001</v>
      </c>
      <c r="C744">
        <v>62.529998999999997</v>
      </c>
      <c r="D744">
        <v>61.650002000000001</v>
      </c>
      <c r="E744">
        <v>62.169998</v>
      </c>
      <c r="F744">
        <v>58.613159000000003</v>
      </c>
      <c r="G744">
        <v>7358000</v>
      </c>
    </row>
    <row r="745" spans="1:7" x14ac:dyDescent="0.25">
      <c r="A745" s="156">
        <v>43082</v>
      </c>
      <c r="B745">
        <v>62.220001000000003</v>
      </c>
      <c r="C745">
        <v>64.459998999999996</v>
      </c>
      <c r="D745">
        <v>62.02</v>
      </c>
      <c r="E745">
        <v>64.300003000000004</v>
      </c>
      <c r="F745">
        <v>60.621304000000002</v>
      </c>
      <c r="G745">
        <v>16072600</v>
      </c>
    </row>
    <row r="746" spans="1:7" x14ac:dyDescent="0.25">
      <c r="A746" s="156">
        <v>43083</v>
      </c>
      <c r="B746">
        <v>64.430000000000007</v>
      </c>
      <c r="C746">
        <v>64.849997999999999</v>
      </c>
      <c r="D746">
        <v>64.050003000000004</v>
      </c>
      <c r="E746">
        <v>64.529999000000004</v>
      </c>
      <c r="F746">
        <v>60.838138999999998</v>
      </c>
      <c r="G746">
        <v>13055100</v>
      </c>
    </row>
    <row r="747" spans="1:7" x14ac:dyDescent="0.25">
      <c r="A747" s="156">
        <v>43084</v>
      </c>
      <c r="B747">
        <v>64.889999000000003</v>
      </c>
      <c r="C747">
        <v>65.069999999999993</v>
      </c>
      <c r="D747">
        <v>64.150002000000001</v>
      </c>
      <c r="E747">
        <v>64.790001000000004</v>
      </c>
      <c r="F747">
        <v>61.083271000000003</v>
      </c>
      <c r="G747">
        <v>15659300</v>
      </c>
    </row>
    <row r="748" spans="1:7" x14ac:dyDescent="0.25">
      <c r="A748" s="156">
        <v>43087</v>
      </c>
      <c r="B748">
        <v>64.930000000000007</v>
      </c>
      <c r="C748">
        <v>65.080001999999993</v>
      </c>
      <c r="D748">
        <v>64.389999000000003</v>
      </c>
      <c r="E748">
        <v>64.809997999999993</v>
      </c>
      <c r="F748">
        <v>61.102111999999998</v>
      </c>
      <c r="G748">
        <v>12652000</v>
      </c>
    </row>
    <row r="749" spans="1:7" x14ac:dyDescent="0.25">
      <c r="A749" s="156">
        <v>43088</v>
      </c>
      <c r="B749">
        <v>65.150002000000001</v>
      </c>
      <c r="C749">
        <v>65.190002000000007</v>
      </c>
      <c r="D749">
        <v>64.180000000000007</v>
      </c>
      <c r="E749">
        <v>64.239998</v>
      </c>
      <c r="F749">
        <v>60.564728000000002</v>
      </c>
      <c r="G749">
        <v>8212500</v>
      </c>
    </row>
    <row r="750" spans="1:7" x14ac:dyDescent="0.25">
      <c r="A750" s="156">
        <v>43089</v>
      </c>
      <c r="B750">
        <v>64.389999000000003</v>
      </c>
      <c r="C750">
        <v>64.5</v>
      </c>
      <c r="D750">
        <v>63.580002</v>
      </c>
      <c r="E750">
        <v>63.59</v>
      </c>
      <c r="F750">
        <v>59.951912</v>
      </c>
      <c r="G750">
        <v>12468600</v>
      </c>
    </row>
    <row r="751" spans="1:7" x14ac:dyDescent="0.25">
      <c r="A751" s="156">
        <v>43090</v>
      </c>
      <c r="B751">
        <v>64.290001000000004</v>
      </c>
      <c r="C751">
        <v>64.980002999999996</v>
      </c>
      <c r="D751">
        <v>63.299999</v>
      </c>
      <c r="E751">
        <v>64.769997000000004</v>
      </c>
      <c r="F751">
        <v>61.064411</v>
      </c>
      <c r="G751">
        <v>14352300</v>
      </c>
    </row>
    <row r="752" spans="1:7" x14ac:dyDescent="0.25">
      <c r="A752" s="156">
        <v>43091</v>
      </c>
      <c r="B752">
        <v>61.200001</v>
      </c>
      <c r="C752">
        <v>63.540000999999997</v>
      </c>
      <c r="D752">
        <v>60.130001</v>
      </c>
      <c r="E752">
        <v>63.290000999999997</v>
      </c>
      <c r="F752">
        <v>59.669083000000001</v>
      </c>
      <c r="G752">
        <v>20414200</v>
      </c>
    </row>
    <row r="753" spans="1:7" x14ac:dyDescent="0.25">
      <c r="A753" s="156">
        <v>43095</v>
      </c>
      <c r="B753">
        <v>62.900002000000001</v>
      </c>
      <c r="C753">
        <v>63.889999000000003</v>
      </c>
      <c r="D753">
        <v>62.810001</v>
      </c>
      <c r="E753">
        <v>63.650002000000001</v>
      </c>
      <c r="F753">
        <v>60.008484000000003</v>
      </c>
      <c r="G753">
        <v>4563500</v>
      </c>
    </row>
    <row r="754" spans="1:7" x14ac:dyDescent="0.25">
      <c r="A754" s="156">
        <v>43096</v>
      </c>
      <c r="B754">
        <v>63.560001</v>
      </c>
      <c r="C754">
        <v>63.599997999999999</v>
      </c>
      <c r="D754">
        <v>62.77</v>
      </c>
      <c r="E754">
        <v>62.950001</v>
      </c>
      <c r="F754">
        <v>59.348534000000001</v>
      </c>
      <c r="G754">
        <v>8959700</v>
      </c>
    </row>
    <row r="755" spans="1:7" x14ac:dyDescent="0.25">
      <c r="A755" s="156">
        <v>43097</v>
      </c>
      <c r="B755">
        <v>63</v>
      </c>
      <c r="C755">
        <v>63.32</v>
      </c>
      <c r="D755">
        <v>62.849997999999999</v>
      </c>
      <c r="E755">
        <v>62.950001</v>
      </c>
      <c r="F755">
        <v>59.348534000000001</v>
      </c>
      <c r="G755">
        <v>3987200</v>
      </c>
    </row>
    <row r="756" spans="1:7" x14ac:dyDescent="0.25">
      <c r="A756" s="156">
        <v>43098</v>
      </c>
      <c r="B756">
        <v>63.209999000000003</v>
      </c>
      <c r="C756">
        <v>63.369999</v>
      </c>
      <c r="D756">
        <v>62.549999</v>
      </c>
      <c r="E756">
        <v>62.549999</v>
      </c>
      <c r="F756">
        <v>58.971415999999998</v>
      </c>
      <c r="G756">
        <v>5222100</v>
      </c>
    </row>
    <row r="757" spans="1:7" x14ac:dyDescent="0.25">
      <c r="A757" s="156">
        <v>43102</v>
      </c>
      <c r="B757">
        <v>62.849997999999999</v>
      </c>
      <c r="C757">
        <v>63.490001999999997</v>
      </c>
      <c r="D757">
        <v>62.849997999999999</v>
      </c>
      <c r="E757">
        <v>63.490001999999997</v>
      </c>
      <c r="F757">
        <v>59.857643000000003</v>
      </c>
      <c r="G757">
        <v>6511000</v>
      </c>
    </row>
    <row r="758" spans="1:7" x14ac:dyDescent="0.25">
      <c r="A758" s="156">
        <v>43103</v>
      </c>
      <c r="B758">
        <v>63.48</v>
      </c>
      <c r="C758">
        <v>63.66</v>
      </c>
      <c r="D758">
        <v>62.759998000000003</v>
      </c>
      <c r="E758">
        <v>63.48</v>
      </c>
      <c r="F758">
        <v>59.848208999999997</v>
      </c>
      <c r="G758">
        <v>6091100</v>
      </c>
    </row>
    <row r="759" spans="1:7" x14ac:dyDescent="0.25">
      <c r="A759" s="156">
        <v>43104</v>
      </c>
      <c r="B759">
        <v>63.400002000000001</v>
      </c>
      <c r="C759">
        <v>63.549999</v>
      </c>
      <c r="D759">
        <v>62.549999</v>
      </c>
      <c r="E759">
        <v>63.439999</v>
      </c>
      <c r="F759">
        <v>59.810509000000003</v>
      </c>
      <c r="G759">
        <v>5780500</v>
      </c>
    </row>
    <row r="760" spans="1:7" x14ac:dyDescent="0.25">
      <c r="A760" s="156">
        <v>43105</v>
      </c>
      <c r="B760">
        <v>63.700001</v>
      </c>
      <c r="C760">
        <v>64.300003000000004</v>
      </c>
      <c r="D760">
        <v>63.470001000000003</v>
      </c>
      <c r="E760">
        <v>63.98</v>
      </c>
      <c r="F760">
        <v>60.319611000000002</v>
      </c>
      <c r="G760">
        <v>11632300</v>
      </c>
    </row>
    <row r="761" spans="1:7" x14ac:dyDescent="0.25">
      <c r="A761" s="156">
        <v>43108</v>
      </c>
      <c r="B761">
        <v>64.150002000000001</v>
      </c>
      <c r="C761">
        <v>64.709998999999996</v>
      </c>
      <c r="D761">
        <v>63.98</v>
      </c>
      <c r="E761">
        <v>64.550003000000004</v>
      </c>
      <c r="F761">
        <v>60.856994999999998</v>
      </c>
      <c r="G761">
        <v>11905700</v>
      </c>
    </row>
    <row r="762" spans="1:7" x14ac:dyDescent="0.25">
      <c r="A762" s="156">
        <v>43109</v>
      </c>
      <c r="B762">
        <v>64.230002999999996</v>
      </c>
      <c r="C762">
        <v>64.720000999999996</v>
      </c>
      <c r="D762">
        <v>63.470001000000003</v>
      </c>
      <c r="E762">
        <v>64.089995999999999</v>
      </c>
      <c r="F762">
        <v>60.423309000000003</v>
      </c>
      <c r="G762">
        <v>8771300</v>
      </c>
    </row>
    <row r="763" spans="1:7" x14ac:dyDescent="0.25">
      <c r="A763" s="156">
        <v>43110</v>
      </c>
      <c r="B763">
        <v>63.880001</v>
      </c>
      <c r="C763">
        <v>64.230002999999996</v>
      </c>
      <c r="D763">
        <v>63.439999</v>
      </c>
      <c r="E763">
        <v>64.220000999999996</v>
      </c>
      <c r="F763">
        <v>60.545878999999999</v>
      </c>
      <c r="G763">
        <v>5010600</v>
      </c>
    </row>
    <row r="764" spans="1:7" x14ac:dyDescent="0.25">
      <c r="A764" s="156">
        <v>43111</v>
      </c>
      <c r="B764">
        <v>64.029999000000004</v>
      </c>
      <c r="C764">
        <v>64.309997999999993</v>
      </c>
      <c r="D764">
        <v>63.779998999999997</v>
      </c>
      <c r="E764">
        <v>64.290001000000004</v>
      </c>
      <c r="F764">
        <v>60.611877</v>
      </c>
      <c r="G764">
        <v>5103500</v>
      </c>
    </row>
    <row r="765" spans="1:7" x14ac:dyDescent="0.25">
      <c r="A765" s="156">
        <v>43112</v>
      </c>
      <c r="B765">
        <v>64.5</v>
      </c>
      <c r="C765">
        <v>64.720000999999996</v>
      </c>
      <c r="D765">
        <v>64.319999999999993</v>
      </c>
      <c r="E765">
        <v>64.669998000000007</v>
      </c>
      <c r="F765">
        <v>60.970131000000002</v>
      </c>
      <c r="G765">
        <v>5135700</v>
      </c>
    </row>
    <row r="766" spans="1:7" x14ac:dyDescent="0.25">
      <c r="A766" s="156">
        <v>43116</v>
      </c>
      <c r="B766">
        <v>64.779999000000004</v>
      </c>
      <c r="C766">
        <v>65.360000999999997</v>
      </c>
      <c r="D766">
        <v>63.369999</v>
      </c>
      <c r="E766">
        <v>63.419998</v>
      </c>
      <c r="F766">
        <v>59.791645000000003</v>
      </c>
      <c r="G766">
        <v>9117000</v>
      </c>
    </row>
    <row r="767" spans="1:7" x14ac:dyDescent="0.25">
      <c r="A767" s="156">
        <v>43117</v>
      </c>
      <c r="B767">
        <v>63.669998</v>
      </c>
      <c r="C767">
        <v>64.010002</v>
      </c>
      <c r="D767">
        <v>63.080002</v>
      </c>
      <c r="E767">
        <v>63.810001</v>
      </c>
      <c r="F767">
        <v>60.159336000000003</v>
      </c>
      <c r="G767">
        <v>7422600</v>
      </c>
    </row>
    <row r="768" spans="1:7" x14ac:dyDescent="0.25">
      <c r="A768" s="156">
        <v>43118</v>
      </c>
      <c r="B768">
        <v>64</v>
      </c>
      <c r="C768">
        <v>64.209998999999996</v>
      </c>
      <c r="D768">
        <v>63.540000999999997</v>
      </c>
      <c r="E768">
        <v>64.110000999999997</v>
      </c>
      <c r="F768">
        <v>60.442177000000001</v>
      </c>
      <c r="G768">
        <v>5656900</v>
      </c>
    </row>
    <row r="769" spans="1:7" x14ac:dyDescent="0.25">
      <c r="A769" s="156">
        <v>43119</v>
      </c>
      <c r="B769">
        <v>65.309997999999993</v>
      </c>
      <c r="C769">
        <v>67.239998</v>
      </c>
      <c r="D769">
        <v>65.120002999999997</v>
      </c>
      <c r="E769">
        <v>67.209998999999996</v>
      </c>
      <c r="F769">
        <v>63.364815</v>
      </c>
      <c r="G769">
        <v>12896100</v>
      </c>
    </row>
    <row r="770" spans="1:7" x14ac:dyDescent="0.25">
      <c r="A770" s="156">
        <v>43122</v>
      </c>
      <c r="B770">
        <v>66.550003000000004</v>
      </c>
      <c r="C770">
        <v>66.830001999999993</v>
      </c>
      <c r="D770">
        <v>65.760002</v>
      </c>
      <c r="E770">
        <v>66.389999000000003</v>
      </c>
      <c r="F770">
        <v>62.591732</v>
      </c>
      <c r="G770">
        <v>8491800</v>
      </c>
    </row>
    <row r="771" spans="1:7" x14ac:dyDescent="0.25">
      <c r="A771" s="156">
        <v>43123</v>
      </c>
      <c r="B771">
        <v>66.529999000000004</v>
      </c>
      <c r="C771">
        <v>67.330001999999993</v>
      </c>
      <c r="D771">
        <v>66.440002000000007</v>
      </c>
      <c r="E771">
        <v>67.139999000000003</v>
      </c>
      <c r="F771">
        <v>63.298819999999999</v>
      </c>
      <c r="G771">
        <v>6412000</v>
      </c>
    </row>
    <row r="772" spans="1:7" x14ac:dyDescent="0.25">
      <c r="A772" s="156">
        <v>43124</v>
      </c>
      <c r="B772">
        <v>67.339995999999999</v>
      </c>
      <c r="C772">
        <v>68.180000000000007</v>
      </c>
      <c r="D772">
        <v>67.069999999999993</v>
      </c>
      <c r="E772">
        <v>68</v>
      </c>
      <c r="F772">
        <v>64.109627000000003</v>
      </c>
      <c r="G772">
        <v>7421800</v>
      </c>
    </row>
    <row r="773" spans="1:7" x14ac:dyDescent="0.25">
      <c r="A773" s="156">
        <v>43125</v>
      </c>
      <c r="B773">
        <v>68.129997000000003</v>
      </c>
      <c r="C773">
        <v>68.639999000000003</v>
      </c>
      <c r="D773">
        <v>67.449996999999996</v>
      </c>
      <c r="E773">
        <v>67.709998999999996</v>
      </c>
      <c r="F773">
        <v>63.836219999999997</v>
      </c>
      <c r="G773">
        <v>5707600</v>
      </c>
    </row>
    <row r="774" spans="1:7" x14ac:dyDescent="0.25">
      <c r="A774" s="156">
        <v>43126</v>
      </c>
      <c r="B774">
        <v>68.199996999999996</v>
      </c>
      <c r="C774">
        <v>68.639999000000003</v>
      </c>
      <c r="D774">
        <v>67.919998000000007</v>
      </c>
      <c r="E774">
        <v>68.040001000000004</v>
      </c>
      <c r="F774">
        <v>64.147339000000002</v>
      </c>
      <c r="G774">
        <v>6290500</v>
      </c>
    </row>
    <row r="775" spans="1:7" x14ac:dyDescent="0.25">
      <c r="A775" s="156">
        <v>43129</v>
      </c>
      <c r="B775">
        <v>67.819999999999993</v>
      </c>
      <c r="C775">
        <v>68.139999000000003</v>
      </c>
      <c r="D775">
        <v>67.419998000000007</v>
      </c>
      <c r="E775">
        <v>67.580001999999993</v>
      </c>
      <c r="F775">
        <v>63.713645999999997</v>
      </c>
      <c r="G775">
        <v>5067300</v>
      </c>
    </row>
    <row r="776" spans="1:7" x14ac:dyDescent="0.25">
      <c r="A776" s="156">
        <v>43130</v>
      </c>
      <c r="B776">
        <v>67.5</v>
      </c>
      <c r="C776">
        <v>68.309997999999993</v>
      </c>
      <c r="D776">
        <v>67.160004000000001</v>
      </c>
      <c r="E776">
        <v>67.330001999999993</v>
      </c>
      <c r="F776">
        <v>63.477955000000001</v>
      </c>
      <c r="G776">
        <v>6350500</v>
      </c>
    </row>
    <row r="777" spans="1:7" x14ac:dyDescent="0.25">
      <c r="A777" s="156">
        <v>43131</v>
      </c>
      <c r="B777">
        <v>67.5</v>
      </c>
      <c r="C777">
        <v>68.830001999999993</v>
      </c>
      <c r="D777">
        <v>67.470000999999996</v>
      </c>
      <c r="E777">
        <v>68.220000999999996</v>
      </c>
      <c r="F777">
        <v>64.317017000000007</v>
      </c>
      <c r="G777">
        <v>11036400</v>
      </c>
    </row>
    <row r="778" spans="1:7" x14ac:dyDescent="0.25">
      <c r="A778" s="156">
        <v>43132</v>
      </c>
      <c r="B778">
        <v>67.669998000000007</v>
      </c>
      <c r="C778">
        <v>67.970000999999996</v>
      </c>
      <c r="D778">
        <v>66.699996999999996</v>
      </c>
      <c r="E778">
        <v>67.650002000000001</v>
      </c>
      <c r="F778">
        <v>63.779629</v>
      </c>
      <c r="G778">
        <v>5790500</v>
      </c>
    </row>
    <row r="779" spans="1:7" x14ac:dyDescent="0.25">
      <c r="A779" s="156">
        <v>43133</v>
      </c>
      <c r="B779">
        <v>67.220000999999996</v>
      </c>
      <c r="C779">
        <v>67.790001000000004</v>
      </c>
      <c r="D779">
        <v>67</v>
      </c>
      <c r="E779">
        <v>67.220000999999996</v>
      </c>
      <c r="F779">
        <v>63.374251999999998</v>
      </c>
      <c r="G779">
        <v>9348300</v>
      </c>
    </row>
    <row r="780" spans="1:7" x14ac:dyDescent="0.25">
      <c r="A780" s="156">
        <v>43136</v>
      </c>
      <c r="B780">
        <v>66.629997000000003</v>
      </c>
      <c r="C780">
        <v>67.209998999999996</v>
      </c>
      <c r="D780">
        <v>64.389999000000003</v>
      </c>
      <c r="E780">
        <v>64.389999000000003</v>
      </c>
      <c r="F780">
        <v>60.706145999999997</v>
      </c>
      <c r="G780">
        <v>12549500</v>
      </c>
    </row>
    <row r="781" spans="1:7" x14ac:dyDescent="0.25">
      <c r="A781" s="156">
        <v>43137</v>
      </c>
      <c r="B781">
        <v>62.48</v>
      </c>
      <c r="C781">
        <v>65.419998000000007</v>
      </c>
      <c r="D781">
        <v>62.09</v>
      </c>
      <c r="E781">
        <v>65.220000999999996</v>
      </c>
      <c r="F781">
        <v>61.488674000000003</v>
      </c>
      <c r="G781">
        <v>13356700</v>
      </c>
    </row>
    <row r="782" spans="1:7" x14ac:dyDescent="0.25">
      <c r="A782" s="156">
        <v>43138</v>
      </c>
      <c r="B782">
        <v>65.150002000000001</v>
      </c>
      <c r="C782">
        <v>66.839995999999999</v>
      </c>
      <c r="D782">
        <v>65.099997999999999</v>
      </c>
      <c r="E782">
        <v>65.629997000000003</v>
      </c>
      <c r="F782">
        <v>61.875205999999999</v>
      </c>
      <c r="G782">
        <v>8845700</v>
      </c>
    </row>
    <row r="783" spans="1:7" x14ac:dyDescent="0.25">
      <c r="A783" s="156">
        <v>43139</v>
      </c>
      <c r="B783">
        <v>65.529999000000004</v>
      </c>
      <c r="C783">
        <v>65.709998999999996</v>
      </c>
      <c r="D783">
        <v>62.459999000000003</v>
      </c>
      <c r="E783">
        <v>62.490001999999997</v>
      </c>
      <c r="F783">
        <v>58.914859999999997</v>
      </c>
      <c r="G783">
        <v>14121800</v>
      </c>
    </row>
    <row r="784" spans="1:7" x14ac:dyDescent="0.25">
      <c r="A784" s="156">
        <v>43140</v>
      </c>
      <c r="B784">
        <v>63.759998000000003</v>
      </c>
      <c r="C784">
        <v>66.050003000000004</v>
      </c>
      <c r="D784">
        <v>62.84</v>
      </c>
      <c r="E784">
        <v>65.489998</v>
      </c>
      <c r="F784">
        <v>61.743220999999998</v>
      </c>
      <c r="G784">
        <v>13733300</v>
      </c>
    </row>
    <row r="785" spans="1:7" x14ac:dyDescent="0.25">
      <c r="A785" s="156">
        <v>43143</v>
      </c>
      <c r="B785">
        <v>65.940002000000007</v>
      </c>
      <c r="C785">
        <v>66.819999999999993</v>
      </c>
      <c r="D785">
        <v>65.680000000000007</v>
      </c>
      <c r="E785">
        <v>65.980002999999996</v>
      </c>
      <c r="F785">
        <v>62.205185</v>
      </c>
      <c r="G785">
        <v>9792200</v>
      </c>
    </row>
    <row r="786" spans="1:7" x14ac:dyDescent="0.25">
      <c r="A786" s="156">
        <v>43144</v>
      </c>
      <c r="B786">
        <v>65.849997999999999</v>
      </c>
      <c r="C786">
        <v>66.230002999999996</v>
      </c>
      <c r="D786">
        <v>65.430000000000007</v>
      </c>
      <c r="E786">
        <v>65.870002999999997</v>
      </c>
      <c r="F786">
        <v>62.101478999999998</v>
      </c>
      <c r="G786">
        <v>9538400</v>
      </c>
    </row>
    <row r="787" spans="1:7" x14ac:dyDescent="0.25">
      <c r="A787" s="156">
        <v>43145</v>
      </c>
      <c r="B787">
        <v>65.720000999999996</v>
      </c>
      <c r="C787">
        <v>68.029999000000004</v>
      </c>
      <c r="D787">
        <v>65.550003000000004</v>
      </c>
      <c r="E787">
        <v>67.959998999999996</v>
      </c>
      <c r="F787">
        <v>64.071915000000004</v>
      </c>
      <c r="G787">
        <v>8662600</v>
      </c>
    </row>
    <row r="788" spans="1:7" x14ac:dyDescent="0.25">
      <c r="A788" s="156">
        <v>43146</v>
      </c>
      <c r="B788">
        <v>68.389999000000003</v>
      </c>
      <c r="C788">
        <v>68.760002</v>
      </c>
      <c r="D788">
        <v>67.25</v>
      </c>
      <c r="E788">
        <v>68.290001000000004</v>
      </c>
      <c r="F788">
        <v>64.383010999999996</v>
      </c>
      <c r="G788">
        <v>7390200</v>
      </c>
    </row>
    <row r="789" spans="1:7" x14ac:dyDescent="0.25">
      <c r="A789" s="156">
        <v>43147</v>
      </c>
      <c r="B789">
        <v>67.900002000000001</v>
      </c>
      <c r="C789">
        <v>69</v>
      </c>
      <c r="D789">
        <v>67.739998</v>
      </c>
      <c r="E789">
        <v>68.300003000000004</v>
      </c>
      <c r="F789">
        <v>64.392455999999996</v>
      </c>
      <c r="G789">
        <v>6842100</v>
      </c>
    </row>
    <row r="790" spans="1:7" x14ac:dyDescent="0.25">
      <c r="A790" s="156">
        <v>43151</v>
      </c>
      <c r="B790">
        <v>67.639999000000003</v>
      </c>
      <c r="C790">
        <v>67.970000999999996</v>
      </c>
      <c r="D790">
        <v>67.050003000000004</v>
      </c>
      <c r="E790">
        <v>67.489998</v>
      </c>
      <c r="F790">
        <v>63.628810999999999</v>
      </c>
      <c r="G790">
        <v>4859100</v>
      </c>
    </row>
    <row r="791" spans="1:7" x14ac:dyDescent="0.25">
      <c r="A791" s="156">
        <v>43152</v>
      </c>
      <c r="B791">
        <v>67.660004000000001</v>
      </c>
      <c r="C791">
        <v>68.019997000000004</v>
      </c>
      <c r="D791">
        <v>67.029999000000004</v>
      </c>
      <c r="E791">
        <v>67.050003000000004</v>
      </c>
      <c r="F791">
        <v>63.213974</v>
      </c>
      <c r="G791">
        <v>5107900</v>
      </c>
    </row>
    <row r="792" spans="1:7" x14ac:dyDescent="0.25">
      <c r="A792" s="156">
        <v>43153</v>
      </c>
      <c r="B792">
        <v>67.25</v>
      </c>
      <c r="C792">
        <v>67.480002999999996</v>
      </c>
      <c r="D792">
        <v>66.739998</v>
      </c>
      <c r="E792">
        <v>67.129997000000003</v>
      </c>
      <c r="F792">
        <v>63.289397999999998</v>
      </c>
      <c r="G792">
        <v>6515800</v>
      </c>
    </row>
    <row r="793" spans="1:7" x14ac:dyDescent="0.25">
      <c r="A793" s="156">
        <v>43154</v>
      </c>
      <c r="B793">
        <v>67.389999000000003</v>
      </c>
      <c r="C793">
        <v>68.160004000000001</v>
      </c>
      <c r="D793">
        <v>66.849997999999999</v>
      </c>
      <c r="E793">
        <v>68.160004000000001</v>
      </c>
      <c r="F793">
        <v>64.260459999999995</v>
      </c>
      <c r="G793">
        <v>4428500</v>
      </c>
    </row>
    <row r="794" spans="1:7" x14ac:dyDescent="0.25">
      <c r="A794" s="156">
        <v>43157</v>
      </c>
      <c r="B794">
        <v>68.389999000000003</v>
      </c>
      <c r="C794">
        <v>69.809997999999993</v>
      </c>
      <c r="D794">
        <v>68.339995999999999</v>
      </c>
      <c r="E794">
        <v>69.650002000000001</v>
      </c>
      <c r="F794">
        <v>65.665215000000003</v>
      </c>
      <c r="G794">
        <v>6499500</v>
      </c>
    </row>
    <row r="795" spans="1:7" x14ac:dyDescent="0.25">
      <c r="A795" s="156">
        <v>43158</v>
      </c>
      <c r="B795">
        <v>70</v>
      </c>
      <c r="C795">
        <v>70.25</v>
      </c>
      <c r="D795">
        <v>68.029999000000004</v>
      </c>
      <c r="E795">
        <v>68.029999000000004</v>
      </c>
      <c r="F795">
        <v>64.137894000000003</v>
      </c>
      <c r="G795">
        <v>6843100</v>
      </c>
    </row>
    <row r="796" spans="1:7" x14ac:dyDescent="0.25">
      <c r="A796" s="156">
        <v>43159</v>
      </c>
      <c r="B796">
        <v>68.099997999999999</v>
      </c>
      <c r="C796">
        <v>68.300003000000004</v>
      </c>
      <c r="D796">
        <v>67.010002</v>
      </c>
      <c r="E796">
        <v>67.029999000000004</v>
      </c>
      <c r="F796">
        <v>63.195121999999998</v>
      </c>
      <c r="G796">
        <v>6091800</v>
      </c>
    </row>
    <row r="797" spans="1:7" x14ac:dyDescent="0.25">
      <c r="A797" s="156">
        <v>43160</v>
      </c>
      <c r="B797">
        <v>67.239998</v>
      </c>
      <c r="C797">
        <v>67.669998000000007</v>
      </c>
      <c r="D797">
        <v>65.669998000000007</v>
      </c>
      <c r="E797">
        <v>66.319999999999993</v>
      </c>
      <c r="F797">
        <v>62.525725999999999</v>
      </c>
      <c r="G797">
        <v>7323900</v>
      </c>
    </row>
    <row r="798" spans="1:7" x14ac:dyDescent="0.25">
      <c r="A798" s="156">
        <v>43161</v>
      </c>
      <c r="B798">
        <v>64.910004000000001</v>
      </c>
      <c r="C798">
        <v>66.089995999999999</v>
      </c>
      <c r="D798">
        <v>64.209998999999996</v>
      </c>
      <c r="E798">
        <v>65.889999000000003</v>
      </c>
      <c r="F798">
        <v>62.308235000000003</v>
      </c>
      <c r="G798">
        <v>8380500</v>
      </c>
    </row>
    <row r="799" spans="1:7" x14ac:dyDescent="0.25">
      <c r="A799" s="156">
        <v>43164</v>
      </c>
      <c r="B799">
        <v>65.480002999999996</v>
      </c>
      <c r="C799">
        <v>65.489998</v>
      </c>
      <c r="D799">
        <v>64.339995999999999</v>
      </c>
      <c r="E799">
        <v>65.050003000000004</v>
      </c>
      <c r="F799">
        <v>61.513897</v>
      </c>
      <c r="G799">
        <v>8838400</v>
      </c>
    </row>
    <row r="800" spans="1:7" x14ac:dyDescent="0.25">
      <c r="A800" s="156">
        <v>43165</v>
      </c>
      <c r="B800">
        <v>65.209998999999996</v>
      </c>
      <c r="C800">
        <v>65.360000999999997</v>
      </c>
      <c r="D800">
        <v>64.629997000000003</v>
      </c>
      <c r="E800">
        <v>65.239998</v>
      </c>
      <c r="F800">
        <v>61.693565</v>
      </c>
      <c r="G800">
        <v>6550100</v>
      </c>
    </row>
    <row r="801" spans="1:7" x14ac:dyDescent="0.25">
      <c r="A801" s="156">
        <v>43166</v>
      </c>
      <c r="B801">
        <v>64.510002</v>
      </c>
      <c r="C801">
        <v>64.790001000000004</v>
      </c>
      <c r="D801">
        <v>63.889999000000003</v>
      </c>
      <c r="E801">
        <v>64.169998000000007</v>
      </c>
      <c r="F801">
        <v>60.681728</v>
      </c>
      <c r="G801">
        <v>6457600</v>
      </c>
    </row>
    <row r="802" spans="1:7" x14ac:dyDescent="0.25">
      <c r="A802" s="156">
        <v>43167</v>
      </c>
      <c r="B802">
        <v>64.559997999999993</v>
      </c>
      <c r="C802">
        <v>65.25</v>
      </c>
      <c r="D802">
        <v>64.480002999999996</v>
      </c>
      <c r="E802">
        <v>65.110000999999997</v>
      </c>
      <c r="F802">
        <v>61.570636999999998</v>
      </c>
      <c r="G802">
        <v>5573000</v>
      </c>
    </row>
    <row r="803" spans="1:7" x14ac:dyDescent="0.25">
      <c r="A803" s="156">
        <v>43168</v>
      </c>
      <c r="B803">
        <v>65.510002</v>
      </c>
      <c r="C803">
        <v>66.510002</v>
      </c>
      <c r="D803">
        <v>65.360000999999997</v>
      </c>
      <c r="E803">
        <v>66.300003000000004</v>
      </c>
      <c r="F803">
        <v>62.695953000000003</v>
      </c>
      <c r="G803">
        <v>5838400</v>
      </c>
    </row>
    <row r="804" spans="1:7" x14ac:dyDescent="0.25">
      <c r="A804" s="156">
        <v>43171</v>
      </c>
      <c r="B804">
        <v>66.650002000000001</v>
      </c>
      <c r="C804">
        <v>67.610000999999997</v>
      </c>
      <c r="D804">
        <v>66.319999999999993</v>
      </c>
      <c r="E804">
        <v>66.819999999999993</v>
      </c>
      <c r="F804">
        <v>63.187694999999998</v>
      </c>
      <c r="G804">
        <v>7522700</v>
      </c>
    </row>
    <row r="805" spans="1:7" x14ac:dyDescent="0.25">
      <c r="A805" s="156">
        <v>43172</v>
      </c>
      <c r="B805">
        <v>67.300003000000004</v>
      </c>
      <c r="C805">
        <v>67.690002000000007</v>
      </c>
      <c r="D805">
        <v>66.129997000000003</v>
      </c>
      <c r="E805">
        <v>66.169998000000007</v>
      </c>
      <c r="F805">
        <v>62.573013000000003</v>
      </c>
      <c r="G805">
        <v>5167300</v>
      </c>
    </row>
    <row r="806" spans="1:7" x14ac:dyDescent="0.25">
      <c r="A806" s="156">
        <v>43173</v>
      </c>
      <c r="B806">
        <v>66.650002000000001</v>
      </c>
      <c r="C806">
        <v>66.900002000000001</v>
      </c>
      <c r="D806">
        <v>65.669998000000007</v>
      </c>
      <c r="E806">
        <v>66.199996999999996</v>
      </c>
      <c r="F806">
        <v>62.601379000000001</v>
      </c>
      <c r="G806">
        <v>6463800</v>
      </c>
    </row>
    <row r="807" spans="1:7" x14ac:dyDescent="0.25">
      <c r="A807" s="156">
        <v>43174</v>
      </c>
      <c r="B807">
        <v>66.489998</v>
      </c>
      <c r="C807">
        <v>66.610000999999997</v>
      </c>
      <c r="D807">
        <v>66.129997000000003</v>
      </c>
      <c r="E807">
        <v>66.389999000000003</v>
      </c>
      <c r="F807">
        <v>62.781055000000002</v>
      </c>
      <c r="G807">
        <v>5260800</v>
      </c>
    </row>
    <row r="808" spans="1:7" x14ac:dyDescent="0.25">
      <c r="A808" s="156">
        <v>43175</v>
      </c>
      <c r="B808">
        <v>66.309997999999993</v>
      </c>
      <c r="C808">
        <v>66.690002000000007</v>
      </c>
      <c r="D808">
        <v>65.910004000000001</v>
      </c>
      <c r="E808">
        <v>65.910004000000001</v>
      </c>
      <c r="F808">
        <v>62.327137</v>
      </c>
      <c r="G808">
        <v>12860900</v>
      </c>
    </row>
    <row r="809" spans="1:7" x14ac:dyDescent="0.25">
      <c r="A809" s="156">
        <v>43178</v>
      </c>
      <c r="B809">
        <v>65.699996999999996</v>
      </c>
      <c r="C809">
        <v>66.339995999999999</v>
      </c>
      <c r="D809">
        <v>65.190002000000007</v>
      </c>
      <c r="E809">
        <v>65.709998999999996</v>
      </c>
      <c r="F809">
        <v>62.137996999999999</v>
      </c>
      <c r="G809">
        <v>7255600</v>
      </c>
    </row>
    <row r="810" spans="1:7" x14ac:dyDescent="0.25">
      <c r="A810" s="156">
        <v>43179</v>
      </c>
      <c r="B810">
        <v>65.940002000000007</v>
      </c>
      <c r="C810">
        <v>66.870002999999997</v>
      </c>
      <c r="D810">
        <v>65.930000000000007</v>
      </c>
      <c r="E810">
        <v>66.800003000000004</v>
      </c>
      <c r="F810">
        <v>63.168773999999999</v>
      </c>
      <c r="G810">
        <v>6906200</v>
      </c>
    </row>
    <row r="811" spans="1:7" x14ac:dyDescent="0.25">
      <c r="A811" s="156">
        <v>43180</v>
      </c>
      <c r="B811">
        <v>66.730002999999996</v>
      </c>
      <c r="C811">
        <v>67.209998999999996</v>
      </c>
      <c r="D811">
        <v>66.309997999999993</v>
      </c>
      <c r="E811">
        <v>66.349997999999999</v>
      </c>
      <c r="F811">
        <v>62.743232999999996</v>
      </c>
      <c r="G811">
        <v>5805200</v>
      </c>
    </row>
    <row r="812" spans="1:7" x14ac:dyDescent="0.25">
      <c r="A812" s="156">
        <v>43181</v>
      </c>
      <c r="B812">
        <v>65.599997999999999</v>
      </c>
      <c r="C812">
        <v>66.150002000000001</v>
      </c>
      <c r="D812">
        <v>64.230002999999996</v>
      </c>
      <c r="E812">
        <v>64.419998000000007</v>
      </c>
      <c r="F812">
        <v>60.918143999999998</v>
      </c>
      <c r="G812">
        <v>12313300</v>
      </c>
    </row>
    <row r="813" spans="1:7" x14ac:dyDescent="0.25">
      <c r="A813" s="156">
        <v>43182</v>
      </c>
      <c r="B813">
        <v>66.699996999999996</v>
      </c>
      <c r="C813">
        <v>67.110000999999997</v>
      </c>
      <c r="D813">
        <v>64.459998999999996</v>
      </c>
      <c r="E813">
        <v>64.629997000000003</v>
      </c>
      <c r="F813">
        <v>61.116722000000003</v>
      </c>
      <c r="G813">
        <v>17343800</v>
      </c>
    </row>
    <row r="814" spans="1:7" x14ac:dyDescent="0.25">
      <c r="A814" s="156">
        <v>43185</v>
      </c>
      <c r="B814">
        <v>65.080001999999993</v>
      </c>
      <c r="C814">
        <v>66.059997999999993</v>
      </c>
      <c r="D814">
        <v>64.989998</v>
      </c>
      <c r="E814">
        <v>65.900002000000001</v>
      </c>
      <c r="F814">
        <v>62.317698999999998</v>
      </c>
      <c r="G814">
        <v>10796000</v>
      </c>
    </row>
    <row r="815" spans="1:7" x14ac:dyDescent="0.25">
      <c r="A815" s="156">
        <v>43186</v>
      </c>
      <c r="B815">
        <v>65.889999000000003</v>
      </c>
      <c r="C815">
        <v>67.639999000000003</v>
      </c>
      <c r="D815">
        <v>65.430000000000007</v>
      </c>
      <c r="E815">
        <v>66.169998000000007</v>
      </c>
      <c r="F815">
        <v>62.573013000000003</v>
      </c>
      <c r="G815">
        <v>9452500</v>
      </c>
    </row>
    <row r="816" spans="1:7" x14ac:dyDescent="0.25">
      <c r="A816" s="156">
        <v>43187</v>
      </c>
      <c r="B816">
        <v>66.589995999999999</v>
      </c>
      <c r="C816">
        <v>67.150002000000001</v>
      </c>
      <c r="D816">
        <v>65.269997000000004</v>
      </c>
      <c r="E816">
        <v>65.440002000000007</v>
      </c>
      <c r="F816">
        <v>61.882702000000002</v>
      </c>
      <c r="G816">
        <v>7208400</v>
      </c>
    </row>
    <row r="817" spans="1:7" x14ac:dyDescent="0.25">
      <c r="A817" s="156">
        <v>43188</v>
      </c>
      <c r="B817">
        <v>65.699996999999996</v>
      </c>
      <c r="C817">
        <v>66.550003000000004</v>
      </c>
      <c r="D817">
        <v>65.610000999999997</v>
      </c>
      <c r="E817">
        <v>66.440002000000007</v>
      </c>
      <c r="F817">
        <v>62.828335000000003</v>
      </c>
      <c r="G817">
        <v>10748300</v>
      </c>
    </row>
    <row r="818" spans="1:7" x14ac:dyDescent="0.25">
      <c r="A818" s="156">
        <v>43192</v>
      </c>
      <c r="B818">
        <v>65.970000999999996</v>
      </c>
      <c r="C818">
        <v>66.050003000000004</v>
      </c>
      <c r="D818">
        <v>63.209999000000003</v>
      </c>
      <c r="E818">
        <v>64.120002999999997</v>
      </c>
      <c r="F818">
        <v>60.634456999999998</v>
      </c>
      <c r="G818">
        <v>12383900</v>
      </c>
    </row>
    <row r="819" spans="1:7" x14ac:dyDescent="0.25">
      <c r="A819" s="156">
        <v>43193</v>
      </c>
      <c r="B819">
        <v>64.470000999999996</v>
      </c>
      <c r="C819">
        <v>66.730002999999996</v>
      </c>
      <c r="D819">
        <v>64.360000999999997</v>
      </c>
      <c r="E819">
        <v>66.699996999999996</v>
      </c>
      <c r="F819">
        <v>63.074184000000002</v>
      </c>
      <c r="G819">
        <v>8766400</v>
      </c>
    </row>
    <row r="820" spans="1:7" x14ac:dyDescent="0.25">
      <c r="A820" s="156">
        <v>43194</v>
      </c>
      <c r="B820">
        <v>65.970000999999996</v>
      </c>
      <c r="C820">
        <v>68.5</v>
      </c>
      <c r="D820">
        <v>65.930000000000007</v>
      </c>
      <c r="E820">
        <v>68.419998000000007</v>
      </c>
      <c r="F820">
        <v>64.700691000000006</v>
      </c>
      <c r="G820">
        <v>10275800</v>
      </c>
    </row>
    <row r="821" spans="1:7" x14ac:dyDescent="0.25">
      <c r="A821" s="156">
        <v>43195</v>
      </c>
      <c r="B821">
        <v>68.5</v>
      </c>
      <c r="C821">
        <v>69.779999000000004</v>
      </c>
      <c r="D821">
        <v>68.389999000000003</v>
      </c>
      <c r="E821">
        <v>69.589995999999999</v>
      </c>
      <c r="F821">
        <v>65.807106000000005</v>
      </c>
      <c r="G821">
        <v>9093300</v>
      </c>
    </row>
    <row r="822" spans="1:7" x14ac:dyDescent="0.25">
      <c r="A822" s="156">
        <v>43196</v>
      </c>
      <c r="B822">
        <v>68.510002</v>
      </c>
      <c r="C822">
        <v>69.309997999999993</v>
      </c>
      <c r="D822">
        <v>66.930000000000007</v>
      </c>
      <c r="E822">
        <v>67.550003000000004</v>
      </c>
      <c r="F822">
        <v>63.877994999999999</v>
      </c>
      <c r="G822">
        <v>9719300</v>
      </c>
    </row>
    <row r="823" spans="1:7" x14ac:dyDescent="0.25">
      <c r="A823" s="156">
        <v>43199</v>
      </c>
      <c r="B823">
        <v>68.389999000000003</v>
      </c>
      <c r="C823">
        <v>68.550003000000004</v>
      </c>
      <c r="D823">
        <v>67.150002000000001</v>
      </c>
      <c r="E823">
        <v>67.180000000000007</v>
      </c>
      <c r="F823">
        <v>63.528111000000003</v>
      </c>
      <c r="G823">
        <v>6504500</v>
      </c>
    </row>
    <row r="824" spans="1:7" x14ac:dyDescent="0.25">
      <c r="A824" s="156">
        <v>43200</v>
      </c>
      <c r="B824">
        <v>67.809997999999993</v>
      </c>
      <c r="C824">
        <v>67.879997000000003</v>
      </c>
      <c r="D824">
        <v>66.489998</v>
      </c>
      <c r="E824">
        <v>67</v>
      </c>
      <c r="F824">
        <v>63.357894999999999</v>
      </c>
      <c r="G824">
        <v>10098900</v>
      </c>
    </row>
    <row r="825" spans="1:7" x14ac:dyDescent="0.25">
      <c r="A825" s="156">
        <v>43201</v>
      </c>
      <c r="B825">
        <v>66.580001999999993</v>
      </c>
      <c r="C825">
        <v>67.199996999999996</v>
      </c>
      <c r="D825">
        <v>66.519997000000004</v>
      </c>
      <c r="E825">
        <v>66.830001999999993</v>
      </c>
      <c r="F825">
        <v>63.197132000000003</v>
      </c>
      <c r="G825">
        <v>5185500</v>
      </c>
    </row>
    <row r="826" spans="1:7" x14ac:dyDescent="0.25">
      <c r="A826" s="156">
        <v>43202</v>
      </c>
      <c r="B826">
        <v>67.069999999999993</v>
      </c>
      <c r="C826">
        <v>68</v>
      </c>
      <c r="D826">
        <v>67.069999999999993</v>
      </c>
      <c r="E826">
        <v>67.769997000000004</v>
      </c>
      <c r="F826">
        <v>64.086044000000001</v>
      </c>
      <c r="G826">
        <v>5145300</v>
      </c>
    </row>
    <row r="827" spans="1:7" x14ac:dyDescent="0.25">
      <c r="A827" s="156">
        <v>43203</v>
      </c>
      <c r="B827">
        <v>68.120002999999997</v>
      </c>
      <c r="C827">
        <v>68.330001999999993</v>
      </c>
      <c r="D827">
        <v>66.980002999999996</v>
      </c>
      <c r="E827">
        <v>67.25</v>
      </c>
      <c r="F827">
        <v>63.594307000000001</v>
      </c>
      <c r="G827">
        <v>4300200</v>
      </c>
    </row>
    <row r="828" spans="1:7" x14ac:dyDescent="0.25">
      <c r="A828" s="156">
        <v>43206</v>
      </c>
      <c r="B828">
        <v>67.809997999999993</v>
      </c>
      <c r="C828">
        <v>67.980002999999996</v>
      </c>
      <c r="D828">
        <v>67.059997999999993</v>
      </c>
      <c r="E828">
        <v>67.059997999999993</v>
      </c>
      <c r="F828">
        <v>63.414650000000002</v>
      </c>
      <c r="G828">
        <v>6484400</v>
      </c>
    </row>
    <row r="829" spans="1:7" x14ac:dyDescent="0.25">
      <c r="A829" s="156">
        <v>43207</v>
      </c>
      <c r="B829">
        <v>67.370002999999997</v>
      </c>
      <c r="C829">
        <v>67.669998000000007</v>
      </c>
      <c r="D829">
        <v>67.279999000000004</v>
      </c>
      <c r="E829">
        <v>67.510002</v>
      </c>
      <c r="F829">
        <v>63.840176</v>
      </c>
      <c r="G829">
        <v>5605700</v>
      </c>
    </row>
    <row r="830" spans="1:7" x14ac:dyDescent="0.25">
      <c r="A830" s="156">
        <v>43208</v>
      </c>
      <c r="B830">
        <v>67.529999000000004</v>
      </c>
      <c r="C830">
        <v>67.739998</v>
      </c>
      <c r="D830">
        <v>66.160004000000001</v>
      </c>
      <c r="E830">
        <v>66.199996999999996</v>
      </c>
      <c r="F830">
        <v>62.601379000000001</v>
      </c>
      <c r="G830">
        <v>7384000</v>
      </c>
    </row>
    <row r="831" spans="1:7" x14ac:dyDescent="0.25">
      <c r="A831" s="156">
        <v>43209</v>
      </c>
      <c r="B831">
        <v>66.029999000000004</v>
      </c>
      <c r="C831">
        <v>66.300003000000004</v>
      </c>
      <c r="D831">
        <v>64.989998</v>
      </c>
      <c r="E831">
        <v>65.730002999999996</v>
      </c>
      <c r="F831">
        <v>62.156933000000002</v>
      </c>
      <c r="G831">
        <v>8274300</v>
      </c>
    </row>
    <row r="832" spans="1:7" x14ac:dyDescent="0.25">
      <c r="A832" s="156">
        <v>43210</v>
      </c>
      <c r="B832">
        <v>65.75</v>
      </c>
      <c r="C832">
        <v>66.110000999999997</v>
      </c>
      <c r="D832">
        <v>65.449996999999996</v>
      </c>
      <c r="E832">
        <v>66.089995999999999</v>
      </c>
      <c r="F832">
        <v>62.49736</v>
      </c>
      <c r="G832">
        <v>10402800</v>
      </c>
    </row>
    <row r="833" spans="1:7" x14ac:dyDescent="0.25">
      <c r="A833" s="156">
        <v>43213</v>
      </c>
      <c r="B833">
        <v>66</v>
      </c>
      <c r="C833">
        <v>67.029999000000004</v>
      </c>
      <c r="D833">
        <v>65.949996999999996</v>
      </c>
      <c r="E833">
        <v>66.879997000000003</v>
      </c>
      <c r="F833">
        <v>63.244427000000002</v>
      </c>
      <c r="G833">
        <v>6338400</v>
      </c>
    </row>
    <row r="834" spans="1:7" x14ac:dyDescent="0.25">
      <c r="A834" s="156">
        <v>43214</v>
      </c>
      <c r="B834">
        <v>67.309997999999993</v>
      </c>
      <c r="C834">
        <v>67.510002</v>
      </c>
      <c r="D834">
        <v>66.720000999999996</v>
      </c>
      <c r="E834">
        <v>66.970000999999996</v>
      </c>
      <c r="F834">
        <v>63.329532999999998</v>
      </c>
      <c r="G834">
        <v>8176100</v>
      </c>
    </row>
    <row r="835" spans="1:7" x14ac:dyDescent="0.25">
      <c r="A835" s="156">
        <v>43215</v>
      </c>
      <c r="B835">
        <v>66.839995999999999</v>
      </c>
      <c r="C835">
        <v>67</v>
      </c>
      <c r="D835">
        <v>66.25</v>
      </c>
      <c r="E835">
        <v>66.669998000000007</v>
      </c>
      <c r="F835">
        <v>63.045814999999997</v>
      </c>
      <c r="G835">
        <v>5188900</v>
      </c>
    </row>
    <row r="836" spans="1:7" x14ac:dyDescent="0.25">
      <c r="A836" s="156">
        <v>43216</v>
      </c>
      <c r="B836">
        <v>66.779999000000004</v>
      </c>
      <c r="C836">
        <v>68.290001000000004</v>
      </c>
      <c r="D836">
        <v>66.639999000000003</v>
      </c>
      <c r="E836">
        <v>68.050003000000004</v>
      </c>
      <c r="F836">
        <v>64.350830000000002</v>
      </c>
      <c r="G836">
        <v>5355200</v>
      </c>
    </row>
    <row r="837" spans="1:7" x14ac:dyDescent="0.25">
      <c r="A837" s="156">
        <v>43217</v>
      </c>
      <c r="B837">
        <v>68.470000999999996</v>
      </c>
      <c r="C837">
        <v>70</v>
      </c>
      <c r="D837">
        <v>68.449996999999996</v>
      </c>
      <c r="E837">
        <v>69.559997999999993</v>
      </c>
      <c r="F837">
        <v>65.778739999999999</v>
      </c>
      <c r="G837">
        <v>7814900</v>
      </c>
    </row>
    <row r="838" spans="1:7" x14ac:dyDescent="0.25">
      <c r="A838" s="156">
        <v>43220</v>
      </c>
      <c r="B838">
        <v>69.580001999999993</v>
      </c>
      <c r="C838">
        <v>69.809997999999993</v>
      </c>
      <c r="D838">
        <v>68.389999000000003</v>
      </c>
      <c r="E838">
        <v>68.389999000000003</v>
      </c>
      <c r="F838">
        <v>64.672325000000001</v>
      </c>
      <c r="G838">
        <v>6484100</v>
      </c>
    </row>
    <row r="839" spans="1:7" x14ac:dyDescent="0.25">
      <c r="A839" s="156">
        <v>43221</v>
      </c>
      <c r="B839">
        <v>67.980002999999996</v>
      </c>
      <c r="C839">
        <v>68.209998999999996</v>
      </c>
      <c r="D839">
        <v>67.029999000000004</v>
      </c>
      <c r="E839">
        <v>68.099997999999999</v>
      </c>
      <c r="F839">
        <v>64.398101999999994</v>
      </c>
      <c r="G839">
        <v>4957800</v>
      </c>
    </row>
    <row r="840" spans="1:7" x14ac:dyDescent="0.25">
      <c r="A840" s="156">
        <v>43222</v>
      </c>
      <c r="B840">
        <v>68.040001000000004</v>
      </c>
      <c r="C840">
        <v>68.559997999999993</v>
      </c>
      <c r="D840">
        <v>67.480002999999996</v>
      </c>
      <c r="E840">
        <v>68.260002</v>
      </c>
      <c r="F840">
        <v>64.549392999999995</v>
      </c>
      <c r="G840">
        <v>5752100</v>
      </c>
    </row>
    <row r="841" spans="1:7" x14ac:dyDescent="0.25">
      <c r="A841" s="156">
        <v>43223</v>
      </c>
      <c r="B841">
        <v>67.800003000000004</v>
      </c>
      <c r="C841">
        <v>67.849997999999999</v>
      </c>
      <c r="D841">
        <v>66.639999000000003</v>
      </c>
      <c r="E841">
        <v>66.900002000000001</v>
      </c>
      <c r="F841">
        <v>63.263339999999999</v>
      </c>
      <c r="G841">
        <v>6155900</v>
      </c>
    </row>
    <row r="842" spans="1:7" x14ac:dyDescent="0.25">
      <c r="A842" s="156">
        <v>43224</v>
      </c>
      <c r="B842">
        <v>66.839995999999999</v>
      </c>
      <c r="C842">
        <v>68.330001999999993</v>
      </c>
      <c r="D842">
        <v>66.800003000000004</v>
      </c>
      <c r="E842">
        <v>68.099997999999999</v>
      </c>
      <c r="F842">
        <v>64.398101999999994</v>
      </c>
      <c r="G842">
        <v>5132900</v>
      </c>
    </row>
    <row r="843" spans="1:7" x14ac:dyDescent="0.25">
      <c r="A843" s="156">
        <v>43227</v>
      </c>
      <c r="B843">
        <v>68.059997999999993</v>
      </c>
      <c r="C843">
        <v>69.419998000000007</v>
      </c>
      <c r="D843">
        <v>68.059997999999993</v>
      </c>
      <c r="E843">
        <v>69.339995999999999</v>
      </c>
      <c r="F843">
        <v>65.570694000000003</v>
      </c>
      <c r="G843">
        <v>5041600</v>
      </c>
    </row>
    <row r="844" spans="1:7" x14ac:dyDescent="0.25">
      <c r="A844" s="156">
        <v>43228</v>
      </c>
      <c r="B844">
        <v>69.199996999999996</v>
      </c>
      <c r="C844">
        <v>69.230002999999996</v>
      </c>
      <c r="D844">
        <v>68.199996999999996</v>
      </c>
      <c r="E844">
        <v>68.459998999999996</v>
      </c>
      <c r="F844">
        <v>64.738524999999996</v>
      </c>
      <c r="G844">
        <v>6534900</v>
      </c>
    </row>
    <row r="845" spans="1:7" x14ac:dyDescent="0.25">
      <c r="A845" s="156">
        <v>43229</v>
      </c>
      <c r="B845">
        <v>68.419998000000007</v>
      </c>
      <c r="C845">
        <v>68.470000999999996</v>
      </c>
      <c r="D845">
        <v>67.010002</v>
      </c>
      <c r="E845">
        <v>67.949996999999996</v>
      </c>
      <c r="F845">
        <v>64.256232999999995</v>
      </c>
      <c r="G845">
        <v>7956300</v>
      </c>
    </row>
    <row r="846" spans="1:7" x14ac:dyDescent="0.25">
      <c r="A846" s="156">
        <v>43230</v>
      </c>
      <c r="B846">
        <v>68.139999000000003</v>
      </c>
      <c r="C846">
        <v>68.269997000000004</v>
      </c>
      <c r="D846">
        <v>67.330001999999993</v>
      </c>
      <c r="E846">
        <v>67.919998000000007</v>
      </c>
      <c r="F846">
        <v>64.227881999999994</v>
      </c>
      <c r="G846">
        <v>4965200</v>
      </c>
    </row>
    <row r="847" spans="1:7" x14ac:dyDescent="0.25">
      <c r="A847" s="156">
        <v>43231</v>
      </c>
      <c r="B847">
        <v>68.029999000000004</v>
      </c>
      <c r="C847">
        <v>68.529999000000004</v>
      </c>
      <c r="D847">
        <v>67.910004000000001</v>
      </c>
      <c r="E847">
        <v>68.430000000000007</v>
      </c>
      <c r="F847">
        <v>64.710182000000003</v>
      </c>
      <c r="G847">
        <v>4145100</v>
      </c>
    </row>
    <row r="848" spans="1:7" x14ac:dyDescent="0.25">
      <c r="A848" s="156">
        <v>43234</v>
      </c>
      <c r="B848">
        <v>68.599997999999999</v>
      </c>
      <c r="C848">
        <v>68.889999000000003</v>
      </c>
      <c r="D848">
        <v>68.110000999999997</v>
      </c>
      <c r="E848">
        <v>68.839995999999999</v>
      </c>
      <c r="F848">
        <v>65.09787</v>
      </c>
      <c r="G848">
        <v>3453800</v>
      </c>
    </row>
    <row r="849" spans="1:7" x14ac:dyDescent="0.25">
      <c r="A849" s="156">
        <v>43235</v>
      </c>
      <c r="B849">
        <v>68.309997999999993</v>
      </c>
      <c r="C849">
        <v>69.519997000000004</v>
      </c>
      <c r="D849">
        <v>68.230002999999996</v>
      </c>
      <c r="E849">
        <v>69.5</v>
      </c>
      <c r="F849">
        <v>65.721992</v>
      </c>
      <c r="G849">
        <v>5045000</v>
      </c>
    </row>
    <row r="850" spans="1:7" x14ac:dyDescent="0.25">
      <c r="A850" s="156">
        <v>43236</v>
      </c>
      <c r="B850">
        <v>69.669998000000007</v>
      </c>
      <c r="C850">
        <v>71.510002</v>
      </c>
      <c r="D850">
        <v>69.620002999999997</v>
      </c>
      <c r="E850">
        <v>71.339995999999999</v>
      </c>
      <c r="F850">
        <v>67.461983000000004</v>
      </c>
      <c r="G850">
        <v>9693000</v>
      </c>
    </row>
    <row r="851" spans="1:7" x14ac:dyDescent="0.25">
      <c r="A851" s="156">
        <v>43237</v>
      </c>
      <c r="B851">
        <v>71.400002000000001</v>
      </c>
      <c r="C851">
        <v>71.599997999999999</v>
      </c>
      <c r="D851">
        <v>70.819999999999993</v>
      </c>
      <c r="E851">
        <v>70.940002000000007</v>
      </c>
      <c r="F851">
        <v>67.083725000000001</v>
      </c>
      <c r="G851">
        <v>6064700</v>
      </c>
    </row>
    <row r="852" spans="1:7" x14ac:dyDescent="0.25">
      <c r="A852" s="156">
        <v>43238</v>
      </c>
      <c r="B852">
        <v>70.760002</v>
      </c>
      <c r="C852">
        <v>71.589995999999999</v>
      </c>
      <c r="D852">
        <v>70.470000999999996</v>
      </c>
      <c r="E852">
        <v>71.319999999999993</v>
      </c>
      <c r="F852">
        <v>67.443068999999994</v>
      </c>
      <c r="G852">
        <v>5688100</v>
      </c>
    </row>
    <row r="853" spans="1:7" x14ac:dyDescent="0.25">
      <c r="A853" s="156">
        <v>43241</v>
      </c>
      <c r="B853">
        <v>71.480002999999996</v>
      </c>
      <c r="C853">
        <v>71.699996999999996</v>
      </c>
      <c r="D853">
        <v>70.709998999999996</v>
      </c>
      <c r="E853">
        <v>71.379997000000003</v>
      </c>
      <c r="F853">
        <v>67.499793999999994</v>
      </c>
      <c r="G853">
        <v>5480700</v>
      </c>
    </row>
    <row r="854" spans="1:7" x14ac:dyDescent="0.25">
      <c r="A854" s="156">
        <v>43242</v>
      </c>
      <c r="B854">
        <v>71.459998999999996</v>
      </c>
      <c r="C854">
        <v>72.190002000000007</v>
      </c>
      <c r="D854">
        <v>71.260002</v>
      </c>
      <c r="E854">
        <v>71.309997999999993</v>
      </c>
      <c r="F854">
        <v>67.433616999999998</v>
      </c>
      <c r="G854">
        <v>5675300</v>
      </c>
    </row>
    <row r="855" spans="1:7" x14ac:dyDescent="0.25">
      <c r="A855" s="156">
        <v>43243</v>
      </c>
      <c r="B855">
        <v>70.949996999999996</v>
      </c>
      <c r="C855">
        <v>71.919998000000007</v>
      </c>
      <c r="D855">
        <v>70.830001999999993</v>
      </c>
      <c r="E855">
        <v>71.339995999999999</v>
      </c>
      <c r="F855">
        <v>67.461983000000004</v>
      </c>
      <c r="G855">
        <v>6806400</v>
      </c>
    </row>
    <row r="856" spans="1:7" x14ac:dyDescent="0.25">
      <c r="A856" s="156">
        <v>43244</v>
      </c>
      <c r="B856">
        <v>71.430000000000007</v>
      </c>
      <c r="C856">
        <v>72.279999000000004</v>
      </c>
      <c r="D856">
        <v>71.319999999999993</v>
      </c>
      <c r="E856">
        <v>72.180000000000007</v>
      </c>
      <c r="F856">
        <v>68.256325000000004</v>
      </c>
      <c r="G856">
        <v>5613800</v>
      </c>
    </row>
    <row r="857" spans="1:7" x14ac:dyDescent="0.25">
      <c r="A857" s="156">
        <v>43245</v>
      </c>
      <c r="B857">
        <v>73.099997999999999</v>
      </c>
      <c r="C857">
        <v>73.489998</v>
      </c>
      <c r="D857">
        <v>71.629997000000003</v>
      </c>
      <c r="E857">
        <v>72.25</v>
      </c>
      <c r="F857">
        <v>68.322495000000004</v>
      </c>
      <c r="G857">
        <v>5889700</v>
      </c>
    </row>
    <row r="858" spans="1:7" x14ac:dyDescent="0.25">
      <c r="A858" s="156">
        <v>43249</v>
      </c>
      <c r="B858">
        <v>71.519997000000004</v>
      </c>
      <c r="C858">
        <v>71.610000999999997</v>
      </c>
      <c r="D858">
        <v>70.430000000000007</v>
      </c>
      <c r="E858">
        <v>70.919998000000007</v>
      </c>
      <c r="F858">
        <v>67.064796000000001</v>
      </c>
      <c r="G858">
        <v>5857900</v>
      </c>
    </row>
    <row r="859" spans="1:7" x14ac:dyDescent="0.25">
      <c r="A859" s="156">
        <v>43250</v>
      </c>
      <c r="B859">
        <v>71.459998999999996</v>
      </c>
      <c r="C859">
        <v>72.290001000000004</v>
      </c>
      <c r="D859">
        <v>70.940002000000007</v>
      </c>
      <c r="E859">
        <v>72.230002999999996</v>
      </c>
      <c r="F859">
        <v>68.303589000000002</v>
      </c>
      <c r="G859">
        <v>5799900</v>
      </c>
    </row>
    <row r="860" spans="1:7" x14ac:dyDescent="0.25">
      <c r="A860" s="156">
        <v>43251</v>
      </c>
      <c r="B860">
        <v>72</v>
      </c>
      <c r="C860">
        <v>72.220000999999996</v>
      </c>
      <c r="D860">
        <v>71.239998</v>
      </c>
      <c r="E860">
        <v>71.800003000000004</v>
      </c>
      <c r="F860">
        <v>67.896979999999999</v>
      </c>
      <c r="G860">
        <v>7856200</v>
      </c>
    </row>
    <row r="861" spans="1:7" x14ac:dyDescent="0.25">
      <c r="A861" s="156">
        <v>43252</v>
      </c>
      <c r="B861">
        <v>72.120002999999997</v>
      </c>
      <c r="C861">
        <v>72.949996999999996</v>
      </c>
      <c r="D861">
        <v>72.120002999999997</v>
      </c>
      <c r="E861">
        <v>72.760002</v>
      </c>
      <c r="F861">
        <v>68.996971000000002</v>
      </c>
      <c r="G861">
        <v>4085900</v>
      </c>
    </row>
    <row r="862" spans="1:7" x14ac:dyDescent="0.25">
      <c r="A862" s="156">
        <v>43255</v>
      </c>
      <c r="B862">
        <v>73</v>
      </c>
      <c r="C862">
        <v>73.870002999999997</v>
      </c>
      <c r="D862">
        <v>72.790001000000004</v>
      </c>
      <c r="E862">
        <v>73.830001999999993</v>
      </c>
      <c r="F862">
        <v>70.011634999999998</v>
      </c>
      <c r="G862">
        <v>4581900</v>
      </c>
    </row>
    <row r="863" spans="1:7" x14ac:dyDescent="0.25">
      <c r="A863" s="156">
        <v>43256</v>
      </c>
      <c r="B863">
        <v>73.610000999999997</v>
      </c>
      <c r="C863">
        <v>74.220000999999996</v>
      </c>
      <c r="D863">
        <v>73.139999000000003</v>
      </c>
      <c r="E863">
        <v>74.050003000000004</v>
      </c>
      <c r="F863">
        <v>70.220275999999998</v>
      </c>
      <c r="G863">
        <v>4928700</v>
      </c>
    </row>
    <row r="864" spans="1:7" x14ac:dyDescent="0.25">
      <c r="A864" s="156">
        <v>43257</v>
      </c>
      <c r="B864">
        <v>74.379997000000003</v>
      </c>
      <c r="C864">
        <v>74.940002000000007</v>
      </c>
      <c r="D864">
        <v>74.190002000000007</v>
      </c>
      <c r="E864">
        <v>74.75</v>
      </c>
      <c r="F864">
        <v>70.884048000000007</v>
      </c>
      <c r="G864">
        <v>5318100</v>
      </c>
    </row>
    <row r="865" spans="1:7" x14ac:dyDescent="0.25">
      <c r="A865" s="156">
        <v>43258</v>
      </c>
      <c r="B865">
        <v>74.949996999999996</v>
      </c>
      <c r="C865">
        <v>75.910004000000001</v>
      </c>
      <c r="D865">
        <v>74.650002000000001</v>
      </c>
      <c r="E865">
        <v>74.760002</v>
      </c>
      <c r="F865">
        <v>70.893539000000004</v>
      </c>
      <c r="G865">
        <v>6846300</v>
      </c>
    </row>
    <row r="866" spans="1:7" x14ac:dyDescent="0.25">
      <c r="A866" s="156">
        <v>43259</v>
      </c>
      <c r="B866">
        <v>74.779999000000004</v>
      </c>
      <c r="C866">
        <v>75.069999999999993</v>
      </c>
      <c r="D866">
        <v>74.300003000000004</v>
      </c>
      <c r="E866">
        <v>74.900002000000001</v>
      </c>
      <c r="F866">
        <v>71.026306000000005</v>
      </c>
      <c r="G866">
        <v>5524900</v>
      </c>
    </row>
    <row r="867" spans="1:7" x14ac:dyDescent="0.25">
      <c r="A867" s="156">
        <v>43262</v>
      </c>
      <c r="B867">
        <v>75.059997999999993</v>
      </c>
      <c r="C867">
        <v>75.209998999999996</v>
      </c>
      <c r="D867">
        <v>74.540001000000004</v>
      </c>
      <c r="E867">
        <v>74.589995999999999</v>
      </c>
      <c r="F867">
        <v>70.732322999999994</v>
      </c>
      <c r="G867">
        <v>4902800</v>
      </c>
    </row>
    <row r="868" spans="1:7" x14ac:dyDescent="0.25">
      <c r="A868" s="156">
        <v>43263</v>
      </c>
      <c r="B868">
        <v>74.419998000000007</v>
      </c>
      <c r="C868">
        <v>74.610000999999997</v>
      </c>
      <c r="D868">
        <v>74.069999999999993</v>
      </c>
      <c r="E868">
        <v>74.290001000000004</v>
      </c>
      <c r="F868">
        <v>70.447838000000004</v>
      </c>
      <c r="G868">
        <v>4356500</v>
      </c>
    </row>
    <row r="869" spans="1:7" x14ac:dyDescent="0.25">
      <c r="A869" s="156">
        <v>43264</v>
      </c>
      <c r="B869">
        <v>74.269997000000004</v>
      </c>
      <c r="C869">
        <v>74.900002000000001</v>
      </c>
      <c r="D869">
        <v>73.989998</v>
      </c>
      <c r="E869">
        <v>74.110000999999997</v>
      </c>
      <c r="F869">
        <v>70.277152999999998</v>
      </c>
      <c r="G869">
        <v>4696200</v>
      </c>
    </row>
    <row r="870" spans="1:7" x14ac:dyDescent="0.25">
      <c r="A870" s="156">
        <v>43265</v>
      </c>
      <c r="B870">
        <v>74.599997999999999</v>
      </c>
      <c r="C870">
        <v>75.150002000000001</v>
      </c>
      <c r="D870">
        <v>74.349997999999999</v>
      </c>
      <c r="E870">
        <v>74.699996999999996</v>
      </c>
      <c r="F870">
        <v>70.836646999999999</v>
      </c>
      <c r="G870">
        <v>4636000</v>
      </c>
    </row>
    <row r="871" spans="1:7" x14ac:dyDescent="0.25">
      <c r="A871" s="156">
        <v>43266</v>
      </c>
      <c r="B871">
        <v>74.709998999999996</v>
      </c>
      <c r="C871">
        <v>75.849997999999999</v>
      </c>
      <c r="D871">
        <v>74.5</v>
      </c>
      <c r="E871">
        <v>75.839995999999999</v>
      </c>
      <c r="F871">
        <v>71.917702000000006</v>
      </c>
      <c r="G871">
        <v>10977300</v>
      </c>
    </row>
    <row r="872" spans="1:7" x14ac:dyDescent="0.25">
      <c r="A872" s="156">
        <v>43269</v>
      </c>
      <c r="B872">
        <v>75.279999000000004</v>
      </c>
      <c r="C872">
        <v>75.760002</v>
      </c>
      <c r="D872">
        <v>74.910004000000001</v>
      </c>
      <c r="E872">
        <v>75.610000999999997</v>
      </c>
      <c r="F872">
        <v>71.699577000000005</v>
      </c>
      <c r="G872">
        <v>4515900</v>
      </c>
    </row>
    <row r="873" spans="1:7" x14ac:dyDescent="0.25">
      <c r="A873" s="156">
        <v>43270</v>
      </c>
      <c r="B873">
        <v>74.5</v>
      </c>
      <c r="C873">
        <v>74.919998000000007</v>
      </c>
      <c r="D873">
        <v>73.650002000000001</v>
      </c>
      <c r="E873">
        <v>74.260002</v>
      </c>
      <c r="F873">
        <v>70.419387999999998</v>
      </c>
      <c r="G873">
        <v>7562200</v>
      </c>
    </row>
    <row r="874" spans="1:7" x14ac:dyDescent="0.25">
      <c r="A874" s="156">
        <v>43271</v>
      </c>
      <c r="B874">
        <v>74.199996999999996</v>
      </c>
      <c r="C874">
        <v>74.910004000000001</v>
      </c>
      <c r="D874">
        <v>73.970000999999996</v>
      </c>
      <c r="E874">
        <v>74.720000999999996</v>
      </c>
      <c r="F874">
        <v>70.855605999999995</v>
      </c>
      <c r="G874">
        <v>4424900</v>
      </c>
    </row>
    <row r="875" spans="1:7" x14ac:dyDescent="0.25">
      <c r="A875" s="156">
        <v>43272</v>
      </c>
      <c r="B875">
        <v>73.699996999999996</v>
      </c>
      <c r="C875">
        <v>74.790001000000004</v>
      </c>
      <c r="D875">
        <v>73.550003000000004</v>
      </c>
      <c r="E875">
        <v>73.940002000000007</v>
      </c>
      <c r="F875">
        <v>70.115973999999994</v>
      </c>
      <c r="G875">
        <v>5537900</v>
      </c>
    </row>
    <row r="876" spans="1:7" x14ac:dyDescent="0.25">
      <c r="A876" s="156">
        <v>43273</v>
      </c>
      <c r="B876">
        <v>73.569999999999993</v>
      </c>
      <c r="C876">
        <v>74.410004000000001</v>
      </c>
      <c r="D876">
        <v>73.209998999999996</v>
      </c>
      <c r="E876">
        <v>73.430000000000007</v>
      </c>
      <c r="F876">
        <v>69.632323999999997</v>
      </c>
      <c r="G876">
        <v>9404900</v>
      </c>
    </row>
    <row r="877" spans="1:7" x14ac:dyDescent="0.25">
      <c r="A877" s="156">
        <v>43276</v>
      </c>
      <c r="B877">
        <v>73.319999999999993</v>
      </c>
      <c r="C877">
        <v>73.360000999999997</v>
      </c>
      <c r="D877">
        <v>72.029999000000004</v>
      </c>
      <c r="E877">
        <v>72.349997999999999</v>
      </c>
      <c r="F877">
        <v>68.608185000000006</v>
      </c>
      <c r="G877">
        <v>9064100</v>
      </c>
    </row>
    <row r="878" spans="1:7" x14ac:dyDescent="0.25">
      <c r="A878" s="156">
        <v>43277</v>
      </c>
      <c r="B878">
        <v>72.5</v>
      </c>
      <c r="C878">
        <v>73.290001000000004</v>
      </c>
      <c r="D878">
        <v>72.349997999999999</v>
      </c>
      <c r="E878">
        <v>72.559997999999993</v>
      </c>
      <c r="F878">
        <v>68.807327000000001</v>
      </c>
      <c r="G878">
        <v>7072600</v>
      </c>
    </row>
    <row r="879" spans="1:7" x14ac:dyDescent="0.25">
      <c r="A879" s="156">
        <v>43278</v>
      </c>
      <c r="B879">
        <v>72.730002999999996</v>
      </c>
      <c r="C879">
        <v>72.949996999999996</v>
      </c>
      <c r="D879">
        <v>71.150002000000001</v>
      </c>
      <c r="E879">
        <v>71.349997999999999</v>
      </c>
      <c r="F879">
        <v>67.659897000000001</v>
      </c>
      <c r="G879">
        <v>7624700</v>
      </c>
    </row>
    <row r="880" spans="1:7" x14ac:dyDescent="0.25">
      <c r="A880" s="156">
        <v>43279</v>
      </c>
      <c r="B880">
        <v>71.449996999999996</v>
      </c>
      <c r="C880">
        <v>72.120002999999997</v>
      </c>
      <c r="D880">
        <v>71.349997999999999</v>
      </c>
      <c r="E880">
        <v>71.699996999999996</v>
      </c>
      <c r="F880">
        <v>67.991791000000006</v>
      </c>
      <c r="G880">
        <v>9118500</v>
      </c>
    </row>
    <row r="881" spans="1:7" x14ac:dyDescent="0.25">
      <c r="A881" s="156">
        <v>43280</v>
      </c>
      <c r="B881">
        <v>78.760002</v>
      </c>
      <c r="C881">
        <v>81</v>
      </c>
      <c r="D881">
        <v>78.360000999999997</v>
      </c>
      <c r="E881">
        <v>79.680000000000007</v>
      </c>
      <c r="F881">
        <v>75.559073999999995</v>
      </c>
      <c r="G881">
        <v>31314100</v>
      </c>
    </row>
    <row r="882" spans="1:7" x14ac:dyDescent="0.25">
      <c r="A882" s="156">
        <v>43283</v>
      </c>
      <c r="B882">
        <v>78.580001999999993</v>
      </c>
      <c r="C882">
        <v>79.480002999999996</v>
      </c>
      <c r="D882">
        <v>77.019997000000004</v>
      </c>
      <c r="E882">
        <v>78.349997999999999</v>
      </c>
      <c r="F882">
        <v>74.297859000000003</v>
      </c>
      <c r="G882">
        <v>11867000</v>
      </c>
    </row>
    <row r="883" spans="1:7" x14ac:dyDescent="0.25">
      <c r="A883" s="156">
        <v>43284</v>
      </c>
      <c r="B883">
        <v>77.410004000000001</v>
      </c>
      <c r="C883">
        <v>77.889999000000003</v>
      </c>
      <c r="D883">
        <v>76.099997999999999</v>
      </c>
      <c r="E883">
        <v>76.279999000000004</v>
      </c>
      <c r="F883">
        <v>72.33493</v>
      </c>
      <c r="G883">
        <v>5794900</v>
      </c>
    </row>
    <row r="884" spans="1:7" x14ac:dyDescent="0.25">
      <c r="A884" s="156">
        <v>43286</v>
      </c>
      <c r="B884">
        <v>76.620002999999997</v>
      </c>
      <c r="C884">
        <v>77.419998000000007</v>
      </c>
      <c r="D884">
        <v>76.139999000000003</v>
      </c>
      <c r="E884">
        <v>76.550003000000004</v>
      </c>
      <c r="F884">
        <v>72.590964999999997</v>
      </c>
      <c r="G884">
        <v>6534500</v>
      </c>
    </row>
    <row r="885" spans="1:7" x14ac:dyDescent="0.25">
      <c r="A885" s="156">
        <v>43287</v>
      </c>
      <c r="B885">
        <v>76.480002999999996</v>
      </c>
      <c r="C885">
        <v>77.080001999999993</v>
      </c>
      <c r="D885">
        <v>76.069999999999993</v>
      </c>
      <c r="E885">
        <v>76.480002999999996</v>
      </c>
      <c r="F885">
        <v>72.524574000000001</v>
      </c>
      <c r="G885">
        <v>5916200</v>
      </c>
    </row>
    <row r="886" spans="1:7" x14ac:dyDescent="0.25">
      <c r="A886" s="156">
        <v>43290</v>
      </c>
      <c r="B886">
        <v>76.839995999999999</v>
      </c>
      <c r="C886">
        <v>77.379997000000003</v>
      </c>
      <c r="D886">
        <v>76.349997999999999</v>
      </c>
      <c r="E886">
        <v>77.279999000000004</v>
      </c>
      <c r="F886">
        <v>73.283210999999994</v>
      </c>
      <c r="G886">
        <v>4871400</v>
      </c>
    </row>
    <row r="887" spans="1:7" x14ac:dyDescent="0.25">
      <c r="A887" s="156">
        <v>43291</v>
      </c>
      <c r="B887">
        <v>77.440002000000007</v>
      </c>
      <c r="C887">
        <v>78.089995999999999</v>
      </c>
      <c r="D887">
        <v>77.160004000000001</v>
      </c>
      <c r="E887">
        <v>77.569999999999993</v>
      </c>
      <c r="F887">
        <v>73.558228</v>
      </c>
      <c r="G887">
        <v>6281800</v>
      </c>
    </row>
    <row r="888" spans="1:7" x14ac:dyDescent="0.25">
      <c r="A888" s="156">
        <v>43292</v>
      </c>
      <c r="B888">
        <v>77.129997000000003</v>
      </c>
      <c r="C888">
        <v>77.639999000000003</v>
      </c>
      <c r="D888">
        <v>76.830001999999993</v>
      </c>
      <c r="E888">
        <v>77.360000999999997</v>
      </c>
      <c r="F888">
        <v>73.359070000000003</v>
      </c>
      <c r="G888">
        <v>3656600</v>
      </c>
    </row>
    <row r="889" spans="1:7" x14ac:dyDescent="0.25">
      <c r="A889" s="156">
        <v>43293</v>
      </c>
      <c r="B889">
        <v>77.940002000000007</v>
      </c>
      <c r="C889">
        <v>78.180000000000007</v>
      </c>
      <c r="D889">
        <v>77.230002999999996</v>
      </c>
      <c r="E889">
        <v>77.370002999999997</v>
      </c>
      <c r="F889">
        <v>73.368545999999995</v>
      </c>
      <c r="G889">
        <v>4879200</v>
      </c>
    </row>
    <row r="890" spans="1:7" x14ac:dyDescent="0.25">
      <c r="A890" s="156">
        <v>43294</v>
      </c>
      <c r="B890">
        <v>77.199996999999996</v>
      </c>
      <c r="C890">
        <v>77.610000999999997</v>
      </c>
      <c r="D890">
        <v>77.139999000000003</v>
      </c>
      <c r="E890">
        <v>77.379997000000003</v>
      </c>
      <c r="F890">
        <v>73.378051999999997</v>
      </c>
      <c r="G890">
        <v>2963100</v>
      </c>
    </row>
    <row r="891" spans="1:7" x14ac:dyDescent="0.25">
      <c r="A891" s="156">
        <v>43297</v>
      </c>
      <c r="B891">
        <v>77.360000999999997</v>
      </c>
      <c r="C891">
        <v>78.099997999999999</v>
      </c>
      <c r="D891">
        <v>77.300003000000004</v>
      </c>
      <c r="E891">
        <v>77.75</v>
      </c>
      <c r="F891">
        <v>73.728874000000005</v>
      </c>
      <c r="G891">
        <v>4755100</v>
      </c>
    </row>
    <row r="892" spans="1:7" x14ac:dyDescent="0.25">
      <c r="A892" s="156">
        <v>43298</v>
      </c>
      <c r="B892">
        <v>77.510002</v>
      </c>
      <c r="C892">
        <v>78.019997000000004</v>
      </c>
      <c r="D892">
        <v>77.400002000000001</v>
      </c>
      <c r="E892">
        <v>77.470000999999996</v>
      </c>
      <c r="F892">
        <v>73.463370999999995</v>
      </c>
      <c r="G892">
        <v>4355400</v>
      </c>
    </row>
    <row r="893" spans="1:7" x14ac:dyDescent="0.25">
      <c r="A893" s="156">
        <v>43299</v>
      </c>
      <c r="B893">
        <v>77.430000000000007</v>
      </c>
      <c r="C893">
        <v>77.620002999999997</v>
      </c>
      <c r="D893">
        <v>76.319999999999993</v>
      </c>
      <c r="E893">
        <v>76.589995999999999</v>
      </c>
      <c r="F893">
        <v>72.628883000000002</v>
      </c>
      <c r="G893">
        <v>6101600</v>
      </c>
    </row>
    <row r="894" spans="1:7" x14ac:dyDescent="0.25">
      <c r="A894" s="156">
        <v>43300</v>
      </c>
      <c r="B894">
        <v>75.930000000000007</v>
      </c>
      <c r="C894">
        <v>77.160004000000001</v>
      </c>
      <c r="D894">
        <v>75.800003000000004</v>
      </c>
      <c r="E894">
        <v>76.949996999999996</v>
      </c>
      <c r="F894">
        <v>72.970275999999998</v>
      </c>
      <c r="G894">
        <v>4875100</v>
      </c>
    </row>
    <row r="895" spans="1:7" x14ac:dyDescent="0.25">
      <c r="A895" s="156">
        <v>43301</v>
      </c>
      <c r="B895">
        <v>76.309997999999993</v>
      </c>
      <c r="C895">
        <v>77.080001999999993</v>
      </c>
      <c r="D895">
        <v>76.160004000000001</v>
      </c>
      <c r="E895">
        <v>76.959998999999996</v>
      </c>
      <c r="F895">
        <v>72.979752000000005</v>
      </c>
      <c r="G895">
        <v>5246400</v>
      </c>
    </row>
    <row r="896" spans="1:7" x14ac:dyDescent="0.25">
      <c r="A896" s="156">
        <v>43304</v>
      </c>
      <c r="B896">
        <v>76.709998999999996</v>
      </c>
      <c r="C896">
        <v>76.949996999999996</v>
      </c>
      <c r="D896">
        <v>76.129997000000003</v>
      </c>
      <c r="E896">
        <v>76.589995999999999</v>
      </c>
      <c r="F896">
        <v>72.628883000000002</v>
      </c>
      <c r="G896">
        <v>4198200</v>
      </c>
    </row>
    <row r="897" spans="1:7" x14ac:dyDescent="0.25">
      <c r="A897" s="156">
        <v>43305</v>
      </c>
      <c r="B897">
        <v>76.849997999999999</v>
      </c>
      <c r="C897">
        <v>77.089995999999999</v>
      </c>
      <c r="D897">
        <v>75.440002000000007</v>
      </c>
      <c r="E897">
        <v>75.529999000000004</v>
      </c>
      <c r="F897">
        <v>71.623711</v>
      </c>
      <c r="G897">
        <v>6054000</v>
      </c>
    </row>
    <row r="898" spans="1:7" x14ac:dyDescent="0.25">
      <c r="A898" s="156">
        <v>43306</v>
      </c>
      <c r="B898">
        <v>75.239998</v>
      </c>
      <c r="C898">
        <v>77.180000000000007</v>
      </c>
      <c r="D898">
        <v>75.059997999999993</v>
      </c>
      <c r="E898">
        <v>77.160004000000001</v>
      </c>
      <c r="F898">
        <v>73.169410999999997</v>
      </c>
      <c r="G898">
        <v>5542400</v>
      </c>
    </row>
    <row r="899" spans="1:7" x14ac:dyDescent="0.25">
      <c r="A899" s="156">
        <v>43307</v>
      </c>
      <c r="B899">
        <v>77</v>
      </c>
      <c r="C899">
        <v>78.440002000000007</v>
      </c>
      <c r="D899">
        <v>76.819999999999993</v>
      </c>
      <c r="E899">
        <v>78.150002000000001</v>
      </c>
      <c r="F899">
        <v>74.108215000000001</v>
      </c>
      <c r="G899">
        <v>6706200</v>
      </c>
    </row>
    <row r="900" spans="1:7" x14ac:dyDescent="0.25">
      <c r="A900" s="156">
        <v>43308</v>
      </c>
      <c r="B900">
        <v>78.169998000000007</v>
      </c>
      <c r="C900">
        <v>78.410004000000001</v>
      </c>
      <c r="D900">
        <v>76.790001000000004</v>
      </c>
      <c r="E900">
        <v>76.889999000000003</v>
      </c>
      <c r="F900">
        <v>72.913368000000006</v>
      </c>
      <c r="G900">
        <v>6125700</v>
      </c>
    </row>
    <row r="901" spans="1:7" x14ac:dyDescent="0.25">
      <c r="A901" s="156">
        <v>43311</v>
      </c>
      <c r="B901">
        <v>76.879997000000003</v>
      </c>
      <c r="C901">
        <v>76.959998999999996</v>
      </c>
      <c r="D901">
        <v>75.430000000000007</v>
      </c>
      <c r="E901">
        <v>75.959998999999996</v>
      </c>
      <c r="F901">
        <v>72.031456000000006</v>
      </c>
      <c r="G901">
        <v>7275300</v>
      </c>
    </row>
    <row r="902" spans="1:7" x14ac:dyDescent="0.25">
      <c r="A902" s="156">
        <v>43312</v>
      </c>
      <c r="B902">
        <v>76.440002000000007</v>
      </c>
      <c r="C902">
        <v>77.589995999999999</v>
      </c>
      <c r="D902">
        <v>76.160004000000001</v>
      </c>
      <c r="E902">
        <v>76.910004000000001</v>
      </c>
      <c r="F902">
        <v>72.932357999999994</v>
      </c>
      <c r="G902">
        <v>8265600</v>
      </c>
    </row>
    <row r="903" spans="1:7" x14ac:dyDescent="0.25">
      <c r="A903" s="156">
        <v>43313</v>
      </c>
      <c r="B903">
        <v>76.5</v>
      </c>
      <c r="C903">
        <v>78.059997999999993</v>
      </c>
      <c r="D903">
        <v>76.5</v>
      </c>
      <c r="E903">
        <v>77.540001000000004</v>
      </c>
      <c r="F903">
        <v>73.529754999999994</v>
      </c>
      <c r="G903">
        <v>6878300</v>
      </c>
    </row>
    <row r="904" spans="1:7" x14ac:dyDescent="0.25">
      <c r="A904" s="156">
        <v>43314</v>
      </c>
      <c r="B904">
        <v>77.769997000000004</v>
      </c>
      <c r="C904">
        <v>79.069999999999993</v>
      </c>
      <c r="D904">
        <v>77.400002000000001</v>
      </c>
      <c r="E904">
        <v>78.650002000000001</v>
      </c>
      <c r="F904">
        <v>74.582367000000005</v>
      </c>
      <c r="G904">
        <v>5313800</v>
      </c>
    </row>
    <row r="905" spans="1:7" x14ac:dyDescent="0.25">
      <c r="A905" s="156">
        <v>43315</v>
      </c>
      <c r="B905">
        <v>78.730002999999996</v>
      </c>
      <c r="C905">
        <v>78.980002999999996</v>
      </c>
      <c r="D905">
        <v>78.440002000000007</v>
      </c>
      <c r="E905">
        <v>78.739998</v>
      </c>
      <c r="F905">
        <v>74.667693999999997</v>
      </c>
      <c r="G905">
        <v>3762100</v>
      </c>
    </row>
    <row r="906" spans="1:7" x14ac:dyDescent="0.25">
      <c r="A906" s="156">
        <v>43318</v>
      </c>
      <c r="B906">
        <v>78.739998</v>
      </c>
      <c r="C906">
        <v>79.580001999999993</v>
      </c>
      <c r="D906">
        <v>78.430000000000007</v>
      </c>
      <c r="E906">
        <v>79.510002</v>
      </c>
      <c r="F906">
        <v>75.397887999999995</v>
      </c>
      <c r="G906">
        <v>4280600</v>
      </c>
    </row>
    <row r="907" spans="1:7" x14ac:dyDescent="0.25">
      <c r="A907" s="156">
        <v>43319</v>
      </c>
      <c r="B907">
        <v>79.730002999999996</v>
      </c>
      <c r="C907">
        <v>80.629997000000003</v>
      </c>
      <c r="D907">
        <v>79.269997000000004</v>
      </c>
      <c r="E907">
        <v>80.529999000000004</v>
      </c>
      <c r="F907">
        <v>76.365127999999999</v>
      </c>
      <c r="G907">
        <v>5418900</v>
      </c>
    </row>
    <row r="908" spans="1:7" x14ac:dyDescent="0.25">
      <c r="A908" s="156">
        <v>43320</v>
      </c>
      <c r="B908">
        <v>80.209998999999996</v>
      </c>
      <c r="C908">
        <v>81.080001999999993</v>
      </c>
      <c r="D908">
        <v>80.040001000000004</v>
      </c>
      <c r="E908">
        <v>80.5</v>
      </c>
      <c r="F908">
        <v>76.336662000000004</v>
      </c>
      <c r="G908">
        <v>5327100</v>
      </c>
    </row>
    <row r="909" spans="1:7" x14ac:dyDescent="0.25">
      <c r="A909" s="156">
        <v>43321</v>
      </c>
      <c r="B909">
        <v>80.489998</v>
      </c>
      <c r="C909">
        <v>81.879997000000003</v>
      </c>
      <c r="D909">
        <v>80.410004000000001</v>
      </c>
      <c r="E909">
        <v>81.260002</v>
      </c>
      <c r="F909">
        <v>77.057365000000004</v>
      </c>
      <c r="G909">
        <v>4558500</v>
      </c>
    </row>
    <row r="910" spans="1:7" x14ac:dyDescent="0.25">
      <c r="A910" s="156">
        <v>43322</v>
      </c>
      <c r="B910">
        <v>80.819999999999993</v>
      </c>
      <c r="C910">
        <v>81.290001000000004</v>
      </c>
      <c r="D910">
        <v>80.290001000000004</v>
      </c>
      <c r="E910">
        <v>80.730002999999996</v>
      </c>
      <c r="F910">
        <v>76.554794000000001</v>
      </c>
      <c r="G910">
        <v>5036700</v>
      </c>
    </row>
    <row r="911" spans="1:7" x14ac:dyDescent="0.25">
      <c r="A911" s="156">
        <v>43325</v>
      </c>
      <c r="B911">
        <v>80.819999999999993</v>
      </c>
      <c r="C911">
        <v>81.150002000000001</v>
      </c>
      <c r="D911">
        <v>80.010002</v>
      </c>
      <c r="E911">
        <v>80.150002000000001</v>
      </c>
      <c r="F911">
        <v>76.004784000000001</v>
      </c>
      <c r="G911">
        <v>4101200</v>
      </c>
    </row>
    <row r="912" spans="1:7" x14ac:dyDescent="0.25">
      <c r="A912" s="156">
        <v>43326</v>
      </c>
      <c r="B912">
        <v>80.330001999999993</v>
      </c>
      <c r="C912">
        <v>80.849997999999999</v>
      </c>
      <c r="D912">
        <v>79.680000000000007</v>
      </c>
      <c r="E912">
        <v>80.139999000000003</v>
      </c>
      <c r="F912">
        <v>75.995270000000005</v>
      </c>
      <c r="G912">
        <v>6079700</v>
      </c>
    </row>
    <row r="913" spans="1:7" x14ac:dyDescent="0.25">
      <c r="A913" s="156">
        <v>43327</v>
      </c>
      <c r="B913">
        <v>79.569999999999993</v>
      </c>
      <c r="C913">
        <v>79.860000999999997</v>
      </c>
      <c r="D913">
        <v>79.120002999999997</v>
      </c>
      <c r="E913">
        <v>79.569999999999993</v>
      </c>
      <c r="F913">
        <v>75.454764999999995</v>
      </c>
      <c r="G913">
        <v>5057200</v>
      </c>
    </row>
    <row r="914" spans="1:7" x14ac:dyDescent="0.25">
      <c r="A914" s="156">
        <v>43328</v>
      </c>
      <c r="B914">
        <v>79.900002000000001</v>
      </c>
      <c r="C914">
        <v>80.610000999999997</v>
      </c>
      <c r="D914">
        <v>79.800003000000004</v>
      </c>
      <c r="E914">
        <v>80.050003000000004</v>
      </c>
      <c r="F914">
        <v>75.909949999999995</v>
      </c>
      <c r="G914">
        <v>5475800</v>
      </c>
    </row>
    <row r="915" spans="1:7" x14ac:dyDescent="0.25">
      <c r="A915" s="156">
        <v>43329</v>
      </c>
      <c r="B915">
        <v>80.040001000000004</v>
      </c>
      <c r="C915">
        <v>80.440002000000007</v>
      </c>
      <c r="D915">
        <v>79.680000000000007</v>
      </c>
      <c r="E915">
        <v>79.75</v>
      </c>
      <c r="F915">
        <v>75.625480999999994</v>
      </c>
      <c r="G915">
        <v>9001400</v>
      </c>
    </row>
    <row r="916" spans="1:7" x14ac:dyDescent="0.25">
      <c r="A916" s="156">
        <v>43332</v>
      </c>
      <c r="B916">
        <v>81.519997000000004</v>
      </c>
      <c r="C916">
        <v>82.419998000000007</v>
      </c>
      <c r="D916">
        <v>80.949996999999996</v>
      </c>
      <c r="E916">
        <v>82.18</v>
      </c>
      <c r="F916">
        <v>77.929801999999995</v>
      </c>
      <c r="G916">
        <v>9345200</v>
      </c>
    </row>
    <row r="917" spans="1:7" x14ac:dyDescent="0.25">
      <c r="A917" s="156">
        <v>43333</v>
      </c>
      <c r="B917">
        <v>82.309997999999993</v>
      </c>
      <c r="C917">
        <v>83.080001999999993</v>
      </c>
      <c r="D917">
        <v>82.019997000000004</v>
      </c>
      <c r="E917">
        <v>82.949996999999996</v>
      </c>
      <c r="F917">
        <v>78.659958000000003</v>
      </c>
      <c r="G917">
        <v>6337000</v>
      </c>
    </row>
    <row r="918" spans="1:7" x14ac:dyDescent="0.25">
      <c r="A918" s="156">
        <v>43334</v>
      </c>
      <c r="B918">
        <v>83.099997999999999</v>
      </c>
      <c r="C918">
        <v>83.68</v>
      </c>
      <c r="D918">
        <v>82.279999000000004</v>
      </c>
      <c r="E918">
        <v>82.639999000000003</v>
      </c>
      <c r="F918">
        <v>78.366020000000006</v>
      </c>
      <c r="G918">
        <v>4308300</v>
      </c>
    </row>
    <row r="919" spans="1:7" x14ac:dyDescent="0.25">
      <c r="A919" s="156">
        <v>43335</v>
      </c>
      <c r="B919">
        <v>82.43</v>
      </c>
      <c r="C919">
        <v>83.57</v>
      </c>
      <c r="D919">
        <v>82.339995999999999</v>
      </c>
      <c r="E919">
        <v>82.910004000000001</v>
      </c>
      <c r="F919">
        <v>78.622032000000004</v>
      </c>
      <c r="G919">
        <v>4156900</v>
      </c>
    </row>
    <row r="920" spans="1:7" x14ac:dyDescent="0.25">
      <c r="A920" s="156">
        <v>43336</v>
      </c>
      <c r="B920">
        <v>82.419998000000007</v>
      </c>
      <c r="C920">
        <v>82.879997000000003</v>
      </c>
      <c r="D920">
        <v>82.099997999999999</v>
      </c>
      <c r="E920">
        <v>82.449996999999996</v>
      </c>
      <c r="F920">
        <v>78.185828999999998</v>
      </c>
      <c r="G920">
        <v>3453000</v>
      </c>
    </row>
    <row r="921" spans="1:7" x14ac:dyDescent="0.25">
      <c r="A921" s="156">
        <v>43339</v>
      </c>
      <c r="B921">
        <v>83.040001000000004</v>
      </c>
      <c r="C921">
        <v>83.449996999999996</v>
      </c>
      <c r="D921">
        <v>82.230002999999996</v>
      </c>
      <c r="E921">
        <v>82.650002000000001</v>
      </c>
      <c r="F921">
        <v>78.375480999999994</v>
      </c>
      <c r="G921">
        <v>4012400</v>
      </c>
    </row>
    <row r="922" spans="1:7" x14ac:dyDescent="0.25">
      <c r="A922" s="156">
        <v>43340</v>
      </c>
      <c r="B922">
        <v>83.230002999999996</v>
      </c>
      <c r="C922">
        <v>83.629997000000003</v>
      </c>
      <c r="D922">
        <v>82.480002999999996</v>
      </c>
      <c r="E922">
        <v>82.580001999999993</v>
      </c>
      <c r="F922">
        <v>78.309119999999993</v>
      </c>
      <c r="G922">
        <v>3788800</v>
      </c>
    </row>
    <row r="923" spans="1:7" x14ac:dyDescent="0.25">
      <c r="A923" s="156">
        <v>43341</v>
      </c>
      <c r="B923">
        <v>82.419998000000007</v>
      </c>
      <c r="C923">
        <v>83.099997999999999</v>
      </c>
      <c r="D923">
        <v>82.220000999999996</v>
      </c>
      <c r="E923">
        <v>82.790001000000004</v>
      </c>
      <c r="F923">
        <v>78.508246999999997</v>
      </c>
      <c r="G923">
        <v>5712400</v>
      </c>
    </row>
    <row r="924" spans="1:7" x14ac:dyDescent="0.25">
      <c r="A924" s="156">
        <v>43342</v>
      </c>
      <c r="B924">
        <v>82.580001999999993</v>
      </c>
      <c r="C924">
        <v>82.760002</v>
      </c>
      <c r="D924">
        <v>81.010002</v>
      </c>
      <c r="E924">
        <v>81.400002000000001</v>
      </c>
      <c r="F924">
        <v>77.190132000000006</v>
      </c>
      <c r="G924">
        <v>7122100</v>
      </c>
    </row>
    <row r="925" spans="1:7" x14ac:dyDescent="0.25">
      <c r="A925" s="156">
        <v>43343</v>
      </c>
      <c r="B925">
        <v>81.25</v>
      </c>
      <c r="C925">
        <v>82.25</v>
      </c>
      <c r="D925">
        <v>81.25</v>
      </c>
      <c r="E925">
        <v>82.199996999999996</v>
      </c>
      <c r="F925">
        <v>78.140754999999999</v>
      </c>
      <c r="G925">
        <v>5177100</v>
      </c>
    </row>
    <row r="926" spans="1:7" x14ac:dyDescent="0.25">
      <c r="A926" s="156">
        <v>43347</v>
      </c>
      <c r="B926">
        <v>79.389999000000003</v>
      </c>
      <c r="C926">
        <v>80.970000999999996</v>
      </c>
      <c r="D926">
        <v>79</v>
      </c>
      <c r="E926">
        <v>79.599997999999999</v>
      </c>
      <c r="F926">
        <v>75.669135999999995</v>
      </c>
      <c r="G926">
        <v>18565800</v>
      </c>
    </row>
    <row r="927" spans="1:7" x14ac:dyDescent="0.25">
      <c r="A927" s="156">
        <v>43348</v>
      </c>
      <c r="B927">
        <v>79.650002000000001</v>
      </c>
      <c r="C927">
        <v>80.319999999999993</v>
      </c>
      <c r="D927">
        <v>79.300003000000004</v>
      </c>
      <c r="E927">
        <v>79.919998000000007</v>
      </c>
      <c r="F927">
        <v>75.973358000000005</v>
      </c>
      <c r="G927">
        <v>12269100</v>
      </c>
    </row>
    <row r="928" spans="1:7" x14ac:dyDescent="0.25">
      <c r="A928" s="156">
        <v>43349</v>
      </c>
      <c r="B928">
        <v>80.169998000000007</v>
      </c>
      <c r="C928">
        <v>80.839995999999999</v>
      </c>
      <c r="D928">
        <v>79.769997000000004</v>
      </c>
      <c r="E928">
        <v>80.400002000000001</v>
      </c>
      <c r="F928">
        <v>76.429642000000001</v>
      </c>
      <c r="G928">
        <v>8576900</v>
      </c>
    </row>
    <row r="929" spans="1:7" x14ac:dyDescent="0.25">
      <c r="A929" s="156">
        <v>43350</v>
      </c>
      <c r="B929">
        <v>80.010002</v>
      </c>
      <c r="C929">
        <v>81.160004000000001</v>
      </c>
      <c r="D929">
        <v>80.010002</v>
      </c>
      <c r="E929">
        <v>80.300003000000004</v>
      </c>
      <c r="F929">
        <v>76.334564</v>
      </c>
      <c r="G929">
        <v>6633900</v>
      </c>
    </row>
    <row r="930" spans="1:7" x14ac:dyDescent="0.25">
      <c r="A930" s="156">
        <v>43353</v>
      </c>
      <c r="B930">
        <v>81.389999000000003</v>
      </c>
      <c r="C930">
        <v>82.440002000000007</v>
      </c>
      <c r="D930">
        <v>81.220000999999996</v>
      </c>
      <c r="E930">
        <v>82.099997999999999</v>
      </c>
      <c r="F930">
        <v>78.045685000000006</v>
      </c>
      <c r="G930">
        <v>6965600</v>
      </c>
    </row>
    <row r="931" spans="1:7" x14ac:dyDescent="0.25">
      <c r="A931" s="156">
        <v>43354</v>
      </c>
      <c r="B931">
        <v>83.199996999999996</v>
      </c>
      <c r="C931">
        <v>83.580001999999993</v>
      </c>
      <c r="D931">
        <v>82.550003000000004</v>
      </c>
      <c r="E931">
        <v>82.629997000000003</v>
      </c>
      <c r="F931">
        <v>78.549507000000006</v>
      </c>
      <c r="G931">
        <v>7166800</v>
      </c>
    </row>
    <row r="932" spans="1:7" x14ac:dyDescent="0.25">
      <c r="A932" s="156">
        <v>43355</v>
      </c>
      <c r="B932">
        <v>82.699996999999996</v>
      </c>
      <c r="C932">
        <v>83.040001000000004</v>
      </c>
      <c r="D932">
        <v>82.040001000000004</v>
      </c>
      <c r="E932">
        <v>83</v>
      </c>
      <c r="F932">
        <v>78.901236999999995</v>
      </c>
      <c r="G932">
        <v>5384300</v>
      </c>
    </row>
    <row r="933" spans="1:7" x14ac:dyDescent="0.25">
      <c r="A933" s="156">
        <v>43356</v>
      </c>
      <c r="B933">
        <v>83.209998999999996</v>
      </c>
      <c r="C933">
        <v>83.900002000000001</v>
      </c>
      <c r="D933">
        <v>83.120002999999997</v>
      </c>
      <c r="E933">
        <v>83.470000999999996</v>
      </c>
      <c r="F933">
        <v>79.348029999999994</v>
      </c>
      <c r="G933">
        <v>5382100</v>
      </c>
    </row>
    <row r="934" spans="1:7" x14ac:dyDescent="0.25">
      <c r="A934" s="156">
        <v>43357</v>
      </c>
      <c r="B934">
        <v>83.580001999999993</v>
      </c>
      <c r="C934">
        <v>83.839995999999999</v>
      </c>
      <c r="D934">
        <v>83.059997999999993</v>
      </c>
      <c r="E934">
        <v>83.489998</v>
      </c>
      <c r="F934">
        <v>79.367042999999995</v>
      </c>
      <c r="G934">
        <v>4884400</v>
      </c>
    </row>
    <row r="935" spans="1:7" x14ac:dyDescent="0.25">
      <c r="A935" s="156">
        <v>43360</v>
      </c>
      <c r="B935">
        <v>83.489998</v>
      </c>
      <c r="C935">
        <v>83.93</v>
      </c>
      <c r="D935">
        <v>82.940002000000007</v>
      </c>
      <c r="E935">
        <v>83.260002</v>
      </c>
      <c r="F935">
        <v>79.148392000000001</v>
      </c>
      <c r="G935">
        <v>4861100</v>
      </c>
    </row>
    <row r="936" spans="1:7" x14ac:dyDescent="0.25">
      <c r="A936" s="156">
        <v>43361</v>
      </c>
      <c r="B936">
        <v>83.239998</v>
      </c>
      <c r="C936">
        <v>85.349997999999999</v>
      </c>
      <c r="D936">
        <v>83.239998</v>
      </c>
      <c r="E936">
        <v>85.260002</v>
      </c>
      <c r="F936">
        <v>81.049637000000004</v>
      </c>
      <c r="G936">
        <v>7277700</v>
      </c>
    </row>
    <row r="937" spans="1:7" x14ac:dyDescent="0.25">
      <c r="A937" s="156">
        <v>43362</v>
      </c>
      <c r="B937">
        <v>85.690002000000007</v>
      </c>
      <c r="C937">
        <v>85.849997999999999</v>
      </c>
      <c r="D937">
        <v>84.120002999999997</v>
      </c>
      <c r="E937">
        <v>84.43</v>
      </c>
      <c r="F937">
        <v>80.260611999999995</v>
      </c>
      <c r="G937">
        <v>8053100</v>
      </c>
    </row>
    <row r="938" spans="1:7" x14ac:dyDescent="0.25">
      <c r="A938" s="156">
        <v>43363</v>
      </c>
      <c r="B938">
        <v>85.089995999999999</v>
      </c>
      <c r="C938">
        <v>85.870002999999997</v>
      </c>
      <c r="D938">
        <v>84.93</v>
      </c>
      <c r="E938">
        <v>85.370002999999997</v>
      </c>
      <c r="F938">
        <v>81.154197999999994</v>
      </c>
      <c r="G938">
        <v>6620300</v>
      </c>
    </row>
    <row r="939" spans="1:7" x14ac:dyDescent="0.25">
      <c r="A939" s="156">
        <v>43364</v>
      </c>
      <c r="B939">
        <v>86</v>
      </c>
      <c r="C939">
        <v>86.040001000000004</v>
      </c>
      <c r="D939">
        <v>85.010002</v>
      </c>
      <c r="E939">
        <v>85.550003000000004</v>
      </c>
      <c r="F939">
        <v>81.325310000000002</v>
      </c>
      <c r="G939">
        <v>13852700</v>
      </c>
    </row>
    <row r="940" spans="1:7" x14ac:dyDescent="0.25">
      <c r="A940" s="156">
        <v>43367</v>
      </c>
      <c r="B940">
        <v>85.160004000000001</v>
      </c>
      <c r="C940">
        <v>85.260002</v>
      </c>
      <c r="D940">
        <v>84.25</v>
      </c>
      <c r="E940">
        <v>84.269997000000004</v>
      </c>
      <c r="F940">
        <v>80.108528000000007</v>
      </c>
      <c r="G940">
        <v>8770400</v>
      </c>
    </row>
    <row r="941" spans="1:7" x14ac:dyDescent="0.25">
      <c r="A941" s="156">
        <v>43368</v>
      </c>
      <c r="B941">
        <v>84.860000999999997</v>
      </c>
      <c r="C941">
        <v>85.099997999999999</v>
      </c>
      <c r="D941">
        <v>84.07</v>
      </c>
      <c r="E941">
        <v>84.790001000000004</v>
      </c>
      <c r="F941">
        <v>80.602851999999999</v>
      </c>
      <c r="G941">
        <v>10519500</v>
      </c>
    </row>
    <row r="942" spans="1:7" x14ac:dyDescent="0.25">
      <c r="A942" s="156">
        <v>43369</v>
      </c>
      <c r="B942">
        <v>82.610000999999997</v>
      </c>
      <c r="C942">
        <v>84.730002999999996</v>
      </c>
      <c r="D942">
        <v>81.949996999999996</v>
      </c>
      <c r="E942">
        <v>83.699996999999996</v>
      </c>
      <c r="F942">
        <v>79.566672999999994</v>
      </c>
      <c r="G942">
        <v>16357100</v>
      </c>
    </row>
    <row r="943" spans="1:7" x14ac:dyDescent="0.25">
      <c r="A943" s="156">
        <v>43370</v>
      </c>
      <c r="B943">
        <v>83.769997000000004</v>
      </c>
      <c r="C943">
        <v>84.919998000000007</v>
      </c>
      <c r="D943">
        <v>83.730002999999996</v>
      </c>
      <c r="E943">
        <v>84.540001000000004</v>
      </c>
      <c r="F943">
        <v>80.365189000000001</v>
      </c>
      <c r="G943">
        <v>6080600</v>
      </c>
    </row>
    <row r="944" spans="1:7" x14ac:dyDescent="0.25">
      <c r="A944" s="156">
        <v>43371</v>
      </c>
      <c r="B944">
        <v>84.290001000000004</v>
      </c>
      <c r="C944">
        <v>85.269997000000004</v>
      </c>
      <c r="D944">
        <v>84.25</v>
      </c>
      <c r="E944">
        <v>84.720000999999996</v>
      </c>
      <c r="F944">
        <v>80.536300999999995</v>
      </c>
      <c r="G944">
        <v>7452700</v>
      </c>
    </row>
    <row r="945" spans="1:7" x14ac:dyDescent="0.25">
      <c r="A945" s="156">
        <v>43374</v>
      </c>
      <c r="B945">
        <v>85.099997999999999</v>
      </c>
      <c r="C945">
        <v>85.849997999999999</v>
      </c>
      <c r="D945">
        <v>84.370002999999997</v>
      </c>
      <c r="E945">
        <v>84.459998999999996</v>
      </c>
      <c r="F945">
        <v>80.289153999999996</v>
      </c>
      <c r="G945">
        <v>7876400</v>
      </c>
    </row>
    <row r="946" spans="1:7" x14ac:dyDescent="0.25">
      <c r="A946" s="156">
        <v>43375</v>
      </c>
      <c r="B946">
        <v>84.339995999999999</v>
      </c>
      <c r="C946">
        <v>84.550003000000004</v>
      </c>
      <c r="D946">
        <v>82.5</v>
      </c>
      <c r="E946">
        <v>82.769997000000004</v>
      </c>
      <c r="F946">
        <v>78.682609999999997</v>
      </c>
      <c r="G946">
        <v>8446900</v>
      </c>
    </row>
    <row r="947" spans="1:7" x14ac:dyDescent="0.25">
      <c r="A947" s="156">
        <v>43376</v>
      </c>
      <c r="B947">
        <v>81.93</v>
      </c>
      <c r="C947">
        <v>82.959998999999996</v>
      </c>
      <c r="D947">
        <v>81.75</v>
      </c>
      <c r="E947">
        <v>82.5</v>
      </c>
      <c r="F947">
        <v>78.425918999999993</v>
      </c>
      <c r="G947">
        <v>10046700</v>
      </c>
    </row>
    <row r="948" spans="1:7" x14ac:dyDescent="0.25">
      <c r="A948" s="156">
        <v>43377</v>
      </c>
      <c r="B948">
        <v>82.339995999999999</v>
      </c>
      <c r="C948">
        <v>82.480002999999996</v>
      </c>
      <c r="D948">
        <v>80.019997000000004</v>
      </c>
      <c r="E948">
        <v>80.180000000000007</v>
      </c>
      <c r="F948">
        <v>76.220505000000003</v>
      </c>
      <c r="G948">
        <v>9161100</v>
      </c>
    </row>
    <row r="949" spans="1:7" x14ac:dyDescent="0.25">
      <c r="A949" s="156">
        <v>43378</v>
      </c>
      <c r="B949">
        <v>80.089995999999999</v>
      </c>
      <c r="C949">
        <v>80.989998</v>
      </c>
      <c r="D949">
        <v>79.430000000000007</v>
      </c>
      <c r="E949">
        <v>80.120002999999997</v>
      </c>
      <c r="F949">
        <v>76.163466999999997</v>
      </c>
      <c r="G949">
        <v>7019100</v>
      </c>
    </row>
    <row r="950" spans="1:7" x14ac:dyDescent="0.25">
      <c r="A950" s="156">
        <v>43381</v>
      </c>
      <c r="B950">
        <v>80.040001000000004</v>
      </c>
      <c r="C950">
        <v>80.540001000000004</v>
      </c>
      <c r="D950">
        <v>79.080001999999993</v>
      </c>
      <c r="E950">
        <v>80.230002999999996</v>
      </c>
      <c r="F950">
        <v>76.268035999999995</v>
      </c>
      <c r="G950">
        <v>8058700</v>
      </c>
    </row>
    <row r="951" spans="1:7" x14ac:dyDescent="0.25">
      <c r="A951" s="156">
        <v>43382</v>
      </c>
      <c r="B951">
        <v>80.370002999999997</v>
      </c>
      <c r="C951">
        <v>81.489998</v>
      </c>
      <c r="D951">
        <v>80.160004000000001</v>
      </c>
      <c r="E951">
        <v>80.419998000000007</v>
      </c>
      <c r="F951">
        <v>76.448639</v>
      </c>
      <c r="G951">
        <v>7643400</v>
      </c>
    </row>
    <row r="952" spans="1:7" x14ac:dyDescent="0.25">
      <c r="A952" s="156">
        <v>43383</v>
      </c>
      <c r="B952">
        <v>79.660004000000001</v>
      </c>
      <c r="C952">
        <v>80.040001000000004</v>
      </c>
      <c r="D952">
        <v>74.769997000000004</v>
      </c>
      <c r="E952">
        <v>74.940002000000007</v>
      </c>
      <c r="F952">
        <v>71.239249999999998</v>
      </c>
      <c r="G952">
        <v>12977800</v>
      </c>
    </row>
    <row r="953" spans="1:7" x14ac:dyDescent="0.25">
      <c r="A953" s="156">
        <v>43384</v>
      </c>
      <c r="B953">
        <v>74.769997000000004</v>
      </c>
      <c r="C953">
        <v>77.069999999999993</v>
      </c>
      <c r="D953">
        <v>73.900002000000001</v>
      </c>
      <c r="E953">
        <v>74.510002</v>
      </c>
      <c r="F953">
        <v>70.830498000000006</v>
      </c>
      <c r="G953">
        <v>11532100</v>
      </c>
    </row>
    <row r="954" spans="1:7" x14ac:dyDescent="0.25">
      <c r="A954" s="156">
        <v>43385</v>
      </c>
      <c r="B954">
        <v>75.970000999999996</v>
      </c>
      <c r="C954">
        <v>76.860000999999997</v>
      </c>
      <c r="D954">
        <v>74.910004000000001</v>
      </c>
      <c r="E954">
        <v>75.910004000000001</v>
      </c>
      <c r="F954">
        <v>72.161384999999996</v>
      </c>
      <c r="G954">
        <v>10393800</v>
      </c>
    </row>
    <row r="955" spans="1:7" x14ac:dyDescent="0.25">
      <c r="A955" s="156">
        <v>43388</v>
      </c>
      <c r="B955">
        <v>75.769997000000004</v>
      </c>
      <c r="C955">
        <v>76.160004000000001</v>
      </c>
      <c r="D955">
        <v>74.970000999999996</v>
      </c>
      <c r="E955">
        <v>74.989998</v>
      </c>
      <c r="F955">
        <v>71.286788999999999</v>
      </c>
      <c r="G955">
        <v>5789000</v>
      </c>
    </row>
    <row r="956" spans="1:7" x14ac:dyDescent="0.25">
      <c r="A956" s="156">
        <v>43389</v>
      </c>
      <c r="B956">
        <v>75.599997999999999</v>
      </c>
      <c r="C956">
        <v>77.650002000000001</v>
      </c>
      <c r="D956">
        <v>75.319999999999993</v>
      </c>
      <c r="E956">
        <v>77.480002999999996</v>
      </c>
      <c r="F956">
        <v>73.653846999999999</v>
      </c>
      <c r="G956">
        <v>7744200</v>
      </c>
    </row>
    <row r="957" spans="1:7" x14ac:dyDescent="0.25">
      <c r="A957" s="156">
        <v>43390</v>
      </c>
      <c r="B957">
        <v>77.519997000000004</v>
      </c>
      <c r="C957">
        <v>77.800003000000004</v>
      </c>
      <c r="D957">
        <v>75.940002000000007</v>
      </c>
      <c r="E957">
        <v>76.480002999999996</v>
      </c>
      <c r="F957">
        <v>72.703209000000001</v>
      </c>
      <c r="G957">
        <v>6816900</v>
      </c>
    </row>
    <row r="958" spans="1:7" x14ac:dyDescent="0.25">
      <c r="A958" s="156">
        <v>43391</v>
      </c>
      <c r="B958">
        <v>77.400002000000001</v>
      </c>
      <c r="C958">
        <v>77.410004000000001</v>
      </c>
      <c r="D958">
        <v>75</v>
      </c>
      <c r="E958">
        <v>75.599997999999999</v>
      </c>
      <c r="F958">
        <v>71.866652999999999</v>
      </c>
      <c r="G958">
        <v>7622200</v>
      </c>
    </row>
    <row r="959" spans="1:7" x14ac:dyDescent="0.25">
      <c r="A959" s="156">
        <v>43392</v>
      </c>
      <c r="B959">
        <v>75.830001999999993</v>
      </c>
      <c r="C959">
        <v>76.050003000000004</v>
      </c>
      <c r="D959">
        <v>74.139999000000003</v>
      </c>
      <c r="E959">
        <v>74.209998999999996</v>
      </c>
      <c r="F959">
        <v>70.545319000000006</v>
      </c>
      <c r="G959">
        <v>7301200</v>
      </c>
    </row>
    <row r="960" spans="1:7" x14ac:dyDescent="0.25">
      <c r="A960" s="156">
        <v>43395</v>
      </c>
      <c r="B960">
        <v>74.650002000000001</v>
      </c>
      <c r="C960">
        <v>75.209998999999996</v>
      </c>
      <c r="D960">
        <v>74.300003000000004</v>
      </c>
      <c r="E960">
        <v>74.900002000000001</v>
      </c>
      <c r="F960">
        <v>71.201248000000007</v>
      </c>
      <c r="G960">
        <v>7042500</v>
      </c>
    </row>
    <row r="961" spans="1:7" x14ac:dyDescent="0.25">
      <c r="A961" s="156">
        <v>43396</v>
      </c>
      <c r="B961">
        <v>74.190002000000007</v>
      </c>
      <c r="C961">
        <v>74.379997000000003</v>
      </c>
      <c r="D961">
        <v>72.069999999999993</v>
      </c>
      <c r="E961">
        <v>73.349997999999999</v>
      </c>
      <c r="F961">
        <v>69.727783000000002</v>
      </c>
      <c r="G961">
        <v>11423800</v>
      </c>
    </row>
    <row r="962" spans="1:7" x14ac:dyDescent="0.25">
      <c r="A962" s="156">
        <v>43397</v>
      </c>
      <c r="B962">
        <v>73.470000999999996</v>
      </c>
      <c r="C962">
        <v>74.610000999999997</v>
      </c>
      <c r="D962">
        <v>71.949996999999996</v>
      </c>
      <c r="E962">
        <v>72.120002999999997</v>
      </c>
      <c r="F962">
        <v>68.558516999999995</v>
      </c>
      <c r="G962">
        <v>8333900</v>
      </c>
    </row>
    <row r="963" spans="1:7" x14ac:dyDescent="0.25">
      <c r="A963" s="156">
        <v>43398</v>
      </c>
      <c r="B963">
        <v>72.690002000000007</v>
      </c>
      <c r="C963">
        <v>73.5</v>
      </c>
      <c r="D963">
        <v>72.230002999999996</v>
      </c>
      <c r="E963">
        <v>73.099997999999999</v>
      </c>
      <c r="F963">
        <v>69.490134999999995</v>
      </c>
      <c r="G963">
        <v>7648000</v>
      </c>
    </row>
    <row r="964" spans="1:7" x14ac:dyDescent="0.25">
      <c r="A964" s="156">
        <v>43399</v>
      </c>
      <c r="B964">
        <v>72</v>
      </c>
      <c r="C964">
        <v>72.709998999999996</v>
      </c>
      <c r="D964">
        <v>70.690002000000007</v>
      </c>
      <c r="E964">
        <v>72.069999999999993</v>
      </c>
      <c r="F964">
        <v>68.510986000000003</v>
      </c>
      <c r="G964">
        <v>8371100</v>
      </c>
    </row>
    <row r="965" spans="1:7" x14ac:dyDescent="0.25">
      <c r="A965" s="156">
        <v>43402</v>
      </c>
      <c r="B965">
        <v>73.260002</v>
      </c>
      <c r="C965">
        <v>74.010002</v>
      </c>
      <c r="D965">
        <v>71.389999000000003</v>
      </c>
      <c r="E965">
        <v>72.190002000000007</v>
      </c>
      <c r="F965">
        <v>68.625076000000007</v>
      </c>
      <c r="G965">
        <v>9874200</v>
      </c>
    </row>
    <row r="966" spans="1:7" x14ac:dyDescent="0.25">
      <c r="A966" s="156">
        <v>43403</v>
      </c>
      <c r="B966">
        <v>73.069999999999993</v>
      </c>
      <c r="C966">
        <v>74.639999000000003</v>
      </c>
      <c r="D966">
        <v>72.809997999999993</v>
      </c>
      <c r="E966">
        <v>74.510002</v>
      </c>
      <c r="F966">
        <v>70.830498000000006</v>
      </c>
      <c r="G966">
        <v>9470000</v>
      </c>
    </row>
    <row r="967" spans="1:7" x14ac:dyDescent="0.25">
      <c r="A967" s="156">
        <v>43404</v>
      </c>
      <c r="B967">
        <v>75.5</v>
      </c>
      <c r="C967">
        <v>76.339995999999999</v>
      </c>
      <c r="D967">
        <v>74.919998000000007</v>
      </c>
      <c r="E967">
        <v>75.040001000000004</v>
      </c>
      <c r="F967">
        <v>71.334343000000004</v>
      </c>
      <c r="G967">
        <v>8755500</v>
      </c>
    </row>
    <row r="968" spans="1:7" x14ac:dyDescent="0.25">
      <c r="A968" s="156">
        <v>43405</v>
      </c>
      <c r="B968">
        <v>75.230002999999996</v>
      </c>
      <c r="C968">
        <v>76.839995999999999</v>
      </c>
      <c r="D968">
        <v>74.839995999999999</v>
      </c>
      <c r="E968">
        <v>76.790001000000004</v>
      </c>
      <c r="F968">
        <v>72.997910000000005</v>
      </c>
      <c r="G968">
        <v>6117800</v>
      </c>
    </row>
    <row r="969" spans="1:7" x14ac:dyDescent="0.25">
      <c r="A969" s="156">
        <v>43406</v>
      </c>
      <c r="B969">
        <v>77.529999000000004</v>
      </c>
      <c r="C969">
        <v>78.589995999999999</v>
      </c>
      <c r="D969">
        <v>75.709998999999996</v>
      </c>
      <c r="E969">
        <v>76.580001999999993</v>
      </c>
      <c r="F969">
        <v>72.798271</v>
      </c>
      <c r="G969">
        <v>6995100</v>
      </c>
    </row>
    <row r="970" spans="1:7" x14ac:dyDescent="0.25">
      <c r="A970" s="156">
        <v>43409</v>
      </c>
      <c r="B970">
        <v>76.489998</v>
      </c>
      <c r="C970">
        <v>77.769997000000004</v>
      </c>
      <c r="D970">
        <v>76.050003000000004</v>
      </c>
      <c r="E970">
        <v>77.529999000000004</v>
      </c>
      <c r="F970">
        <v>73.701346999999998</v>
      </c>
      <c r="G970">
        <v>7143300</v>
      </c>
    </row>
    <row r="971" spans="1:7" x14ac:dyDescent="0.25">
      <c r="A971" s="156">
        <v>43410</v>
      </c>
      <c r="B971">
        <v>77.339995999999999</v>
      </c>
      <c r="C971">
        <v>77.580001999999993</v>
      </c>
      <c r="D971">
        <v>76.360000999999997</v>
      </c>
      <c r="E971">
        <v>76.569999999999993</v>
      </c>
      <c r="F971">
        <v>72.788773000000006</v>
      </c>
      <c r="G971">
        <v>6424200</v>
      </c>
    </row>
    <row r="972" spans="1:7" x14ac:dyDescent="0.25">
      <c r="A972" s="156">
        <v>43411</v>
      </c>
      <c r="B972">
        <v>76.940002000000007</v>
      </c>
      <c r="C972">
        <v>78.230002999999996</v>
      </c>
      <c r="D972">
        <v>76.569999999999993</v>
      </c>
      <c r="E972">
        <v>77.970000999999996</v>
      </c>
      <c r="F972">
        <v>74.119652000000002</v>
      </c>
      <c r="G972">
        <v>5403900</v>
      </c>
    </row>
    <row r="973" spans="1:7" x14ac:dyDescent="0.25">
      <c r="A973" s="156">
        <v>43412</v>
      </c>
      <c r="B973">
        <v>77.690002000000007</v>
      </c>
      <c r="C973">
        <v>78.160004000000001</v>
      </c>
      <c r="D973">
        <v>77.239998</v>
      </c>
      <c r="E973">
        <v>77.779999000000004</v>
      </c>
      <c r="F973">
        <v>73.939018000000004</v>
      </c>
      <c r="G973">
        <v>5425000</v>
      </c>
    </row>
    <row r="974" spans="1:7" x14ac:dyDescent="0.25">
      <c r="A974" s="156">
        <v>43413</v>
      </c>
      <c r="B974">
        <v>77.709998999999996</v>
      </c>
      <c r="C974">
        <v>77.769997000000004</v>
      </c>
      <c r="D974">
        <v>75.529999000000004</v>
      </c>
      <c r="E974">
        <v>76.360000999999997</v>
      </c>
      <c r="F974">
        <v>72.589141999999995</v>
      </c>
      <c r="G974">
        <v>4737600</v>
      </c>
    </row>
    <row r="975" spans="1:7" x14ac:dyDescent="0.25">
      <c r="A975" s="156">
        <v>43416</v>
      </c>
      <c r="B975">
        <v>76.349997999999999</v>
      </c>
      <c r="C975">
        <v>76.769997000000004</v>
      </c>
      <c r="D975">
        <v>74.989998</v>
      </c>
      <c r="E975">
        <v>75.099997999999999</v>
      </c>
      <c r="F975">
        <v>71.391373000000002</v>
      </c>
      <c r="G975">
        <v>5204900</v>
      </c>
    </row>
    <row r="976" spans="1:7" x14ac:dyDescent="0.25">
      <c r="A976" s="156">
        <v>43417</v>
      </c>
      <c r="B976">
        <v>75.529999000000004</v>
      </c>
      <c r="C976">
        <v>76.269997000000004</v>
      </c>
      <c r="D976">
        <v>74.839995999999999</v>
      </c>
      <c r="E976">
        <v>75.199996999999996</v>
      </c>
      <c r="F976">
        <v>71.486412000000001</v>
      </c>
      <c r="G976">
        <v>4584600</v>
      </c>
    </row>
    <row r="977" spans="1:7" x14ac:dyDescent="0.25">
      <c r="A977" s="156">
        <v>43418</v>
      </c>
      <c r="B977">
        <v>76.319999999999993</v>
      </c>
      <c r="C977">
        <v>77.489998</v>
      </c>
      <c r="D977">
        <v>74.889999000000003</v>
      </c>
      <c r="E977">
        <v>75.199996999999996</v>
      </c>
      <c r="F977">
        <v>71.486412000000001</v>
      </c>
      <c r="G977">
        <v>7984200</v>
      </c>
    </row>
    <row r="978" spans="1:7" x14ac:dyDescent="0.25">
      <c r="A978" s="156">
        <v>43419</v>
      </c>
      <c r="B978">
        <v>74.440002000000007</v>
      </c>
      <c r="C978">
        <v>74.669998000000007</v>
      </c>
      <c r="D978">
        <v>72.889999000000003</v>
      </c>
      <c r="E978">
        <v>74.330001999999993</v>
      </c>
      <c r="F978">
        <v>70.659385999999998</v>
      </c>
      <c r="G978">
        <v>7858300</v>
      </c>
    </row>
    <row r="979" spans="1:7" x14ac:dyDescent="0.25">
      <c r="A979" s="156">
        <v>43420</v>
      </c>
      <c r="B979">
        <v>73.760002</v>
      </c>
      <c r="C979">
        <v>75.519997000000004</v>
      </c>
      <c r="D979">
        <v>73.059997999999993</v>
      </c>
      <c r="E979">
        <v>74.739998</v>
      </c>
      <c r="F979">
        <v>71.049132999999998</v>
      </c>
      <c r="G979">
        <v>8064200</v>
      </c>
    </row>
    <row r="980" spans="1:7" x14ac:dyDescent="0.25">
      <c r="A980" s="156">
        <v>43423</v>
      </c>
      <c r="B980">
        <v>74.690002000000007</v>
      </c>
      <c r="C980">
        <v>74.75</v>
      </c>
      <c r="D980">
        <v>71.860000999999997</v>
      </c>
      <c r="E980">
        <v>72.519997000000004</v>
      </c>
      <c r="F980">
        <v>68.938766000000001</v>
      </c>
      <c r="G980">
        <v>6744900</v>
      </c>
    </row>
    <row r="981" spans="1:7" x14ac:dyDescent="0.25">
      <c r="A981" s="156">
        <v>43424</v>
      </c>
      <c r="B981">
        <v>70.489998</v>
      </c>
      <c r="C981">
        <v>72.069999999999993</v>
      </c>
      <c r="D981">
        <v>69.519997000000004</v>
      </c>
      <c r="E981">
        <v>71.120002999999997</v>
      </c>
      <c r="F981">
        <v>67.607910000000004</v>
      </c>
      <c r="G981">
        <v>9053900</v>
      </c>
    </row>
    <row r="982" spans="1:7" x14ac:dyDescent="0.25">
      <c r="A982" s="156">
        <v>43425</v>
      </c>
      <c r="B982">
        <v>71.989998</v>
      </c>
      <c r="C982">
        <v>72.900002000000001</v>
      </c>
      <c r="D982">
        <v>71.809997999999993</v>
      </c>
      <c r="E982">
        <v>72.370002999999997</v>
      </c>
      <c r="F982">
        <v>68.796181000000004</v>
      </c>
      <c r="G982">
        <v>7326100</v>
      </c>
    </row>
    <row r="983" spans="1:7" x14ac:dyDescent="0.25">
      <c r="A983" s="156">
        <v>43427</v>
      </c>
      <c r="B983">
        <v>72.050003000000004</v>
      </c>
      <c r="C983">
        <v>72.519997000000004</v>
      </c>
      <c r="D983">
        <v>71.410004000000001</v>
      </c>
      <c r="E983">
        <v>71.489998</v>
      </c>
      <c r="F983">
        <v>67.959641000000005</v>
      </c>
      <c r="G983">
        <v>2582300</v>
      </c>
    </row>
    <row r="984" spans="1:7" x14ac:dyDescent="0.25">
      <c r="A984" s="156">
        <v>43430</v>
      </c>
      <c r="B984">
        <v>72.339995999999999</v>
      </c>
      <c r="C984">
        <v>73</v>
      </c>
      <c r="D984">
        <v>72.269997000000004</v>
      </c>
      <c r="E984">
        <v>72.709998999999996</v>
      </c>
      <c r="F984">
        <v>69.119392000000005</v>
      </c>
      <c r="G984">
        <v>6458300</v>
      </c>
    </row>
    <row r="985" spans="1:7" x14ac:dyDescent="0.25">
      <c r="A985" s="156">
        <v>43431</v>
      </c>
      <c r="B985">
        <v>72.279999000000004</v>
      </c>
      <c r="C985">
        <v>72.550003000000004</v>
      </c>
      <c r="D985">
        <v>71.300003000000004</v>
      </c>
      <c r="E985">
        <v>72.089995999999999</v>
      </c>
      <c r="F985">
        <v>68.530013999999994</v>
      </c>
      <c r="G985">
        <v>5008000</v>
      </c>
    </row>
    <row r="986" spans="1:7" x14ac:dyDescent="0.25">
      <c r="A986" s="156">
        <v>43432</v>
      </c>
      <c r="B986">
        <v>72.300003000000004</v>
      </c>
      <c r="C986">
        <v>74.760002</v>
      </c>
      <c r="D986">
        <v>72.300003000000004</v>
      </c>
      <c r="E986">
        <v>74.660004000000001</v>
      </c>
      <c r="F986">
        <v>70.973090999999997</v>
      </c>
      <c r="G986">
        <v>6167200</v>
      </c>
    </row>
    <row r="987" spans="1:7" x14ac:dyDescent="0.25">
      <c r="A987" s="156">
        <v>43433</v>
      </c>
      <c r="B987">
        <v>74.639999000000003</v>
      </c>
      <c r="C987">
        <v>74.949996999999996</v>
      </c>
      <c r="D987">
        <v>73.319999999999993</v>
      </c>
      <c r="E987">
        <v>74.339995999999999</v>
      </c>
      <c r="F987">
        <v>70.668899999999994</v>
      </c>
      <c r="G987">
        <v>5436700</v>
      </c>
    </row>
    <row r="988" spans="1:7" x14ac:dyDescent="0.25">
      <c r="A988" s="156">
        <v>43434</v>
      </c>
      <c r="B988">
        <v>74.180000000000007</v>
      </c>
      <c r="C988">
        <v>75.480002999999996</v>
      </c>
      <c r="D988">
        <v>73.900002000000001</v>
      </c>
      <c r="E988">
        <v>75.120002999999997</v>
      </c>
      <c r="F988">
        <v>71.622337000000002</v>
      </c>
      <c r="G988">
        <v>7947300</v>
      </c>
    </row>
    <row r="989" spans="1:7" x14ac:dyDescent="0.25">
      <c r="A989" s="156">
        <v>43437</v>
      </c>
      <c r="B989">
        <v>77.099997999999999</v>
      </c>
      <c r="C989">
        <v>79</v>
      </c>
      <c r="D989">
        <v>76.930000000000007</v>
      </c>
      <c r="E989">
        <v>77.940002000000007</v>
      </c>
      <c r="F989">
        <v>74.311035000000004</v>
      </c>
      <c r="G989">
        <v>10211800</v>
      </c>
    </row>
    <row r="990" spans="1:7" x14ac:dyDescent="0.25">
      <c r="A990" s="156">
        <v>43438</v>
      </c>
      <c r="B990">
        <v>77.419998000000007</v>
      </c>
      <c r="C990">
        <v>78.400002000000001</v>
      </c>
      <c r="D990">
        <v>75.410004000000001</v>
      </c>
      <c r="E990">
        <v>75.790001000000004</v>
      </c>
      <c r="F990">
        <v>72.261139</v>
      </c>
      <c r="G990">
        <v>8800400</v>
      </c>
    </row>
    <row r="991" spans="1:7" x14ac:dyDescent="0.25">
      <c r="A991" s="156">
        <v>43440</v>
      </c>
      <c r="B991">
        <v>74.370002999999997</v>
      </c>
      <c r="C991">
        <v>75.569999999999993</v>
      </c>
      <c r="D991">
        <v>73.589995999999999</v>
      </c>
      <c r="E991">
        <v>75.540001000000004</v>
      </c>
      <c r="F991">
        <v>72.022766000000004</v>
      </c>
      <c r="G991">
        <v>9693700</v>
      </c>
    </row>
    <row r="992" spans="1:7" x14ac:dyDescent="0.25">
      <c r="A992" s="156">
        <v>43441</v>
      </c>
      <c r="B992">
        <v>75.040001000000004</v>
      </c>
      <c r="C992">
        <v>75.970000999999996</v>
      </c>
      <c r="D992">
        <v>72.870002999999997</v>
      </c>
      <c r="E992">
        <v>73.339995999999999</v>
      </c>
      <c r="F992">
        <v>69.925201000000001</v>
      </c>
      <c r="G992">
        <v>6133700</v>
      </c>
    </row>
    <row r="993" spans="1:7" x14ac:dyDescent="0.25">
      <c r="A993" s="156">
        <v>43444</v>
      </c>
      <c r="B993">
        <v>73.099997999999999</v>
      </c>
      <c r="C993">
        <v>73.709998999999996</v>
      </c>
      <c r="D993">
        <v>70.610000999999997</v>
      </c>
      <c r="E993">
        <v>72.510002</v>
      </c>
      <c r="F993">
        <v>69.133858000000004</v>
      </c>
      <c r="G993">
        <v>7235000</v>
      </c>
    </row>
    <row r="994" spans="1:7" x14ac:dyDescent="0.25">
      <c r="A994" s="156">
        <v>43445</v>
      </c>
      <c r="B994">
        <v>73.870002999999997</v>
      </c>
      <c r="C994">
        <v>74.569999999999993</v>
      </c>
      <c r="D994">
        <v>72.559997999999993</v>
      </c>
      <c r="E994">
        <v>73.569999999999993</v>
      </c>
      <c r="F994">
        <v>70.144524000000004</v>
      </c>
      <c r="G994">
        <v>7794500</v>
      </c>
    </row>
    <row r="995" spans="1:7" x14ac:dyDescent="0.25">
      <c r="A995" s="156">
        <v>43446</v>
      </c>
      <c r="B995">
        <v>74.519997000000004</v>
      </c>
      <c r="C995">
        <v>75.279999000000004</v>
      </c>
      <c r="D995">
        <v>73.510002</v>
      </c>
      <c r="E995">
        <v>74.319999999999993</v>
      </c>
      <c r="F995">
        <v>70.859566000000001</v>
      </c>
      <c r="G995">
        <v>6950400</v>
      </c>
    </row>
    <row r="996" spans="1:7" x14ac:dyDescent="0.25">
      <c r="A996" s="156">
        <v>43447</v>
      </c>
      <c r="B996">
        <v>74.5</v>
      </c>
      <c r="C996">
        <v>74.589995999999999</v>
      </c>
      <c r="D996">
        <v>72.589995999999999</v>
      </c>
      <c r="E996">
        <v>72.930000000000007</v>
      </c>
      <c r="F996">
        <v>69.534294000000003</v>
      </c>
      <c r="G996">
        <v>7454800</v>
      </c>
    </row>
    <row r="997" spans="1:7" x14ac:dyDescent="0.25">
      <c r="A997" s="156">
        <v>43448</v>
      </c>
      <c r="B997">
        <v>71.970000999999996</v>
      </c>
      <c r="C997">
        <v>73.650002000000001</v>
      </c>
      <c r="D997">
        <v>71.410004000000001</v>
      </c>
      <c r="E997">
        <v>72.529999000000004</v>
      </c>
      <c r="F997">
        <v>69.152923999999999</v>
      </c>
      <c r="G997">
        <v>7221200</v>
      </c>
    </row>
    <row r="998" spans="1:7" x14ac:dyDescent="0.25">
      <c r="A998" s="156">
        <v>43451</v>
      </c>
      <c r="B998">
        <v>71.370002999999997</v>
      </c>
      <c r="C998">
        <v>71.769997000000004</v>
      </c>
      <c r="D998">
        <v>69.459998999999996</v>
      </c>
      <c r="E998">
        <v>69.900002000000001</v>
      </c>
      <c r="F998">
        <v>66.645386000000002</v>
      </c>
      <c r="G998">
        <v>10647700</v>
      </c>
    </row>
    <row r="999" spans="1:7" x14ac:dyDescent="0.25">
      <c r="A999" s="156">
        <v>43452</v>
      </c>
      <c r="B999">
        <v>70.900002000000001</v>
      </c>
      <c r="C999">
        <v>72.410004000000001</v>
      </c>
      <c r="D999">
        <v>70.430000000000007</v>
      </c>
      <c r="E999">
        <v>71.150002000000001</v>
      </c>
      <c r="F999">
        <v>67.837188999999995</v>
      </c>
      <c r="G999">
        <v>7533300</v>
      </c>
    </row>
    <row r="1000" spans="1:7" x14ac:dyDescent="0.25">
      <c r="A1000" s="156">
        <v>43453</v>
      </c>
      <c r="B1000">
        <v>71.449996999999996</v>
      </c>
      <c r="C1000">
        <v>72</v>
      </c>
      <c r="D1000">
        <v>68.319999999999993</v>
      </c>
      <c r="E1000">
        <v>68.970000999999996</v>
      </c>
      <c r="F1000">
        <v>65.758690000000001</v>
      </c>
      <c r="G1000">
        <v>8426100</v>
      </c>
    </row>
    <row r="1001" spans="1:7" x14ac:dyDescent="0.25">
      <c r="A1001" s="156">
        <v>43454</v>
      </c>
      <c r="B1001">
        <v>68.730002999999996</v>
      </c>
      <c r="C1001">
        <v>69.569999999999993</v>
      </c>
      <c r="D1001">
        <v>66.529999000000004</v>
      </c>
      <c r="E1001">
        <v>67.529999000000004</v>
      </c>
      <c r="F1001">
        <v>64.385734999999997</v>
      </c>
      <c r="G1001">
        <v>14488500</v>
      </c>
    </row>
    <row r="1002" spans="1:7" x14ac:dyDescent="0.25">
      <c r="A1002" s="156">
        <v>43455</v>
      </c>
      <c r="B1002">
        <v>73.290001000000004</v>
      </c>
      <c r="C1002">
        <v>74.290001000000004</v>
      </c>
      <c r="D1002">
        <v>71.25</v>
      </c>
      <c r="E1002">
        <v>72.370002999999997</v>
      </c>
      <c r="F1002">
        <v>69.000381000000004</v>
      </c>
      <c r="G1002">
        <v>28487900</v>
      </c>
    </row>
    <row r="1003" spans="1:7" x14ac:dyDescent="0.25">
      <c r="A1003" s="156">
        <v>43458</v>
      </c>
      <c r="B1003">
        <v>71.400002000000001</v>
      </c>
      <c r="C1003">
        <v>71.930000000000007</v>
      </c>
      <c r="D1003">
        <v>68.080001999999993</v>
      </c>
      <c r="E1003">
        <v>68.099997999999999</v>
      </c>
      <c r="F1003">
        <v>64.929192</v>
      </c>
      <c r="G1003">
        <v>8551400</v>
      </c>
    </row>
    <row r="1004" spans="1:7" x14ac:dyDescent="0.25">
      <c r="A1004" s="156">
        <v>43460</v>
      </c>
      <c r="B1004">
        <v>68.699996999999996</v>
      </c>
      <c r="C1004">
        <v>73.010002</v>
      </c>
      <c r="D1004">
        <v>68.650002000000001</v>
      </c>
      <c r="E1004">
        <v>73.010002</v>
      </c>
      <c r="F1004">
        <v>69.610579999999999</v>
      </c>
      <c r="G1004">
        <v>10019200</v>
      </c>
    </row>
    <row r="1005" spans="1:7" x14ac:dyDescent="0.25">
      <c r="A1005" s="156">
        <v>43461</v>
      </c>
      <c r="B1005">
        <v>72.180000000000007</v>
      </c>
      <c r="C1005">
        <v>73.730002999999996</v>
      </c>
      <c r="D1005">
        <v>70.989998</v>
      </c>
      <c r="E1005">
        <v>73.669998000000007</v>
      </c>
      <c r="F1005">
        <v>70.239845000000003</v>
      </c>
      <c r="G1005">
        <v>9004900</v>
      </c>
    </row>
    <row r="1006" spans="1:7" x14ac:dyDescent="0.25">
      <c r="A1006" s="156">
        <v>43462</v>
      </c>
      <c r="B1006">
        <v>73.970000999999996</v>
      </c>
      <c r="C1006">
        <v>74.459998999999996</v>
      </c>
      <c r="D1006">
        <v>72.569999999999993</v>
      </c>
      <c r="E1006">
        <v>73.339995999999999</v>
      </c>
      <c r="F1006">
        <v>69.925201000000001</v>
      </c>
      <c r="G1006">
        <v>6197000</v>
      </c>
    </row>
    <row r="1007" spans="1:7" x14ac:dyDescent="0.25">
      <c r="A1007" s="156">
        <v>43465</v>
      </c>
      <c r="B1007">
        <v>73.980002999999996</v>
      </c>
      <c r="C1007">
        <v>74.459998999999996</v>
      </c>
      <c r="D1007">
        <v>73.519997000000004</v>
      </c>
      <c r="E1007">
        <v>74.139999000000003</v>
      </c>
      <c r="F1007">
        <v>70.687973</v>
      </c>
      <c r="G1007">
        <v>5519100</v>
      </c>
    </row>
    <row r="1008" spans="1:7" x14ac:dyDescent="0.25">
      <c r="A1008" s="156">
        <v>43467</v>
      </c>
      <c r="B1008">
        <v>72.790001000000004</v>
      </c>
      <c r="C1008">
        <v>74.639999000000003</v>
      </c>
      <c r="D1008">
        <v>72.190002000000007</v>
      </c>
      <c r="E1008">
        <v>74.059997999999993</v>
      </c>
      <c r="F1008">
        <v>70.611687000000003</v>
      </c>
      <c r="G1008">
        <v>6762700</v>
      </c>
    </row>
    <row r="1009" spans="1:7" x14ac:dyDescent="0.25">
      <c r="A1009" s="156">
        <v>43468</v>
      </c>
      <c r="B1009">
        <v>73.25</v>
      </c>
      <c r="C1009">
        <v>73.319999999999993</v>
      </c>
      <c r="D1009">
        <v>71.209998999999996</v>
      </c>
      <c r="E1009">
        <v>72.75</v>
      </c>
      <c r="F1009">
        <v>69.362679</v>
      </c>
      <c r="G1009">
        <v>8007400</v>
      </c>
    </row>
    <row r="1010" spans="1:7" x14ac:dyDescent="0.25">
      <c r="A1010" s="156">
        <v>43469</v>
      </c>
      <c r="B1010">
        <v>73.449996999999996</v>
      </c>
      <c r="C1010">
        <v>75.120002999999997</v>
      </c>
      <c r="D1010">
        <v>73.120002999999997</v>
      </c>
      <c r="E1010">
        <v>74.650002000000001</v>
      </c>
      <c r="F1010">
        <v>71.174210000000002</v>
      </c>
      <c r="G1010">
        <v>7844200</v>
      </c>
    </row>
    <row r="1011" spans="1:7" x14ac:dyDescent="0.25">
      <c r="A1011" s="156">
        <v>43472</v>
      </c>
      <c r="B1011">
        <v>74.739998</v>
      </c>
      <c r="C1011">
        <v>76.360000999999997</v>
      </c>
      <c r="D1011">
        <v>74.300003000000004</v>
      </c>
      <c r="E1011">
        <v>75.720000999999996</v>
      </c>
      <c r="F1011">
        <v>72.194412</v>
      </c>
      <c r="G1011">
        <v>8184800</v>
      </c>
    </row>
    <row r="1012" spans="1:7" x14ac:dyDescent="0.25">
      <c r="A1012" s="156">
        <v>43473</v>
      </c>
      <c r="B1012">
        <v>76.830001999999993</v>
      </c>
      <c r="C1012">
        <v>77.400002000000001</v>
      </c>
      <c r="D1012">
        <v>76.199996999999996</v>
      </c>
      <c r="E1012">
        <v>76.730002999999996</v>
      </c>
      <c r="F1012">
        <v>73.157371999999995</v>
      </c>
      <c r="G1012">
        <v>8809000</v>
      </c>
    </row>
    <row r="1013" spans="1:7" x14ac:dyDescent="0.25">
      <c r="A1013" s="156">
        <v>43474</v>
      </c>
      <c r="B1013">
        <v>76.970000999999996</v>
      </c>
      <c r="C1013">
        <v>77.150002000000001</v>
      </c>
      <c r="D1013">
        <v>76.139999000000003</v>
      </c>
      <c r="E1013">
        <v>76.589995999999999</v>
      </c>
      <c r="F1013">
        <v>73.023880000000005</v>
      </c>
      <c r="G1013">
        <v>8591000</v>
      </c>
    </row>
    <row r="1014" spans="1:7" x14ac:dyDescent="0.25">
      <c r="A1014" s="156">
        <v>43475</v>
      </c>
      <c r="B1014">
        <v>75.639999000000003</v>
      </c>
      <c r="C1014">
        <v>77.339995999999999</v>
      </c>
      <c r="D1014">
        <v>75.459998999999996</v>
      </c>
      <c r="E1014">
        <v>76.419998000000007</v>
      </c>
      <c r="F1014">
        <v>72.861808999999994</v>
      </c>
      <c r="G1014">
        <v>11148600</v>
      </c>
    </row>
    <row r="1015" spans="1:7" x14ac:dyDescent="0.25">
      <c r="A1015" s="156">
        <v>43476</v>
      </c>
      <c r="B1015">
        <v>76.339995999999999</v>
      </c>
      <c r="C1015">
        <v>76.889999000000003</v>
      </c>
      <c r="D1015">
        <v>75.800003000000004</v>
      </c>
      <c r="E1015">
        <v>76.040001000000004</v>
      </c>
      <c r="F1015">
        <v>72.499504000000002</v>
      </c>
      <c r="G1015">
        <v>10689900</v>
      </c>
    </row>
    <row r="1016" spans="1:7" x14ac:dyDescent="0.25">
      <c r="A1016" s="156">
        <v>43479</v>
      </c>
      <c r="B1016">
        <v>75.459998999999996</v>
      </c>
      <c r="C1016">
        <v>76.809997999999993</v>
      </c>
      <c r="D1016">
        <v>75.459998999999996</v>
      </c>
      <c r="E1016">
        <v>76.089995999999999</v>
      </c>
      <c r="F1016">
        <v>72.547188000000006</v>
      </c>
      <c r="G1016">
        <v>5677400</v>
      </c>
    </row>
    <row r="1017" spans="1:7" x14ac:dyDescent="0.25">
      <c r="A1017" s="156">
        <v>43480</v>
      </c>
      <c r="B1017">
        <v>76.190002000000007</v>
      </c>
      <c r="C1017">
        <v>77.980002999999996</v>
      </c>
      <c r="D1017">
        <v>76.129997000000003</v>
      </c>
      <c r="E1017">
        <v>77.879997000000003</v>
      </c>
      <c r="F1017">
        <v>74.253822</v>
      </c>
      <c r="G1017">
        <v>6212400</v>
      </c>
    </row>
    <row r="1018" spans="1:7" x14ac:dyDescent="0.25">
      <c r="A1018" s="156">
        <v>43481</v>
      </c>
      <c r="B1018">
        <v>78</v>
      </c>
      <c r="C1018">
        <v>78.849997999999999</v>
      </c>
      <c r="D1018">
        <v>77.589995999999999</v>
      </c>
      <c r="E1018">
        <v>77.680000000000007</v>
      </c>
      <c r="F1018">
        <v>74.063147999999998</v>
      </c>
      <c r="G1018">
        <v>5697100</v>
      </c>
    </row>
    <row r="1019" spans="1:7" x14ac:dyDescent="0.25">
      <c r="A1019" s="156">
        <v>43482</v>
      </c>
      <c r="B1019">
        <v>77.540001000000004</v>
      </c>
      <c r="C1019">
        <v>79.400002000000001</v>
      </c>
      <c r="D1019">
        <v>77.309997999999993</v>
      </c>
      <c r="E1019">
        <v>79.129997000000003</v>
      </c>
      <c r="F1019">
        <v>75.445625000000007</v>
      </c>
      <c r="G1019">
        <v>7737300</v>
      </c>
    </row>
    <row r="1020" spans="1:7" x14ac:dyDescent="0.25">
      <c r="A1020" s="156">
        <v>43483</v>
      </c>
      <c r="B1020">
        <v>79.949996999999996</v>
      </c>
      <c r="C1020">
        <v>80.970000999999996</v>
      </c>
      <c r="D1020">
        <v>79.739998</v>
      </c>
      <c r="E1020">
        <v>80.449996999999996</v>
      </c>
      <c r="F1020">
        <v>76.704155</v>
      </c>
      <c r="G1020">
        <v>10404100</v>
      </c>
    </row>
    <row r="1021" spans="1:7" x14ac:dyDescent="0.25">
      <c r="A1021" s="156">
        <v>43487</v>
      </c>
      <c r="B1021">
        <v>80.330001999999993</v>
      </c>
      <c r="C1021">
        <v>81.309997999999993</v>
      </c>
      <c r="D1021">
        <v>80.199996999999996</v>
      </c>
      <c r="E1021">
        <v>80.75</v>
      </c>
      <c r="F1021">
        <v>76.990195999999997</v>
      </c>
      <c r="G1021">
        <v>8781700</v>
      </c>
    </row>
    <row r="1022" spans="1:7" x14ac:dyDescent="0.25">
      <c r="A1022" s="156">
        <v>43488</v>
      </c>
      <c r="B1022">
        <v>81.190002000000007</v>
      </c>
      <c r="C1022">
        <v>81.400002000000001</v>
      </c>
      <c r="D1022">
        <v>80.220000999999996</v>
      </c>
      <c r="E1022">
        <v>80.5</v>
      </c>
      <c r="F1022">
        <v>76.751830999999996</v>
      </c>
      <c r="G1022">
        <v>5823000</v>
      </c>
    </row>
    <row r="1023" spans="1:7" x14ac:dyDescent="0.25">
      <c r="A1023" s="156">
        <v>43489</v>
      </c>
      <c r="B1023">
        <v>80.599997999999999</v>
      </c>
      <c r="C1023">
        <v>80.870002999999997</v>
      </c>
      <c r="D1023">
        <v>79.550003000000004</v>
      </c>
      <c r="E1023">
        <v>80.440002000000007</v>
      </c>
      <c r="F1023">
        <v>76.694641000000004</v>
      </c>
      <c r="G1023">
        <v>4753200</v>
      </c>
    </row>
    <row r="1024" spans="1:7" x14ac:dyDescent="0.25">
      <c r="A1024" s="156">
        <v>43490</v>
      </c>
      <c r="B1024">
        <v>81.25</v>
      </c>
      <c r="C1024">
        <v>81.330001999999993</v>
      </c>
      <c r="D1024">
        <v>80.430000000000007</v>
      </c>
      <c r="E1024">
        <v>80.610000999999997</v>
      </c>
      <c r="F1024">
        <v>76.856705000000005</v>
      </c>
      <c r="G1024">
        <v>4457100</v>
      </c>
    </row>
    <row r="1025" spans="1:7" x14ac:dyDescent="0.25">
      <c r="A1025" s="156">
        <v>43493</v>
      </c>
      <c r="B1025">
        <v>79.800003000000004</v>
      </c>
      <c r="C1025">
        <v>80.510002</v>
      </c>
      <c r="D1025">
        <v>79.739998</v>
      </c>
      <c r="E1025">
        <v>80.319999999999993</v>
      </c>
      <c r="F1025">
        <v>76.580230999999998</v>
      </c>
      <c r="G1025">
        <v>5452000</v>
      </c>
    </row>
    <row r="1026" spans="1:7" x14ac:dyDescent="0.25">
      <c r="A1026" s="156">
        <v>43494</v>
      </c>
      <c r="B1026">
        <v>80.360000999999997</v>
      </c>
      <c r="C1026">
        <v>80.830001999999993</v>
      </c>
      <c r="D1026">
        <v>79.839995999999999</v>
      </c>
      <c r="E1026">
        <v>80.220000999999996</v>
      </c>
      <c r="F1026">
        <v>76.484879000000006</v>
      </c>
      <c r="G1026">
        <v>4187500</v>
      </c>
    </row>
    <row r="1027" spans="1:7" x14ac:dyDescent="0.25">
      <c r="A1027" s="156">
        <v>43495</v>
      </c>
      <c r="B1027">
        <v>80.400002000000001</v>
      </c>
      <c r="C1027">
        <v>81.290001000000004</v>
      </c>
      <c r="D1027">
        <v>80.059997999999993</v>
      </c>
      <c r="E1027">
        <v>81.279999000000004</v>
      </c>
      <c r="F1027">
        <v>77.495506000000006</v>
      </c>
      <c r="G1027">
        <v>5200200</v>
      </c>
    </row>
    <row r="1028" spans="1:7" x14ac:dyDescent="0.25">
      <c r="A1028" s="156">
        <v>43496</v>
      </c>
      <c r="B1028">
        <v>81.180000000000007</v>
      </c>
      <c r="C1028">
        <v>81.949996999999996</v>
      </c>
      <c r="D1028">
        <v>80.709998999999996</v>
      </c>
      <c r="E1028">
        <v>81.879997000000003</v>
      </c>
      <c r="F1028">
        <v>78.067573999999993</v>
      </c>
      <c r="G1028">
        <v>8599200</v>
      </c>
    </row>
    <row r="1029" spans="1:7" x14ac:dyDescent="0.25">
      <c r="A1029" s="156">
        <v>43497</v>
      </c>
      <c r="B1029">
        <v>81.830001999999993</v>
      </c>
      <c r="C1029">
        <v>81.900002000000001</v>
      </c>
      <c r="D1029">
        <v>81.129997000000003</v>
      </c>
      <c r="E1029">
        <v>81.510002</v>
      </c>
      <c r="F1029">
        <v>77.714798000000002</v>
      </c>
      <c r="G1029">
        <v>5351900</v>
      </c>
    </row>
    <row r="1030" spans="1:7" x14ac:dyDescent="0.25">
      <c r="A1030" s="156">
        <v>43500</v>
      </c>
      <c r="B1030">
        <v>81.220000999999996</v>
      </c>
      <c r="C1030">
        <v>82</v>
      </c>
      <c r="D1030">
        <v>80.830001999999993</v>
      </c>
      <c r="E1030">
        <v>81.989998</v>
      </c>
      <c r="F1030">
        <v>78.172447000000005</v>
      </c>
      <c r="G1030">
        <v>4236600</v>
      </c>
    </row>
    <row r="1031" spans="1:7" x14ac:dyDescent="0.25">
      <c r="A1031" s="156">
        <v>43501</v>
      </c>
      <c r="B1031">
        <v>81.980002999999996</v>
      </c>
      <c r="C1031">
        <v>83.190002000000007</v>
      </c>
      <c r="D1031">
        <v>81.93</v>
      </c>
      <c r="E1031">
        <v>82.860000999999997</v>
      </c>
      <c r="F1031">
        <v>79.001953</v>
      </c>
      <c r="G1031">
        <v>6545600</v>
      </c>
    </row>
    <row r="1032" spans="1:7" x14ac:dyDescent="0.25">
      <c r="A1032" s="156">
        <v>43502</v>
      </c>
      <c r="B1032">
        <v>82.510002</v>
      </c>
      <c r="C1032">
        <v>82.709998999999996</v>
      </c>
      <c r="D1032">
        <v>81.639999000000003</v>
      </c>
      <c r="E1032">
        <v>82.709998999999996</v>
      </c>
      <c r="F1032">
        <v>78.858931999999996</v>
      </c>
      <c r="G1032">
        <v>3682800</v>
      </c>
    </row>
    <row r="1033" spans="1:7" x14ac:dyDescent="0.25">
      <c r="A1033" s="156">
        <v>43503</v>
      </c>
      <c r="B1033">
        <v>82.150002000000001</v>
      </c>
      <c r="C1033">
        <v>82.849997999999999</v>
      </c>
      <c r="D1033">
        <v>81.709998999999996</v>
      </c>
      <c r="E1033">
        <v>82.389999000000003</v>
      </c>
      <c r="F1033">
        <v>78.553832999999997</v>
      </c>
      <c r="G1033">
        <v>4827500</v>
      </c>
    </row>
    <row r="1034" spans="1:7" x14ac:dyDescent="0.25">
      <c r="A1034" s="156">
        <v>43504</v>
      </c>
      <c r="B1034">
        <v>82.25</v>
      </c>
      <c r="C1034">
        <v>82.720000999999996</v>
      </c>
      <c r="D1034">
        <v>81.940002000000007</v>
      </c>
      <c r="E1034">
        <v>82.360000999999997</v>
      </c>
      <c r="F1034">
        <v>78.525229999999993</v>
      </c>
      <c r="G1034">
        <v>3786500</v>
      </c>
    </row>
    <row r="1035" spans="1:7" x14ac:dyDescent="0.25">
      <c r="A1035" s="156">
        <v>43507</v>
      </c>
      <c r="B1035">
        <v>82.949996999999996</v>
      </c>
      <c r="C1035">
        <v>83.830001999999993</v>
      </c>
      <c r="D1035">
        <v>82.870002999999997</v>
      </c>
      <c r="E1035">
        <v>83.68</v>
      </c>
      <c r="F1035">
        <v>79.783767999999995</v>
      </c>
      <c r="G1035">
        <v>6158500</v>
      </c>
    </row>
    <row r="1036" spans="1:7" x14ac:dyDescent="0.25">
      <c r="A1036" s="156">
        <v>43508</v>
      </c>
      <c r="B1036">
        <v>83.970000999999996</v>
      </c>
      <c r="C1036">
        <v>84.839995999999999</v>
      </c>
      <c r="D1036">
        <v>83.620002999999997</v>
      </c>
      <c r="E1036">
        <v>84.709998999999996</v>
      </c>
      <c r="F1036">
        <v>80.765822999999997</v>
      </c>
      <c r="G1036">
        <v>6290300</v>
      </c>
    </row>
    <row r="1037" spans="1:7" x14ac:dyDescent="0.25">
      <c r="A1037" s="156">
        <v>43509</v>
      </c>
      <c r="B1037">
        <v>84.760002</v>
      </c>
      <c r="C1037">
        <v>85.589995999999999</v>
      </c>
      <c r="D1037">
        <v>84.760002</v>
      </c>
      <c r="E1037">
        <v>85.400002000000001</v>
      </c>
      <c r="F1037">
        <v>81.423676</v>
      </c>
      <c r="G1037">
        <v>5032800</v>
      </c>
    </row>
    <row r="1038" spans="1:7" x14ac:dyDescent="0.25">
      <c r="A1038" s="156">
        <v>43510</v>
      </c>
      <c r="B1038">
        <v>84.610000999999997</v>
      </c>
      <c r="C1038">
        <v>85.139999000000003</v>
      </c>
      <c r="D1038">
        <v>83.699996999999996</v>
      </c>
      <c r="E1038">
        <v>84.68</v>
      </c>
      <c r="F1038">
        <v>80.737221000000005</v>
      </c>
      <c r="G1038">
        <v>5179000</v>
      </c>
    </row>
    <row r="1039" spans="1:7" x14ac:dyDescent="0.25">
      <c r="A1039" s="156">
        <v>43511</v>
      </c>
      <c r="B1039">
        <v>85.489998</v>
      </c>
      <c r="C1039">
        <v>85.779999000000004</v>
      </c>
      <c r="D1039">
        <v>85.099997999999999</v>
      </c>
      <c r="E1039">
        <v>85.379997000000003</v>
      </c>
      <c r="F1039">
        <v>81.404601999999997</v>
      </c>
      <c r="G1039">
        <v>6111300</v>
      </c>
    </row>
    <row r="1040" spans="1:7" x14ac:dyDescent="0.25">
      <c r="A1040" s="156">
        <v>43515</v>
      </c>
      <c r="B1040">
        <v>84.580001999999993</v>
      </c>
      <c r="C1040">
        <v>85.050003000000004</v>
      </c>
      <c r="D1040">
        <v>84.459998999999996</v>
      </c>
      <c r="E1040">
        <v>84.57</v>
      </c>
      <c r="F1040">
        <v>80.632339000000002</v>
      </c>
      <c r="G1040">
        <v>5105900</v>
      </c>
    </row>
    <row r="1041" spans="1:7" x14ac:dyDescent="0.25">
      <c r="A1041" s="156">
        <v>43516</v>
      </c>
      <c r="B1041">
        <v>84.629997000000003</v>
      </c>
      <c r="C1041">
        <v>84.949996999999996</v>
      </c>
      <c r="D1041">
        <v>84.349997999999999</v>
      </c>
      <c r="E1041">
        <v>84.839995999999999</v>
      </c>
      <c r="F1041">
        <v>80.889763000000002</v>
      </c>
      <c r="G1041">
        <v>6436100</v>
      </c>
    </row>
    <row r="1042" spans="1:7" x14ac:dyDescent="0.25">
      <c r="A1042" s="156">
        <v>43517</v>
      </c>
      <c r="B1042">
        <v>83.57</v>
      </c>
      <c r="C1042">
        <v>84.150002000000001</v>
      </c>
      <c r="D1042">
        <v>83.349997999999999</v>
      </c>
      <c r="E1042">
        <v>83.949996999999996</v>
      </c>
      <c r="F1042">
        <v>80.041199000000006</v>
      </c>
      <c r="G1042">
        <v>8579200</v>
      </c>
    </row>
    <row r="1043" spans="1:7" x14ac:dyDescent="0.25">
      <c r="A1043" s="156">
        <v>43518</v>
      </c>
      <c r="B1043">
        <v>84.199996999999996</v>
      </c>
      <c r="C1043">
        <v>85.019997000000004</v>
      </c>
      <c r="D1043">
        <v>84.029999000000004</v>
      </c>
      <c r="E1043">
        <v>84.760002</v>
      </c>
      <c r="F1043">
        <v>80.813484000000003</v>
      </c>
      <c r="G1043">
        <v>4449500</v>
      </c>
    </row>
    <row r="1044" spans="1:7" x14ac:dyDescent="0.25">
      <c r="A1044" s="156">
        <v>43521</v>
      </c>
      <c r="B1044">
        <v>85.389999000000003</v>
      </c>
      <c r="C1044">
        <v>85.730002999999996</v>
      </c>
      <c r="D1044">
        <v>84.959998999999996</v>
      </c>
      <c r="E1044">
        <v>85.169998000000007</v>
      </c>
      <c r="F1044">
        <v>81.204391000000001</v>
      </c>
      <c r="G1044">
        <v>6229700</v>
      </c>
    </row>
    <row r="1045" spans="1:7" x14ac:dyDescent="0.25">
      <c r="A1045" s="156">
        <v>43522</v>
      </c>
      <c r="B1045">
        <v>85.309997999999993</v>
      </c>
      <c r="C1045">
        <v>86.080001999999993</v>
      </c>
      <c r="D1045">
        <v>85.199996999999996</v>
      </c>
      <c r="E1045">
        <v>85.800003000000004</v>
      </c>
      <c r="F1045">
        <v>81.805076999999997</v>
      </c>
      <c r="G1045">
        <v>6678700</v>
      </c>
    </row>
    <row r="1046" spans="1:7" x14ac:dyDescent="0.25">
      <c r="A1046" s="156">
        <v>43523</v>
      </c>
      <c r="B1046">
        <v>85.529999000000004</v>
      </c>
      <c r="C1046">
        <v>86.220000999999996</v>
      </c>
      <c r="D1046">
        <v>85.059997999999993</v>
      </c>
      <c r="E1046">
        <v>86.169998000000007</v>
      </c>
      <c r="F1046">
        <v>82.157829000000007</v>
      </c>
      <c r="G1046">
        <v>4588200</v>
      </c>
    </row>
    <row r="1047" spans="1:7" x14ac:dyDescent="0.25">
      <c r="A1047" s="156">
        <v>43524</v>
      </c>
      <c r="B1047">
        <v>86.080001999999993</v>
      </c>
      <c r="C1047">
        <v>86.400002000000001</v>
      </c>
      <c r="D1047">
        <v>85.68</v>
      </c>
      <c r="E1047">
        <v>85.730002999999996</v>
      </c>
      <c r="F1047">
        <v>81.738319000000004</v>
      </c>
      <c r="G1047">
        <v>4988100</v>
      </c>
    </row>
    <row r="1048" spans="1:7" x14ac:dyDescent="0.25">
      <c r="A1048" s="156">
        <v>43525</v>
      </c>
      <c r="B1048">
        <v>86.93</v>
      </c>
      <c r="C1048">
        <v>87.989998</v>
      </c>
      <c r="D1048">
        <v>86.239998</v>
      </c>
      <c r="E1048">
        <v>87.160004000000001</v>
      </c>
      <c r="F1048">
        <v>83.315544000000003</v>
      </c>
      <c r="G1048">
        <v>6314900</v>
      </c>
    </row>
    <row r="1049" spans="1:7" x14ac:dyDescent="0.25">
      <c r="A1049" s="156">
        <v>43528</v>
      </c>
      <c r="B1049">
        <v>87.32</v>
      </c>
      <c r="C1049">
        <v>87.989998</v>
      </c>
      <c r="D1049">
        <v>85.110000999999997</v>
      </c>
      <c r="E1049">
        <v>85.639999000000003</v>
      </c>
      <c r="F1049">
        <v>81.862610000000004</v>
      </c>
      <c r="G1049">
        <v>7339500</v>
      </c>
    </row>
    <row r="1050" spans="1:7" x14ac:dyDescent="0.25">
      <c r="A1050" s="156">
        <v>43529</v>
      </c>
      <c r="B1050">
        <v>85.879997000000003</v>
      </c>
      <c r="C1050">
        <v>86.25</v>
      </c>
      <c r="D1050">
        <v>85.440002000000007</v>
      </c>
      <c r="E1050">
        <v>85.440002000000007</v>
      </c>
      <c r="F1050">
        <v>81.671424999999999</v>
      </c>
      <c r="G1050">
        <v>4976300</v>
      </c>
    </row>
    <row r="1051" spans="1:7" x14ac:dyDescent="0.25">
      <c r="A1051" s="156">
        <v>43530</v>
      </c>
      <c r="B1051">
        <v>85.599997999999999</v>
      </c>
      <c r="C1051">
        <v>85.989998</v>
      </c>
      <c r="D1051">
        <v>85.040001000000004</v>
      </c>
      <c r="E1051">
        <v>85.129997000000003</v>
      </c>
      <c r="F1051">
        <v>81.375091999999995</v>
      </c>
      <c r="G1051">
        <v>3198000</v>
      </c>
    </row>
    <row r="1052" spans="1:7" x14ac:dyDescent="0.25">
      <c r="A1052" s="156">
        <v>43531</v>
      </c>
      <c r="B1052">
        <v>84.970000999999996</v>
      </c>
      <c r="C1052">
        <v>85.410004000000001</v>
      </c>
      <c r="D1052">
        <v>84.660004000000001</v>
      </c>
      <c r="E1052">
        <v>85.260002</v>
      </c>
      <c r="F1052">
        <v>81.499358999999998</v>
      </c>
      <c r="G1052">
        <v>4321800</v>
      </c>
    </row>
    <row r="1053" spans="1:7" x14ac:dyDescent="0.25">
      <c r="A1053" s="156">
        <v>43532</v>
      </c>
      <c r="B1053">
        <v>84.580001999999993</v>
      </c>
      <c r="C1053">
        <v>84.879997000000003</v>
      </c>
      <c r="D1053">
        <v>84.019997000000004</v>
      </c>
      <c r="E1053">
        <v>84.800003000000004</v>
      </c>
      <c r="F1053">
        <v>81.059639000000004</v>
      </c>
      <c r="G1053">
        <v>4669700</v>
      </c>
    </row>
    <row r="1054" spans="1:7" x14ac:dyDescent="0.25">
      <c r="A1054" s="156">
        <v>43535</v>
      </c>
      <c r="B1054">
        <v>85.389999000000003</v>
      </c>
      <c r="C1054">
        <v>85.940002000000007</v>
      </c>
      <c r="D1054">
        <v>85.050003000000004</v>
      </c>
      <c r="E1054">
        <v>85.82</v>
      </c>
      <c r="F1054">
        <v>82.034653000000006</v>
      </c>
      <c r="G1054">
        <v>3999800</v>
      </c>
    </row>
    <row r="1055" spans="1:7" x14ac:dyDescent="0.25">
      <c r="A1055" s="156">
        <v>43536</v>
      </c>
      <c r="B1055">
        <v>85.779999000000004</v>
      </c>
      <c r="C1055">
        <v>86.080001999999993</v>
      </c>
      <c r="D1055">
        <v>85.019997000000004</v>
      </c>
      <c r="E1055">
        <v>85.43</v>
      </c>
      <c r="F1055">
        <v>81.661850000000001</v>
      </c>
      <c r="G1055">
        <v>4431600</v>
      </c>
    </row>
    <row r="1056" spans="1:7" x14ac:dyDescent="0.25">
      <c r="A1056" s="156">
        <v>43537</v>
      </c>
      <c r="B1056">
        <v>85.699996999999996</v>
      </c>
      <c r="C1056">
        <v>86.660004000000001</v>
      </c>
      <c r="D1056">
        <v>85.599997999999999</v>
      </c>
      <c r="E1056">
        <v>85.93</v>
      </c>
      <c r="F1056">
        <v>82.139801000000006</v>
      </c>
      <c r="G1056">
        <v>5037800</v>
      </c>
    </row>
    <row r="1057" spans="1:7" x14ac:dyDescent="0.25">
      <c r="A1057" s="156">
        <v>43538</v>
      </c>
      <c r="B1057">
        <v>86.150002000000001</v>
      </c>
      <c r="C1057">
        <v>86.879997000000003</v>
      </c>
      <c r="D1057">
        <v>85.699996999999996</v>
      </c>
      <c r="E1057">
        <v>86.870002999999997</v>
      </c>
      <c r="F1057">
        <v>83.038353000000001</v>
      </c>
      <c r="G1057">
        <v>5906100</v>
      </c>
    </row>
    <row r="1058" spans="1:7" x14ac:dyDescent="0.25">
      <c r="A1058" s="156">
        <v>43539</v>
      </c>
      <c r="B1058">
        <v>87.220000999999996</v>
      </c>
      <c r="C1058">
        <v>87.610000999999997</v>
      </c>
      <c r="D1058">
        <v>85.959998999999996</v>
      </c>
      <c r="E1058">
        <v>86.800003000000004</v>
      </c>
      <c r="F1058">
        <v>82.971435999999997</v>
      </c>
      <c r="G1058">
        <v>11031400</v>
      </c>
    </row>
    <row r="1059" spans="1:7" x14ac:dyDescent="0.25">
      <c r="A1059" s="156">
        <v>43542</v>
      </c>
      <c r="B1059">
        <v>87.300003000000004</v>
      </c>
      <c r="C1059">
        <v>87.839995999999999</v>
      </c>
      <c r="D1059">
        <v>87</v>
      </c>
      <c r="E1059">
        <v>87.82</v>
      </c>
      <c r="F1059">
        <v>83.946433999999996</v>
      </c>
      <c r="G1059">
        <v>7750700</v>
      </c>
    </row>
    <row r="1060" spans="1:7" x14ac:dyDescent="0.25">
      <c r="A1060" s="156">
        <v>43543</v>
      </c>
      <c r="B1060">
        <v>88.220000999999996</v>
      </c>
      <c r="C1060">
        <v>88.589995999999999</v>
      </c>
      <c r="D1060">
        <v>87.290001000000004</v>
      </c>
      <c r="E1060">
        <v>87.690002000000007</v>
      </c>
      <c r="F1060">
        <v>83.822165999999996</v>
      </c>
      <c r="G1060">
        <v>6642200</v>
      </c>
    </row>
    <row r="1061" spans="1:7" x14ac:dyDescent="0.25">
      <c r="A1061" s="156">
        <v>43544</v>
      </c>
      <c r="B1061">
        <v>87.5</v>
      </c>
      <c r="C1061">
        <v>87.580001999999993</v>
      </c>
      <c r="D1061">
        <v>86.089995999999999</v>
      </c>
      <c r="E1061">
        <v>86.690002000000007</v>
      </c>
      <c r="F1061">
        <v>82.866280000000003</v>
      </c>
      <c r="G1061">
        <v>5991500</v>
      </c>
    </row>
    <row r="1062" spans="1:7" x14ac:dyDescent="0.25">
      <c r="A1062" s="156">
        <v>43545</v>
      </c>
      <c r="B1062">
        <v>87.239998</v>
      </c>
      <c r="C1062">
        <v>88.120002999999997</v>
      </c>
      <c r="D1062">
        <v>86.830001999999993</v>
      </c>
      <c r="E1062">
        <v>88.010002</v>
      </c>
      <c r="F1062">
        <v>84.128067000000001</v>
      </c>
      <c r="G1062">
        <v>10386900</v>
      </c>
    </row>
    <row r="1063" spans="1:7" x14ac:dyDescent="0.25">
      <c r="A1063" s="156">
        <v>43546</v>
      </c>
      <c r="B1063">
        <v>85.199996999999996</v>
      </c>
      <c r="C1063">
        <v>85.900002000000001</v>
      </c>
      <c r="D1063">
        <v>82.150002000000001</v>
      </c>
      <c r="E1063">
        <v>82.190002000000007</v>
      </c>
      <c r="F1063">
        <v>78.564757999999998</v>
      </c>
      <c r="G1063">
        <v>21659800</v>
      </c>
    </row>
    <row r="1064" spans="1:7" x14ac:dyDescent="0.25">
      <c r="A1064" s="156">
        <v>43549</v>
      </c>
      <c r="B1064">
        <v>81.480002999999996</v>
      </c>
      <c r="C1064">
        <v>83.220000999999996</v>
      </c>
      <c r="D1064">
        <v>80.889999000000003</v>
      </c>
      <c r="E1064">
        <v>82.330001999999993</v>
      </c>
      <c r="F1064">
        <v>78.698586000000006</v>
      </c>
      <c r="G1064">
        <v>15558300</v>
      </c>
    </row>
    <row r="1065" spans="1:7" x14ac:dyDescent="0.25">
      <c r="A1065" s="156">
        <v>43550</v>
      </c>
      <c r="B1065">
        <v>83.629997000000003</v>
      </c>
      <c r="C1065">
        <v>84.089995999999999</v>
      </c>
      <c r="D1065">
        <v>82.910004000000001</v>
      </c>
      <c r="E1065">
        <v>83.379997000000003</v>
      </c>
      <c r="F1065">
        <v>79.702278000000007</v>
      </c>
      <c r="G1065">
        <v>9611900</v>
      </c>
    </row>
    <row r="1066" spans="1:7" x14ac:dyDescent="0.25">
      <c r="A1066" s="156">
        <v>43551</v>
      </c>
      <c r="B1066">
        <v>83.690002000000007</v>
      </c>
      <c r="C1066">
        <v>83.800003000000004</v>
      </c>
      <c r="D1066">
        <v>82.040001000000004</v>
      </c>
      <c r="E1066">
        <v>83.089995999999999</v>
      </c>
      <c r="F1066">
        <v>79.425055999999998</v>
      </c>
      <c r="G1066">
        <v>6485100</v>
      </c>
    </row>
    <row r="1067" spans="1:7" x14ac:dyDescent="0.25">
      <c r="A1067" s="156">
        <v>43552</v>
      </c>
      <c r="B1067">
        <v>83.93</v>
      </c>
      <c r="C1067">
        <v>84.720000999999996</v>
      </c>
      <c r="D1067">
        <v>83.699996999999996</v>
      </c>
      <c r="E1067">
        <v>84.040001000000004</v>
      </c>
      <c r="F1067">
        <v>80.333152999999996</v>
      </c>
      <c r="G1067">
        <v>6032700</v>
      </c>
    </row>
    <row r="1068" spans="1:7" x14ac:dyDescent="0.25">
      <c r="A1068" s="156">
        <v>43553</v>
      </c>
      <c r="B1068">
        <v>84.599997999999999</v>
      </c>
      <c r="C1068">
        <v>84.849997999999999</v>
      </c>
      <c r="D1068">
        <v>83.860000999999997</v>
      </c>
      <c r="E1068">
        <v>84.209998999999996</v>
      </c>
      <c r="F1068">
        <v>80.495666999999997</v>
      </c>
      <c r="G1068">
        <v>6492000</v>
      </c>
    </row>
    <row r="1069" spans="1:7" x14ac:dyDescent="0.25">
      <c r="A1069" s="156">
        <v>43556</v>
      </c>
      <c r="B1069">
        <v>85.040001000000004</v>
      </c>
      <c r="C1069">
        <v>85.32</v>
      </c>
      <c r="D1069">
        <v>84.699996999999996</v>
      </c>
      <c r="E1069">
        <v>85.230002999999996</v>
      </c>
      <c r="F1069">
        <v>81.470695000000006</v>
      </c>
      <c r="G1069">
        <v>6737400</v>
      </c>
    </row>
    <row r="1070" spans="1:7" x14ac:dyDescent="0.25">
      <c r="A1070" s="156">
        <v>43557</v>
      </c>
      <c r="B1070">
        <v>85</v>
      </c>
      <c r="C1070">
        <v>85.260002</v>
      </c>
      <c r="D1070">
        <v>84.160004000000001</v>
      </c>
      <c r="E1070">
        <v>84.370002999999997</v>
      </c>
      <c r="F1070">
        <v>80.648612999999997</v>
      </c>
      <c r="G1070">
        <v>4433800</v>
      </c>
    </row>
    <row r="1071" spans="1:7" x14ac:dyDescent="0.25">
      <c r="A1071" s="156">
        <v>43558</v>
      </c>
      <c r="B1071">
        <v>84.900002000000001</v>
      </c>
      <c r="C1071">
        <v>84.989998</v>
      </c>
      <c r="D1071">
        <v>84.25</v>
      </c>
      <c r="E1071">
        <v>84.470000999999996</v>
      </c>
      <c r="F1071">
        <v>80.744185999999999</v>
      </c>
      <c r="G1071">
        <v>4080900</v>
      </c>
    </row>
    <row r="1072" spans="1:7" x14ac:dyDescent="0.25">
      <c r="A1072" s="156">
        <v>43559</v>
      </c>
      <c r="B1072">
        <v>84.489998</v>
      </c>
      <c r="C1072">
        <v>85.379997000000003</v>
      </c>
      <c r="D1072">
        <v>84.360000999999997</v>
      </c>
      <c r="E1072">
        <v>85.279999000000004</v>
      </c>
      <c r="F1072">
        <v>81.518478000000002</v>
      </c>
      <c r="G1072">
        <v>3660700</v>
      </c>
    </row>
    <row r="1073" spans="1:7" x14ac:dyDescent="0.25">
      <c r="A1073" s="156">
        <v>43560</v>
      </c>
      <c r="B1073">
        <v>86</v>
      </c>
      <c r="C1073">
        <v>86.160004000000001</v>
      </c>
      <c r="D1073">
        <v>85.050003000000004</v>
      </c>
      <c r="E1073">
        <v>85.400002000000001</v>
      </c>
      <c r="F1073">
        <v>81.633171000000004</v>
      </c>
      <c r="G1073">
        <v>7367400</v>
      </c>
    </row>
    <row r="1074" spans="1:7" x14ac:dyDescent="0.25">
      <c r="A1074" s="156">
        <v>43563</v>
      </c>
      <c r="B1074">
        <v>85.010002</v>
      </c>
      <c r="C1074">
        <v>85.290001000000004</v>
      </c>
      <c r="D1074">
        <v>84.57</v>
      </c>
      <c r="E1074">
        <v>84.730002999999996</v>
      </c>
      <c r="F1074">
        <v>80.992728999999997</v>
      </c>
      <c r="G1074">
        <v>4705800</v>
      </c>
    </row>
    <row r="1075" spans="1:7" x14ac:dyDescent="0.25">
      <c r="A1075" s="156">
        <v>43564</v>
      </c>
      <c r="B1075">
        <v>84.220000999999996</v>
      </c>
      <c r="C1075">
        <v>84.599997999999999</v>
      </c>
      <c r="D1075">
        <v>83.970000999999996</v>
      </c>
      <c r="E1075">
        <v>84.279999000000004</v>
      </c>
      <c r="F1075">
        <v>80.562584000000001</v>
      </c>
      <c r="G1075">
        <v>3804500</v>
      </c>
    </row>
    <row r="1076" spans="1:7" x14ac:dyDescent="0.25">
      <c r="A1076" s="156">
        <v>43565</v>
      </c>
      <c r="B1076">
        <v>84.639999000000003</v>
      </c>
      <c r="C1076">
        <v>85.010002</v>
      </c>
      <c r="D1076">
        <v>84.559997999999993</v>
      </c>
      <c r="E1076">
        <v>84.879997000000003</v>
      </c>
      <c r="F1076">
        <v>81.136116000000001</v>
      </c>
      <c r="G1076">
        <v>3918400</v>
      </c>
    </row>
    <row r="1077" spans="1:7" x14ac:dyDescent="0.25">
      <c r="A1077" s="156">
        <v>43566</v>
      </c>
      <c r="B1077">
        <v>84.900002000000001</v>
      </c>
      <c r="C1077">
        <v>85.050003000000004</v>
      </c>
      <c r="D1077">
        <v>84.279999000000004</v>
      </c>
      <c r="E1077">
        <v>85</v>
      </c>
      <c r="F1077">
        <v>81.250823999999994</v>
      </c>
      <c r="G1077">
        <v>3347400</v>
      </c>
    </row>
    <row r="1078" spans="1:7" x14ac:dyDescent="0.25">
      <c r="A1078" s="156">
        <v>43567</v>
      </c>
      <c r="B1078">
        <v>85.300003000000004</v>
      </c>
      <c r="C1078">
        <v>86.489998</v>
      </c>
      <c r="D1078">
        <v>85.290001000000004</v>
      </c>
      <c r="E1078">
        <v>86.239998</v>
      </c>
      <c r="F1078">
        <v>82.436126999999999</v>
      </c>
      <c r="G1078">
        <v>6037000</v>
      </c>
    </row>
    <row r="1079" spans="1:7" x14ac:dyDescent="0.25">
      <c r="A1079" s="156">
        <v>43570</v>
      </c>
      <c r="B1079">
        <v>86.889999000000003</v>
      </c>
      <c r="C1079">
        <v>87.239998</v>
      </c>
      <c r="D1079">
        <v>86.440002000000007</v>
      </c>
      <c r="E1079">
        <v>86.830001999999993</v>
      </c>
      <c r="F1079">
        <v>83.000136999999995</v>
      </c>
      <c r="G1079">
        <v>5034900</v>
      </c>
    </row>
    <row r="1080" spans="1:7" x14ac:dyDescent="0.25">
      <c r="A1080" s="156">
        <v>43571</v>
      </c>
      <c r="B1080">
        <v>87</v>
      </c>
      <c r="C1080">
        <v>87.949996999999996</v>
      </c>
      <c r="D1080">
        <v>87</v>
      </c>
      <c r="E1080">
        <v>87.800003000000004</v>
      </c>
      <c r="F1080">
        <v>83.927322000000004</v>
      </c>
      <c r="G1080">
        <v>4652700</v>
      </c>
    </row>
    <row r="1081" spans="1:7" x14ac:dyDescent="0.25">
      <c r="A1081" s="156">
        <v>43572</v>
      </c>
      <c r="B1081">
        <v>87.949996999999996</v>
      </c>
      <c r="C1081">
        <v>88.970000999999996</v>
      </c>
      <c r="D1081">
        <v>87.449996999999996</v>
      </c>
      <c r="E1081">
        <v>88.730002999999996</v>
      </c>
      <c r="F1081">
        <v>84.816292000000004</v>
      </c>
      <c r="G1081">
        <v>5694900</v>
      </c>
    </row>
    <row r="1082" spans="1:7" x14ac:dyDescent="0.25">
      <c r="A1082" s="156">
        <v>43573</v>
      </c>
      <c r="B1082">
        <v>88.760002</v>
      </c>
      <c r="C1082">
        <v>90</v>
      </c>
      <c r="D1082">
        <v>88.699996999999996</v>
      </c>
      <c r="E1082">
        <v>89.199996999999996</v>
      </c>
      <c r="F1082">
        <v>85.265563999999998</v>
      </c>
      <c r="G1082">
        <v>7016600</v>
      </c>
    </row>
    <row r="1083" spans="1:7" x14ac:dyDescent="0.25">
      <c r="A1083" s="156">
        <v>43577</v>
      </c>
      <c r="B1083">
        <v>88.349997999999999</v>
      </c>
      <c r="C1083">
        <v>88.639999000000003</v>
      </c>
      <c r="D1083">
        <v>87.300003000000004</v>
      </c>
      <c r="E1083">
        <v>87.360000999999997</v>
      </c>
      <c r="F1083">
        <v>83.506729000000007</v>
      </c>
      <c r="G1083">
        <v>5390500</v>
      </c>
    </row>
    <row r="1084" spans="1:7" x14ac:dyDescent="0.25">
      <c r="A1084" s="156">
        <v>43578</v>
      </c>
      <c r="B1084">
        <v>87.57</v>
      </c>
      <c r="C1084">
        <v>87.669998000000007</v>
      </c>
      <c r="D1084">
        <v>87.010002</v>
      </c>
      <c r="E1084">
        <v>87.43</v>
      </c>
      <c r="F1084">
        <v>83.573646999999994</v>
      </c>
      <c r="G1084">
        <v>7513700</v>
      </c>
    </row>
    <row r="1085" spans="1:7" x14ac:dyDescent="0.25">
      <c r="A1085" s="156">
        <v>43579</v>
      </c>
      <c r="B1085">
        <v>87.669998000000007</v>
      </c>
      <c r="C1085">
        <v>88.82</v>
      </c>
      <c r="D1085">
        <v>87.43</v>
      </c>
      <c r="E1085">
        <v>88.389999000000003</v>
      </c>
      <c r="F1085">
        <v>84.491309999999999</v>
      </c>
      <c r="G1085">
        <v>8063000</v>
      </c>
    </row>
    <row r="1086" spans="1:7" x14ac:dyDescent="0.25">
      <c r="A1086" s="156">
        <v>43580</v>
      </c>
      <c r="B1086">
        <v>88.400002000000001</v>
      </c>
      <c r="C1086">
        <v>88.540001000000004</v>
      </c>
      <c r="D1086">
        <v>87.489998</v>
      </c>
      <c r="E1086">
        <v>87.559997999999993</v>
      </c>
      <c r="F1086">
        <v>83.697899000000007</v>
      </c>
      <c r="G1086">
        <v>7069900</v>
      </c>
    </row>
    <row r="1087" spans="1:7" x14ac:dyDescent="0.25">
      <c r="A1087" s="156">
        <v>43581</v>
      </c>
      <c r="B1087">
        <v>87.949996999999996</v>
      </c>
      <c r="C1087">
        <v>88.940002000000007</v>
      </c>
      <c r="D1087">
        <v>87.330001999999993</v>
      </c>
      <c r="E1087">
        <v>88.309997999999993</v>
      </c>
      <c r="F1087">
        <v>84.414833000000002</v>
      </c>
      <c r="G1087">
        <v>6219600</v>
      </c>
    </row>
    <row r="1088" spans="1:7" x14ac:dyDescent="0.25">
      <c r="A1088" s="156">
        <v>43584</v>
      </c>
      <c r="B1088">
        <v>88.18</v>
      </c>
      <c r="C1088">
        <v>88.510002</v>
      </c>
      <c r="D1088">
        <v>88.129997000000003</v>
      </c>
      <c r="E1088">
        <v>88.260002</v>
      </c>
      <c r="F1088">
        <v>84.367035000000001</v>
      </c>
      <c r="G1088">
        <v>5008400</v>
      </c>
    </row>
    <row r="1089" spans="1:7" x14ac:dyDescent="0.25">
      <c r="A1089" s="156">
        <v>43585</v>
      </c>
      <c r="B1089">
        <v>88.290001000000004</v>
      </c>
      <c r="C1089">
        <v>88.400002000000001</v>
      </c>
      <c r="D1089">
        <v>87.260002</v>
      </c>
      <c r="E1089">
        <v>87.830001999999993</v>
      </c>
      <c r="F1089">
        <v>83.956001000000001</v>
      </c>
      <c r="G1089">
        <v>7614100</v>
      </c>
    </row>
    <row r="1090" spans="1:7" x14ac:dyDescent="0.25">
      <c r="A1090" s="156">
        <v>43586</v>
      </c>
      <c r="B1090">
        <v>87.730002999999996</v>
      </c>
      <c r="C1090">
        <v>87.949996999999996</v>
      </c>
      <c r="D1090">
        <v>85.870002999999997</v>
      </c>
      <c r="E1090">
        <v>85.900002000000001</v>
      </c>
      <c r="F1090">
        <v>82.111130000000003</v>
      </c>
      <c r="G1090">
        <v>6524600</v>
      </c>
    </row>
    <row r="1091" spans="1:7" x14ac:dyDescent="0.25">
      <c r="A1091" s="156">
        <v>43587</v>
      </c>
      <c r="B1091">
        <v>86.209998999999996</v>
      </c>
      <c r="C1091">
        <v>86.279999000000004</v>
      </c>
      <c r="D1091">
        <v>84.989998</v>
      </c>
      <c r="E1091">
        <v>85.269997000000004</v>
      </c>
      <c r="F1091">
        <v>81.508895999999993</v>
      </c>
      <c r="G1091">
        <v>6813700</v>
      </c>
    </row>
    <row r="1092" spans="1:7" x14ac:dyDescent="0.25">
      <c r="A1092" s="156">
        <v>43588</v>
      </c>
      <c r="B1092">
        <v>85.900002000000001</v>
      </c>
      <c r="C1092">
        <v>86.300003000000004</v>
      </c>
      <c r="D1092">
        <v>85.699996999999996</v>
      </c>
      <c r="E1092">
        <v>85.699996999999996</v>
      </c>
      <c r="F1092">
        <v>81.919944999999998</v>
      </c>
      <c r="G1092">
        <v>6798300</v>
      </c>
    </row>
    <row r="1093" spans="1:7" x14ac:dyDescent="0.25">
      <c r="A1093" s="156">
        <v>43591</v>
      </c>
      <c r="B1093">
        <v>83.769997000000004</v>
      </c>
      <c r="C1093">
        <v>83.870002999999997</v>
      </c>
      <c r="D1093">
        <v>82.860000999999997</v>
      </c>
      <c r="E1093">
        <v>83.57</v>
      </c>
      <c r="F1093">
        <v>79.883904000000001</v>
      </c>
      <c r="G1093">
        <v>12836600</v>
      </c>
    </row>
    <row r="1094" spans="1:7" x14ac:dyDescent="0.25">
      <c r="A1094" s="156">
        <v>43592</v>
      </c>
      <c r="B1094">
        <v>83.019997000000004</v>
      </c>
      <c r="C1094">
        <v>83.629997000000003</v>
      </c>
      <c r="D1094">
        <v>81.830001999999993</v>
      </c>
      <c r="E1094">
        <v>82.540001000000004</v>
      </c>
      <c r="F1094">
        <v>78.899315000000001</v>
      </c>
      <c r="G1094">
        <v>9811300</v>
      </c>
    </row>
    <row r="1095" spans="1:7" x14ac:dyDescent="0.25">
      <c r="A1095" s="156">
        <v>43593</v>
      </c>
      <c r="B1095">
        <v>82.43</v>
      </c>
      <c r="C1095">
        <v>83.989998</v>
      </c>
      <c r="D1095">
        <v>82.139999000000003</v>
      </c>
      <c r="E1095">
        <v>82.769997000000004</v>
      </c>
      <c r="F1095">
        <v>79.119179000000003</v>
      </c>
      <c r="G1095">
        <v>9501300</v>
      </c>
    </row>
    <row r="1096" spans="1:7" x14ac:dyDescent="0.25">
      <c r="A1096" s="156">
        <v>43594</v>
      </c>
      <c r="B1096">
        <v>82.209998999999996</v>
      </c>
      <c r="C1096">
        <v>83.010002</v>
      </c>
      <c r="D1096">
        <v>81.540001000000004</v>
      </c>
      <c r="E1096">
        <v>82.980002999999996</v>
      </c>
      <c r="F1096">
        <v>79.319930999999997</v>
      </c>
      <c r="G1096">
        <v>6336600</v>
      </c>
    </row>
    <row r="1097" spans="1:7" x14ac:dyDescent="0.25">
      <c r="A1097" s="156">
        <v>43595</v>
      </c>
      <c r="B1097">
        <v>82.779999000000004</v>
      </c>
      <c r="C1097">
        <v>84.269997000000004</v>
      </c>
      <c r="D1097">
        <v>82.190002000000007</v>
      </c>
      <c r="E1097">
        <v>83.949996999999996</v>
      </c>
      <c r="F1097">
        <v>80.247139000000004</v>
      </c>
      <c r="G1097">
        <v>5450500</v>
      </c>
    </row>
    <row r="1098" spans="1:7" x14ac:dyDescent="0.25">
      <c r="A1098" s="156">
        <v>43598</v>
      </c>
      <c r="B1098">
        <v>81.650002000000001</v>
      </c>
      <c r="C1098">
        <v>82.629997000000003</v>
      </c>
      <c r="D1098">
        <v>81.319999999999993</v>
      </c>
      <c r="E1098">
        <v>82.529999000000004</v>
      </c>
      <c r="F1098">
        <v>78.889770999999996</v>
      </c>
      <c r="G1098">
        <v>6445200</v>
      </c>
    </row>
    <row r="1099" spans="1:7" x14ac:dyDescent="0.25">
      <c r="A1099" s="156">
        <v>43599</v>
      </c>
      <c r="B1099">
        <v>82.779999000000004</v>
      </c>
      <c r="C1099">
        <v>84</v>
      </c>
      <c r="D1099">
        <v>82.059997999999993</v>
      </c>
      <c r="E1099">
        <v>83.669998000000007</v>
      </c>
      <c r="F1099">
        <v>79.979468999999995</v>
      </c>
      <c r="G1099">
        <v>7529200</v>
      </c>
    </row>
    <row r="1100" spans="1:7" x14ac:dyDescent="0.25">
      <c r="A1100" s="156">
        <v>43600</v>
      </c>
      <c r="B1100">
        <v>83.169998000000007</v>
      </c>
      <c r="C1100">
        <v>84.489998</v>
      </c>
      <c r="D1100">
        <v>82.940002000000007</v>
      </c>
      <c r="E1100">
        <v>84.010002</v>
      </c>
      <c r="F1100">
        <v>80.304481999999993</v>
      </c>
      <c r="G1100">
        <v>4862200</v>
      </c>
    </row>
    <row r="1101" spans="1:7" x14ac:dyDescent="0.25">
      <c r="A1101" s="156">
        <v>43601</v>
      </c>
      <c r="B1101">
        <v>84.510002</v>
      </c>
      <c r="C1101">
        <v>85.400002000000001</v>
      </c>
      <c r="D1101">
        <v>84.199996999999996</v>
      </c>
      <c r="E1101">
        <v>84.279999000000004</v>
      </c>
      <c r="F1101">
        <v>80.562584000000001</v>
      </c>
      <c r="G1101">
        <v>6745200</v>
      </c>
    </row>
    <row r="1102" spans="1:7" x14ac:dyDescent="0.25">
      <c r="A1102" s="156">
        <v>43602</v>
      </c>
      <c r="B1102">
        <v>83.510002</v>
      </c>
      <c r="C1102">
        <v>85.519997000000004</v>
      </c>
      <c r="D1102">
        <v>83.5</v>
      </c>
      <c r="E1102">
        <v>84.57</v>
      </c>
      <c r="F1102">
        <v>80.839798000000002</v>
      </c>
      <c r="G1102">
        <v>5068200</v>
      </c>
    </row>
    <row r="1103" spans="1:7" x14ac:dyDescent="0.25">
      <c r="A1103" s="156">
        <v>43605</v>
      </c>
      <c r="B1103">
        <v>83.800003000000004</v>
      </c>
      <c r="C1103">
        <v>83.800003000000004</v>
      </c>
      <c r="D1103">
        <v>82.739998</v>
      </c>
      <c r="E1103">
        <v>82.849997999999999</v>
      </c>
      <c r="F1103">
        <v>79.195633000000001</v>
      </c>
      <c r="G1103">
        <v>7181900</v>
      </c>
    </row>
    <row r="1104" spans="1:7" x14ac:dyDescent="0.25">
      <c r="A1104" s="156">
        <v>43606</v>
      </c>
      <c r="B1104">
        <v>83.360000999999997</v>
      </c>
      <c r="C1104">
        <v>83.800003000000004</v>
      </c>
      <c r="D1104">
        <v>82.510002</v>
      </c>
      <c r="E1104">
        <v>83.639999000000003</v>
      </c>
      <c r="F1104">
        <v>79.950798000000006</v>
      </c>
      <c r="G1104">
        <v>5762500</v>
      </c>
    </row>
    <row r="1105" spans="1:7" x14ac:dyDescent="0.25">
      <c r="A1105" s="156">
        <v>43607</v>
      </c>
      <c r="B1105">
        <v>82.989998</v>
      </c>
      <c r="C1105">
        <v>83.339995999999999</v>
      </c>
      <c r="D1105">
        <v>82.760002</v>
      </c>
      <c r="E1105">
        <v>83.199996999999996</v>
      </c>
      <c r="F1105">
        <v>79.530190000000005</v>
      </c>
      <c r="G1105">
        <v>5237800</v>
      </c>
    </row>
    <row r="1106" spans="1:7" x14ac:dyDescent="0.25">
      <c r="A1106" s="156">
        <v>43608</v>
      </c>
      <c r="B1106">
        <v>82.5</v>
      </c>
      <c r="C1106">
        <v>83.059997999999993</v>
      </c>
      <c r="D1106">
        <v>81.989998</v>
      </c>
      <c r="E1106">
        <v>82.639999000000003</v>
      </c>
      <c r="F1106">
        <v>78.994934000000001</v>
      </c>
      <c r="G1106">
        <v>9704200</v>
      </c>
    </row>
    <row r="1107" spans="1:7" x14ac:dyDescent="0.25">
      <c r="A1107" s="156">
        <v>43609</v>
      </c>
      <c r="B1107">
        <v>82.199996999999996</v>
      </c>
      <c r="C1107">
        <v>83.169998000000007</v>
      </c>
      <c r="D1107">
        <v>82.089995999999999</v>
      </c>
      <c r="E1107">
        <v>82.160004000000001</v>
      </c>
      <c r="F1107">
        <v>78.536095000000003</v>
      </c>
      <c r="G1107">
        <v>5999000</v>
      </c>
    </row>
    <row r="1108" spans="1:7" x14ac:dyDescent="0.25">
      <c r="A1108" s="156">
        <v>43613</v>
      </c>
      <c r="B1108">
        <v>82.849997999999999</v>
      </c>
      <c r="C1108">
        <v>83.190002000000007</v>
      </c>
      <c r="D1108">
        <v>81.129997000000003</v>
      </c>
      <c r="E1108">
        <v>81.199996999999996</v>
      </c>
      <c r="F1108">
        <v>77.618446000000006</v>
      </c>
      <c r="G1108">
        <v>7927300</v>
      </c>
    </row>
    <row r="1109" spans="1:7" x14ac:dyDescent="0.25">
      <c r="A1109" s="156">
        <v>43614</v>
      </c>
      <c r="B1109">
        <v>80.709998999999996</v>
      </c>
      <c r="C1109">
        <v>80.860000999999997</v>
      </c>
      <c r="D1109">
        <v>77.699996999999996</v>
      </c>
      <c r="E1109">
        <v>78.870002999999997</v>
      </c>
      <c r="F1109">
        <v>75.391197000000005</v>
      </c>
      <c r="G1109">
        <v>10116900</v>
      </c>
    </row>
    <row r="1110" spans="1:7" x14ac:dyDescent="0.25">
      <c r="A1110" s="156">
        <v>43615</v>
      </c>
      <c r="B1110">
        <v>78.919998000000007</v>
      </c>
      <c r="C1110">
        <v>79.730002999999996</v>
      </c>
      <c r="D1110">
        <v>78.610000999999997</v>
      </c>
      <c r="E1110">
        <v>79.260002</v>
      </c>
      <c r="F1110">
        <v>75.763999999999996</v>
      </c>
      <c r="G1110">
        <v>6177800</v>
      </c>
    </row>
    <row r="1111" spans="1:7" x14ac:dyDescent="0.25">
      <c r="A1111" s="156">
        <v>43616</v>
      </c>
      <c r="B1111">
        <v>78</v>
      </c>
      <c r="C1111">
        <v>78.260002</v>
      </c>
      <c r="D1111">
        <v>77.069999999999993</v>
      </c>
      <c r="E1111">
        <v>77.139999000000003</v>
      </c>
      <c r="F1111">
        <v>73.942763999999997</v>
      </c>
      <c r="G1111">
        <v>8891100</v>
      </c>
    </row>
    <row r="1112" spans="1:7" x14ac:dyDescent="0.25">
      <c r="A1112" s="156">
        <v>43619</v>
      </c>
      <c r="B1112">
        <v>77.239998</v>
      </c>
      <c r="C1112">
        <v>78.580001999999993</v>
      </c>
      <c r="D1112">
        <v>77.080001999999993</v>
      </c>
      <c r="E1112">
        <v>77.959998999999996</v>
      </c>
      <c r="F1112">
        <v>74.728783000000007</v>
      </c>
      <c r="G1112">
        <v>11665500</v>
      </c>
    </row>
    <row r="1113" spans="1:7" x14ac:dyDescent="0.25">
      <c r="A1113" s="156">
        <v>43620</v>
      </c>
      <c r="B1113">
        <v>79.300003000000004</v>
      </c>
      <c r="C1113">
        <v>81.650002000000001</v>
      </c>
      <c r="D1113">
        <v>78.779999000000004</v>
      </c>
      <c r="E1113">
        <v>81.620002999999997</v>
      </c>
      <c r="F1113">
        <v>78.237076000000002</v>
      </c>
      <c r="G1113">
        <v>7526800</v>
      </c>
    </row>
    <row r="1114" spans="1:7" x14ac:dyDescent="0.25">
      <c r="A1114" s="156">
        <v>43621</v>
      </c>
      <c r="B1114">
        <v>82.290001000000004</v>
      </c>
      <c r="C1114">
        <v>82.900002000000001</v>
      </c>
      <c r="D1114">
        <v>81.93</v>
      </c>
      <c r="E1114">
        <v>82.720000999999996</v>
      </c>
      <c r="F1114">
        <v>79.291488999999999</v>
      </c>
      <c r="G1114">
        <v>8173200</v>
      </c>
    </row>
    <row r="1115" spans="1:7" x14ac:dyDescent="0.25">
      <c r="A1115" s="156">
        <v>43622</v>
      </c>
      <c r="B1115">
        <v>82.720000999999996</v>
      </c>
      <c r="C1115">
        <v>83.059997999999993</v>
      </c>
      <c r="D1115">
        <v>82.080001999999993</v>
      </c>
      <c r="E1115">
        <v>82.449996999999996</v>
      </c>
      <c r="F1115">
        <v>79.032653999999994</v>
      </c>
      <c r="G1115">
        <v>4953000</v>
      </c>
    </row>
    <row r="1116" spans="1:7" x14ac:dyDescent="0.25">
      <c r="A1116" s="156">
        <v>43623</v>
      </c>
      <c r="B1116">
        <v>83.089995999999999</v>
      </c>
      <c r="C1116">
        <v>83.68</v>
      </c>
      <c r="D1116">
        <v>82.809997999999993</v>
      </c>
      <c r="E1116">
        <v>83.410004000000001</v>
      </c>
      <c r="F1116">
        <v>79.952881000000005</v>
      </c>
      <c r="G1116">
        <v>3891100</v>
      </c>
    </row>
    <row r="1117" spans="1:7" x14ac:dyDescent="0.25">
      <c r="A1117" s="156">
        <v>43626</v>
      </c>
      <c r="B1117">
        <v>83.75</v>
      </c>
      <c r="C1117">
        <v>84.199996999999996</v>
      </c>
      <c r="D1117">
        <v>82.449996999999996</v>
      </c>
      <c r="E1117">
        <v>82.580001999999993</v>
      </c>
      <c r="F1117">
        <v>79.157272000000006</v>
      </c>
      <c r="G1117">
        <v>4419800</v>
      </c>
    </row>
    <row r="1118" spans="1:7" x14ac:dyDescent="0.25">
      <c r="A1118" s="156">
        <v>43627</v>
      </c>
      <c r="B1118">
        <v>83.650002000000001</v>
      </c>
      <c r="C1118">
        <v>84.339995999999999</v>
      </c>
      <c r="D1118">
        <v>83.129997000000003</v>
      </c>
      <c r="E1118">
        <v>83.260002</v>
      </c>
      <c r="F1118">
        <v>79.809096999999994</v>
      </c>
      <c r="G1118">
        <v>3939400</v>
      </c>
    </row>
    <row r="1119" spans="1:7" x14ac:dyDescent="0.25">
      <c r="A1119" s="156">
        <v>43628</v>
      </c>
      <c r="B1119">
        <v>83.480002999999996</v>
      </c>
      <c r="C1119">
        <v>84.019997000000004</v>
      </c>
      <c r="D1119">
        <v>82.519997000000004</v>
      </c>
      <c r="E1119">
        <v>82.629997000000003</v>
      </c>
      <c r="F1119">
        <v>79.205200000000005</v>
      </c>
      <c r="G1119">
        <v>4025900</v>
      </c>
    </row>
    <row r="1120" spans="1:7" x14ac:dyDescent="0.25">
      <c r="A1120" s="156">
        <v>43629</v>
      </c>
      <c r="B1120">
        <v>83.150002000000001</v>
      </c>
      <c r="C1120">
        <v>83.919998000000007</v>
      </c>
      <c r="D1120">
        <v>83.050003000000004</v>
      </c>
      <c r="E1120">
        <v>83.610000999999997</v>
      </c>
      <c r="F1120">
        <v>80.144576999999998</v>
      </c>
      <c r="G1120">
        <v>3383400</v>
      </c>
    </row>
    <row r="1121" spans="1:7" x14ac:dyDescent="0.25">
      <c r="A1121" s="156">
        <v>43630</v>
      </c>
      <c r="B1121">
        <v>83.510002</v>
      </c>
      <c r="C1121">
        <v>83.860000999999997</v>
      </c>
      <c r="D1121">
        <v>83.040001000000004</v>
      </c>
      <c r="E1121">
        <v>83.440002000000007</v>
      </c>
      <c r="F1121">
        <v>79.981644000000003</v>
      </c>
      <c r="G1121">
        <v>4355600</v>
      </c>
    </row>
    <row r="1122" spans="1:7" x14ac:dyDescent="0.25">
      <c r="A1122" s="156">
        <v>43633</v>
      </c>
      <c r="B1122">
        <v>83.339995999999999</v>
      </c>
      <c r="C1122">
        <v>83.459998999999996</v>
      </c>
      <c r="D1122">
        <v>82.010002</v>
      </c>
      <c r="E1122">
        <v>82.110000999999997</v>
      </c>
      <c r="F1122">
        <v>78.706764000000007</v>
      </c>
      <c r="G1122">
        <v>5101900</v>
      </c>
    </row>
    <row r="1123" spans="1:7" x14ac:dyDescent="0.25">
      <c r="A1123" s="156">
        <v>43634</v>
      </c>
      <c r="B1123">
        <v>82.699996999999996</v>
      </c>
      <c r="C1123">
        <v>84.650002000000001</v>
      </c>
      <c r="D1123">
        <v>82.5</v>
      </c>
      <c r="E1123">
        <v>84.300003000000004</v>
      </c>
      <c r="F1123">
        <v>80.805992000000003</v>
      </c>
      <c r="G1123">
        <v>6456500</v>
      </c>
    </row>
    <row r="1124" spans="1:7" x14ac:dyDescent="0.25">
      <c r="A1124" s="156">
        <v>43635</v>
      </c>
      <c r="B1124">
        <v>83.730002999999996</v>
      </c>
      <c r="C1124">
        <v>83.900002000000001</v>
      </c>
      <c r="D1124">
        <v>83.139999000000003</v>
      </c>
      <c r="E1124">
        <v>83.550003000000004</v>
      </c>
      <c r="F1124">
        <v>80.087067000000005</v>
      </c>
      <c r="G1124">
        <v>6217700</v>
      </c>
    </row>
    <row r="1125" spans="1:7" x14ac:dyDescent="0.25">
      <c r="A1125" s="156">
        <v>43636</v>
      </c>
      <c r="B1125">
        <v>84.900002000000001</v>
      </c>
      <c r="C1125">
        <v>85.669998000000007</v>
      </c>
      <c r="D1125">
        <v>84.419998000000007</v>
      </c>
      <c r="E1125">
        <v>85.239998</v>
      </c>
      <c r="F1125">
        <v>81.707024000000004</v>
      </c>
      <c r="G1125">
        <v>6163800</v>
      </c>
    </row>
    <row r="1126" spans="1:7" x14ac:dyDescent="0.25">
      <c r="A1126" s="156">
        <v>43637</v>
      </c>
      <c r="B1126">
        <v>85.160004000000001</v>
      </c>
      <c r="C1126">
        <v>85.75</v>
      </c>
      <c r="D1126">
        <v>84.599997999999999</v>
      </c>
      <c r="E1126">
        <v>85.75</v>
      </c>
      <c r="F1126">
        <v>82.195869000000002</v>
      </c>
      <c r="G1126">
        <v>9289800</v>
      </c>
    </row>
    <row r="1127" spans="1:7" x14ac:dyDescent="0.25">
      <c r="A1127" s="156">
        <v>43640</v>
      </c>
      <c r="B1127">
        <v>86</v>
      </c>
      <c r="C1127">
        <v>86.849997999999999</v>
      </c>
      <c r="D1127">
        <v>84.370002999999997</v>
      </c>
      <c r="E1127">
        <v>84.5</v>
      </c>
      <c r="F1127">
        <v>80.997687999999997</v>
      </c>
      <c r="G1127">
        <v>8043300</v>
      </c>
    </row>
    <row r="1128" spans="1:7" x14ac:dyDescent="0.25">
      <c r="A1128" s="156">
        <v>43641</v>
      </c>
      <c r="B1128">
        <v>84.599997999999999</v>
      </c>
      <c r="C1128">
        <v>84.690002000000007</v>
      </c>
      <c r="D1128">
        <v>82.160004000000001</v>
      </c>
      <c r="E1128">
        <v>82.620002999999997</v>
      </c>
      <c r="F1128">
        <v>79.195601999999994</v>
      </c>
      <c r="G1128">
        <v>7339900</v>
      </c>
    </row>
    <row r="1129" spans="1:7" x14ac:dyDescent="0.25">
      <c r="A1129" s="156">
        <v>43642</v>
      </c>
      <c r="B1129">
        <v>83.150002000000001</v>
      </c>
      <c r="C1129">
        <v>83.690002000000007</v>
      </c>
      <c r="D1129">
        <v>82.440002000000007</v>
      </c>
      <c r="E1129">
        <v>82.550003000000004</v>
      </c>
      <c r="F1129">
        <v>79.128532000000007</v>
      </c>
      <c r="G1129">
        <v>5838500</v>
      </c>
    </row>
    <row r="1130" spans="1:7" x14ac:dyDescent="0.25">
      <c r="A1130" s="156">
        <v>43643</v>
      </c>
      <c r="B1130">
        <v>82.93</v>
      </c>
      <c r="C1130">
        <v>83.769997000000004</v>
      </c>
      <c r="D1130">
        <v>82.93</v>
      </c>
      <c r="E1130">
        <v>83.660004000000001</v>
      </c>
      <c r="F1130">
        <v>80.192520000000002</v>
      </c>
      <c r="G1130">
        <v>11436700</v>
      </c>
    </row>
    <row r="1131" spans="1:7" x14ac:dyDescent="0.25">
      <c r="A1131" s="156">
        <v>43644</v>
      </c>
      <c r="B1131">
        <v>83.989998</v>
      </c>
      <c r="C1131">
        <v>84.75</v>
      </c>
      <c r="D1131">
        <v>82.669998000000007</v>
      </c>
      <c r="E1131">
        <v>83.949996999999996</v>
      </c>
      <c r="F1131">
        <v>80.470489999999998</v>
      </c>
      <c r="G1131">
        <v>12443800</v>
      </c>
    </row>
    <row r="1132" spans="1:7" x14ac:dyDescent="0.25">
      <c r="A1132" s="156">
        <v>43647</v>
      </c>
      <c r="B1132">
        <v>84.93</v>
      </c>
      <c r="C1132">
        <v>86.279999000000004</v>
      </c>
      <c r="D1132">
        <v>84.900002000000001</v>
      </c>
      <c r="E1132">
        <v>85.410004000000001</v>
      </c>
      <c r="F1132">
        <v>81.869986999999995</v>
      </c>
      <c r="G1132">
        <v>6587300</v>
      </c>
    </row>
    <row r="1133" spans="1:7" x14ac:dyDescent="0.25">
      <c r="A1133" s="156">
        <v>43648</v>
      </c>
      <c r="B1133">
        <v>85.360000999999997</v>
      </c>
      <c r="C1133">
        <v>85.470000999999996</v>
      </c>
      <c r="D1133">
        <v>84.220000999999996</v>
      </c>
      <c r="E1133">
        <v>84.959998999999996</v>
      </c>
      <c r="F1133">
        <v>81.438637</v>
      </c>
      <c r="G1133">
        <v>7187200</v>
      </c>
    </row>
    <row r="1134" spans="1:7" x14ac:dyDescent="0.25">
      <c r="A1134" s="156">
        <v>43649</v>
      </c>
      <c r="B1134">
        <v>85.330001999999993</v>
      </c>
      <c r="C1134">
        <v>86.290001000000004</v>
      </c>
      <c r="D1134">
        <v>85.120002999999997</v>
      </c>
      <c r="E1134">
        <v>86.199996999999996</v>
      </c>
      <c r="F1134">
        <v>82.627234999999999</v>
      </c>
      <c r="G1134">
        <v>4012800</v>
      </c>
    </row>
    <row r="1135" spans="1:7" x14ac:dyDescent="0.25">
      <c r="A1135" s="156">
        <v>43651</v>
      </c>
      <c r="B1135">
        <v>85.800003000000004</v>
      </c>
      <c r="C1135">
        <v>86.910004000000001</v>
      </c>
      <c r="D1135">
        <v>85.419998000000007</v>
      </c>
      <c r="E1135">
        <v>86.82</v>
      </c>
      <c r="F1135">
        <v>83.221541999999999</v>
      </c>
      <c r="G1135">
        <v>6440900</v>
      </c>
    </row>
    <row r="1136" spans="1:7" x14ac:dyDescent="0.25">
      <c r="A1136" s="156">
        <v>43654</v>
      </c>
      <c r="B1136">
        <v>86.059997999999993</v>
      </c>
      <c r="C1136">
        <v>88.519997000000004</v>
      </c>
      <c r="D1136">
        <v>85.970000999999996</v>
      </c>
      <c r="E1136">
        <v>88.480002999999996</v>
      </c>
      <c r="F1136">
        <v>84.812752000000003</v>
      </c>
      <c r="G1136">
        <v>7052000</v>
      </c>
    </row>
    <row r="1137" spans="1:7" x14ac:dyDescent="0.25">
      <c r="A1137" s="156">
        <v>43655</v>
      </c>
      <c r="B1137">
        <v>88.099997999999999</v>
      </c>
      <c r="C1137">
        <v>88.800003000000004</v>
      </c>
      <c r="D1137">
        <v>87.82</v>
      </c>
      <c r="E1137">
        <v>88.040001000000004</v>
      </c>
      <c r="F1137">
        <v>84.390975999999995</v>
      </c>
      <c r="G1137">
        <v>6219700</v>
      </c>
    </row>
    <row r="1138" spans="1:7" x14ac:dyDescent="0.25">
      <c r="A1138" s="156">
        <v>43656</v>
      </c>
      <c r="B1138">
        <v>88.480002999999996</v>
      </c>
      <c r="C1138">
        <v>88.940002000000007</v>
      </c>
      <c r="D1138">
        <v>87.389999000000003</v>
      </c>
      <c r="E1138">
        <v>87.440002000000007</v>
      </c>
      <c r="F1138">
        <v>83.815856999999994</v>
      </c>
      <c r="G1138">
        <v>5985500</v>
      </c>
    </row>
    <row r="1139" spans="1:7" x14ac:dyDescent="0.25">
      <c r="A1139" s="156">
        <v>43657</v>
      </c>
      <c r="B1139">
        <v>87.709998999999996</v>
      </c>
      <c r="C1139">
        <v>88.300003000000004</v>
      </c>
      <c r="D1139">
        <v>87.400002000000001</v>
      </c>
      <c r="E1139">
        <v>88.290001000000004</v>
      </c>
      <c r="F1139">
        <v>84.630607999999995</v>
      </c>
      <c r="G1139">
        <v>3942400</v>
      </c>
    </row>
    <row r="1140" spans="1:7" x14ac:dyDescent="0.25">
      <c r="A1140" s="156">
        <v>43658</v>
      </c>
      <c r="B1140">
        <v>88.18</v>
      </c>
      <c r="C1140">
        <v>89.309997999999993</v>
      </c>
      <c r="D1140">
        <v>88.010002</v>
      </c>
      <c r="E1140">
        <v>89.120002999999997</v>
      </c>
      <c r="F1140">
        <v>85.426215999999997</v>
      </c>
      <c r="G1140">
        <v>4240900</v>
      </c>
    </row>
    <row r="1141" spans="1:7" x14ac:dyDescent="0.25">
      <c r="A1141" s="156">
        <v>43661</v>
      </c>
      <c r="B1141">
        <v>89.059997999999993</v>
      </c>
      <c r="C1141">
        <v>89.870002999999997</v>
      </c>
      <c r="D1141">
        <v>89.059997999999993</v>
      </c>
      <c r="E1141">
        <v>89.480002999999996</v>
      </c>
      <c r="F1141">
        <v>85.771300999999994</v>
      </c>
      <c r="G1141">
        <v>3750900</v>
      </c>
    </row>
    <row r="1142" spans="1:7" x14ac:dyDescent="0.25">
      <c r="A1142" s="156">
        <v>43662</v>
      </c>
      <c r="B1142">
        <v>89.5</v>
      </c>
      <c r="C1142">
        <v>89.709998999999996</v>
      </c>
      <c r="D1142">
        <v>88.57</v>
      </c>
      <c r="E1142">
        <v>88.599997999999999</v>
      </c>
      <c r="F1142">
        <v>84.927764999999994</v>
      </c>
      <c r="G1142">
        <v>5812800</v>
      </c>
    </row>
    <row r="1143" spans="1:7" x14ac:dyDescent="0.25">
      <c r="A1143" s="156">
        <v>43663</v>
      </c>
      <c r="B1143">
        <v>88.419998000000007</v>
      </c>
      <c r="C1143">
        <v>88.690002000000007</v>
      </c>
      <c r="D1143">
        <v>87.440002000000007</v>
      </c>
      <c r="E1143">
        <v>87.5</v>
      </c>
      <c r="F1143">
        <v>83.873351999999997</v>
      </c>
      <c r="G1143">
        <v>4461500</v>
      </c>
    </row>
    <row r="1144" spans="1:7" x14ac:dyDescent="0.25">
      <c r="A1144" s="156">
        <v>43664</v>
      </c>
      <c r="B1144">
        <v>87.629997000000003</v>
      </c>
      <c r="C1144">
        <v>87.760002</v>
      </c>
      <c r="D1144">
        <v>86.760002</v>
      </c>
      <c r="E1144">
        <v>87.440002000000007</v>
      </c>
      <c r="F1144">
        <v>83.815856999999994</v>
      </c>
      <c r="G1144">
        <v>4607000</v>
      </c>
    </row>
    <row r="1145" spans="1:7" x14ac:dyDescent="0.25">
      <c r="A1145" s="156">
        <v>43665</v>
      </c>
      <c r="B1145">
        <v>87.730002999999996</v>
      </c>
      <c r="C1145">
        <v>87.879997000000003</v>
      </c>
      <c r="D1145">
        <v>86.480002999999996</v>
      </c>
      <c r="E1145">
        <v>86.550003000000004</v>
      </c>
      <c r="F1145">
        <v>82.962729999999993</v>
      </c>
      <c r="G1145">
        <v>6635300</v>
      </c>
    </row>
    <row r="1146" spans="1:7" x14ac:dyDescent="0.25">
      <c r="A1146" s="156">
        <v>43668</v>
      </c>
      <c r="B1146">
        <v>86.559997999999993</v>
      </c>
      <c r="C1146">
        <v>86.989998</v>
      </c>
      <c r="D1146">
        <v>85.830001999999993</v>
      </c>
      <c r="E1146">
        <v>85.970000999999996</v>
      </c>
      <c r="F1146">
        <v>82.406784000000002</v>
      </c>
      <c r="G1146">
        <v>6810300</v>
      </c>
    </row>
    <row r="1147" spans="1:7" x14ac:dyDescent="0.25">
      <c r="A1147" s="156">
        <v>43669</v>
      </c>
      <c r="B1147">
        <v>86.639999000000003</v>
      </c>
      <c r="C1147">
        <v>87.099997999999999</v>
      </c>
      <c r="D1147">
        <v>86.230002999999996</v>
      </c>
      <c r="E1147">
        <v>86.699996999999996</v>
      </c>
      <c r="F1147">
        <v>83.106498999999999</v>
      </c>
      <c r="G1147">
        <v>5659900</v>
      </c>
    </row>
    <row r="1148" spans="1:7" x14ac:dyDescent="0.25">
      <c r="A1148" s="156">
        <v>43670</v>
      </c>
      <c r="B1148">
        <v>86.650002000000001</v>
      </c>
      <c r="C1148">
        <v>87.209998999999996</v>
      </c>
      <c r="D1148">
        <v>86.309997999999993</v>
      </c>
      <c r="E1148">
        <v>86.699996999999996</v>
      </c>
      <c r="F1148">
        <v>83.106498999999999</v>
      </c>
      <c r="G1148">
        <v>6362900</v>
      </c>
    </row>
    <row r="1149" spans="1:7" x14ac:dyDescent="0.25">
      <c r="A1149" s="156">
        <v>43671</v>
      </c>
      <c r="B1149">
        <v>86.82</v>
      </c>
      <c r="C1149">
        <v>87.5</v>
      </c>
      <c r="D1149">
        <v>86.589995999999999</v>
      </c>
      <c r="E1149">
        <v>87.279999000000004</v>
      </c>
      <c r="F1149">
        <v>83.662468000000004</v>
      </c>
      <c r="G1149">
        <v>4546400</v>
      </c>
    </row>
    <row r="1150" spans="1:7" x14ac:dyDescent="0.25">
      <c r="A1150" s="156">
        <v>43672</v>
      </c>
      <c r="B1150">
        <v>87.440002000000007</v>
      </c>
      <c r="C1150">
        <v>87.839995999999999</v>
      </c>
      <c r="D1150">
        <v>86.769997000000004</v>
      </c>
      <c r="E1150">
        <v>87.540001000000004</v>
      </c>
      <c r="F1150">
        <v>83.911713000000006</v>
      </c>
      <c r="G1150">
        <v>3707200</v>
      </c>
    </row>
    <row r="1151" spans="1:7" x14ac:dyDescent="0.25">
      <c r="A1151" s="156">
        <v>43675</v>
      </c>
      <c r="B1151">
        <v>87.650002000000001</v>
      </c>
      <c r="C1151">
        <v>87.870002999999997</v>
      </c>
      <c r="D1151">
        <v>87.18</v>
      </c>
      <c r="E1151">
        <v>87.620002999999997</v>
      </c>
      <c r="F1151">
        <v>83.988380000000006</v>
      </c>
      <c r="G1151">
        <v>4387300</v>
      </c>
    </row>
    <row r="1152" spans="1:7" x14ac:dyDescent="0.25">
      <c r="A1152" s="156">
        <v>43676</v>
      </c>
      <c r="B1152">
        <v>86.82</v>
      </c>
      <c r="C1152">
        <v>87.910004000000001</v>
      </c>
      <c r="D1152">
        <v>86.360000999999997</v>
      </c>
      <c r="E1152">
        <v>87.199996999999996</v>
      </c>
      <c r="F1152">
        <v>83.585792999999995</v>
      </c>
      <c r="G1152">
        <v>3561200</v>
      </c>
    </row>
    <row r="1153" spans="1:7" x14ac:dyDescent="0.25">
      <c r="A1153" s="156">
        <v>43677</v>
      </c>
      <c r="B1153">
        <v>87.089995999999999</v>
      </c>
      <c r="C1153">
        <v>87.269997000000004</v>
      </c>
      <c r="D1153">
        <v>85.550003000000004</v>
      </c>
      <c r="E1153">
        <v>86.029999000000004</v>
      </c>
      <c r="F1153">
        <v>82.464286999999999</v>
      </c>
      <c r="G1153">
        <v>5818200</v>
      </c>
    </row>
    <row r="1154" spans="1:7" x14ac:dyDescent="0.25">
      <c r="A1154" s="156">
        <v>43678</v>
      </c>
      <c r="B1154">
        <v>85.260002</v>
      </c>
      <c r="C1154">
        <v>86.769997000000004</v>
      </c>
      <c r="D1154">
        <v>82.699996999999996</v>
      </c>
      <c r="E1154">
        <v>83.120002999999997</v>
      </c>
      <c r="F1154">
        <v>79.674888999999993</v>
      </c>
      <c r="G1154">
        <v>7871800</v>
      </c>
    </row>
    <row r="1155" spans="1:7" x14ac:dyDescent="0.25">
      <c r="A1155" s="156">
        <v>43679</v>
      </c>
      <c r="B1155">
        <v>82.529999000000004</v>
      </c>
      <c r="C1155">
        <v>83.239998</v>
      </c>
      <c r="D1155">
        <v>80.790001000000004</v>
      </c>
      <c r="E1155">
        <v>81.139999000000003</v>
      </c>
      <c r="F1155">
        <v>77.776984999999996</v>
      </c>
      <c r="G1155">
        <v>8761400</v>
      </c>
    </row>
    <row r="1156" spans="1:7" x14ac:dyDescent="0.25">
      <c r="A1156" s="156">
        <v>43682</v>
      </c>
      <c r="B1156">
        <v>79.660004000000001</v>
      </c>
      <c r="C1156">
        <v>80.050003000000004</v>
      </c>
      <c r="D1156">
        <v>78.190002000000007</v>
      </c>
      <c r="E1156">
        <v>78.970000999999996</v>
      </c>
      <c r="F1156">
        <v>75.696899000000002</v>
      </c>
      <c r="G1156">
        <v>8493300</v>
      </c>
    </row>
    <row r="1157" spans="1:7" x14ac:dyDescent="0.25">
      <c r="A1157" s="156">
        <v>43683</v>
      </c>
      <c r="B1157">
        <v>79.849997999999999</v>
      </c>
      <c r="C1157">
        <v>81.589995999999999</v>
      </c>
      <c r="D1157">
        <v>79.489998</v>
      </c>
      <c r="E1157">
        <v>81.300003000000004</v>
      </c>
      <c r="F1157">
        <v>77.930321000000006</v>
      </c>
      <c r="G1157">
        <v>8664500</v>
      </c>
    </row>
    <row r="1158" spans="1:7" x14ac:dyDescent="0.25">
      <c r="A1158" s="156">
        <v>43684</v>
      </c>
      <c r="B1158">
        <v>80.5</v>
      </c>
      <c r="C1158">
        <v>81.819999999999993</v>
      </c>
      <c r="D1158">
        <v>80.089995999999999</v>
      </c>
      <c r="E1158">
        <v>81.279999000000004</v>
      </c>
      <c r="F1158">
        <v>77.911147999999997</v>
      </c>
      <c r="G1158">
        <v>6275000</v>
      </c>
    </row>
    <row r="1159" spans="1:7" x14ac:dyDescent="0.25">
      <c r="A1159" s="156">
        <v>43685</v>
      </c>
      <c r="B1159">
        <v>81.809997999999993</v>
      </c>
      <c r="C1159">
        <v>83.360000999999997</v>
      </c>
      <c r="D1159">
        <v>81.610000999999997</v>
      </c>
      <c r="E1159">
        <v>83</v>
      </c>
      <c r="F1159">
        <v>79.559882999999999</v>
      </c>
      <c r="G1159">
        <v>6208900</v>
      </c>
    </row>
    <row r="1160" spans="1:7" x14ac:dyDescent="0.25">
      <c r="A1160" s="156">
        <v>43686</v>
      </c>
      <c r="B1160">
        <v>83.139999000000003</v>
      </c>
      <c r="C1160">
        <v>83.43</v>
      </c>
      <c r="D1160">
        <v>81.319999999999993</v>
      </c>
      <c r="E1160">
        <v>81.980002999999996</v>
      </c>
      <c r="F1160">
        <v>78.582145999999995</v>
      </c>
      <c r="G1160">
        <v>5460200</v>
      </c>
    </row>
    <row r="1161" spans="1:7" x14ac:dyDescent="0.25">
      <c r="A1161" s="156">
        <v>43689</v>
      </c>
      <c r="B1161">
        <v>81.410004000000001</v>
      </c>
      <c r="C1161">
        <v>81.949996999999996</v>
      </c>
      <c r="D1161">
        <v>81.180000000000007</v>
      </c>
      <c r="E1161">
        <v>81.650002000000001</v>
      </c>
      <c r="F1161">
        <v>78.265816000000001</v>
      </c>
      <c r="G1161">
        <v>3762500</v>
      </c>
    </row>
    <row r="1162" spans="1:7" x14ac:dyDescent="0.25">
      <c r="A1162" s="156">
        <v>43690</v>
      </c>
      <c r="B1162">
        <v>81.169998000000007</v>
      </c>
      <c r="C1162">
        <v>84.150002000000001</v>
      </c>
      <c r="D1162">
        <v>80.849997999999999</v>
      </c>
      <c r="E1162">
        <v>83.32</v>
      </c>
      <c r="F1162">
        <v>79.866607999999999</v>
      </c>
      <c r="G1162">
        <v>6896800</v>
      </c>
    </row>
    <row r="1163" spans="1:7" x14ac:dyDescent="0.25">
      <c r="A1163" s="156">
        <v>43691</v>
      </c>
      <c r="B1163">
        <v>81.239998</v>
      </c>
      <c r="C1163">
        <v>81.690002000000007</v>
      </c>
      <c r="D1163">
        <v>80.510002</v>
      </c>
      <c r="E1163">
        <v>81.029999000000004</v>
      </c>
      <c r="F1163">
        <v>77.671524000000005</v>
      </c>
      <c r="G1163">
        <v>7266100</v>
      </c>
    </row>
    <row r="1164" spans="1:7" x14ac:dyDescent="0.25">
      <c r="A1164" s="156">
        <v>43692</v>
      </c>
      <c r="B1164">
        <v>80.930000000000007</v>
      </c>
      <c r="C1164">
        <v>81.300003000000004</v>
      </c>
      <c r="D1164">
        <v>79.440002000000007</v>
      </c>
      <c r="E1164">
        <v>79.510002</v>
      </c>
      <c r="F1164">
        <v>76.214516000000003</v>
      </c>
      <c r="G1164">
        <v>6713600</v>
      </c>
    </row>
    <row r="1165" spans="1:7" x14ac:dyDescent="0.25">
      <c r="A1165" s="156">
        <v>43693</v>
      </c>
      <c r="B1165">
        <v>80.089995999999999</v>
      </c>
      <c r="C1165">
        <v>80.559997999999993</v>
      </c>
      <c r="D1165">
        <v>79.25</v>
      </c>
      <c r="E1165">
        <v>80.279999000000004</v>
      </c>
      <c r="F1165">
        <v>76.952606000000003</v>
      </c>
      <c r="G1165">
        <v>5649000</v>
      </c>
    </row>
    <row r="1166" spans="1:7" x14ac:dyDescent="0.25">
      <c r="A1166" s="156">
        <v>43696</v>
      </c>
      <c r="B1166">
        <v>82</v>
      </c>
      <c r="C1166">
        <v>82.339995999999999</v>
      </c>
      <c r="D1166">
        <v>80.830001999999993</v>
      </c>
      <c r="E1166">
        <v>81.129997000000003</v>
      </c>
      <c r="F1166">
        <v>77.767371999999995</v>
      </c>
      <c r="G1166">
        <v>7027900</v>
      </c>
    </row>
    <row r="1167" spans="1:7" x14ac:dyDescent="0.25">
      <c r="A1167" s="156">
        <v>43697</v>
      </c>
      <c r="B1167">
        <v>80.720000999999996</v>
      </c>
      <c r="C1167">
        <v>81.230002999999996</v>
      </c>
      <c r="D1167">
        <v>79.449996999999996</v>
      </c>
      <c r="E1167">
        <v>80.529999000000004</v>
      </c>
      <c r="F1167">
        <v>77.192229999999995</v>
      </c>
      <c r="G1167">
        <v>5903100</v>
      </c>
    </row>
    <row r="1168" spans="1:7" x14ac:dyDescent="0.25">
      <c r="A1168" s="156">
        <v>43698</v>
      </c>
      <c r="B1168">
        <v>81.940002000000007</v>
      </c>
      <c r="C1168">
        <v>82.839995999999999</v>
      </c>
      <c r="D1168">
        <v>81.629997000000003</v>
      </c>
      <c r="E1168">
        <v>82.739998</v>
      </c>
      <c r="F1168">
        <v>79.310637999999997</v>
      </c>
      <c r="G1168">
        <v>6454200</v>
      </c>
    </row>
    <row r="1169" spans="1:7" x14ac:dyDescent="0.25">
      <c r="A1169" s="156">
        <v>43699</v>
      </c>
      <c r="B1169">
        <v>83</v>
      </c>
      <c r="C1169">
        <v>83.720000999999996</v>
      </c>
      <c r="D1169">
        <v>82.5</v>
      </c>
      <c r="E1169">
        <v>83.309997999999993</v>
      </c>
      <c r="F1169">
        <v>79.857010000000002</v>
      </c>
      <c r="G1169">
        <v>5571600</v>
      </c>
    </row>
    <row r="1170" spans="1:7" x14ac:dyDescent="0.25">
      <c r="A1170" s="156">
        <v>43700</v>
      </c>
      <c r="B1170">
        <v>82.019997000000004</v>
      </c>
      <c r="C1170">
        <v>82.760002</v>
      </c>
      <c r="D1170">
        <v>80.029999000000004</v>
      </c>
      <c r="E1170">
        <v>80.440002000000007</v>
      </c>
      <c r="F1170">
        <v>77.105980000000002</v>
      </c>
      <c r="G1170">
        <v>8497800</v>
      </c>
    </row>
    <row r="1171" spans="1:7" x14ac:dyDescent="0.25">
      <c r="A1171" s="156">
        <v>43703</v>
      </c>
      <c r="B1171">
        <v>81.440002000000007</v>
      </c>
      <c r="C1171">
        <v>82.279999000000004</v>
      </c>
      <c r="D1171">
        <v>80.739998</v>
      </c>
      <c r="E1171">
        <v>82.25</v>
      </c>
      <c r="F1171">
        <v>78.840950000000007</v>
      </c>
      <c r="G1171">
        <v>4336000</v>
      </c>
    </row>
    <row r="1172" spans="1:7" x14ac:dyDescent="0.25">
      <c r="A1172" s="156">
        <v>43704</v>
      </c>
      <c r="B1172">
        <v>82.629997000000003</v>
      </c>
      <c r="C1172">
        <v>83.18</v>
      </c>
      <c r="D1172">
        <v>82</v>
      </c>
      <c r="E1172">
        <v>82.029999000000004</v>
      </c>
      <c r="F1172">
        <v>78.630081000000004</v>
      </c>
      <c r="G1172">
        <v>3842500</v>
      </c>
    </row>
    <row r="1173" spans="1:7" x14ac:dyDescent="0.25">
      <c r="A1173" s="156">
        <v>43705</v>
      </c>
      <c r="B1173">
        <v>81.900002000000001</v>
      </c>
      <c r="C1173">
        <v>83.589995999999999</v>
      </c>
      <c r="D1173">
        <v>81.720000999999996</v>
      </c>
      <c r="E1173">
        <v>83.480002999999996</v>
      </c>
      <c r="F1173">
        <v>80.019981000000001</v>
      </c>
      <c r="G1173">
        <v>4123700</v>
      </c>
    </row>
    <row r="1174" spans="1:7" x14ac:dyDescent="0.25">
      <c r="A1174" s="156">
        <v>43706</v>
      </c>
      <c r="B1174">
        <v>84.220000999999996</v>
      </c>
      <c r="C1174">
        <v>85.769997000000004</v>
      </c>
      <c r="D1174">
        <v>84.169998000000007</v>
      </c>
      <c r="E1174">
        <v>85.379997000000003</v>
      </c>
      <c r="F1174">
        <v>81.841217</v>
      </c>
      <c r="G1174">
        <v>5101900</v>
      </c>
    </row>
    <row r="1175" spans="1:7" x14ac:dyDescent="0.25">
      <c r="A1175" s="156">
        <v>43707</v>
      </c>
      <c r="B1175">
        <v>85.699996999999996</v>
      </c>
      <c r="C1175">
        <v>85.989998</v>
      </c>
      <c r="D1175">
        <v>84.410004000000001</v>
      </c>
      <c r="E1175">
        <v>84.5</v>
      </c>
      <c r="F1175">
        <v>81.206947</v>
      </c>
      <c r="G1175">
        <v>5235400</v>
      </c>
    </row>
    <row r="1176" spans="1:7" x14ac:dyDescent="0.25">
      <c r="A1176" s="156">
        <v>43711</v>
      </c>
      <c r="B1176">
        <v>84</v>
      </c>
      <c r="C1176">
        <v>84.830001999999993</v>
      </c>
      <c r="D1176">
        <v>83.620002999999997</v>
      </c>
      <c r="E1176">
        <v>84.669998000000007</v>
      </c>
      <c r="F1176">
        <v>81.370316000000003</v>
      </c>
      <c r="G1176">
        <v>6360800</v>
      </c>
    </row>
    <row r="1177" spans="1:7" x14ac:dyDescent="0.25">
      <c r="A1177" s="156">
        <v>43712</v>
      </c>
      <c r="B1177">
        <v>85.580001999999993</v>
      </c>
      <c r="C1177">
        <v>86.5</v>
      </c>
      <c r="D1177">
        <v>85.5</v>
      </c>
      <c r="E1177">
        <v>86.349997999999999</v>
      </c>
      <c r="F1177">
        <v>82.984840000000005</v>
      </c>
      <c r="G1177">
        <v>4151200</v>
      </c>
    </row>
    <row r="1178" spans="1:7" x14ac:dyDescent="0.25">
      <c r="A1178" s="156">
        <v>43713</v>
      </c>
      <c r="B1178">
        <v>87.279999000000004</v>
      </c>
      <c r="C1178">
        <v>88.620002999999997</v>
      </c>
      <c r="D1178">
        <v>87.279999000000004</v>
      </c>
      <c r="E1178">
        <v>88.419998000000007</v>
      </c>
      <c r="F1178">
        <v>84.974166999999994</v>
      </c>
      <c r="G1178">
        <v>6328400</v>
      </c>
    </row>
    <row r="1179" spans="1:7" x14ac:dyDescent="0.25">
      <c r="A1179" s="156">
        <v>43714</v>
      </c>
      <c r="B1179">
        <v>88.400002000000001</v>
      </c>
      <c r="C1179">
        <v>88.980002999999996</v>
      </c>
      <c r="D1179">
        <v>88.019997000000004</v>
      </c>
      <c r="E1179">
        <v>88.690002000000007</v>
      </c>
      <c r="F1179">
        <v>85.233658000000005</v>
      </c>
      <c r="G1179">
        <v>3625300</v>
      </c>
    </row>
    <row r="1180" spans="1:7" x14ac:dyDescent="0.25">
      <c r="A1180" s="156">
        <v>43717</v>
      </c>
      <c r="B1180">
        <v>88.940002000000007</v>
      </c>
      <c r="C1180">
        <v>89.349997999999999</v>
      </c>
      <c r="D1180">
        <v>88.419998000000007</v>
      </c>
      <c r="E1180">
        <v>88.669998000000007</v>
      </c>
      <c r="F1180">
        <v>85.214423999999994</v>
      </c>
      <c r="G1180">
        <v>4282400</v>
      </c>
    </row>
    <row r="1181" spans="1:7" x14ac:dyDescent="0.25">
      <c r="A1181" s="156">
        <v>43718</v>
      </c>
      <c r="B1181">
        <v>88.260002</v>
      </c>
      <c r="C1181">
        <v>88.629997000000003</v>
      </c>
      <c r="D1181">
        <v>86.290001000000004</v>
      </c>
      <c r="E1181">
        <v>86.830001999999993</v>
      </c>
      <c r="F1181">
        <v>83.446135999999996</v>
      </c>
      <c r="G1181">
        <v>7072400</v>
      </c>
    </row>
    <row r="1182" spans="1:7" x14ac:dyDescent="0.25">
      <c r="A1182" s="156">
        <v>43719</v>
      </c>
      <c r="B1182">
        <v>86.959998999999996</v>
      </c>
      <c r="C1182">
        <v>87.25</v>
      </c>
      <c r="D1182">
        <v>85.870002999999997</v>
      </c>
      <c r="E1182">
        <v>86.75</v>
      </c>
      <c r="F1182">
        <v>83.369254999999995</v>
      </c>
      <c r="G1182">
        <v>4623300</v>
      </c>
    </row>
    <row r="1183" spans="1:7" x14ac:dyDescent="0.25">
      <c r="A1183" s="156">
        <v>43720</v>
      </c>
      <c r="B1183">
        <v>87.099997999999999</v>
      </c>
      <c r="C1183">
        <v>88.07</v>
      </c>
      <c r="D1183">
        <v>86.220000999999996</v>
      </c>
      <c r="E1183">
        <v>87.669998000000007</v>
      </c>
      <c r="F1183">
        <v>84.253394999999998</v>
      </c>
      <c r="G1183">
        <v>4057500</v>
      </c>
    </row>
    <row r="1184" spans="1:7" x14ac:dyDescent="0.25">
      <c r="A1184" s="156">
        <v>43721</v>
      </c>
      <c r="B1184">
        <v>88.25</v>
      </c>
      <c r="C1184">
        <v>88.790001000000004</v>
      </c>
      <c r="D1184">
        <v>87.300003000000004</v>
      </c>
      <c r="E1184">
        <v>87.32</v>
      </c>
      <c r="F1184">
        <v>83.917038000000005</v>
      </c>
      <c r="G1184">
        <v>5894700</v>
      </c>
    </row>
    <row r="1185" spans="1:7" x14ac:dyDescent="0.25">
      <c r="A1185" s="156">
        <v>43724</v>
      </c>
      <c r="B1185">
        <v>87.089995999999999</v>
      </c>
      <c r="C1185">
        <v>87.82</v>
      </c>
      <c r="D1185">
        <v>86.669998000000007</v>
      </c>
      <c r="E1185">
        <v>87.269997000000004</v>
      </c>
      <c r="F1185">
        <v>83.868979999999993</v>
      </c>
      <c r="G1185">
        <v>4171700</v>
      </c>
    </row>
    <row r="1186" spans="1:7" x14ac:dyDescent="0.25">
      <c r="A1186" s="156">
        <v>43725</v>
      </c>
      <c r="B1186">
        <v>86.769997000000004</v>
      </c>
      <c r="C1186">
        <v>87.639999000000003</v>
      </c>
      <c r="D1186">
        <v>86.470000999999996</v>
      </c>
      <c r="E1186">
        <v>87.589995999999999</v>
      </c>
      <c r="F1186">
        <v>84.176529000000002</v>
      </c>
      <c r="G1186">
        <v>3248400</v>
      </c>
    </row>
    <row r="1187" spans="1:7" x14ac:dyDescent="0.25">
      <c r="A1187" s="156">
        <v>43726</v>
      </c>
      <c r="B1187">
        <v>87.650002000000001</v>
      </c>
      <c r="C1187">
        <v>88.400002000000001</v>
      </c>
      <c r="D1187">
        <v>87.209998999999996</v>
      </c>
      <c r="E1187">
        <v>88.080001999999993</v>
      </c>
      <c r="F1187">
        <v>84.647437999999994</v>
      </c>
      <c r="G1187">
        <v>4722200</v>
      </c>
    </row>
    <row r="1188" spans="1:7" x14ac:dyDescent="0.25">
      <c r="A1188" s="156">
        <v>43727</v>
      </c>
      <c r="B1188">
        <v>88.400002000000001</v>
      </c>
      <c r="C1188">
        <v>88.720000999999996</v>
      </c>
      <c r="D1188">
        <v>87.510002</v>
      </c>
      <c r="E1188">
        <v>87.699996999999996</v>
      </c>
      <c r="F1188">
        <v>84.282241999999997</v>
      </c>
      <c r="G1188">
        <v>4231200</v>
      </c>
    </row>
    <row r="1189" spans="1:7" x14ac:dyDescent="0.25">
      <c r="A1189" s="156">
        <v>43728</v>
      </c>
      <c r="B1189">
        <v>88</v>
      </c>
      <c r="C1189">
        <v>88.489998</v>
      </c>
      <c r="D1189">
        <v>86.669998000000007</v>
      </c>
      <c r="E1189">
        <v>86.68</v>
      </c>
      <c r="F1189">
        <v>83.301986999999997</v>
      </c>
      <c r="G1189">
        <v>6991100</v>
      </c>
    </row>
    <row r="1190" spans="1:7" x14ac:dyDescent="0.25">
      <c r="A1190" s="156">
        <v>43731</v>
      </c>
      <c r="B1190">
        <v>86.980002999999996</v>
      </c>
      <c r="C1190">
        <v>88.019997000000004</v>
      </c>
      <c r="D1190">
        <v>86.800003000000004</v>
      </c>
      <c r="E1190">
        <v>87.690002000000007</v>
      </c>
      <c r="F1190">
        <v>84.272628999999995</v>
      </c>
      <c r="G1190">
        <v>4790000</v>
      </c>
    </row>
    <row r="1191" spans="1:7" x14ac:dyDescent="0.25">
      <c r="A1191" s="156">
        <v>43732</v>
      </c>
      <c r="B1191">
        <v>88.449996999999996</v>
      </c>
      <c r="C1191">
        <v>88.690002000000007</v>
      </c>
      <c r="D1191">
        <v>86.760002</v>
      </c>
      <c r="E1191">
        <v>87.18</v>
      </c>
      <c r="F1191">
        <v>83.782486000000006</v>
      </c>
      <c r="G1191">
        <v>10202900</v>
      </c>
    </row>
    <row r="1192" spans="1:7" x14ac:dyDescent="0.25">
      <c r="A1192" s="156">
        <v>43733</v>
      </c>
      <c r="B1192">
        <v>91.779999000000004</v>
      </c>
      <c r="C1192">
        <v>92.790001000000004</v>
      </c>
      <c r="D1192">
        <v>90.150002000000001</v>
      </c>
      <c r="E1192">
        <v>90.809997999999993</v>
      </c>
      <c r="F1192">
        <v>87.271034</v>
      </c>
      <c r="G1192">
        <v>25330700</v>
      </c>
    </row>
    <row r="1193" spans="1:7" x14ac:dyDescent="0.25">
      <c r="A1193" s="156">
        <v>43734</v>
      </c>
      <c r="B1193">
        <v>91.620002999999997</v>
      </c>
      <c r="C1193">
        <v>92.449996999999996</v>
      </c>
      <c r="D1193">
        <v>90.25</v>
      </c>
      <c r="E1193">
        <v>92.169998000000007</v>
      </c>
      <c r="F1193">
        <v>88.578040999999999</v>
      </c>
      <c r="G1193">
        <v>10408300</v>
      </c>
    </row>
    <row r="1194" spans="1:7" x14ac:dyDescent="0.25">
      <c r="A1194" s="156">
        <v>43735</v>
      </c>
      <c r="B1194">
        <v>91.849997999999999</v>
      </c>
      <c r="C1194">
        <v>92.860000999999997</v>
      </c>
      <c r="D1194">
        <v>91.599997999999999</v>
      </c>
      <c r="E1194">
        <v>92.309997999999993</v>
      </c>
      <c r="F1194">
        <v>88.712569999999999</v>
      </c>
      <c r="G1194">
        <v>6420500</v>
      </c>
    </row>
    <row r="1195" spans="1:7" x14ac:dyDescent="0.25">
      <c r="A1195" s="156">
        <v>43738</v>
      </c>
      <c r="B1195">
        <v>92.529999000000004</v>
      </c>
      <c r="C1195">
        <v>94.080001999999993</v>
      </c>
      <c r="D1195">
        <v>92.5</v>
      </c>
      <c r="E1195">
        <v>93.919998000000007</v>
      </c>
      <c r="F1195">
        <v>90.259818999999993</v>
      </c>
      <c r="G1195">
        <v>7401200</v>
      </c>
    </row>
    <row r="1196" spans="1:7" x14ac:dyDescent="0.25">
      <c r="A1196" s="156">
        <v>43739</v>
      </c>
      <c r="B1196">
        <v>94.129997000000003</v>
      </c>
      <c r="C1196">
        <v>94.75</v>
      </c>
      <c r="D1196">
        <v>92.059997999999993</v>
      </c>
      <c r="E1196">
        <v>92.279999000000004</v>
      </c>
      <c r="F1196">
        <v>88.683762000000002</v>
      </c>
      <c r="G1196">
        <v>8464900</v>
      </c>
    </row>
    <row r="1197" spans="1:7" x14ac:dyDescent="0.25">
      <c r="A1197" s="156">
        <v>43740</v>
      </c>
      <c r="B1197">
        <v>91.470000999999996</v>
      </c>
      <c r="C1197">
        <v>91.839995999999999</v>
      </c>
      <c r="D1197">
        <v>90.57</v>
      </c>
      <c r="E1197">
        <v>91.489998</v>
      </c>
      <c r="F1197">
        <v>87.924521999999996</v>
      </c>
      <c r="G1197">
        <v>6933900</v>
      </c>
    </row>
    <row r="1198" spans="1:7" x14ac:dyDescent="0.25">
      <c r="A1198" s="156">
        <v>43741</v>
      </c>
      <c r="B1198">
        <v>91.309997999999993</v>
      </c>
      <c r="C1198">
        <v>92.32</v>
      </c>
      <c r="D1198">
        <v>90.349997999999999</v>
      </c>
      <c r="E1198">
        <v>92.220000999999996</v>
      </c>
      <c r="F1198">
        <v>88.626098999999996</v>
      </c>
      <c r="G1198">
        <v>5762300</v>
      </c>
    </row>
    <row r="1199" spans="1:7" x14ac:dyDescent="0.25">
      <c r="A1199" s="156">
        <v>43742</v>
      </c>
      <c r="B1199">
        <v>92.220000999999996</v>
      </c>
      <c r="C1199">
        <v>93.169998000000007</v>
      </c>
      <c r="D1199">
        <v>91.93</v>
      </c>
      <c r="E1199">
        <v>93.07</v>
      </c>
      <c r="F1199">
        <v>89.442970000000003</v>
      </c>
      <c r="G1199">
        <v>4551400</v>
      </c>
    </row>
    <row r="1200" spans="1:7" x14ac:dyDescent="0.25">
      <c r="A1200" s="156">
        <v>43745</v>
      </c>
      <c r="B1200">
        <v>92.5</v>
      </c>
      <c r="C1200">
        <v>93.919998000000007</v>
      </c>
      <c r="D1200">
        <v>92.400002000000001</v>
      </c>
      <c r="E1200">
        <v>93.169998000000007</v>
      </c>
      <c r="F1200">
        <v>89.539062999999999</v>
      </c>
      <c r="G1200">
        <v>4975400</v>
      </c>
    </row>
    <row r="1201" spans="1:7" x14ac:dyDescent="0.25">
      <c r="A1201" s="156">
        <v>43746</v>
      </c>
      <c r="B1201">
        <v>90.449996999999996</v>
      </c>
      <c r="C1201">
        <v>92.709998999999996</v>
      </c>
      <c r="D1201">
        <v>90.410004000000001</v>
      </c>
      <c r="E1201">
        <v>91.75</v>
      </c>
      <c r="F1201">
        <v>88.174392999999995</v>
      </c>
      <c r="G1201">
        <v>6916800</v>
      </c>
    </row>
    <row r="1202" spans="1:7" x14ac:dyDescent="0.25">
      <c r="A1202" s="156">
        <v>43747</v>
      </c>
      <c r="B1202">
        <v>92.410004000000001</v>
      </c>
      <c r="C1202">
        <v>93.050003000000004</v>
      </c>
      <c r="D1202">
        <v>91.82</v>
      </c>
      <c r="E1202">
        <v>92.519997000000004</v>
      </c>
      <c r="F1202">
        <v>88.914390999999995</v>
      </c>
      <c r="G1202">
        <v>5115900</v>
      </c>
    </row>
    <row r="1203" spans="1:7" x14ac:dyDescent="0.25">
      <c r="A1203" s="156">
        <v>43748</v>
      </c>
      <c r="B1203">
        <v>93.5</v>
      </c>
      <c r="C1203">
        <v>93.5</v>
      </c>
      <c r="D1203">
        <v>92.720000999999996</v>
      </c>
      <c r="E1203">
        <v>93</v>
      </c>
      <c r="F1203">
        <v>89.375693999999996</v>
      </c>
      <c r="G1203">
        <v>5794100</v>
      </c>
    </row>
    <row r="1204" spans="1:7" x14ac:dyDescent="0.25">
      <c r="A1204" s="156">
        <v>43749</v>
      </c>
      <c r="B1204">
        <v>94</v>
      </c>
      <c r="C1204">
        <v>94.57</v>
      </c>
      <c r="D1204">
        <v>93.559997999999993</v>
      </c>
      <c r="E1204">
        <v>93.879997000000003</v>
      </c>
      <c r="F1204">
        <v>90.22139</v>
      </c>
      <c r="G1204">
        <v>6220100</v>
      </c>
    </row>
    <row r="1205" spans="1:7" x14ac:dyDescent="0.25">
      <c r="A1205" s="156">
        <v>43752</v>
      </c>
      <c r="B1205">
        <v>94.199996999999996</v>
      </c>
      <c r="C1205">
        <v>95.25</v>
      </c>
      <c r="D1205">
        <v>94.050003000000004</v>
      </c>
      <c r="E1205">
        <v>94.879997000000003</v>
      </c>
      <c r="F1205">
        <v>91.182411000000002</v>
      </c>
      <c r="G1205">
        <v>4636000</v>
      </c>
    </row>
    <row r="1206" spans="1:7" x14ac:dyDescent="0.25">
      <c r="A1206" s="156">
        <v>43753</v>
      </c>
      <c r="B1206">
        <v>95</v>
      </c>
      <c r="C1206">
        <v>95.18</v>
      </c>
      <c r="D1206">
        <v>94.120002999999997</v>
      </c>
      <c r="E1206">
        <v>94.790001000000004</v>
      </c>
      <c r="F1206">
        <v>91.095932000000005</v>
      </c>
      <c r="G1206">
        <v>4292500</v>
      </c>
    </row>
    <row r="1207" spans="1:7" x14ac:dyDescent="0.25">
      <c r="A1207" s="156">
        <v>43754</v>
      </c>
      <c r="B1207">
        <v>94.089995999999999</v>
      </c>
      <c r="C1207">
        <v>95.139999000000003</v>
      </c>
      <c r="D1207">
        <v>94.07</v>
      </c>
      <c r="E1207">
        <v>94.879997000000003</v>
      </c>
      <c r="F1207">
        <v>91.182411000000002</v>
      </c>
      <c r="G1207">
        <v>4883300</v>
      </c>
    </row>
    <row r="1208" spans="1:7" x14ac:dyDescent="0.25">
      <c r="A1208" s="156">
        <v>43755</v>
      </c>
      <c r="B1208">
        <v>95.57</v>
      </c>
      <c r="C1208">
        <v>95.889999000000003</v>
      </c>
      <c r="D1208">
        <v>94.970000999999996</v>
      </c>
      <c r="E1208">
        <v>95.559997999999993</v>
      </c>
      <c r="F1208">
        <v>91.835915</v>
      </c>
      <c r="G1208">
        <v>3427400</v>
      </c>
    </row>
    <row r="1209" spans="1:7" x14ac:dyDescent="0.25">
      <c r="A1209" s="156">
        <v>43756</v>
      </c>
      <c r="B1209">
        <v>94.809997999999993</v>
      </c>
      <c r="C1209">
        <v>96.459998999999996</v>
      </c>
      <c r="D1209">
        <v>94.800003000000004</v>
      </c>
      <c r="E1209">
        <v>96.099997999999999</v>
      </c>
      <c r="F1209">
        <v>92.354889</v>
      </c>
      <c r="G1209">
        <v>6209200</v>
      </c>
    </row>
    <row r="1210" spans="1:7" x14ac:dyDescent="0.25">
      <c r="A1210" s="156">
        <v>43759</v>
      </c>
      <c r="B1210">
        <v>96.610000999999997</v>
      </c>
      <c r="C1210">
        <v>96.870002999999997</v>
      </c>
      <c r="D1210">
        <v>95.419998000000007</v>
      </c>
      <c r="E1210">
        <v>96.220000999999996</v>
      </c>
      <c r="F1210">
        <v>92.470200000000006</v>
      </c>
      <c r="G1210">
        <v>5185800</v>
      </c>
    </row>
    <row r="1211" spans="1:7" x14ac:dyDescent="0.25">
      <c r="A1211" s="156">
        <v>43760</v>
      </c>
      <c r="B1211">
        <v>96.059997999999993</v>
      </c>
      <c r="C1211">
        <v>96.830001999999993</v>
      </c>
      <c r="D1211">
        <v>95.519997000000004</v>
      </c>
      <c r="E1211">
        <v>95.599997999999999</v>
      </c>
      <c r="F1211">
        <v>91.874367000000007</v>
      </c>
      <c r="G1211">
        <v>5470100</v>
      </c>
    </row>
    <row r="1212" spans="1:7" x14ac:dyDescent="0.25">
      <c r="A1212" s="156">
        <v>43761</v>
      </c>
      <c r="B1212">
        <v>95.029999000000004</v>
      </c>
      <c r="C1212">
        <v>95.540001000000004</v>
      </c>
      <c r="D1212">
        <v>92.120002999999997</v>
      </c>
      <c r="E1212">
        <v>92.32</v>
      </c>
      <c r="F1212">
        <v>88.722190999999995</v>
      </c>
      <c r="G1212">
        <v>11933600</v>
      </c>
    </row>
    <row r="1213" spans="1:7" x14ac:dyDescent="0.25">
      <c r="A1213" s="156">
        <v>43762</v>
      </c>
      <c r="B1213">
        <v>92.68</v>
      </c>
      <c r="C1213">
        <v>92.870002999999997</v>
      </c>
      <c r="D1213">
        <v>90.989998</v>
      </c>
      <c r="E1213">
        <v>91.5</v>
      </c>
      <c r="F1213">
        <v>87.934128000000001</v>
      </c>
      <c r="G1213">
        <v>12085800</v>
      </c>
    </row>
    <row r="1214" spans="1:7" x14ac:dyDescent="0.25">
      <c r="A1214" s="156">
        <v>43763</v>
      </c>
      <c r="B1214">
        <v>91.440002000000007</v>
      </c>
      <c r="C1214">
        <v>91.830001999999993</v>
      </c>
      <c r="D1214">
        <v>90.75</v>
      </c>
      <c r="E1214">
        <v>90.919998000000007</v>
      </c>
      <c r="F1214">
        <v>87.376739999999998</v>
      </c>
      <c r="G1214">
        <v>8147200</v>
      </c>
    </row>
    <row r="1215" spans="1:7" x14ac:dyDescent="0.25">
      <c r="A1215" s="156">
        <v>43766</v>
      </c>
      <c r="B1215">
        <v>91.059997999999993</v>
      </c>
      <c r="C1215">
        <v>91.300003000000004</v>
      </c>
      <c r="D1215">
        <v>90.169998000000007</v>
      </c>
      <c r="E1215">
        <v>90.849997999999999</v>
      </c>
      <c r="F1215">
        <v>87.309478999999996</v>
      </c>
      <c r="G1215">
        <v>10304700</v>
      </c>
    </row>
    <row r="1216" spans="1:7" x14ac:dyDescent="0.25">
      <c r="A1216" s="156">
        <v>43767</v>
      </c>
      <c r="B1216">
        <v>90.849997999999999</v>
      </c>
      <c r="C1216">
        <v>90.919998000000007</v>
      </c>
      <c r="D1216">
        <v>89.129997000000003</v>
      </c>
      <c r="E1216">
        <v>89.279999000000004</v>
      </c>
      <c r="F1216">
        <v>85.800651999999999</v>
      </c>
      <c r="G1216">
        <v>9044700</v>
      </c>
    </row>
    <row r="1217" spans="1:7" x14ac:dyDescent="0.25">
      <c r="A1217" s="156">
        <v>43768</v>
      </c>
      <c r="B1217">
        <v>89.449996999999996</v>
      </c>
      <c r="C1217">
        <v>90.269997000000004</v>
      </c>
      <c r="D1217">
        <v>89.349997999999999</v>
      </c>
      <c r="E1217">
        <v>90.190002000000007</v>
      </c>
      <c r="F1217">
        <v>86.675201000000001</v>
      </c>
      <c r="G1217">
        <v>8127500</v>
      </c>
    </row>
    <row r="1218" spans="1:7" x14ac:dyDescent="0.25">
      <c r="A1218" s="156">
        <v>43769</v>
      </c>
      <c r="B1218">
        <v>90</v>
      </c>
      <c r="C1218">
        <v>90.410004000000001</v>
      </c>
      <c r="D1218">
        <v>88.940002000000007</v>
      </c>
      <c r="E1218">
        <v>89.550003000000004</v>
      </c>
      <c r="F1218">
        <v>86.060149999999993</v>
      </c>
      <c r="G1218">
        <v>6752000</v>
      </c>
    </row>
    <row r="1219" spans="1:7" x14ac:dyDescent="0.25">
      <c r="A1219" s="156">
        <v>43770</v>
      </c>
      <c r="B1219">
        <v>90.18</v>
      </c>
      <c r="C1219">
        <v>90.529999000000004</v>
      </c>
      <c r="D1219">
        <v>89</v>
      </c>
      <c r="E1219">
        <v>89.18</v>
      </c>
      <c r="F1219">
        <v>85.704552000000007</v>
      </c>
      <c r="G1219">
        <v>5263600</v>
      </c>
    </row>
    <row r="1220" spans="1:7" x14ac:dyDescent="0.25">
      <c r="A1220" s="156">
        <v>43773</v>
      </c>
      <c r="B1220">
        <v>90.129997000000003</v>
      </c>
      <c r="C1220">
        <v>90.559997999999993</v>
      </c>
      <c r="D1220">
        <v>89.32</v>
      </c>
      <c r="E1220">
        <v>89.860000999999997</v>
      </c>
      <c r="F1220">
        <v>86.358046999999999</v>
      </c>
      <c r="G1220">
        <v>8161200</v>
      </c>
    </row>
    <row r="1221" spans="1:7" x14ac:dyDescent="0.25">
      <c r="A1221" s="156">
        <v>43774</v>
      </c>
      <c r="B1221">
        <v>90.150002000000001</v>
      </c>
      <c r="C1221">
        <v>90.339995999999999</v>
      </c>
      <c r="D1221">
        <v>89.540001000000004</v>
      </c>
      <c r="E1221">
        <v>89.879997000000003</v>
      </c>
      <c r="F1221">
        <v>86.377296000000001</v>
      </c>
      <c r="G1221">
        <v>5589700</v>
      </c>
    </row>
    <row r="1222" spans="1:7" x14ac:dyDescent="0.25">
      <c r="A1222" s="156">
        <v>43775</v>
      </c>
      <c r="B1222">
        <v>90.639999000000003</v>
      </c>
      <c r="C1222">
        <v>90.720000999999996</v>
      </c>
      <c r="D1222">
        <v>88.739998</v>
      </c>
      <c r="E1222">
        <v>89.480002999999996</v>
      </c>
      <c r="F1222">
        <v>85.992867000000004</v>
      </c>
      <c r="G1222">
        <v>7033800</v>
      </c>
    </row>
    <row r="1223" spans="1:7" x14ac:dyDescent="0.25">
      <c r="A1223" s="156">
        <v>43776</v>
      </c>
      <c r="B1223">
        <v>90.470000999999996</v>
      </c>
      <c r="C1223">
        <v>90.599997999999999</v>
      </c>
      <c r="D1223">
        <v>89.769997000000004</v>
      </c>
      <c r="E1223">
        <v>90.400002000000001</v>
      </c>
      <c r="F1223">
        <v>86.877014000000003</v>
      </c>
      <c r="G1223">
        <v>7110000</v>
      </c>
    </row>
    <row r="1224" spans="1:7" x14ac:dyDescent="0.25">
      <c r="A1224" s="156">
        <v>43777</v>
      </c>
      <c r="B1224">
        <v>90.279999000000004</v>
      </c>
      <c r="C1224">
        <v>90.349997999999999</v>
      </c>
      <c r="D1224">
        <v>89.290001000000004</v>
      </c>
      <c r="E1224">
        <v>89.809997999999993</v>
      </c>
      <c r="F1224">
        <v>86.310005000000004</v>
      </c>
      <c r="G1224">
        <v>4555400</v>
      </c>
    </row>
    <row r="1225" spans="1:7" x14ac:dyDescent="0.25">
      <c r="A1225" s="156">
        <v>43780</v>
      </c>
      <c r="B1225">
        <v>89.370002999999997</v>
      </c>
      <c r="C1225">
        <v>90.099997999999999</v>
      </c>
      <c r="D1225">
        <v>89.370002999999997</v>
      </c>
      <c r="E1225">
        <v>90.050003000000004</v>
      </c>
      <c r="F1225">
        <v>86.540656999999996</v>
      </c>
      <c r="G1225">
        <v>3247300</v>
      </c>
    </row>
    <row r="1226" spans="1:7" x14ac:dyDescent="0.25">
      <c r="A1226" s="156">
        <v>43781</v>
      </c>
      <c r="B1226">
        <v>90.309997999999993</v>
      </c>
      <c r="C1226">
        <v>92.029999000000004</v>
      </c>
      <c r="D1226">
        <v>89.489998</v>
      </c>
      <c r="E1226">
        <v>89.5</v>
      </c>
      <c r="F1226">
        <v>86.012100000000004</v>
      </c>
      <c r="G1226">
        <v>3979600</v>
      </c>
    </row>
    <row r="1227" spans="1:7" x14ac:dyDescent="0.25">
      <c r="A1227" s="156">
        <v>43782</v>
      </c>
      <c r="B1227">
        <v>89.730002999999996</v>
      </c>
      <c r="C1227">
        <v>91.550003000000004</v>
      </c>
      <c r="D1227">
        <v>89.57</v>
      </c>
      <c r="E1227">
        <v>91.290001000000004</v>
      </c>
      <c r="F1227">
        <v>87.732322999999994</v>
      </c>
      <c r="G1227">
        <v>5923600</v>
      </c>
    </row>
    <row r="1228" spans="1:7" x14ac:dyDescent="0.25">
      <c r="A1228" s="156">
        <v>43783</v>
      </c>
      <c r="B1228">
        <v>91.489998</v>
      </c>
      <c r="C1228">
        <v>91.959998999999996</v>
      </c>
      <c r="D1228">
        <v>90.720000999999996</v>
      </c>
      <c r="E1228">
        <v>91.269997000000004</v>
      </c>
      <c r="F1228">
        <v>87.713127</v>
      </c>
      <c r="G1228">
        <v>6035300</v>
      </c>
    </row>
    <row r="1229" spans="1:7" x14ac:dyDescent="0.25">
      <c r="A1229" s="156">
        <v>43784</v>
      </c>
      <c r="B1229">
        <v>92.139999000000003</v>
      </c>
      <c r="C1229">
        <v>93.559997999999993</v>
      </c>
      <c r="D1229">
        <v>91.959998999999996</v>
      </c>
      <c r="E1229">
        <v>93.040001000000004</v>
      </c>
      <c r="F1229">
        <v>89.414146000000002</v>
      </c>
      <c r="G1229">
        <v>6785500</v>
      </c>
    </row>
    <row r="1230" spans="1:7" x14ac:dyDescent="0.25">
      <c r="A1230" s="156">
        <v>43787</v>
      </c>
      <c r="B1230">
        <v>93.5</v>
      </c>
      <c r="C1230">
        <v>94.260002</v>
      </c>
      <c r="D1230">
        <v>92.910004000000001</v>
      </c>
      <c r="E1230">
        <v>94.18</v>
      </c>
      <c r="F1230">
        <v>90.509711999999993</v>
      </c>
      <c r="G1230">
        <v>6165600</v>
      </c>
    </row>
    <row r="1231" spans="1:7" x14ac:dyDescent="0.25">
      <c r="A1231" s="156">
        <v>43788</v>
      </c>
      <c r="B1231">
        <v>94.610000999999997</v>
      </c>
      <c r="C1231">
        <v>95.120002999999997</v>
      </c>
      <c r="D1231">
        <v>93.059997999999993</v>
      </c>
      <c r="E1231">
        <v>93.610000999999997</v>
      </c>
      <c r="F1231">
        <v>89.961922000000001</v>
      </c>
      <c r="G1231">
        <v>5368400</v>
      </c>
    </row>
    <row r="1232" spans="1:7" x14ac:dyDescent="0.25">
      <c r="A1232" s="156">
        <v>43789</v>
      </c>
      <c r="B1232">
        <v>94.110000999999997</v>
      </c>
      <c r="C1232">
        <v>94.400002000000001</v>
      </c>
      <c r="D1232">
        <v>92.769997000000004</v>
      </c>
      <c r="E1232">
        <v>93.050003000000004</v>
      </c>
      <c r="F1232">
        <v>89.423743999999999</v>
      </c>
      <c r="G1232">
        <v>6235400</v>
      </c>
    </row>
    <row r="1233" spans="1:7" x14ac:dyDescent="0.25">
      <c r="A1233" s="156">
        <v>43790</v>
      </c>
      <c r="B1233">
        <v>92.620002999999997</v>
      </c>
      <c r="C1233">
        <v>93.300003000000004</v>
      </c>
      <c r="D1233">
        <v>92.07</v>
      </c>
      <c r="E1233">
        <v>92.160004000000001</v>
      </c>
      <c r="F1233">
        <v>88.568436000000005</v>
      </c>
      <c r="G1233">
        <v>5493100</v>
      </c>
    </row>
    <row r="1234" spans="1:7" x14ac:dyDescent="0.25">
      <c r="A1234" s="156">
        <v>43791</v>
      </c>
      <c r="B1234">
        <v>92.209998999999996</v>
      </c>
      <c r="C1234">
        <v>93.349997999999999</v>
      </c>
      <c r="D1234">
        <v>91.93</v>
      </c>
      <c r="E1234">
        <v>93.339995999999999</v>
      </c>
      <c r="F1234">
        <v>89.702408000000005</v>
      </c>
      <c r="G1234">
        <v>4264400</v>
      </c>
    </row>
    <row r="1235" spans="1:7" x14ac:dyDescent="0.25">
      <c r="A1235" s="156">
        <v>43794</v>
      </c>
      <c r="B1235">
        <v>93.779999000000004</v>
      </c>
      <c r="C1235">
        <v>93.970000999999996</v>
      </c>
      <c r="D1235">
        <v>92.739998</v>
      </c>
      <c r="E1235">
        <v>92.900002000000001</v>
      </c>
      <c r="F1235">
        <v>89.279594000000003</v>
      </c>
      <c r="G1235">
        <v>5419700</v>
      </c>
    </row>
    <row r="1236" spans="1:7" x14ac:dyDescent="0.25">
      <c r="A1236" s="156">
        <v>43795</v>
      </c>
      <c r="B1236">
        <v>93.379997000000003</v>
      </c>
      <c r="C1236">
        <v>93.629997000000003</v>
      </c>
      <c r="D1236">
        <v>93.019997000000004</v>
      </c>
      <c r="E1236">
        <v>93.330001999999993</v>
      </c>
      <c r="F1236">
        <v>89.692832999999993</v>
      </c>
      <c r="G1236">
        <v>5907400</v>
      </c>
    </row>
    <row r="1237" spans="1:7" x14ac:dyDescent="0.25">
      <c r="A1237" s="156">
        <v>43796</v>
      </c>
      <c r="B1237">
        <v>93.5</v>
      </c>
      <c r="C1237">
        <v>94.379997000000003</v>
      </c>
      <c r="D1237">
        <v>93.5</v>
      </c>
      <c r="E1237">
        <v>94.139999000000003</v>
      </c>
      <c r="F1237">
        <v>90.471252000000007</v>
      </c>
      <c r="G1237">
        <v>4017400</v>
      </c>
    </row>
    <row r="1238" spans="1:7" x14ac:dyDescent="0.25">
      <c r="A1238" s="156">
        <v>43798</v>
      </c>
      <c r="B1238">
        <v>94.370002999999997</v>
      </c>
      <c r="C1238">
        <v>94.610000999999997</v>
      </c>
      <c r="D1238">
        <v>93.389999000000003</v>
      </c>
      <c r="E1238">
        <v>93.489998</v>
      </c>
      <c r="F1238">
        <v>90.081046999999998</v>
      </c>
      <c r="G1238">
        <v>2541800</v>
      </c>
    </row>
    <row r="1239" spans="1:7" x14ac:dyDescent="0.25">
      <c r="A1239" s="156">
        <v>43801</v>
      </c>
      <c r="B1239">
        <v>94.089995999999999</v>
      </c>
      <c r="C1239">
        <v>94.279999000000004</v>
      </c>
      <c r="D1239">
        <v>92.980002999999996</v>
      </c>
      <c r="E1239">
        <v>93.559997999999993</v>
      </c>
      <c r="F1239">
        <v>90.14846</v>
      </c>
      <c r="G1239">
        <v>3892000</v>
      </c>
    </row>
    <row r="1240" spans="1:7" x14ac:dyDescent="0.25">
      <c r="A1240" s="156">
        <v>43802</v>
      </c>
      <c r="B1240">
        <v>92.480002999999996</v>
      </c>
      <c r="C1240">
        <v>92.550003000000004</v>
      </c>
      <c r="D1240">
        <v>91.309997999999993</v>
      </c>
      <c r="E1240">
        <v>92.459998999999996</v>
      </c>
      <c r="F1240">
        <v>89.0886</v>
      </c>
      <c r="G1240">
        <v>5570700</v>
      </c>
    </row>
    <row r="1241" spans="1:7" x14ac:dyDescent="0.25">
      <c r="A1241" s="156">
        <v>43803</v>
      </c>
      <c r="B1241">
        <v>92.809997999999993</v>
      </c>
      <c r="C1241">
        <v>93.790001000000004</v>
      </c>
      <c r="D1241">
        <v>92.730002999999996</v>
      </c>
      <c r="E1241">
        <v>93.720000999999996</v>
      </c>
      <c r="F1241">
        <v>90.30265</v>
      </c>
      <c r="G1241">
        <v>4456400</v>
      </c>
    </row>
    <row r="1242" spans="1:7" x14ac:dyDescent="0.25">
      <c r="A1242" s="156">
        <v>43804</v>
      </c>
      <c r="B1242">
        <v>95.879997000000003</v>
      </c>
      <c r="C1242">
        <v>95.949996999999996</v>
      </c>
      <c r="D1242">
        <v>94.68</v>
      </c>
      <c r="E1242">
        <v>95.790001000000004</v>
      </c>
      <c r="F1242">
        <v>92.297165000000007</v>
      </c>
      <c r="G1242">
        <v>6946000</v>
      </c>
    </row>
    <row r="1243" spans="1:7" x14ac:dyDescent="0.25">
      <c r="A1243" s="156">
        <v>43805</v>
      </c>
      <c r="B1243">
        <v>96.559997999999993</v>
      </c>
      <c r="C1243">
        <v>97.309997999999993</v>
      </c>
      <c r="D1243">
        <v>96.379997000000003</v>
      </c>
      <c r="E1243">
        <v>97</v>
      </c>
      <c r="F1243">
        <v>93.463036000000002</v>
      </c>
      <c r="G1243">
        <v>6368500</v>
      </c>
    </row>
    <row r="1244" spans="1:7" x14ac:dyDescent="0.25">
      <c r="A1244" s="156">
        <v>43808</v>
      </c>
      <c r="B1244">
        <v>97.019997000000004</v>
      </c>
      <c r="C1244">
        <v>97.629997000000003</v>
      </c>
      <c r="D1244">
        <v>96.160004000000001</v>
      </c>
      <c r="E1244">
        <v>96.629997000000003</v>
      </c>
      <c r="F1244">
        <v>93.106537000000003</v>
      </c>
      <c r="G1244">
        <v>6517800</v>
      </c>
    </row>
    <row r="1245" spans="1:7" x14ac:dyDescent="0.25">
      <c r="A1245" s="156">
        <v>43809</v>
      </c>
      <c r="B1245">
        <v>96.760002</v>
      </c>
      <c r="C1245">
        <v>97.589995999999999</v>
      </c>
      <c r="D1245">
        <v>96.629997000000003</v>
      </c>
      <c r="E1245">
        <v>97.010002</v>
      </c>
      <c r="F1245">
        <v>93.472678999999999</v>
      </c>
      <c r="G1245">
        <v>4234300</v>
      </c>
    </row>
    <row r="1246" spans="1:7" x14ac:dyDescent="0.25">
      <c r="A1246" s="156">
        <v>43810</v>
      </c>
      <c r="B1246">
        <v>96.900002000000001</v>
      </c>
      <c r="C1246">
        <v>97.32</v>
      </c>
      <c r="D1246">
        <v>96.650002000000001</v>
      </c>
      <c r="E1246">
        <v>97.18</v>
      </c>
      <c r="F1246">
        <v>93.636459000000002</v>
      </c>
      <c r="G1246">
        <v>4319700</v>
      </c>
    </row>
    <row r="1247" spans="1:7" x14ac:dyDescent="0.25">
      <c r="A1247" s="156">
        <v>43811</v>
      </c>
      <c r="B1247">
        <v>97.32</v>
      </c>
      <c r="C1247">
        <v>98.18</v>
      </c>
      <c r="D1247">
        <v>96.900002000000001</v>
      </c>
      <c r="E1247">
        <v>97.720000999999996</v>
      </c>
      <c r="F1247">
        <v>94.156791999999996</v>
      </c>
      <c r="G1247">
        <v>4762800</v>
      </c>
    </row>
    <row r="1248" spans="1:7" x14ac:dyDescent="0.25">
      <c r="A1248" s="156">
        <v>43812</v>
      </c>
      <c r="B1248">
        <v>97.43</v>
      </c>
      <c r="C1248">
        <v>98.290001000000004</v>
      </c>
      <c r="D1248">
        <v>96.910004000000001</v>
      </c>
      <c r="E1248">
        <v>97.769997000000004</v>
      </c>
      <c r="F1248">
        <v>94.204978999999994</v>
      </c>
      <c r="G1248">
        <v>5247600</v>
      </c>
    </row>
    <row r="1249" spans="1:7" x14ac:dyDescent="0.25">
      <c r="A1249" s="156">
        <v>43815</v>
      </c>
      <c r="B1249">
        <v>98.139999000000003</v>
      </c>
      <c r="C1249">
        <v>99.339995999999999</v>
      </c>
      <c r="D1249">
        <v>98.059997999999993</v>
      </c>
      <c r="E1249">
        <v>98.809997999999993</v>
      </c>
      <c r="F1249">
        <v>95.207038999999995</v>
      </c>
      <c r="G1249">
        <v>8211300</v>
      </c>
    </row>
    <row r="1250" spans="1:7" x14ac:dyDescent="0.25">
      <c r="A1250" s="156">
        <v>43816</v>
      </c>
      <c r="B1250">
        <v>99.379997000000003</v>
      </c>
      <c r="C1250">
        <v>100.16999800000001</v>
      </c>
      <c r="D1250">
        <v>99.050003000000004</v>
      </c>
      <c r="E1250">
        <v>99.650002000000001</v>
      </c>
      <c r="F1250">
        <v>96.016418000000002</v>
      </c>
      <c r="G1250">
        <v>7050700</v>
      </c>
    </row>
    <row r="1251" spans="1:7" x14ac:dyDescent="0.25">
      <c r="A1251" s="156">
        <v>43817</v>
      </c>
      <c r="B1251">
        <v>100.199997</v>
      </c>
      <c r="C1251">
        <v>100.790001</v>
      </c>
      <c r="D1251">
        <v>99.580001999999993</v>
      </c>
      <c r="E1251">
        <v>100.57</v>
      </c>
      <c r="F1251">
        <v>96.902878000000001</v>
      </c>
      <c r="G1251">
        <v>7332000</v>
      </c>
    </row>
    <row r="1252" spans="1:7" x14ac:dyDescent="0.25">
      <c r="A1252" s="156">
        <v>43818</v>
      </c>
      <c r="B1252">
        <v>100.5</v>
      </c>
      <c r="C1252">
        <v>101.269997</v>
      </c>
      <c r="D1252">
        <v>99.629997000000003</v>
      </c>
      <c r="E1252">
        <v>101.150002</v>
      </c>
      <c r="F1252">
        <v>97.461731</v>
      </c>
      <c r="G1252">
        <v>12214500</v>
      </c>
    </row>
    <row r="1253" spans="1:7" x14ac:dyDescent="0.25">
      <c r="A1253" s="156">
        <v>43819</v>
      </c>
      <c r="B1253">
        <v>101</v>
      </c>
      <c r="C1253">
        <v>101.400002</v>
      </c>
      <c r="D1253">
        <v>98.849997999999999</v>
      </c>
      <c r="E1253">
        <v>99.959998999999996</v>
      </c>
      <c r="F1253">
        <v>96.315124999999995</v>
      </c>
      <c r="G1253">
        <v>17641600</v>
      </c>
    </row>
    <row r="1254" spans="1:7" x14ac:dyDescent="0.25">
      <c r="A1254" s="156">
        <v>43822</v>
      </c>
      <c r="B1254">
        <v>100.230003</v>
      </c>
      <c r="C1254">
        <v>100.69000200000001</v>
      </c>
      <c r="D1254">
        <v>99.550003000000004</v>
      </c>
      <c r="E1254">
        <v>100.040001</v>
      </c>
      <c r="F1254">
        <v>96.392189000000002</v>
      </c>
      <c r="G1254">
        <v>6350500</v>
      </c>
    </row>
    <row r="1255" spans="1:7" x14ac:dyDescent="0.25">
      <c r="A1255" s="156">
        <v>43823</v>
      </c>
      <c r="B1255">
        <v>99.830001999999993</v>
      </c>
      <c r="C1255">
        <v>100.660004</v>
      </c>
      <c r="D1255">
        <v>99.760002</v>
      </c>
      <c r="E1255">
        <v>100.139999</v>
      </c>
      <c r="F1255">
        <v>96.488547999999994</v>
      </c>
      <c r="G1255">
        <v>3328100</v>
      </c>
    </row>
    <row r="1256" spans="1:7" x14ac:dyDescent="0.25">
      <c r="A1256" s="156">
        <v>43825</v>
      </c>
      <c r="B1256">
        <v>100.339996</v>
      </c>
      <c r="C1256">
        <v>100.75</v>
      </c>
      <c r="D1256">
        <v>100.110001</v>
      </c>
      <c r="E1256">
        <v>100.709999</v>
      </c>
      <c r="F1256">
        <v>97.037757999999997</v>
      </c>
      <c r="G1256">
        <v>3709900</v>
      </c>
    </row>
    <row r="1257" spans="1:7" x14ac:dyDescent="0.25">
      <c r="A1257" s="156">
        <v>43826</v>
      </c>
      <c r="B1257">
        <v>101</v>
      </c>
      <c r="C1257">
        <v>101.790001</v>
      </c>
      <c r="D1257">
        <v>100.989998</v>
      </c>
      <c r="E1257">
        <v>101.57</v>
      </c>
      <c r="F1257">
        <v>97.866416999999998</v>
      </c>
      <c r="G1257">
        <v>5307500</v>
      </c>
    </row>
    <row r="1258" spans="1:7" x14ac:dyDescent="0.25">
      <c r="A1258" s="156">
        <v>43829</v>
      </c>
      <c r="B1258">
        <v>101.540001</v>
      </c>
      <c r="C1258">
        <v>101.610001</v>
      </c>
      <c r="D1258">
        <v>100.459999</v>
      </c>
      <c r="E1258">
        <v>100.800003</v>
      </c>
      <c r="F1258">
        <v>97.124474000000006</v>
      </c>
      <c r="G1258">
        <v>3495200</v>
      </c>
    </row>
    <row r="1259" spans="1:7" x14ac:dyDescent="0.25">
      <c r="A1259" s="156">
        <v>43830</v>
      </c>
      <c r="B1259">
        <v>100.58000199999999</v>
      </c>
      <c r="C1259">
        <v>101.389999</v>
      </c>
      <c r="D1259">
        <v>100.510002</v>
      </c>
      <c r="E1259">
        <v>101.30999799999999</v>
      </c>
      <c r="F1259">
        <v>97.615882999999997</v>
      </c>
      <c r="G1259">
        <v>3213600</v>
      </c>
    </row>
    <row r="1260" spans="1:7" x14ac:dyDescent="0.25">
      <c r="A1260" s="156">
        <v>43832</v>
      </c>
      <c r="B1260">
        <v>101.360001</v>
      </c>
      <c r="C1260">
        <v>102.209999</v>
      </c>
      <c r="D1260">
        <v>101.019997</v>
      </c>
      <c r="E1260">
        <v>102.199997</v>
      </c>
      <c r="F1260">
        <v>98.473433999999997</v>
      </c>
      <c r="G1260">
        <v>5644100</v>
      </c>
    </row>
    <row r="1261" spans="1:7" x14ac:dyDescent="0.25">
      <c r="A1261" s="156">
        <v>43833</v>
      </c>
      <c r="B1261">
        <v>100.589996</v>
      </c>
      <c r="C1261">
        <v>102</v>
      </c>
      <c r="D1261">
        <v>100.30999799999999</v>
      </c>
      <c r="E1261">
        <v>101.91999800000001</v>
      </c>
      <c r="F1261">
        <v>98.203650999999994</v>
      </c>
      <c r="G1261">
        <v>4541800</v>
      </c>
    </row>
    <row r="1262" spans="1:7" x14ac:dyDescent="0.25">
      <c r="A1262" s="156">
        <v>43836</v>
      </c>
      <c r="B1262">
        <v>100.949997</v>
      </c>
      <c r="C1262">
        <v>101.839996</v>
      </c>
      <c r="D1262">
        <v>100.870003</v>
      </c>
      <c r="E1262">
        <v>101.83000199999999</v>
      </c>
      <c r="F1262">
        <v>98.116919999999993</v>
      </c>
      <c r="G1262">
        <v>4612400</v>
      </c>
    </row>
    <row r="1263" spans="1:7" x14ac:dyDescent="0.25">
      <c r="A1263" s="156">
        <v>43837</v>
      </c>
      <c r="B1263">
        <v>101.80999799999999</v>
      </c>
      <c r="C1263">
        <v>102.739998</v>
      </c>
      <c r="D1263">
        <v>100.80999799999999</v>
      </c>
      <c r="E1263">
        <v>101.779999</v>
      </c>
      <c r="F1263">
        <v>98.068747999999999</v>
      </c>
      <c r="G1263">
        <v>6719900</v>
      </c>
    </row>
    <row r="1264" spans="1:7" x14ac:dyDescent="0.25">
      <c r="A1264" s="156">
        <v>43838</v>
      </c>
      <c r="B1264">
        <v>101.30999799999999</v>
      </c>
      <c r="C1264">
        <v>102.139999</v>
      </c>
      <c r="D1264">
        <v>100.849998</v>
      </c>
      <c r="E1264">
        <v>101.550003</v>
      </c>
      <c r="F1264">
        <v>97.847130000000007</v>
      </c>
      <c r="G1264">
        <v>4942200</v>
      </c>
    </row>
    <row r="1265" spans="1:7" x14ac:dyDescent="0.25">
      <c r="A1265" s="156">
        <v>43839</v>
      </c>
      <c r="B1265">
        <v>101.94000200000001</v>
      </c>
      <c r="C1265">
        <v>102.410004</v>
      </c>
      <c r="D1265">
        <v>101.389999</v>
      </c>
      <c r="E1265">
        <v>101.480003</v>
      </c>
      <c r="F1265">
        <v>97.779678000000004</v>
      </c>
      <c r="G1265">
        <v>5007500</v>
      </c>
    </row>
    <row r="1266" spans="1:7" x14ac:dyDescent="0.25">
      <c r="A1266" s="156">
        <v>43840</v>
      </c>
      <c r="B1266">
        <v>101.889999</v>
      </c>
      <c r="C1266">
        <v>101.93</v>
      </c>
      <c r="D1266">
        <v>100.760002</v>
      </c>
      <c r="E1266">
        <v>100.900002</v>
      </c>
      <c r="F1266">
        <v>97.220839999999995</v>
      </c>
      <c r="G1266">
        <v>5135300</v>
      </c>
    </row>
    <row r="1267" spans="1:7" x14ac:dyDescent="0.25">
      <c r="A1267" s="156">
        <v>43843</v>
      </c>
      <c r="B1267">
        <v>101</v>
      </c>
      <c r="C1267">
        <v>102.339996</v>
      </c>
      <c r="D1267">
        <v>100.82</v>
      </c>
      <c r="E1267">
        <v>102.160004</v>
      </c>
      <c r="F1267">
        <v>98.434890999999993</v>
      </c>
      <c r="G1267">
        <v>6722400</v>
      </c>
    </row>
    <row r="1268" spans="1:7" x14ac:dyDescent="0.25">
      <c r="A1268" s="156">
        <v>43844</v>
      </c>
      <c r="B1268">
        <v>102.449997</v>
      </c>
      <c r="C1268">
        <v>103.889999</v>
      </c>
      <c r="D1268">
        <v>102.349998</v>
      </c>
      <c r="E1268">
        <v>102.91999800000001</v>
      </c>
      <c r="F1268">
        <v>99.167182999999994</v>
      </c>
      <c r="G1268">
        <v>5088500</v>
      </c>
    </row>
    <row r="1269" spans="1:7" x14ac:dyDescent="0.25">
      <c r="A1269" s="156">
        <v>43845</v>
      </c>
      <c r="B1269">
        <v>103.25</v>
      </c>
      <c r="C1269">
        <v>103.699997</v>
      </c>
      <c r="D1269">
        <v>102.480003</v>
      </c>
      <c r="E1269">
        <v>102.790001</v>
      </c>
      <c r="F1269">
        <v>99.041938999999999</v>
      </c>
      <c r="G1269">
        <v>4209200</v>
      </c>
    </row>
    <row r="1270" spans="1:7" x14ac:dyDescent="0.25">
      <c r="A1270" s="156">
        <v>43846</v>
      </c>
      <c r="B1270">
        <v>102.879997</v>
      </c>
      <c r="C1270">
        <v>103.57</v>
      </c>
      <c r="D1270">
        <v>102.849998</v>
      </c>
      <c r="E1270">
        <v>103.370003</v>
      </c>
      <c r="F1270">
        <v>99.600776999999994</v>
      </c>
      <c r="G1270">
        <v>6571700</v>
      </c>
    </row>
    <row r="1271" spans="1:7" x14ac:dyDescent="0.25">
      <c r="A1271" s="156">
        <v>43847</v>
      </c>
      <c r="B1271">
        <v>103.43</v>
      </c>
      <c r="C1271">
        <v>104.550003</v>
      </c>
      <c r="D1271">
        <v>103.339996</v>
      </c>
      <c r="E1271">
        <v>104.529999</v>
      </c>
      <c r="F1271">
        <v>100.718475</v>
      </c>
      <c r="G1271">
        <v>6271200</v>
      </c>
    </row>
    <row r="1272" spans="1:7" x14ac:dyDescent="0.25">
      <c r="A1272" s="156">
        <v>43851</v>
      </c>
      <c r="B1272">
        <v>104.25</v>
      </c>
      <c r="C1272">
        <v>104.69000200000001</v>
      </c>
      <c r="D1272">
        <v>103.80999799999999</v>
      </c>
      <c r="E1272">
        <v>104.58000199999999</v>
      </c>
      <c r="F1272">
        <v>100.76664</v>
      </c>
      <c r="G1272">
        <v>4854700</v>
      </c>
    </row>
    <row r="1273" spans="1:7" x14ac:dyDescent="0.25">
      <c r="A1273" s="156">
        <v>43852</v>
      </c>
      <c r="B1273">
        <v>105</v>
      </c>
      <c r="C1273">
        <v>105.620003</v>
      </c>
      <c r="D1273">
        <v>104.41999800000001</v>
      </c>
      <c r="E1273">
        <v>104.489998</v>
      </c>
      <c r="F1273">
        <v>100.67993199999999</v>
      </c>
      <c r="G1273">
        <v>5031400</v>
      </c>
    </row>
    <row r="1274" spans="1:7" x14ac:dyDescent="0.25">
      <c r="A1274" s="156">
        <v>43853</v>
      </c>
      <c r="B1274">
        <v>104.029999</v>
      </c>
      <c r="C1274">
        <v>104.370003</v>
      </c>
      <c r="D1274">
        <v>102.620003</v>
      </c>
      <c r="E1274">
        <v>103.019997</v>
      </c>
      <c r="F1274">
        <v>99.263519000000002</v>
      </c>
      <c r="G1274">
        <v>7102900</v>
      </c>
    </row>
    <row r="1275" spans="1:7" x14ac:dyDescent="0.25">
      <c r="A1275" s="156">
        <v>43854</v>
      </c>
      <c r="B1275">
        <v>103.589996</v>
      </c>
      <c r="C1275">
        <v>103.889999</v>
      </c>
      <c r="D1275">
        <v>101.660004</v>
      </c>
      <c r="E1275">
        <v>102.029999</v>
      </c>
      <c r="F1275">
        <v>98.309646999999998</v>
      </c>
      <c r="G1275">
        <v>3839300</v>
      </c>
    </row>
    <row r="1276" spans="1:7" x14ac:dyDescent="0.25">
      <c r="A1276" s="156">
        <v>43857</v>
      </c>
      <c r="B1276">
        <v>98.209998999999996</v>
      </c>
      <c r="C1276">
        <v>100.709999</v>
      </c>
      <c r="D1276">
        <v>98.010002</v>
      </c>
      <c r="E1276">
        <v>100.239998</v>
      </c>
      <c r="F1276">
        <v>96.584891999999996</v>
      </c>
      <c r="G1276">
        <v>9841400</v>
      </c>
    </row>
    <row r="1277" spans="1:7" x14ac:dyDescent="0.25">
      <c r="A1277" s="156">
        <v>43858</v>
      </c>
      <c r="B1277">
        <v>100.339996</v>
      </c>
      <c r="C1277">
        <v>101.050003</v>
      </c>
      <c r="D1277">
        <v>99.519997000000004</v>
      </c>
      <c r="E1277">
        <v>100.410004</v>
      </c>
      <c r="F1277">
        <v>96.748703000000006</v>
      </c>
      <c r="G1277">
        <v>5673200</v>
      </c>
    </row>
    <row r="1278" spans="1:7" x14ac:dyDescent="0.25">
      <c r="A1278" s="156">
        <v>43859</v>
      </c>
      <c r="B1278">
        <v>101.07</v>
      </c>
      <c r="C1278">
        <v>101.300003</v>
      </c>
      <c r="D1278">
        <v>99.169998000000007</v>
      </c>
      <c r="E1278">
        <v>99.839995999999999</v>
      </c>
      <c r="F1278">
        <v>96.199477999999999</v>
      </c>
      <c r="G1278">
        <v>4503700</v>
      </c>
    </row>
    <row r="1279" spans="1:7" x14ac:dyDescent="0.25">
      <c r="A1279" s="156">
        <v>43860</v>
      </c>
      <c r="B1279">
        <v>99.019997000000004</v>
      </c>
      <c r="C1279">
        <v>99.75</v>
      </c>
      <c r="D1279">
        <v>97.370002999999997</v>
      </c>
      <c r="E1279">
        <v>98.190002000000007</v>
      </c>
      <c r="F1279">
        <v>94.609656999999999</v>
      </c>
      <c r="G1279">
        <v>7065100</v>
      </c>
    </row>
    <row r="1280" spans="1:7" x14ac:dyDescent="0.25">
      <c r="A1280" s="156">
        <v>43861</v>
      </c>
      <c r="B1280">
        <v>98.110000999999997</v>
      </c>
      <c r="C1280">
        <v>98.449996999999996</v>
      </c>
      <c r="D1280">
        <v>95.919998000000007</v>
      </c>
      <c r="E1280">
        <v>96.300003000000004</v>
      </c>
      <c r="F1280">
        <v>92.788582000000005</v>
      </c>
      <c r="G1280">
        <v>8780300</v>
      </c>
    </row>
    <row r="1281" spans="1:7" x14ac:dyDescent="0.25">
      <c r="A1281" s="156">
        <v>43864</v>
      </c>
      <c r="B1281">
        <v>99</v>
      </c>
      <c r="C1281">
        <v>100.91999800000001</v>
      </c>
      <c r="D1281">
        <v>98.57</v>
      </c>
      <c r="E1281">
        <v>99.269997000000004</v>
      </c>
      <c r="F1281">
        <v>95.650276000000005</v>
      </c>
      <c r="G1281">
        <v>9727000</v>
      </c>
    </row>
    <row r="1282" spans="1:7" x14ac:dyDescent="0.25">
      <c r="A1282" s="156">
        <v>43865</v>
      </c>
      <c r="B1282">
        <v>101.910004</v>
      </c>
      <c r="C1282">
        <v>102.779999</v>
      </c>
      <c r="D1282">
        <v>101.260002</v>
      </c>
      <c r="E1282">
        <v>101.379997</v>
      </c>
      <c r="F1282">
        <v>97.683327000000006</v>
      </c>
      <c r="G1282">
        <v>6559600</v>
      </c>
    </row>
    <row r="1283" spans="1:7" x14ac:dyDescent="0.25">
      <c r="A1283" s="156">
        <v>43866</v>
      </c>
      <c r="B1283">
        <v>101.760002</v>
      </c>
      <c r="C1283">
        <v>101.970001</v>
      </c>
      <c r="D1283">
        <v>99.529999000000004</v>
      </c>
      <c r="E1283">
        <v>100.540001</v>
      </c>
      <c r="F1283">
        <v>96.87397</v>
      </c>
      <c r="G1283">
        <v>6108300</v>
      </c>
    </row>
    <row r="1284" spans="1:7" x14ac:dyDescent="0.25">
      <c r="A1284" s="156">
        <v>43867</v>
      </c>
      <c r="B1284">
        <v>100.900002</v>
      </c>
      <c r="C1284">
        <v>101.529999</v>
      </c>
      <c r="D1284">
        <v>100.160004</v>
      </c>
      <c r="E1284">
        <v>100.269997</v>
      </c>
      <c r="F1284">
        <v>96.613799999999998</v>
      </c>
      <c r="G1284">
        <v>5641800</v>
      </c>
    </row>
    <row r="1285" spans="1:7" x14ac:dyDescent="0.25">
      <c r="A1285" s="156">
        <v>43868</v>
      </c>
      <c r="B1285">
        <v>99.809997999999993</v>
      </c>
      <c r="C1285">
        <v>100.400002</v>
      </c>
      <c r="D1285">
        <v>98.970000999999996</v>
      </c>
      <c r="E1285">
        <v>99.440002000000007</v>
      </c>
      <c r="F1285">
        <v>95.814071999999996</v>
      </c>
      <c r="G1285">
        <v>4121800</v>
      </c>
    </row>
    <row r="1286" spans="1:7" x14ac:dyDescent="0.25">
      <c r="A1286" s="156">
        <v>43871</v>
      </c>
      <c r="B1286">
        <v>99.220000999999996</v>
      </c>
      <c r="C1286">
        <v>100.510002</v>
      </c>
      <c r="D1286">
        <v>99</v>
      </c>
      <c r="E1286">
        <v>100.019997</v>
      </c>
      <c r="F1286">
        <v>96.372917000000001</v>
      </c>
      <c r="G1286">
        <v>4213900</v>
      </c>
    </row>
    <row r="1287" spans="1:7" x14ac:dyDescent="0.25">
      <c r="A1287" s="156">
        <v>43872</v>
      </c>
      <c r="B1287">
        <v>100.07</v>
      </c>
      <c r="C1287">
        <v>100.349998</v>
      </c>
      <c r="D1287">
        <v>99.440002000000007</v>
      </c>
      <c r="E1287">
        <v>100.019997</v>
      </c>
      <c r="F1287">
        <v>96.372917000000001</v>
      </c>
      <c r="G1287">
        <v>4871800</v>
      </c>
    </row>
    <row r="1288" spans="1:7" x14ac:dyDescent="0.25">
      <c r="A1288" s="156">
        <v>43873</v>
      </c>
      <c r="B1288">
        <v>100.739998</v>
      </c>
      <c r="C1288">
        <v>103.08000199999999</v>
      </c>
      <c r="D1288">
        <v>100.44000200000001</v>
      </c>
      <c r="E1288">
        <v>103</v>
      </c>
      <c r="F1288">
        <v>99.244263000000004</v>
      </c>
      <c r="G1288">
        <v>8075600</v>
      </c>
    </row>
    <row r="1289" spans="1:7" x14ac:dyDescent="0.25">
      <c r="A1289" s="156">
        <v>43874</v>
      </c>
      <c r="B1289">
        <v>102.510002</v>
      </c>
      <c r="C1289">
        <v>103.739998</v>
      </c>
      <c r="D1289">
        <v>101.68</v>
      </c>
      <c r="E1289">
        <v>103.370003</v>
      </c>
      <c r="F1289">
        <v>99.600776999999994</v>
      </c>
      <c r="G1289">
        <v>5386800</v>
      </c>
    </row>
    <row r="1290" spans="1:7" x14ac:dyDescent="0.25">
      <c r="A1290" s="156">
        <v>43875</v>
      </c>
      <c r="B1290">
        <v>103.529999</v>
      </c>
      <c r="C1290">
        <v>103.889999</v>
      </c>
      <c r="D1290">
        <v>102.449997</v>
      </c>
      <c r="E1290">
        <v>103.540001</v>
      </c>
      <c r="F1290">
        <v>99.764565000000005</v>
      </c>
      <c r="G1290">
        <v>4305300</v>
      </c>
    </row>
    <row r="1291" spans="1:7" x14ac:dyDescent="0.25">
      <c r="A1291" s="156">
        <v>43879</v>
      </c>
      <c r="B1291">
        <v>103</v>
      </c>
      <c r="C1291">
        <v>103.379997</v>
      </c>
      <c r="D1291">
        <v>101.610001</v>
      </c>
      <c r="E1291">
        <v>102</v>
      </c>
      <c r="F1291">
        <v>98.280715999999998</v>
      </c>
      <c r="G1291">
        <v>4916200</v>
      </c>
    </row>
    <row r="1292" spans="1:7" x14ac:dyDescent="0.25">
      <c r="A1292" s="156">
        <v>43880</v>
      </c>
      <c r="B1292">
        <v>102.660004</v>
      </c>
      <c r="C1292">
        <v>103.389999</v>
      </c>
      <c r="D1292">
        <v>102.43</v>
      </c>
      <c r="E1292">
        <v>102.459999</v>
      </c>
      <c r="F1292">
        <v>98.723952999999995</v>
      </c>
      <c r="G1292">
        <v>6200500</v>
      </c>
    </row>
    <row r="1293" spans="1:7" x14ac:dyDescent="0.25">
      <c r="A1293" s="156">
        <v>43881</v>
      </c>
      <c r="B1293">
        <v>102.459999</v>
      </c>
      <c r="C1293">
        <v>102.629997</v>
      </c>
      <c r="D1293">
        <v>100.550003</v>
      </c>
      <c r="E1293">
        <v>102.529999</v>
      </c>
      <c r="F1293">
        <v>98.791404999999997</v>
      </c>
      <c r="G1293">
        <v>6427600</v>
      </c>
    </row>
    <row r="1294" spans="1:7" x14ac:dyDescent="0.25">
      <c r="A1294" s="156">
        <v>43882</v>
      </c>
      <c r="B1294">
        <v>102</v>
      </c>
      <c r="C1294">
        <v>102.08000199999999</v>
      </c>
      <c r="D1294">
        <v>99.629997000000003</v>
      </c>
      <c r="E1294">
        <v>100.25</v>
      </c>
      <c r="F1294">
        <v>96.594536000000005</v>
      </c>
      <c r="G1294">
        <v>5750900</v>
      </c>
    </row>
    <row r="1295" spans="1:7" x14ac:dyDescent="0.25">
      <c r="A1295" s="156">
        <v>43885</v>
      </c>
      <c r="B1295">
        <v>95.540001000000004</v>
      </c>
      <c r="C1295">
        <v>97.07</v>
      </c>
      <c r="D1295">
        <v>95.25</v>
      </c>
      <c r="E1295">
        <v>95.910004000000001</v>
      </c>
      <c r="F1295">
        <v>92.412773000000001</v>
      </c>
      <c r="G1295">
        <v>8364200</v>
      </c>
    </row>
    <row r="1296" spans="1:7" x14ac:dyDescent="0.25">
      <c r="A1296" s="156">
        <v>43886</v>
      </c>
      <c r="B1296">
        <v>96.349997999999999</v>
      </c>
      <c r="C1296">
        <v>96.760002</v>
      </c>
      <c r="D1296">
        <v>92.620002999999997</v>
      </c>
      <c r="E1296">
        <v>92.900002000000001</v>
      </c>
      <c r="F1296">
        <v>89.512550000000005</v>
      </c>
      <c r="G1296">
        <v>9602100</v>
      </c>
    </row>
    <row r="1297" spans="1:7" x14ac:dyDescent="0.25">
      <c r="A1297" s="156">
        <v>43887</v>
      </c>
      <c r="B1297">
        <v>93.080001999999993</v>
      </c>
      <c r="C1297">
        <v>94.650002000000001</v>
      </c>
      <c r="D1297">
        <v>91.989998</v>
      </c>
      <c r="E1297">
        <v>92</v>
      </c>
      <c r="F1297">
        <v>88.645354999999995</v>
      </c>
      <c r="G1297">
        <v>9308400</v>
      </c>
    </row>
    <row r="1298" spans="1:7" x14ac:dyDescent="0.25">
      <c r="A1298" s="156">
        <v>43888</v>
      </c>
      <c r="B1298">
        <v>90</v>
      </c>
      <c r="C1298">
        <v>93.059997999999993</v>
      </c>
      <c r="D1298">
        <v>88.5</v>
      </c>
      <c r="E1298">
        <v>88.550003000000004</v>
      </c>
      <c r="F1298">
        <v>85.321174999999997</v>
      </c>
      <c r="G1298">
        <v>12825700</v>
      </c>
    </row>
    <row r="1299" spans="1:7" x14ac:dyDescent="0.25">
      <c r="A1299" s="156">
        <v>43889</v>
      </c>
      <c r="B1299">
        <v>86.029999000000004</v>
      </c>
      <c r="C1299">
        <v>89.470000999999996</v>
      </c>
      <c r="D1299">
        <v>85.150002000000001</v>
      </c>
      <c r="E1299">
        <v>89.379997000000003</v>
      </c>
      <c r="F1299">
        <v>86.359832999999995</v>
      </c>
      <c r="G1299">
        <v>16552400</v>
      </c>
    </row>
    <row r="1300" spans="1:7" x14ac:dyDescent="0.25">
      <c r="A1300" s="156">
        <v>43892</v>
      </c>
      <c r="B1300">
        <v>89.599997999999999</v>
      </c>
      <c r="C1300">
        <v>93.139999000000003</v>
      </c>
      <c r="D1300">
        <v>87.910004000000001</v>
      </c>
      <c r="E1300">
        <v>92.68</v>
      </c>
      <c r="F1300">
        <v>89.548332000000002</v>
      </c>
      <c r="G1300">
        <v>14102000</v>
      </c>
    </row>
    <row r="1301" spans="1:7" x14ac:dyDescent="0.25">
      <c r="A1301" s="156">
        <v>43893</v>
      </c>
      <c r="B1301">
        <v>92.739998</v>
      </c>
      <c r="C1301">
        <v>94.980002999999996</v>
      </c>
      <c r="D1301">
        <v>90.57</v>
      </c>
      <c r="E1301">
        <v>90.93</v>
      </c>
      <c r="F1301">
        <v>87.857451999999995</v>
      </c>
      <c r="G1301">
        <v>14767600</v>
      </c>
    </row>
    <row r="1302" spans="1:7" x14ac:dyDescent="0.25">
      <c r="A1302" s="156">
        <v>43894</v>
      </c>
      <c r="B1302">
        <v>92.080001999999993</v>
      </c>
      <c r="C1302">
        <v>93.82</v>
      </c>
      <c r="D1302">
        <v>90.839995999999999</v>
      </c>
      <c r="E1302">
        <v>93.790001000000004</v>
      </c>
      <c r="F1302">
        <v>90.620834000000002</v>
      </c>
      <c r="G1302">
        <v>6904400</v>
      </c>
    </row>
    <row r="1303" spans="1:7" x14ac:dyDescent="0.25">
      <c r="A1303" s="156">
        <v>43895</v>
      </c>
      <c r="B1303">
        <v>91.260002</v>
      </c>
      <c r="C1303">
        <v>91.68</v>
      </c>
      <c r="D1303">
        <v>89.940002000000007</v>
      </c>
      <c r="E1303">
        <v>90.580001999999993</v>
      </c>
      <c r="F1303">
        <v>87.519287000000006</v>
      </c>
      <c r="G1303">
        <v>8851100</v>
      </c>
    </row>
    <row r="1304" spans="1:7" x14ac:dyDescent="0.25">
      <c r="A1304" s="156">
        <v>43896</v>
      </c>
      <c r="B1304">
        <v>88.360000999999997</v>
      </c>
      <c r="C1304">
        <v>89.389999000000003</v>
      </c>
      <c r="D1304">
        <v>85.879997000000003</v>
      </c>
      <c r="E1304">
        <v>88.360000999999997</v>
      </c>
      <c r="F1304">
        <v>85.374306000000004</v>
      </c>
      <c r="G1304">
        <v>12336400</v>
      </c>
    </row>
    <row r="1305" spans="1:7" x14ac:dyDescent="0.25">
      <c r="A1305" s="156">
        <v>43899</v>
      </c>
      <c r="B1305">
        <v>81.889999000000003</v>
      </c>
      <c r="C1305">
        <v>86.739998</v>
      </c>
      <c r="D1305">
        <v>80.919998000000007</v>
      </c>
      <c r="E1305">
        <v>84.110000999999997</v>
      </c>
      <c r="F1305">
        <v>81.267905999999996</v>
      </c>
      <c r="G1305">
        <v>13272700</v>
      </c>
    </row>
    <row r="1306" spans="1:7" x14ac:dyDescent="0.25">
      <c r="A1306" s="156">
        <v>43900</v>
      </c>
      <c r="B1306">
        <v>86.690002000000007</v>
      </c>
      <c r="C1306">
        <v>88.400002000000001</v>
      </c>
      <c r="D1306">
        <v>82.879997000000003</v>
      </c>
      <c r="E1306">
        <v>88.300003000000004</v>
      </c>
      <c r="F1306">
        <v>85.316329999999994</v>
      </c>
      <c r="G1306">
        <v>12755900</v>
      </c>
    </row>
    <row r="1307" spans="1:7" x14ac:dyDescent="0.25">
      <c r="A1307" s="156">
        <v>43901</v>
      </c>
      <c r="B1307">
        <v>84</v>
      </c>
      <c r="C1307">
        <v>84.629997000000003</v>
      </c>
      <c r="D1307">
        <v>82.07</v>
      </c>
      <c r="E1307">
        <v>84</v>
      </c>
      <c r="F1307">
        <v>81.161629000000005</v>
      </c>
      <c r="G1307">
        <v>16172000</v>
      </c>
    </row>
    <row r="1308" spans="1:7" x14ac:dyDescent="0.25">
      <c r="A1308" s="156">
        <v>43902</v>
      </c>
      <c r="B1308">
        <v>78.230002999999996</v>
      </c>
      <c r="C1308">
        <v>78.489998</v>
      </c>
      <c r="D1308">
        <v>73</v>
      </c>
      <c r="E1308">
        <v>74.199996999999996</v>
      </c>
      <c r="F1308">
        <v>71.692757</v>
      </c>
      <c r="G1308">
        <v>21534800</v>
      </c>
    </row>
    <row r="1309" spans="1:7" x14ac:dyDescent="0.25">
      <c r="A1309" s="156">
        <v>43903</v>
      </c>
      <c r="B1309">
        <v>78.199996999999996</v>
      </c>
      <c r="C1309">
        <v>78.199996999999996</v>
      </c>
      <c r="D1309">
        <v>71.760002</v>
      </c>
      <c r="E1309">
        <v>75.580001999999993</v>
      </c>
      <c r="F1309">
        <v>73.026145999999997</v>
      </c>
      <c r="G1309">
        <v>21859600</v>
      </c>
    </row>
    <row r="1310" spans="1:7" x14ac:dyDescent="0.25">
      <c r="A1310" s="156">
        <v>43906</v>
      </c>
      <c r="B1310">
        <v>65.279999000000004</v>
      </c>
      <c r="C1310">
        <v>72.970000999999996</v>
      </c>
      <c r="D1310">
        <v>63.369999</v>
      </c>
      <c r="E1310">
        <v>66.790001000000004</v>
      </c>
      <c r="F1310">
        <v>64.533157000000003</v>
      </c>
      <c r="G1310">
        <v>17976700</v>
      </c>
    </row>
    <row r="1311" spans="1:7" x14ac:dyDescent="0.25">
      <c r="A1311" s="156">
        <v>43907</v>
      </c>
      <c r="B1311">
        <v>67.510002</v>
      </c>
      <c r="C1311">
        <v>73.330001999999993</v>
      </c>
      <c r="D1311">
        <v>62.400002000000001</v>
      </c>
      <c r="E1311">
        <v>69.839995999999999</v>
      </c>
      <c r="F1311">
        <v>67.480086999999997</v>
      </c>
      <c r="G1311">
        <v>17122100</v>
      </c>
    </row>
    <row r="1312" spans="1:7" x14ac:dyDescent="0.25">
      <c r="A1312" s="156">
        <v>43908</v>
      </c>
      <c r="B1312">
        <v>64.790001000000004</v>
      </c>
      <c r="C1312">
        <v>68.330001999999993</v>
      </c>
      <c r="D1312">
        <v>60</v>
      </c>
      <c r="E1312">
        <v>68.040001000000004</v>
      </c>
      <c r="F1312">
        <v>65.740921</v>
      </c>
      <c r="G1312">
        <v>19498800</v>
      </c>
    </row>
    <row r="1313" spans="1:7" x14ac:dyDescent="0.25">
      <c r="A1313" s="156">
        <v>43909</v>
      </c>
      <c r="B1313">
        <v>67.040001000000004</v>
      </c>
      <c r="C1313">
        <v>72.709998999999996</v>
      </c>
      <c r="D1313">
        <v>64.150002000000001</v>
      </c>
      <c r="E1313">
        <v>70.339995999999999</v>
      </c>
      <c r="F1313">
        <v>67.963195999999996</v>
      </c>
      <c r="G1313">
        <v>16177200</v>
      </c>
    </row>
    <row r="1314" spans="1:7" x14ac:dyDescent="0.25">
      <c r="A1314" s="156">
        <v>43910</v>
      </c>
      <c r="B1314">
        <v>71.510002</v>
      </c>
      <c r="C1314">
        <v>74.059997999999993</v>
      </c>
      <c r="D1314">
        <v>67.199996999999996</v>
      </c>
      <c r="E1314">
        <v>67.449996999999996</v>
      </c>
      <c r="F1314">
        <v>65.170860000000005</v>
      </c>
      <c r="G1314">
        <v>15761900</v>
      </c>
    </row>
    <row r="1315" spans="1:7" x14ac:dyDescent="0.25">
      <c r="A1315" s="156">
        <v>43913</v>
      </c>
      <c r="B1315">
        <v>65</v>
      </c>
      <c r="C1315">
        <v>66.879997000000003</v>
      </c>
      <c r="D1315">
        <v>60.580002</v>
      </c>
      <c r="E1315">
        <v>62.799999</v>
      </c>
      <c r="F1315">
        <v>60.677975000000004</v>
      </c>
      <c r="G1315">
        <v>17690000</v>
      </c>
    </row>
    <row r="1316" spans="1:7" x14ac:dyDescent="0.25">
      <c r="A1316" s="156">
        <v>43914</v>
      </c>
      <c r="B1316">
        <v>65.699996999999996</v>
      </c>
      <c r="C1316">
        <v>72.660004000000001</v>
      </c>
      <c r="D1316">
        <v>64</v>
      </c>
      <c r="E1316">
        <v>72.330001999999993</v>
      </c>
      <c r="F1316">
        <v>69.885963000000004</v>
      </c>
      <c r="G1316">
        <v>18849500</v>
      </c>
    </row>
    <row r="1317" spans="1:7" x14ac:dyDescent="0.25">
      <c r="A1317" s="156">
        <v>43915</v>
      </c>
      <c r="B1317">
        <v>80.110000999999997</v>
      </c>
      <c r="C1317">
        <v>83.489998</v>
      </c>
      <c r="D1317">
        <v>76.199996999999996</v>
      </c>
      <c r="E1317">
        <v>79.010002</v>
      </c>
      <c r="F1317">
        <v>76.340239999999994</v>
      </c>
      <c r="G1317">
        <v>27053200</v>
      </c>
    </row>
    <row r="1318" spans="1:7" x14ac:dyDescent="0.25">
      <c r="A1318" s="156">
        <v>43916</v>
      </c>
      <c r="B1318">
        <v>80.169998000000007</v>
      </c>
      <c r="C1318">
        <v>86.860000999999997</v>
      </c>
      <c r="D1318">
        <v>80.010002</v>
      </c>
      <c r="E1318">
        <v>84.300003000000004</v>
      </c>
      <c r="F1318">
        <v>81.451492000000002</v>
      </c>
      <c r="G1318">
        <v>17200800</v>
      </c>
    </row>
    <row r="1319" spans="1:7" x14ac:dyDescent="0.25">
      <c r="A1319" s="156">
        <v>43917</v>
      </c>
      <c r="B1319">
        <v>81.699996999999996</v>
      </c>
      <c r="C1319">
        <v>85.739998</v>
      </c>
      <c r="D1319">
        <v>79.510002</v>
      </c>
      <c r="E1319">
        <v>83.230002999999996</v>
      </c>
      <c r="F1319">
        <v>80.417655999999994</v>
      </c>
      <c r="G1319">
        <v>14183400</v>
      </c>
    </row>
    <row r="1320" spans="1:7" x14ac:dyDescent="0.25">
      <c r="A1320" s="156">
        <v>43920</v>
      </c>
      <c r="B1320">
        <v>84</v>
      </c>
      <c r="C1320">
        <v>85.959998999999996</v>
      </c>
      <c r="D1320">
        <v>81.5</v>
      </c>
      <c r="E1320">
        <v>85.379997000000003</v>
      </c>
      <c r="F1320">
        <v>82.494995000000003</v>
      </c>
      <c r="G1320">
        <v>10960100</v>
      </c>
    </row>
    <row r="1321" spans="1:7" x14ac:dyDescent="0.25">
      <c r="A1321" s="156">
        <v>43921</v>
      </c>
      <c r="B1321">
        <v>85.129997000000003</v>
      </c>
      <c r="C1321">
        <v>85.730002999999996</v>
      </c>
      <c r="D1321">
        <v>82.400002000000001</v>
      </c>
      <c r="E1321">
        <v>82.739998</v>
      </c>
      <c r="F1321">
        <v>79.944205999999994</v>
      </c>
      <c r="G1321">
        <v>9610100</v>
      </c>
    </row>
    <row r="1322" spans="1:7" x14ac:dyDescent="0.25">
      <c r="A1322" s="156">
        <v>43922</v>
      </c>
      <c r="B1322">
        <v>79.489998</v>
      </c>
      <c r="C1322">
        <v>81.180000000000007</v>
      </c>
      <c r="D1322">
        <v>78.529999000000004</v>
      </c>
      <c r="E1322">
        <v>79.230002999999996</v>
      </c>
      <c r="F1322">
        <v>76.552811000000005</v>
      </c>
      <c r="G1322">
        <v>9771300</v>
      </c>
    </row>
    <row r="1323" spans="1:7" x14ac:dyDescent="0.25">
      <c r="A1323" s="156">
        <v>43923</v>
      </c>
      <c r="B1323">
        <v>79</v>
      </c>
      <c r="C1323">
        <v>81.599997999999999</v>
      </c>
      <c r="D1323">
        <v>77.160004000000001</v>
      </c>
      <c r="E1323">
        <v>80.139999000000003</v>
      </c>
      <c r="F1323">
        <v>77.432045000000002</v>
      </c>
      <c r="G1323">
        <v>12731300</v>
      </c>
    </row>
    <row r="1324" spans="1:7" x14ac:dyDescent="0.25">
      <c r="A1324" s="156">
        <v>43924</v>
      </c>
      <c r="B1324">
        <v>79.360000999999997</v>
      </c>
      <c r="C1324">
        <v>79.790001000000004</v>
      </c>
      <c r="D1324">
        <v>77.910004000000001</v>
      </c>
      <c r="E1324">
        <v>78.860000999999997</v>
      </c>
      <c r="F1324">
        <v>76.195312999999999</v>
      </c>
      <c r="G1324">
        <v>8476900</v>
      </c>
    </row>
    <row r="1325" spans="1:7" x14ac:dyDescent="0.25">
      <c r="A1325" s="156">
        <v>43927</v>
      </c>
      <c r="B1325">
        <v>81.910004000000001</v>
      </c>
      <c r="C1325">
        <v>85.040001000000004</v>
      </c>
      <c r="D1325">
        <v>81.209998999999996</v>
      </c>
      <c r="E1325">
        <v>84.629997000000003</v>
      </c>
      <c r="F1325">
        <v>81.770325</v>
      </c>
      <c r="G1325">
        <v>11266500</v>
      </c>
    </row>
    <row r="1326" spans="1:7" x14ac:dyDescent="0.25">
      <c r="A1326" s="156">
        <v>43928</v>
      </c>
      <c r="B1326">
        <v>88.699996999999996</v>
      </c>
      <c r="C1326">
        <v>88.870002999999997</v>
      </c>
      <c r="D1326">
        <v>84.029999000000004</v>
      </c>
      <c r="E1326">
        <v>84.160004000000001</v>
      </c>
      <c r="F1326">
        <v>81.316231000000002</v>
      </c>
      <c r="G1326">
        <v>10468100</v>
      </c>
    </row>
    <row r="1327" spans="1:7" x14ac:dyDescent="0.25">
      <c r="A1327" s="156">
        <v>43929</v>
      </c>
      <c r="B1327">
        <v>84.699996999999996</v>
      </c>
      <c r="C1327">
        <v>85.769997000000004</v>
      </c>
      <c r="D1327">
        <v>83.610000999999997</v>
      </c>
      <c r="E1327">
        <v>85.300003000000004</v>
      </c>
      <c r="F1327">
        <v>82.417686000000003</v>
      </c>
      <c r="G1327">
        <v>6642700</v>
      </c>
    </row>
    <row r="1328" spans="1:7" x14ac:dyDescent="0.25">
      <c r="A1328" s="156">
        <v>43930</v>
      </c>
      <c r="B1328">
        <v>86.690002000000007</v>
      </c>
      <c r="C1328">
        <v>87.389999000000003</v>
      </c>
      <c r="D1328">
        <v>85.160004000000001</v>
      </c>
      <c r="E1328">
        <v>86.790001000000004</v>
      </c>
      <c r="F1328">
        <v>83.857337999999999</v>
      </c>
      <c r="G1328">
        <v>7773600</v>
      </c>
    </row>
    <row r="1329" spans="1:7" x14ac:dyDescent="0.25">
      <c r="A1329" s="156">
        <v>43934</v>
      </c>
      <c r="B1329">
        <v>85.800003000000004</v>
      </c>
      <c r="C1329">
        <v>85.989998</v>
      </c>
      <c r="D1329">
        <v>84.139999000000003</v>
      </c>
      <c r="E1329">
        <v>84.459998999999996</v>
      </c>
      <c r="F1329">
        <v>81.606078999999994</v>
      </c>
      <c r="G1329">
        <v>5077600</v>
      </c>
    </row>
    <row r="1330" spans="1:7" x14ac:dyDescent="0.25">
      <c r="A1330" s="156">
        <v>43935</v>
      </c>
      <c r="B1330">
        <v>85.949996999999996</v>
      </c>
      <c r="C1330">
        <v>87.769997000000004</v>
      </c>
      <c r="D1330">
        <v>85.480002999999996</v>
      </c>
      <c r="E1330">
        <v>87.470000999999996</v>
      </c>
      <c r="F1330">
        <v>84.514388999999994</v>
      </c>
      <c r="G1330">
        <v>6397200</v>
      </c>
    </row>
    <row r="1331" spans="1:7" x14ac:dyDescent="0.25">
      <c r="A1331" s="156">
        <v>43936</v>
      </c>
      <c r="B1331">
        <v>84.870002999999997</v>
      </c>
      <c r="C1331">
        <v>85.879997000000003</v>
      </c>
      <c r="D1331">
        <v>83.709998999999996</v>
      </c>
      <c r="E1331">
        <v>85.040001000000004</v>
      </c>
      <c r="F1331">
        <v>82.166481000000005</v>
      </c>
      <c r="G1331">
        <v>8053900</v>
      </c>
    </row>
    <row r="1332" spans="1:7" x14ac:dyDescent="0.25">
      <c r="A1332" s="156">
        <v>43937</v>
      </c>
      <c r="B1332">
        <v>85.43</v>
      </c>
      <c r="C1332">
        <v>86.529999000000004</v>
      </c>
      <c r="D1332">
        <v>84.550003000000004</v>
      </c>
      <c r="E1332">
        <v>86.300003000000004</v>
      </c>
      <c r="F1332">
        <v>83.383910999999998</v>
      </c>
      <c r="G1332">
        <v>9373800</v>
      </c>
    </row>
    <row r="1333" spans="1:7" x14ac:dyDescent="0.25">
      <c r="A1333" s="156">
        <v>43938</v>
      </c>
      <c r="B1333">
        <v>89</v>
      </c>
      <c r="C1333">
        <v>90.25</v>
      </c>
      <c r="D1333">
        <v>88.360000999999997</v>
      </c>
      <c r="E1333">
        <v>89.910004000000001</v>
      </c>
      <c r="F1333">
        <v>86.871932999999999</v>
      </c>
      <c r="G1333">
        <v>8111400</v>
      </c>
    </row>
    <row r="1334" spans="1:7" x14ac:dyDescent="0.25">
      <c r="A1334" s="156">
        <v>43941</v>
      </c>
      <c r="B1334">
        <v>88.43</v>
      </c>
      <c r="C1334">
        <v>89.440002000000007</v>
      </c>
      <c r="D1334">
        <v>87.519997000000004</v>
      </c>
      <c r="E1334">
        <v>87.900002000000001</v>
      </c>
      <c r="F1334">
        <v>84.929832000000005</v>
      </c>
      <c r="G1334">
        <v>7244400</v>
      </c>
    </row>
    <row r="1335" spans="1:7" x14ac:dyDescent="0.25">
      <c r="A1335" s="156">
        <v>43942</v>
      </c>
      <c r="B1335">
        <v>85.989998</v>
      </c>
      <c r="C1335">
        <v>86.900002000000001</v>
      </c>
      <c r="D1335">
        <v>85.089995999999999</v>
      </c>
      <c r="E1335">
        <v>85.199996999999996</v>
      </c>
      <c r="F1335">
        <v>82.321074999999993</v>
      </c>
      <c r="G1335">
        <v>6597000</v>
      </c>
    </row>
    <row r="1336" spans="1:7" x14ac:dyDescent="0.25">
      <c r="A1336" s="156">
        <v>43943</v>
      </c>
      <c r="B1336">
        <v>86.980002999999996</v>
      </c>
      <c r="C1336">
        <v>89.440002000000007</v>
      </c>
      <c r="D1336">
        <v>86.419998000000007</v>
      </c>
      <c r="E1336">
        <v>88.769997000000004</v>
      </c>
      <c r="F1336">
        <v>85.770438999999996</v>
      </c>
      <c r="G1336">
        <v>6463000</v>
      </c>
    </row>
    <row r="1337" spans="1:7" x14ac:dyDescent="0.25">
      <c r="A1337" s="156">
        <v>43944</v>
      </c>
      <c r="B1337">
        <v>88.940002000000007</v>
      </c>
      <c r="C1337">
        <v>89.529999000000004</v>
      </c>
      <c r="D1337">
        <v>87.260002</v>
      </c>
      <c r="E1337">
        <v>87.349997999999999</v>
      </c>
      <c r="F1337">
        <v>84.398415</v>
      </c>
      <c r="G1337">
        <v>5343500</v>
      </c>
    </row>
    <row r="1338" spans="1:7" x14ac:dyDescent="0.25">
      <c r="A1338" s="156">
        <v>43945</v>
      </c>
      <c r="B1338">
        <v>88.889999000000003</v>
      </c>
      <c r="C1338">
        <v>89.120002999999997</v>
      </c>
      <c r="D1338">
        <v>87.650002000000001</v>
      </c>
      <c r="E1338">
        <v>88.370002999999997</v>
      </c>
      <c r="F1338">
        <v>85.383956999999995</v>
      </c>
      <c r="G1338">
        <v>4450100</v>
      </c>
    </row>
    <row r="1339" spans="1:7" x14ac:dyDescent="0.25">
      <c r="A1339" s="156">
        <v>43948</v>
      </c>
      <c r="B1339">
        <v>88.379997000000003</v>
      </c>
      <c r="C1339">
        <v>89.870002999999997</v>
      </c>
      <c r="D1339">
        <v>87.309997999999993</v>
      </c>
      <c r="E1339">
        <v>89.370002999999997</v>
      </c>
      <c r="F1339">
        <v>86.350182000000004</v>
      </c>
      <c r="G1339">
        <v>6875100</v>
      </c>
    </row>
    <row r="1340" spans="1:7" x14ac:dyDescent="0.25">
      <c r="A1340" s="156">
        <v>43949</v>
      </c>
      <c r="B1340">
        <v>90.550003000000004</v>
      </c>
      <c r="C1340">
        <v>90.709998999999996</v>
      </c>
      <c r="D1340">
        <v>88.629997000000003</v>
      </c>
      <c r="E1340">
        <v>88.800003000000004</v>
      </c>
      <c r="F1340">
        <v>85.799423000000004</v>
      </c>
      <c r="G1340">
        <v>5145400</v>
      </c>
    </row>
    <row r="1341" spans="1:7" x14ac:dyDescent="0.25">
      <c r="A1341" s="156">
        <v>43950</v>
      </c>
      <c r="B1341">
        <v>90</v>
      </c>
      <c r="C1341">
        <v>91.389999000000003</v>
      </c>
      <c r="D1341">
        <v>87.830001999999993</v>
      </c>
      <c r="E1341">
        <v>88.07</v>
      </c>
      <c r="F1341">
        <v>85.094100999999995</v>
      </c>
      <c r="G1341">
        <v>9461400</v>
      </c>
    </row>
    <row r="1342" spans="1:7" x14ac:dyDescent="0.25">
      <c r="A1342" s="156">
        <v>43951</v>
      </c>
      <c r="B1342">
        <v>87</v>
      </c>
      <c r="C1342">
        <v>88</v>
      </c>
      <c r="D1342">
        <v>86.510002</v>
      </c>
      <c r="E1342">
        <v>87.18</v>
      </c>
      <c r="F1342">
        <v>84.234183999999999</v>
      </c>
      <c r="G1342">
        <v>9371400</v>
      </c>
    </row>
    <row r="1343" spans="1:7" x14ac:dyDescent="0.25">
      <c r="A1343" s="156">
        <v>43952</v>
      </c>
      <c r="B1343">
        <v>85.669998000000007</v>
      </c>
      <c r="C1343">
        <v>86.110000999999997</v>
      </c>
      <c r="D1343">
        <v>84.809997999999993</v>
      </c>
      <c r="E1343">
        <v>85.540001000000004</v>
      </c>
      <c r="F1343">
        <v>82.649590000000003</v>
      </c>
      <c r="G1343">
        <v>6151200</v>
      </c>
    </row>
    <row r="1344" spans="1:7" x14ac:dyDescent="0.25">
      <c r="A1344" s="156">
        <v>43955</v>
      </c>
      <c r="B1344">
        <v>84.68</v>
      </c>
      <c r="C1344">
        <v>85.800003000000004</v>
      </c>
      <c r="D1344">
        <v>84.309997999999993</v>
      </c>
      <c r="E1344">
        <v>85.75</v>
      </c>
      <c r="F1344">
        <v>82.852485999999999</v>
      </c>
      <c r="G1344">
        <v>6348900</v>
      </c>
    </row>
    <row r="1345" spans="1:7" x14ac:dyDescent="0.25">
      <c r="A1345" s="156">
        <v>43956</v>
      </c>
      <c r="B1345">
        <v>86.540001000000004</v>
      </c>
      <c r="C1345">
        <v>88.529999000000004</v>
      </c>
      <c r="D1345">
        <v>86.029999000000004</v>
      </c>
      <c r="E1345">
        <v>87.199996999999996</v>
      </c>
      <c r="F1345">
        <v>84.253494000000003</v>
      </c>
      <c r="G1345">
        <v>6321500</v>
      </c>
    </row>
    <row r="1346" spans="1:7" x14ac:dyDescent="0.25">
      <c r="A1346" s="156">
        <v>43957</v>
      </c>
      <c r="B1346">
        <v>88.050003000000004</v>
      </c>
      <c r="C1346">
        <v>88.690002000000007</v>
      </c>
      <c r="D1346">
        <v>87.43</v>
      </c>
      <c r="E1346">
        <v>88.440002000000007</v>
      </c>
      <c r="F1346">
        <v>85.451599000000002</v>
      </c>
      <c r="G1346">
        <v>7342300</v>
      </c>
    </row>
    <row r="1347" spans="1:7" x14ac:dyDescent="0.25">
      <c r="A1347" s="156">
        <v>43958</v>
      </c>
      <c r="B1347">
        <v>89.400002000000001</v>
      </c>
      <c r="C1347">
        <v>90.239998</v>
      </c>
      <c r="D1347">
        <v>88.379997000000003</v>
      </c>
      <c r="E1347">
        <v>88.559997999999993</v>
      </c>
      <c r="F1347">
        <v>85.567535000000007</v>
      </c>
      <c r="G1347">
        <v>4565900</v>
      </c>
    </row>
    <row r="1348" spans="1:7" x14ac:dyDescent="0.25">
      <c r="A1348" s="156">
        <v>43959</v>
      </c>
      <c r="B1348">
        <v>90.110000999999997</v>
      </c>
      <c r="C1348">
        <v>90.639999000000003</v>
      </c>
      <c r="D1348">
        <v>89.589995999999999</v>
      </c>
      <c r="E1348">
        <v>90.459998999999996</v>
      </c>
      <c r="F1348">
        <v>87.403351000000001</v>
      </c>
      <c r="G1348">
        <v>5488000</v>
      </c>
    </row>
    <row r="1349" spans="1:7" x14ac:dyDescent="0.25">
      <c r="A1349" s="156">
        <v>43962</v>
      </c>
      <c r="B1349">
        <v>89.449996999999996</v>
      </c>
      <c r="C1349">
        <v>91.419998000000007</v>
      </c>
      <c r="D1349">
        <v>89.139999000000003</v>
      </c>
      <c r="E1349">
        <v>90.93</v>
      </c>
      <c r="F1349">
        <v>87.857451999999995</v>
      </c>
      <c r="G1349">
        <v>4937600</v>
      </c>
    </row>
    <row r="1350" spans="1:7" x14ac:dyDescent="0.25">
      <c r="A1350" s="156">
        <v>43963</v>
      </c>
      <c r="B1350">
        <v>91.529999000000004</v>
      </c>
      <c r="C1350">
        <v>91.669998000000007</v>
      </c>
      <c r="D1350">
        <v>88.150002000000001</v>
      </c>
      <c r="E1350">
        <v>88.260002</v>
      </c>
      <c r="F1350">
        <v>85.277694999999994</v>
      </c>
      <c r="G1350">
        <v>5622600</v>
      </c>
    </row>
    <row r="1351" spans="1:7" x14ac:dyDescent="0.25">
      <c r="A1351" s="156">
        <v>43964</v>
      </c>
      <c r="B1351">
        <v>87.379997000000003</v>
      </c>
      <c r="C1351">
        <v>87.739998</v>
      </c>
      <c r="D1351">
        <v>85.199996999999996</v>
      </c>
      <c r="E1351">
        <v>86.019997000000004</v>
      </c>
      <c r="F1351">
        <v>83.113365000000002</v>
      </c>
      <c r="G1351">
        <v>6739800</v>
      </c>
    </row>
    <row r="1352" spans="1:7" x14ac:dyDescent="0.25">
      <c r="A1352" s="156">
        <v>43965</v>
      </c>
      <c r="B1352">
        <v>85</v>
      </c>
      <c r="C1352">
        <v>86.580001999999993</v>
      </c>
      <c r="D1352">
        <v>84.110000999999997</v>
      </c>
      <c r="E1352">
        <v>86.550003000000004</v>
      </c>
      <c r="F1352">
        <v>83.625465000000005</v>
      </c>
      <c r="G1352">
        <v>7431800</v>
      </c>
    </row>
    <row r="1353" spans="1:7" x14ac:dyDescent="0.25">
      <c r="A1353" s="156">
        <v>43966</v>
      </c>
      <c r="B1353">
        <v>85.25</v>
      </c>
      <c r="C1353">
        <v>87.230002999999996</v>
      </c>
      <c r="D1353">
        <v>84.879997000000003</v>
      </c>
      <c r="E1353">
        <v>86.989998</v>
      </c>
      <c r="F1353">
        <v>84.050583000000003</v>
      </c>
      <c r="G1353">
        <v>9165000</v>
      </c>
    </row>
    <row r="1354" spans="1:7" x14ac:dyDescent="0.25">
      <c r="A1354" s="156">
        <v>43969</v>
      </c>
      <c r="B1354">
        <v>90.489998</v>
      </c>
      <c r="C1354">
        <v>91.599997999999999</v>
      </c>
      <c r="D1354">
        <v>89.879997000000003</v>
      </c>
      <c r="E1354">
        <v>91.040001000000004</v>
      </c>
      <c r="F1354">
        <v>87.963745000000003</v>
      </c>
      <c r="G1354">
        <v>8517200</v>
      </c>
    </row>
    <row r="1355" spans="1:7" x14ac:dyDescent="0.25">
      <c r="A1355" s="156">
        <v>43970</v>
      </c>
      <c r="B1355">
        <v>90.849997999999999</v>
      </c>
      <c r="C1355">
        <v>93.82</v>
      </c>
      <c r="D1355">
        <v>90.82</v>
      </c>
      <c r="E1355">
        <v>91.510002</v>
      </c>
      <c r="F1355">
        <v>88.417846999999995</v>
      </c>
      <c r="G1355">
        <v>6514100</v>
      </c>
    </row>
    <row r="1356" spans="1:7" x14ac:dyDescent="0.25">
      <c r="A1356" s="156">
        <v>43971</v>
      </c>
      <c r="B1356">
        <v>93.199996999999996</v>
      </c>
      <c r="C1356">
        <v>93.860000999999997</v>
      </c>
      <c r="D1356">
        <v>92.699996999999996</v>
      </c>
      <c r="E1356">
        <v>92.949996999999996</v>
      </c>
      <c r="F1356">
        <v>89.809203999999994</v>
      </c>
      <c r="G1356">
        <v>6347000</v>
      </c>
    </row>
    <row r="1357" spans="1:7" x14ac:dyDescent="0.25">
      <c r="A1357" s="156">
        <v>43972</v>
      </c>
      <c r="B1357">
        <v>92.879997000000003</v>
      </c>
      <c r="C1357">
        <v>94.379997000000003</v>
      </c>
      <c r="D1357">
        <v>92.370002999999997</v>
      </c>
      <c r="E1357">
        <v>94.260002</v>
      </c>
      <c r="F1357">
        <v>91.074928</v>
      </c>
      <c r="G1357">
        <v>7504300</v>
      </c>
    </row>
    <row r="1358" spans="1:7" x14ac:dyDescent="0.25">
      <c r="A1358" s="156">
        <v>43973</v>
      </c>
      <c r="B1358">
        <v>94.419998000000007</v>
      </c>
      <c r="C1358">
        <v>94.650002000000001</v>
      </c>
      <c r="D1358">
        <v>93.349997999999999</v>
      </c>
      <c r="E1358">
        <v>93.75</v>
      </c>
      <c r="F1358">
        <v>90.582168999999993</v>
      </c>
      <c r="G1358">
        <v>4049500</v>
      </c>
    </row>
    <row r="1359" spans="1:7" x14ac:dyDescent="0.25">
      <c r="A1359" s="156">
        <v>43977</v>
      </c>
      <c r="B1359">
        <v>95.980002999999996</v>
      </c>
      <c r="C1359">
        <v>97.43</v>
      </c>
      <c r="D1359">
        <v>95.279999000000004</v>
      </c>
      <c r="E1359">
        <v>96.620002999999997</v>
      </c>
      <c r="F1359">
        <v>93.355202000000006</v>
      </c>
      <c r="G1359">
        <v>7185200</v>
      </c>
    </row>
    <row r="1360" spans="1:7" x14ac:dyDescent="0.25">
      <c r="A1360" s="156">
        <v>43978</v>
      </c>
      <c r="B1360">
        <v>98.120002999999997</v>
      </c>
      <c r="C1360">
        <v>99.989998</v>
      </c>
      <c r="D1360">
        <v>97.620002999999997</v>
      </c>
      <c r="E1360">
        <v>99.870002999999997</v>
      </c>
      <c r="F1360">
        <v>96.495377000000005</v>
      </c>
      <c r="G1360">
        <v>7915900</v>
      </c>
    </row>
    <row r="1361" spans="1:7" x14ac:dyDescent="0.25">
      <c r="A1361" s="156">
        <v>43979</v>
      </c>
      <c r="B1361">
        <v>100.089996</v>
      </c>
      <c r="C1361">
        <v>100.69000200000001</v>
      </c>
      <c r="D1361">
        <v>98.25</v>
      </c>
      <c r="E1361">
        <v>98.459998999999996</v>
      </c>
      <c r="F1361">
        <v>95.133026000000001</v>
      </c>
      <c r="G1361">
        <v>7260700</v>
      </c>
    </row>
    <row r="1362" spans="1:7" x14ac:dyDescent="0.25">
      <c r="A1362" s="156">
        <v>43980</v>
      </c>
      <c r="B1362">
        <v>98.190002000000007</v>
      </c>
      <c r="C1362">
        <v>99.25</v>
      </c>
      <c r="D1362">
        <v>96.93</v>
      </c>
      <c r="E1362">
        <v>98.580001999999993</v>
      </c>
      <c r="F1362">
        <v>95.486564999999999</v>
      </c>
      <c r="G1362">
        <v>10332500</v>
      </c>
    </row>
    <row r="1363" spans="1:7" x14ac:dyDescent="0.25">
      <c r="A1363" s="156">
        <v>43983</v>
      </c>
      <c r="B1363">
        <v>98.400002000000001</v>
      </c>
      <c r="C1363">
        <v>99.779999000000004</v>
      </c>
      <c r="D1363">
        <v>97.889999000000003</v>
      </c>
      <c r="E1363">
        <v>99.540001000000004</v>
      </c>
      <c r="F1363">
        <v>96.416443000000001</v>
      </c>
      <c r="G1363">
        <v>4295400</v>
      </c>
    </row>
    <row r="1364" spans="1:7" x14ac:dyDescent="0.25">
      <c r="A1364" s="156">
        <v>43984</v>
      </c>
      <c r="B1364">
        <v>99.419998000000007</v>
      </c>
      <c r="C1364">
        <v>100.879997</v>
      </c>
      <c r="D1364">
        <v>98.82</v>
      </c>
      <c r="E1364">
        <v>100.739998</v>
      </c>
      <c r="F1364">
        <v>97.578781000000006</v>
      </c>
      <c r="G1364">
        <v>10798700</v>
      </c>
    </row>
    <row r="1365" spans="1:7" x14ac:dyDescent="0.25">
      <c r="A1365" s="156">
        <v>43985</v>
      </c>
      <c r="B1365">
        <v>101.260002</v>
      </c>
      <c r="C1365">
        <v>104.550003</v>
      </c>
      <c r="D1365">
        <v>101.120003</v>
      </c>
      <c r="E1365">
        <v>104.110001</v>
      </c>
      <c r="F1365">
        <v>100.84303300000001</v>
      </c>
      <c r="G1365">
        <v>5867700</v>
      </c>
    </row>
    <row r="1366" spans="1:7" x14ac:dyDescent="0.25">
      <c r="A1366" s="156">
        <v>43986</v>
      </c>
      <c r="B1366">
        <v>103.660004</v>
      </c>
      <c r="C1366">
        <v>103.900002</v>
      </c>
      <c r="D1366">
        <v>100.470001</v>
      </c>
      <c r="E1366">
        <v>101.279999</v>
      </c>
      <c r="F1366">
        <v>98.101844999999997</v>
      </c>
      <c r="G1366">
        <v>8775000</v>
      </c>
    </row>
    <row r="1367" spans="1:7" x14ac:dyDescent="0.25">
      <c r="A1367" s="156">
        <v>43987</v>
      </c>
      <c r="B1367">
        <v>104</v>
      </c>
      <c r="C1367">
        <v>104.69000200000001</v>
      </c>
      <c r="D1367">
        <v>102.129997</v>
      </c>
      <c r="E1367">
        <v>102.709999</v>
      </c>
      <c r="F1367">
        <v>99.486969000000002</v>
      </c>
      <c r="G1367">
        <v>8363600</v>
      </c>
    </row>
    <row r="1368" spans="1:7" x14ac:dyDescent="0.25">
      <c r="A1368" s="156">
        <v>43990</v>
      </c>
      <c r="B1368">
        <v>103.050003</v>
      </c>
      <c r="C1368">
        <v>104.300003</v>
      </c>
      <c r="D1368">
        <v>102.709999</v>
      </c>
      <c r="E1368">
        <v>104.290001</v>
      </c>
      <c r="F1368">
        <v>101.017387</v>
      </c>
      <c r="G1368">
        <v>6165400</v>
      </c>
    </row>
    <row r="1369" spans="1:7" x14ac:dyDescent="0.25">
      <c r="A1369" s="156">
        <v>43991</v>
      </c>
      <c r="B1369">
        <v>102.82</v>
      </c>
      <c r="C1369">
        <v>103.769997</v>
      </c>
      <c r="D1369">
        <v>102.43</v>
      </c>
      <c r="E1369">
        <v>102.629997</v>
      </c>
      <c r="F1369">
        <v>99.409462000000005</v>
      </c>
      <c r="G1369">
        <v>5385900</v>
      </c>
    </row>
    <row r="1370" spans="1:7" x14ac:dyDescent="0.25">
      <c r="A1370" s="156">
        <v>43992</v>
      </c>
      <c r="B1370">
        <v>103</v>
      </c>
      <c r="C1370">
        <v>103.150002</v>
      </c>
      <c r="D1370">
        <v>101.709999</v>
      </c>
      <c r="E1370">
        <v>102.120003</v>
      </c>
      <c r="F1370">
        <v>98.915474000000003</v>
      </c>
      <c r="G1370">
        <v>5194200</v>
      </c>
    </row>
    <row r="1371" spans="1:7" x14ac:dyDescent="0.25">
      <c r="A1371" s="156">
        <v>43993</v>
      </c>
      <c r="B1371">
        <v>98.379997000000003</v>
      </c>
      <c r="C1371">
        <v>98.989998</v>
      </c>
      <c r="D1371">
        <v>94.879997000000003</v>
      </c>
      <c r="E1371">
        <v>95.169998000000007</v>
      </c>
      <c r="F1371">
        <v>92.183563000000007</v>
      </c>
      <c r="G1371">
        <v>10976900</v>
      </c>
    </row>
    <row r="1372" spans="1:7" x14ac:dyDescent="0.25">
      <c r="A1372" s="156">
        <v>43994</v>
      </c>
      <c r="B1372">
        <v>97.800003000000004</v>
      </c>
      <c r="C1372">
        <v>97.800003000000004</v>
      </c>
      <c r="D1372">
        <v>94.739998</v>
      </c>
      <c r="E1372">
        <v>96.43</v>
      </c>
      <c r="F1372">
        <v>93.404030000000006</v>
      </c>
      <c r="G1372">
        <v>7416400</v>
      </c>
    </row>
    <row r="1373" spans="1:7" x14ac:dyDescent="0.25">
      <c r="A1373" s="156">
        <v>43997</v>
      </c>
      <c r="B1373">
        <v>93.900002000000001</v>
      </c>
      <c r="C1373">
        <v>98.080001999999993</v>
      </c>
      <c r="D1373">
        <v>93.440002000000007</v>
      </c>
      <c r="E1373">
        <v>97.839995999999999</v>
      </c>
      <c r="F1373">
        <v>94.769774999999996</v>
      </c>
      <c r="G1373">
        <v>8645300</v>
      </c>
    </row>
    <row r="1374" spans="1:7" x14ac:dyDescent="0.25">
      <c r="A1374" s="156">
        <v>43998</v>
      </c>
      <c r="B1374">
        <v>101.25</v>
      </c>
      <c r="C1374">
        <v>101.339996</v>
      </c>
      <c r="D1374">
        <v>97.720000999999996</v>
      </c>
      <c r="E1374">
        <v>99.040001000000004</v>
      </c>
      <c r="F1374">
        <v>95.932136999999997</v>
      </c>
      <c r="G1374">
        <v>6054400</v>
      </c>
    </row>
    <row r="1375" spans="1:7" x14ac:dyDescent="0.25">
      <c r="A1375" s="156">
        <v>43999</v>
      </c>
      <c r="B1375">
        <v>99</v>
      </c>
      <c r="C1375">
        <v>100.239998</v>
      </c>
      <c r="D1375">
        <v>98.889999000000003</v>
      </c>
      <c r="E1375">
        <v>99.209998999999996</v>
      </c>
      <c r="F1375">
        <v>96.096808999999993</v>
      </c>
      <c r="G1375">
        <v>3405500</v>
      </c>
    </row>
    <row r="1376" spans="1:7" x14ac:dyDescent="0.25">
      <c r="A1376" s="156">
        <v>44000</v>
      </c>
      <c r="B1376">
        <v>98.690002000000007</v>
      </c>
      <c r="C1376">
        <v>99.419998000000007</v>
      </c>
      <c r="D1376">
        <v>97.849997999999999</v>
      </c>
      <c r="E1376">
        <v>98.449996999999996</v>
      </c>
      <c r="F1376">
        <v>95.360657000000003</v>
      </c>
      <c r="G1376">
        <v>4392400</v>
      </c>
    </row>
    <row r="1377" spans="1:7" x14ac:dyDescent="0.25">
      <c r="A1377" s="156">
        <v>44001</v>
      </c>
      <c r="B1377">
        <v>99.970000999999996</v>
      </c>
      <c r="C1377">
        <v>99.980002999999996</v>
      </c>
      <c r="D1377">
        <v>95.779999000000004</v>
      </c>
      <c r="E1377">
        <v>95.779999000000004</v>
      </c>
      <c r="F1377">
        <v>92.774428999999998</v>
      </c>
      <c r="G1377">
        <v>10304000</v>
      </c>
    </row>
    <row r="1378" spans="1:7" x14ac:dyDescent="0.25">
      <c r="A1378" s="156">
        <v>44004</v>
      </c>
      <c r="B1378">
        <v>96.849997999999999</v>
      </c>
      <c r="C1378">
        <v>99.540001000000004</v>
      </c>
      <c r="D1378">
        <v>96.019997000000004</v>
      </c>
      <c r="E1378">
        <v>99.510002</v>
      </c>
      <c r="F1378">
        <v>96.387383</v>
      </c>
      <c r="G1378">
        <v>6918200</v>
      </c>
    </row>
    <row r="1379" spans="1:7" x14ac:dyDescent="0.25">
      <c r="A1379" s="156">
        <v>44005</v>
      </c>
      <c r="B1379">
        <v>101.150002</v>
      </c>
      <c r="C1379">
        <v>102.220001</v>
      </c>
      <c r="D1379">
        <v>100.709999</v>
      </c>
      <c r="E1379">
        <v>101.91999800000001</v>
      </c>
      <c r="F1379">
        <v>98.721755999999999</v>
      </c>
      <c r="G1379">
        <v>6499000</v>
      </c>
    </row>
    <row r="1380" spans="1:7" x14ac:dyDescent="0.25">
      <c r="A1380" s="156">
        <v>44006</v>
      </c>
      <c r="B1380">
        <v>100.94000200000001</v>
      </c>
      <c r="C1380">
        <v>101.849998</v>
      </c>
      <c r="D1380">
        <v>98.089995999999999</v>
      </c>
      <c r="E1380">
        <v>100.08000199999999</v>
      </c>
      <c r="F1380">
        <v>96.939514000000003</v>
      </c>
      <c r="G1380">
        <v>8611600</v>
      </c>
    </row>
    <row r="1381" spans="1:7" x14ac:dyDescent="0.25">
      <c r="A1381" s="156">
        <v>44007</v>
      </c>
      <c r="B1381">
        <v>99.230002999999996</v>
      </c>
      <c r="C1381">
        <v>101.68</v>
      </c>
      <c r="D1381">
        <v>98.800003000000004</v>
      </c>
      <c r="E1381">
        <v>101.400002</v>
      </c>
      <c r="F1381">
        <v>98.218063000000001</v>
      </c>
      <c r="G1381">
        <v>11531400</v>
      </c>
    </row>
    <row r="1382" spans="1:7" x14ac:dyDescent="0.25">
      <c r="A1382" s="156">
        <v>44008</v>
      </c>
      <c r="B1382">
        <v>98.5</v>
      </c>
      <c r="C1382">
        <v>98.779999000000004</v>
      </c>
      <c r="D1382">
        <v>93.57</v>
      </c>
      <c r="E1382">
        <v>93.669998000000007</v>
      </c>
      <c r="F1382">
        <v>90.730637000000002</v>
      </c>
      <c r="G1382">
        <v>24918500</v>
      </c>
    </row>
    <row r="1383" spans="1:7" x14ac:dyDescent="0.25">
      <c r="A1383" s="156">
        <v>44011</v>
      </c>
      <c r="B1383">
        <v>93.699996999999996</v>
      </c>
      <c r="C1383">
        <v>96</v>
      </c>
      <c r="D1383">
        <v>93.699996999999996</v>
      </c>
      <c r="E1383">
        <v>95.870002999999997</v>
      </c>
      <c r="F1383">
        <v>92.861609999999999</v>
      </c>
      <c r="G1383">
        <v>9624200</v>
      </c>
    </row>
    <row r="1384" spans="1:7" x14ac:dyDescent="0.25">
      <c r="A1384" s="156">
        <v>44012</v>
      </c>
      <c r="B1384">
        <v>96</v>
      </c>
      <c r="C1384">
        <v>98.300003000000004</v>
      </c>
      <c r="D1384">
        <v>95.639999000000003</v>
      </c>
      <c r="E1384">
        <v>98.050003000000004</v>
      </c>
      <c r="F1384">
        <v>94.973190000000002</v>
      </c>
      <c r="G1384">
        <v>9065500</v>
      </c>
    </row>
    <row r="1385" spans="1:7" x14ac:dyDescent="0.25">
      <c r="A1385" s="156">
        <v>44013</v>
      </c>
      <c r="B1385">
        <v>98.5</v>
      </c>
      <c r="C1385">
        <v>98.720000999999996</v>
      </c>
      <c r="D1385">
        <v>97.110000999999997</v>
      </c>
      <c r="E1385">
        <v>97.400002000000001</v>
      </c>
      <c r="F1385">
        <v>94.343604999999997</v>
      </c>
      <c r="G1385">
        <v>5733800</v>
      </c>
    </row>
    <row r="1386" spans="1:7" x14ac:dyDescent="0.25">
      <c r="A1386" s="156">
        <v>44014</v>
      </c>
      <c r="B1386">
        <v>98.779999000000004</v>
      </c>
      <c r="C1386">
        <v>99.660004000000001</v>
      </c>
      <c r="D1386">
        <v>98.019997000000004</v>
      </c>
      <c r="E1386">
        <v>98.43</v>
      </c>
      <c r="F1386">
        <v>95.341269999999994</v>
      </c>
      <c r="G1386">
        <v>5354900</v>
      </c>
    </row>
    <row r="1387" spans="1:7" x14ac:dyDescent="0.25">
      <c r="A1387" s="156">
        <v>44018</v>
      </c>
      <c r="B1387">
        <v>99.620002999999997</v>
      </c>
      <c r="C1387">
        <v>100.029999</v>
      </c>
      <c r="D1387">
        <v>99.040001000000004</v>
      </c>
      <c r="E1387">
        <v>99.949996999999996</v>
      </c>
      <c r="F1387">
        <v>96.813575999999998</v>
      </c>
      <c r="G1387">
        <v>4995000</v>
      </c>
    </row>
    <row r="1388" spans="1:7" x14ac:dyDescent="0.25">
      <c r="A1388" s="156">
        <v>44019</v>
      </c>
      <c r="B1388">
        <v>99.220000999999996</v>
      </c>
      <c r="C1388">
        <v>99.550003000000004</v>
      </c>
      <c r="D1388">
        <v>96.919998000000007</v>
      </c>
      <c r="E1388">
        <v>97.07</v>
      </c>
      <c r="F1388">
        <v>94.023955999999998</v>
      </c>
      <c r="G1388">
        <v>6352900</v>
      </c>
    </row>
    <row r="1389" spans="1:7" x14ac:dyDescent="0.25">
      <c r="A1389" s="156">
        <v>44020</v>
      </c>
      <c r="B1389">
        <v>97.5</v>
      </c>
      <c r="C1389">
        <v>98.980002999999996</v>
      </c>
      <c r="D1389">
        <v>96.959998999999996</v>
      </c>
      <c r="E1389">
        <v>98.839995999999999</v>
      </c>
      <c r="F1389">
        <v>95.738418999999993</v>
      </c>
      <c r="G1389">
        <v>5634600</v>
      </c>
    </row>
    <row r="1390" spans="1:7" x14ac:dyDescent="0.25">
      <c r="A1390" s="156">
        <v>44021</v>
      </c>
      <c r="B1390">
        <v>98.550003000000004</v>
      </c>
      <c r="C1390">
        <v>98.910004000000001</v>
      </c>
      <c r="D1390">
        <v>96.370002999999997</v>
      </c>
      <c r="E1390">
        <v>96.989998</v>
      </c>
      <c r="F1390">
        <v>93.946472</v>
      </c>
      <c r="G1390">
        <v>6282300</v>
      </c>
    </row>
    <row r="1391" spans="1:7" x14ac:dyDescent="0.25">
      <c r="A1391" s="156">
        <v>44022</v>
      </c>
      <c r="B1391">
        <v>97</v>
      </c>
      <c r="C1391">
        <v>98.050003000000004</v>
      </c>
      <c r="D1391">
        <v>95.720000999999996</v>
      </c>
      <c r="E1391">
        <v>97.989998</v>
      </c>
      <c r="F1391">
        <v>94.91507</v>
      </c>
      <c r="G1391">
        <v>3967000</v>
      </c>
    </row>
    <row r="1392" spans="1:7" x14ac:dyDescent="0.25">
      <c r="A1392" s="156">
        <v>44025</v>
      </c>
      <c r="B1392">
        <v>98.25</v>
      </c>
      <c r="C1392">
        <v>98.940002000000007</v>
      </c>
      <c r="D1392">
        <v>96.260002</v>
      </c>
      <c r="E1392">
        <v>96.459998999999996</v>
      </c>
      <c r="F1392">
        <v>93.433098000000001</v>
      </c>
      <c r="G1392">
        <v>4845600</v>
      </c>
    </row>
    <row r="1393" spans="1:7" x14ac:dyDescent="0.25">
      <c r="A1393" s="156">
        <v>44026</v>
      </c>
      <c r="B1393">
        <v>96.330001999999993</v>
      </c>
      <c r="C1393">
        <v>97.25</v>
      </c>
      <c r="D1393">
        <v>95.510002</v>
      </c>
      <c r="E1393">
        <v>96.760002</v>
      </c>
      <c r="F1393">
        <v>93.723679000000004</v>
      </c>
      <c r="G1393">
        <v>4850600</v>
      </c>
    </row>
    <row r="1394" spans="1:7" x14ac:dyDescent="0.25">
      <c r="A1394" s="156">
        <v>44027</v>
      </c>
      <c r="B1394">
        <v>98.410004000000001</v>
      </c>
      <c r="C1394">
        <v>99.040001000000004</v>
      </c>
      <c r="D1394">
        <v>97.309997999999993</v>
      </c>
      <c r="E1394">
        <v>98.540001000000004</v>
      </c>
      <c r="F1394">
        <v>95.447829999999996</v>
      </c>
      <c r="G1394">
        <v>5343700</v>
      </c>
    </row>
    <row r="1395" spans="1:7" x14ac:dyDescent="0.25">
      <c r="A1395" s="156">
        <v>44028</v>
      </c>
      <c r="B1395">
        <v>97.5</v>
      </c>
      <c r="C1395">
        <v>98.230002999999996</v>
      </c>
      <c r="D1395">
        <v>97.040001000000004</v>
      </c>
      <c r="E1395">
        <v>97.260002</v>
      </c>
      <c r="F1395">
        <v>94.207993000000002</v>
      </c>
      <c r="G1395">
        <v>3594700</v>
      </c>
    </row>
    <row r="1396" spans="1:7" x14ac:dyDescent="0.25">
      <c r="A1396" s="156">
        <v>44029</v>
      </c>
      <c r="B1396">
        <v>96.949996999999996</v>
      </c>
      <c r="C1396">
        <v>97.230002999999996</v>
      </c>
      <c r="D1396">
        <v>96.040001000000004</v>
      </c>
      <c r="E1396">
        <v>96.279999000000004</v>
      </c>
      <c r="F1396">
        <v>93.258735999999999</v>
      </c>
      <c r="G1396">
        <v>7405700</v>
      </c>
    </row>
    <row r="1397" spans="1:7" x14ac:dyDescent="0.25">
      <c r="A1397" s="156">
        <v>44032</v>
      </c>
      <c r="B1397">
        <v>95.5</v>
      </c>
      <c r="C1397">
        <v>96.349997999999999</v>
      </c>
      <c r="D1397">
        <v>95.110000999999997</v>
      </c>
      <c r="E1397">
        <v>95.650002000000001</v>
      </c>
      <c r="F1397">
        <v>92.648514000000006</v>
      </c>
      <c r="G1397">
        <v>5822300</v>
      </c>
    </row>
    <row r="1398" spans="1:7" x14ac:dyDescent="0.25">
      <c r="A1398" s="156">
        <v>44033</v>
      </c>
      <c r="B1398">
        <v>96.919998000000007</v>
      </c>
      <c r="C1398">
        <v>99</v>
      </c>
      <c r="D1398">
        <v>96.099997999999999</v>
      </c>
      <c r="E1398">
        <v>98.360000999999997</v>
      </c>
      <c r="F1398">
        <v>95.27346</v>
      </c>
      <c r="G1398">
        <v>5855600</v>
      </c>
    </row>
    <row r="1399" spans="1:7" x14ac:dyDescent="0.25">
      <c r="A1399" s="156">
        <v>44034</v>
      </c>
      <c r="B1399">
        <v>98.160004000000001</v>
      </c>
      <c r="C1399">
        <v>98.989998</v>
      </c>
      <c r="D1399">
        <v>97.910004000000001</v>
      </c>
      <c r="E1399">
        <v>98.910004000000001</v>
      </c>
      <c r="F1399">
        <v>95.806206000000003</v>
      </c>
      <c r="G1399">
        <v>4097000</v>
      </c>
    </row>
    <row r="1400" spans="1:7" x14ac:dyDescent="0.25">
      <c r="A1400" s="156">
        <v>44035</v>
      </c>
      <c r="B1400">
        <v>98.349997999999999</v>
      </c>
      <c r="C1400">
        <v>100.18</v>
      </c>
      <c r="D1400">
        <v>97.720000999999996</v>
      </c>
      <c r="E1400">
        <v>98.300003000000004</v>
      </c>
      <c r="F1400">
        <v>95.215346999999994</v>
      </c>
      <c r="G1400">
        <v>4530500</v>
      </c>
    </row>
    <row r="1401" spans="1:7" x14ac:dyDescent="0.25">
      <c r="A1401" s="156">
        <v>44036</v>
      </c>
      <c r="B1401">
        <v>98.139999000000003</v>
      </c>
      <c r="C1401">
        <v>99.360000999999997</v>
      </c>
      <c r="D1401">
        <v>97.699996999999996</v>
      </c>
      <c r="E1401">
        <v>98.43</v>
      </c>
      <c r="F1401">
        <v>95.341269999999994</v>
      </c>
      <c r="G1401">
        <v>5638400</v>
      </c>
    </row>
    <row r="1402" spans="1:7" x14ac:dyDescent="0.25">
      <c r="A1402" s="156">
        <v>44039</v>
      </c>
      <c r="B1402">
        <v>96.959998999999996</v>
      </c>
      <c r="C1402">
        <v>98.400002000000001</v>
      </c>
      <c r="D1402">
        <v>96.889999000000003</v>
      </c>
      <c r="E1402">
        <v>97.209998999999996</v>
      </c>
      <c r="F1402">
        <v>94.159554</v>
      </c>
      <c r="G1402">
        <v>4273400</v>
      </c>
    </row>
    <row r="1403" spans="1:7" x14ac:dyDescent="0.25">
      <c r="A1403" s="156">
        <v>44040</v>
      </c>
      <c r="B1403">
        <v>96.949996999999996</v>
      </c>
      <c r="C1403">
        <v>97.470000999999996</v>
      </c>
      <c r="D1403">
        <v>96.160004000000001</v>
      </c>
      <c r="E1403">
        <v>96.269997000000004</v>
      </c>
      <c r="F1403">
        <v>93.249046000000007</v>
      </c>
      <c r="G1403">
        <v>3822600</v>
      </c>
    </row>
    <row r="1404" spans="1:7" x14ac:dyDescent="0.25">
      <c r="A1404" s="156">
        <v>44041</v>
      </c>
      <c r="B1404">
        <v>96.43</v>
      </c>
      <c r="C1404">
        <v>97.550003000000004</v>
      </c>
      <c r="D1404">
        <v>96.300003000000004</v>
      </c>
      <c r="E1404">
        <v>96.970000999999996</v>
      </c>
      <c r="F1404">
        <v>93.927077999999995</v>
      </c>
      <c r="G1404">
        <v>6872400</v>
      </c>
    </row>
    <row r="1405" spans="1:7" x14ac:dyDescent="0.25">
      <c r="A1405" s="156">
        <v>44042</v>
      </c>
      <c r="B1405">
        <v>96.470000999999996</v>
      </c>
      <c r="C1405">
        <v>97.230002999999996</v>
      </c>
      <c r="D1405">
        <v>95.800003000000004</v>
      </c>
      <c r="E1405">
        <v>96.82</v>
      </c>
      <c r="F1405">
        <v>93.781791999999996</v>
      </c>
      <c r="G1405">
        <v>4018400</v>
      </c>
    </row>
    <row r="1406" spans="1:7" x14ac:dyDescent="0.25">
      <c r="A1406" s="156">
        <v>44043</v>
      </c>
      <c r="B1406">
        <v>96.889999000000003</v>
      </c>
      <c r="C1406">
        <v>97.650002000000001</v>
      </c>
      <c r="D1406">
        <v>96.300003000000004</v>
      </c>
      <c r="E1406">
        <v>97.610000999999997</v>
      </c>
      <c r="F1406">
        <v>94.546997000000005</v>
      </c>
      <c r="G1406">
        <v>5509900</v>
      </c>
    </row>
    <row r="1407" spans="1:7" x14ac:dyDescent="0.25">
      <c r="A1407" s="156">
        <v>44046</v>
      </c>
      <c r="B1407">
        <v>98.029999000000004</v>
      </c>
      <c r="C1407">
        <v>99.290001000000004</v>
      </c>
      <c r="D1407">
        <v>97.82</v>
      </c>
      <c r="E1407">
        <v>98.330001999999993</v>
      </c>
      <c r="F1407">
        <v>95.244392000000005</v>
      </c>
      <c r="G1407">
        <v>5472700</v>
      </c>
    </row>
    <row r="1408" spans="1:7" x14ac:dyDescent="0.25">
      <c r="A1408" s="156">
        <v>44047</v>
      </c>
      <c r="B1408">
        <v>97.790001000000004</v>
      </c>
      <c r="C1408">
        <v>97.949996999999996</v>
      </c>
      <c r="D1408">
        <v>96.550003000000004</v>
      </c>
      <c r="E1408">
        <v>97.330001999999993</v>
      </c>
      <c r="F1408">
        <v>94.275802999999996</v>
      </c>
      <c r="G1408">
        <v>7539300</v>
      </c>
    </row>
    <row r="1409" spans="1:7" x14ac:dyDescent="0.25">
      <c r="A1409" s="156">
        <v>44048</v>
      </c>
      <c r="B1409">
        <v>97.120002999999997</v>
      </c>
      <c r="C1409">
        <v>101.25</v>
      </c>
      <c r="D1409">
        <v>97.080001999999993</v>
      </c>
      <c r="E1409">
        <v>100.94000200000001</v>
      </c>
      <c r="F1409">
        <v>97.772498999999996</v>
      </c>
      <c r="G1409">
        <v>7217500</v>
      </c>
    </row>
    <row r="1410" spans="1:7" x14ac:dyDescent="0.25">
      <c r="A1410" s="156">
        <v>44049</v>
      </c>
      <c r="B1410">
        <v>100.639999</v>
      </c>
      <c r="C1410">
        <v>101.18</v>
      </c>
      <c r="D1410">
        <v>100.029999</v>
      </c>
      <c r="E1410">
        <v>100.449997</v>
      </c>
      <c r="F1410">
        <v>97.297882000000001</v>
      </c>
      <c r="G1410">
        <v>4060900</v>
      </c>
    </row>
    <row r="1411" spans="1:7" x14ac:dyDescent="0.25">
      <c r="A1411" s="156">
        <v>44050</v>
      </c>
      <c r="B1411">
        <v>101</v>
      </c>
      <c r="C1411">
        <v>101.910004</v>
      </c>
      <c r="D1411">
        <v>99.889999000000003</v>
      </c>
      <c r="E1411">
        <v>101.860001</v>
      </c>
      <c r="F1411">
        <v>98.663634999999999</v>
      </c>
      <c r="G1411">
        <v>5545600</v>
      </c>
    </row>
    <row r="1412" spans="1:7" x14ac:dyDescent="0.25">
      <c r="A1412" s="156">
        <v>44053</v>
      </c>
      <c r="B1412">
        <v>102.470001</v>
      </c>
      <c r="C1412">
        <v>106.83000199999999</v>
      </c>
      <c r="D1412">
        <v>102.400002</v>
      </c>
      <c r="E1412">
        <v>105.410004</v>
      </c>
      <c r="F1412">
        <v>102.102234</v>
      </c>
      <c r="G1412">
        <v>12678000</v>
      </c>
    </row>
    <row r="1413" spans="1:7" x14ac:dyDescent="0.25">
      <c r="A1413" s="156">
        <v>44054</v>
      </c>
      <c r="B1413">
        <v>106.849998</v>
      </c>
      <c r="C1413">
        <v>107.33000199999999</v>
      </c>
      <c r="D1413">
        <v>104.860001</v>
      </c>
      <c r="E1413">
        <v>105.120003</v>
      </c>
      <c r="F1413">
        <v>101.821342</v>
      </c>
      <c r="G1413">
        <v>5400700</v>
      </c>
    </row>
    <row r="1414" spans="1:7" x14ac:dyDescent="0.25">
      <c r="A1414" s="156">
        <v>44055</v>
      </c>
      <c r="B1414">
        <v>105.720001</v>
      </c>
      <c r="C1414">
        <v>105.889999</v>
      </c>
      <c r="D1414">
        <v>103.379997</v>
      </c>
      <c r="E1414">
        <v>105.220001</v>
      </c>
      <c r="F1414">
        <v>101.918198</v>
      </c>
      <c r="G1414">
        <v>4714800</v>
      </c>
    </row>
    <row r="1415" spans="1:7" x14ac:dyDescent="0.25">
      <c r="A1415" s="156">
        <v>44056</v>
      </c>
      <c r="B1415">
        <v>105.300003</v>
      </c>
      <c r="C1415">
        <v>106.989998</v>
      </c>
      <c r="D1415">
        <v>105.199997</v>
      </c>
      <c r="E1415">
        <v>106.519997</v>
      </c>
      <c r="F1415">
        <v>103.17739899999999</v>
      </c>
      <c r="G1415">
        <v>4281700</v>
      </c>
    </row>
    <row r="1416" spans="1:7" x14ac:dyDescent="0.25">
      <c r="A1416" s="156">
        <v>44057</v>
      </c>
      <c r="B1416">
        <v>106.120003</v>
      </c>
      <c r="C1416">
        <v>106.779999</v>
      </c>
      <c r="D1416">
        <v>105.459999</v>
      </c>
      <c r="E1416">
        <v>106.43</v>
      </c>
      <c r="F1416">
        <v>103.090225</v>
      </c>
      <c r="G1416">
        <v>2985700</v>
      </c>
    </row>
    <row r="1417" spans="1:7" x14ac:dyDescent="0.25">
      <c r="A1417" s="156">
        <v>44060</v>
      </c>
      <c r="B1417">
        <v>106.5</v>
      </c>
      <c r="C1417">
        <v>106.5</v>
      </c>
      <c r="D1417">
        <v>105.120003</v>
      </c>
      <c r="E1417">
        <v>105.660004</v>
      </c>
      <c r="F1417">
        <v>102.344414</v>
      </c>
      <c r="G1417">
        <v>3017000</v>
      </c>
    </row>
    <row r="1418" spans="1:7" x14ac:dyDescent="0.25">
      <c r="A1418" s="156">
        <v>44061</v>
      </c>
      <c r="B1418">
        <v>106.459999</v>
      </c>
      <c r="C1418">
        <v>107</v>
      </c>
      <c r="D1418">
        <v>105.470001</v>
      </c>
      <c r="E1418">
        <v>106.970001</v>
      </c>
      <c r="F1418">
        <v>103.613297</v>
      </c>
      <c r="G1418">
        <v>5023000</v>
      </c>
    </row>
    <row r="1419" spans="1:7" x14ac:dyDescent="0.25">
      <c r="A1419" s="156">
        <v>44062</v>
      </c>
      <c r="B1419">
        <v>107.69000200000001</v>
      </c>
      <c r="C1419">
        <v>109.69000200000001</v>
      </c>
      <c r="D1419">
        <v>107.349998</v>
      </c>
      <c r="E1419">
        <v>108.389999</v>
      </c>
      <c r="F1419">
        <v>104.988708</v>
      </c>
      <c r="G1419">
        <v>9508100</v>
      </c>
    </row>
    <row r="1420" spans="1:7" x14ac:dyDescent="0.25">
      <c r="A1420" s="156">
        <v>44063</v>
      </c>
      <c r="B1420">
        <v>107.55999799999999</v>
      </c>
      <c r="C1420">
        <v>108.739998</v>
      </c>
      <c r="D1420">
        <v>107.349998</v>
      </c>
      <c r="E1420">
        <v>108.010002</v>
      </c>
      <c r="F1420">
        <v>104.620659</v>
      </c>
      <c r="G1420">
        <v>4304000</v>
      </c>
    </row>
    <row r="1421" spans="1:7" x14ac:dyDescent="0.25">
      <c r="A1421" s="156">
        <v>44064</v>
      </c>
      <c r="B1421">
        <v>108</v>
      </c>
      <c r="C1421">
        <v>109.769997</v>
      </c>
      <c r="D1421">
        <v>107.75</v>
      </c>
      <c r="E1421">
        <v>109.75</v>
      </c>
      <c r="F1421">
        <v>106.30604599999999</v>
      </c>
      <c r="G1421">
        <v>5564000</v>
      </c>
    </row>
    <row r="1422" spans="1:7" x14ac:dyDescent="0.25">
      <c r="A1422" s="156">
        <v>44067</v>
      </c>
      <c r="B1422">
        <v>110</v>
      </c>
      <c r="C1422">
        <v>112</v>
      </c>
      <c r="D1422">
        <v>109.900002</v>
      </c>
      <c r="E1422">
        <v>111.83000199999999</v>
      </c>
      <c r="F1422">
        <v>108.320778</v>
      </c>
      <c r="G1422">
        <v>8173100</v>
      </c>
    </row>
    <row r="1423" spans="1:7" x14ac:dyDescent="0.25">
      <c r="A1423" s="156">
        <v>44068</v>
      </c>
      <c r="B1423">
        <v>112</v>
      </c>
      <c r="C1423">
        <v>112.279999</v>
      </c>
      <c r="D1423">
        <v>111.089996</v>
      </c>
      <c r="E1423">
        <v>111.510002</v>
      </c>
      <c r="F1423">
        <v>108.010818</v>
      </c>
      <c r="G1423">
        <v>4380900</v>
      </c>
    </row>
    <row r="1424" spans="1:7" x14ac:dyDescent="0.25">
      <c r="A1424" s="156">
        <v>44069</v>
      </c>
      <c r="B1424">
        <v>111.91999800000001</v>
      </c>
      <c r="C1424">
        <v>112.089996</v>
      </c>
      <c r="D1424">
        <v>111.290001</v>
      </c>
      <c r="E1424">
        <v>111.529999</v>
      </c>
      <c r="F1424">
        <v>108.030197</v>
      </c>
      <c r="G1424">
        <v>4477900</v>
      </c>
    </row>
    <row r="1425" spans="1:7" x14ac:dyDescent="0.25">
      <c r="A1425" s="156">
        <v>44070</v>
      </c>
      <c r="B1425">
        <v>111.989998</v>
      </c>
      <c r="C1425">
        <v>112.790001</v>
      </c>
      <c r="D1425">
        <v>110.5</v>
      </c>
      <c r="E1425">
        <v>110.839996</v>
      </c>
      <c r="F1425">
        <v>107.361847</v>
      </c>
      <c r="G1425">
        <v>4390800</v>
      </c>
    </row>
    <row r="1426" spans="1:7" x14ac:dyDescent="0.25">
      <c r="A1426" s="156">
        <v>44071</v>
      </c>
      <c r="B1426">
        <v>111.010002</v>
      </c>
      <c r="C1426">
        <v>112.66999800000001</v>
      </c>
      <c r="D1426">
        <v>110.57</v>
      </c>
      <c r="E1426">
        <v>112.290001</v>
      </c>
      <c r="F1426">
        <v>109.007294</v>
      </c>
      <c r="G1426">
        <v>3731100</v>
      </c>
    </row>
    <row r="1427" spans="1:7" x14ac:dyDescent="0.25">
      <c r="A1427" s="156">
        <v>44074</v>
      </c>
      <c r="B1427">
        <v>112.139999</v>
      </c>
      <c r="C1427">
        <v>112.519997</v>
      </c>
      <c r="D1427">
        <v>111.139999</v>
      </c>
      <c r="E1427">
        <v>111.889999</v>
      </c>
      <c r="F1427">
        <v>108.618973</v>
      </c>
      <c r="G1427">
        <v>3519800</v>
      </c>
    </row>
    <row r="1428" spans="1:7" x14ac:dyDescent="0.25">
      <c r="A1428" s="156">
        <v>44075</v>
      </c>
      <c r="B1428">
        <v>112</v>
      </c>
      <c r="C1428">
        <v>114.900002</v>
      </c>
      <c r="D1428">
        <v>111.83000199999999</v>
      </c>
      <c r="E1428">
        <v>114.839996</v>
      </c>
      <c r="F1428">
        <v>111.48273500000001</v>
      </c>
      <c r="G1428">
        <v>4912400</v>
      </c>
    </row>
    <row r="1429" spans="1:7" x14ac:dyDescent="0.25">
      <c r="A1429" s="156">
        <v>44076</v>
      </c>
      <c r="B1429">
        <v>115.05999799999999</v>
      </c>
      <c r="C1429">
        <v>117.410004</v>
      </c>
      <c r="D1429">
        <v>114.5</v>
      </c>
      <c r="E1429">
        <v>116.800003</v>
      </c>
      <c r="F1429">
        <v>113.38545999999999</v>
      </c>
      <c r="G1429">
        <v>6775400</v>
      </c>
    </row>
    <row r="1430" spans="1:7" x14ac:dyDescent="0.25">
      <c r="A1430" s="156">
        <v>44077</v>
      </c>
      <c r="B1430">
        <v>116.800003</v>
      </c>
      <c r="C1430">
        <v>116.900002</v>
      </c>
      <c r="D1430">
        <v>112</v>
      </c>
      <c r="E1430">
        <v>112.849998</v>
      </c>
      <c r="F1430">
        <v>109.55091899999999</v>
      </c>
      <c r="G1430">
        <v>7264400</v>
      </c>
    </row>
    <row r="1431" spans="1:7" x14ac:dyDescent="0.25">
      <c r="A1431" s="156">
        <v>44078</v>
      </c>
      <c r="B1431">
        <v>112.959999</v>
      </c>
      <c r="C1431">
        <v>113.75</v>
      </c>
      <c r="D1431">
        <v>110.209999</v>
      </c>
      <c r="E1431">
        <v>112.400002</v>
      </c>
      <c r="F1431">
        <v>109.11409</v>
      </c>
      <c r="G1431">
        <v>5157600</v>
      </c>
    </row>
    <row r="1432" spans="1:7" x14ac:dyDescent="0.25">
      <c r="A1432" s="156">
        <v>44082</v>
      </c>
      <c r="B1432">
        <v>111.290001</v>
      </c>
      <c r="C1432">
        <v>113.839996</v>
      </c>
      <c r="D1432">
        <v>110.540001</v>
      </c>
      <c r="E1432">
        <v>112.720001</v>
      </c>
      <c r="F1432">
        <v>109.42472100000001</v>
      </c>
      <c r="G1432">
        <v>5300100</v>
      </c>
    </row>
    <row r="1433" spans="1:7" x14ac:dyDescent="0.25">
      <c r="A1433" s="156">
        <v>44083</v>
      </c>
      <c r="B1433">
        <v>113.019997</v>
      </c>
      <c r="C1433">
        <v>116.209999</v>
      </c>
      <c r="D1433">
        <v>112.83000199999999</v>
      </c>
      <c r="E1433">
        <v>114.900002</v>
      </c>
      <c r="F1433">
        <v>111.541</v>
      </c>
      <c r="G1433">
        <v>5997900</v>
      </c>
    </row>
    <row r="1434" spans="1:7" x14ac:dyDescent="0.25">
      <c r="A1434" s="156">
        <v>44084</v>
      </c>
      <c r="B1434">
        <v>115.900002</v>
      </c>
      <c r="C1434">
        <v>118.230003</v>
      </c>
      <c r="D1434">
        <v>114</v>
      </c>
      <c r="E1434">
        <v>114.790001</v>
      </c>
      <c r="F1434">
        <v>111.434219</v>
      </c>
      <c r="G1434">
        <v>5032800</v>
      </c>
    </row>
    <row r="1435" spans="1:7" x14ac:dyDescent="0.25">
      <c r="A1435" s="156">
        <v>44085</v>
      </c>
      <c r="B1435">
        <v>116.760002</v>
      </c>
      <c r="C1435">
        <v>119.25</v>
      </c>
      <c r="D1435">
        <v>116.41999800000001</v>
      </c>
      <c r="E1435">
        <v>118</v>
      </c>
      <c r="F1435">
        <v>114.55036200000001</v>
      </c>
      <c r="G1435">
        <v>8565200</v>
      </c>
    </row>
    <row r="1436" spans="1:7" x14ac:dyDescent="0.25">
      <c r="A1436" s="156">
        <v>44088</v>
      </c>
      <c r="B1436">
        <v>118.5</v>
      </c>
      <c r="C1436">
        <v>119.93</v>
      </c>
      <c r="D1436">
        <v>118.16999800000001</v>
      </c>
      <c r="E1436">
        <v>119.279999</v>
      </c>
      <c r="F1436">
        <v>115.792953</v>
      </c>
      <c r="G1436">
        <v>4990300</v>
      </c>
    </row>
    <row r="1437" spans="1:7" x14ac:dyDescent="0.25">
      <c r="A1437" s="156">
        <v>44089</v>
      </c>
      <c r="B1437">
        <v>119.699997</v>
      </c>
      <c r="C1437">
        <v>120.480003</v>
      </c>
      <c r="D1437">
        <v>119.18</v>
      </c>
      <c r="E1437">
        <v>119.269997</v>
      </c>
      <c r="F1437">
        <v>115.783241</v>
      </c>
      <c r="G1437">
        <v>5934200</v>
      </c>
    </row>
    <row r="1438" spans="1:7" x14ac:dyDescent="0.25">
      <c r="A1438" s="156">
        <v>44090</v>
      </c>
      <c r="B1438">
        <v>118.30999799999999</v>
      </c>
      <c r="C1438">
        <v>119.69000200000001</v>
      </c>
      <c r="D1438">
        <v>118.160004</v>
      </c>
      <c r="E1438">
        <v>118.589996</v>
      </c>
      <c r="F1438">
        <v>115.12312300000001</v>
      </c>
      <c r="G1438">
        <v>7023700</v>
      </c>
    </row>
    <row r="1439" spans="1:7" x14ac:dyDescent="0.25">
      <c r="A1439" s="156">
        <v>44091</v>
      </c>
      <c r="B1439">
        <v>117.339996</v>
      </c>
      <c r="C1439">
        <v>118.550003</v>
      </c>
      <c r="D1439">
        <v>115.800003</v>
      </c>
      <c r="E1439">
        <v>116.360001</v>
      </c>
      <c r="F1439">
        <v>112.958313</v>
      </c>
      <c r="G1439">
        <v>7376400</v>
      </c>
    </row>
    <row r="1440" spans="1:7" x14ac:dyDescent="0.25">
      <c r="A1440" s="156">
        <v>44092</v>
      </c>
      <c r="B1440">
        <v>115.43</v>
      </c>
      <c r="C1440">
        <v>117.910004</v>
      </c>
      <c r="D1440">
        <v>114.489998</v>
      </c>
      <c r="E1440">
        <v>114.660004</v>
      </c>
      <c r="F1440">
        <v>111.308014</v>
      </c>
      <c r="G1440">
        <v>12876600</v>
      </c>
    </row>
    <row r="1441" spans="1:7" x14ac:dyDescent="0.25">
      <c r="A1441" s="156">
        <v>44095</v>
      </c>
      <c r="B1441">
        <v>112.949997</v>
      </c>
      <c r="C1441">
        <v>114.05999799999999</v>
      </c>
      <c r="D1441">
        <v>111.739998</v>
      </c>
      <c r="E1441">
        <v>113.370003</v>
      </c>
      <c r="F1441">
        <v>110.055725</v>
      </c>
      <c r="G1441">
        <v>8486400</v>
      </c>
    </row>
    <row r="1442" spans="1:7" x14ac:dyDescent="0.25">
      <c r="A1442" s="156">
        <v>44096</v>
      </c>
      <c r="B1442">
        <v>113.099998</v>
      </c>
      <c r="C1442">
        <v>117.199997</v>
      </c>
      <c r="D1442">
        <v>112.849998</v>
      </c>
      <c r="E1442">
        <v>116.870003</v>
      </c>
      <c r="F1442">
        <v>113.45341500000001</v>
      </c>
      <c r="G1442">
        <v>13007200</v>
      </c>
    </row>
    <row r="1443" spans="1:7" x14ac:dyDescent="0.25">
      <c r="A1443" s="156">
        <v>44097</v>
      </c>
      <c r="B1443">
        <v>130.220001</v>
      </c>
      <c r="C1443">
        <v>130.38000500000001</v>
      </c>
      <c r="D1443">
        <v>125.260002</v>
      </c>
      <c r="E1443">
        <v>127.110001</v>
      </c>
      <c r="F1443">
        <v>123.394051</v>
      </c>
      <c r="G1443">
        <v>37822700</v>
      </c>
    </row>
    <row r="1444" spans="1:7" x14ac:dyDescent="0.25">
      <c r="A1444" s="156">
        <v>44098</v>
      </c>
      <c r="B1444">
        <v>126.44000200000001</v>
      </c>
      <c r="C1444">
        <v>127.540001</v>
      </c>
      <c r="D1444">
        <v>123.300003</v>
      </c>
      <c r="E1444">
        <v>124.75</v>
      </c>
      <c r="F1444">
        <v>121.10303500000001</v>
      </c>
      <c r="G1444">
        <v>13485800</v>
      </c>
    </row>
    <row r="1445" spans="1:7" x14ac:dyDescent="0.25">
      <c r="A1445" s="156">
        <v>44099</v>
      </c>
      <c r="B1445">
        <v>123.650002</v>
      </c>
      <c r="C1445">
        <v>124.75</v>
      </c>
      <c r="D1445">
        <v>122.269997</v>
      </c>
      <c r="E1445">
        <v>124.230003</v>
      </c>
      <c r="F1445">
        <v>120.59824399999999</v>
      </c>
      <c r="G1445">
        <v>9182800</v>
      </c>
    </row>
    <row r="1446" spans="1:7" x14ac:dyDescent="0.25">
      <c r="A1446" s="156">
        <v>44102</v>
      </c>
      <c r="B1446">
        <v>125.160004</v>
      </c>
      <c r="C1446">
        <v>126.19000200000001</v>
      </c>
      <c r="D1446">
        <v>123.889999</v>
      </c>
      <c r="E1446">
        <v>124.32</v>
      </c>
      <c r="F1446">
        <v>120.685608</v>
      </c>
      <c r="G1446">
        <v>7525000</v>
      </c>
    </row>
    <row r="1447" spans="1:7" x14ac:dyDescent="0.25">
      <c r="A1447" s="156">
        <v>44103</v>
      </c>
      <c r="B1447">
        <v>124.339996</v>
      </c>
      <c r="C1447">
        <v>127.099998</v>
      </c>
      <c r="D1447">
        <v>123.959999</v>
      </c>
      <c r="E1447">
        <v>126.349998</v>
      </c>
      <c r="F1447">
        <v>122.65625799999999</v>
      </c>
      <c r="G1447">
        <v>7796400</v>
      </c>
    </row>
    <row r="1448" spans="1:7" x14ac:dyDescent="0.25">
      <c r="A1448" s="156">
        <v>44104</v>
      </c>
      <c r="B1448">
        <v>126.099998</v>
      </c>
      <c r="C1448">
        <v>127.279999</v>
      </c>
      <c r="D1448">
        <v>125.160004</v>
      </c>
      <c r="E1448">
        <v>125.540001</v>
      </c>
      <c r="F1448">
        <v>121.869934</v>
      </c>
      <c r="G1448">
        <v>8699700</v>
      </c>
    </row>
    <row r="1449" spans="1:7" x14ac:dyDescent="0.25">
      <c r="A1449" s="156">
        <v>44105</v>
      </c>
      <c r="B1449">
        <v>127.730003</v>
      </c>
      <c r="C1449">
        <v>127.730003</v>
      </c>
      <c r="D1449">
        <v>125.30999799999999</v>
      </c>
      <c r="E1449">
        <v>126.639999</v>
      </c>
      <c r="F1449">
        <v>122.93776699999999</v>
      </c>
      <c r="G1449">
        <v>5637200</v>
      </c>
    </row>
    <row r="1450" spans="1:7" x14ac:dyDescent="0.25">
      <c r="A1450" s="156">
        <v>44106</v>
      </c>
      <c r="B1450">
        <v>124.349998</v>
      </c>
      <c r="C1450">
        <v>126.800003</v>
      </c>
      <c r="D1450">
        <v>123.589996</v>
      </c>
      <c r="E1450">
        <v>126.639999</v>
      </c>
      <c r="F1450">
        <v>122.93776699999999</v>
      </c>
      <c r="G1450">
        <v>7491100</v>
      </c>
    </row>
    <row r="1451" spans="1:7" x14ac:dyDescent="0.25">
      <c r="A1451" s="156">
        <v>44109</v>
      </c>
      <c r="B1451">
        <v>127.07</v>
      </c>
      <c r="C1451">
        <v>128.5</v>
      </c>
      <c r="D1451">
        <v>126.449997</v>
      </c>
      <c r="E1451">
        <v>127.910004</v>
      </c>
      <c r="F1451">
        <v>124.17066199999999</v>
      </c>
      <c r="G1451">
        <v>8270300</v>
      </c>
    </row>
    <row r="1452" spans="1:7" x14ac:dyDescent="0.25">
      <c r="A1452" s="156">
        <v>44110</v>
      </c>
      <c r="B1452">
        <v>128.83999600000001</v>
      </c>
      <c r="C1452">
        <v>130.44000199999999</v>
      </c>
      <c r="D1452">
        <v>127.269997</v>
      </c>
      <c r="E1452">
        <v>127.650002</v>
      </c>
      <c r="F1452">
        <v>123.91825900000001</v>
      </c>
      <c r="G1452">
        <v>5978000</v>
      </c>
    </row>
    <row r="1453" spans="1:7" x14ac:dyDescent="0.25">
      <c r="A1453" s="156">
        <v>44111</v>
      </c>
      <c r="B1453">
        <v>128.39999399999999</v>
      </c>
      <c r="C1453">
        <v>130.41000399999999</v>
      </c>
      <c r="D1453">
        <v>128.25</v>
      </c>
      <c r="E1453">
        <v>130.05999800000001</v>
      </c>
      <c r="F1453">
        <v>126.257813</v>
      </c>
      <c r="G1453">
        <v>4390500</v>
      </c>
    </row>
    <row r="1454" spans="1:7" x14ac:dyDescent="0.25">
      <c r="A1454" s="156">
        <v>44112</v>
      </c>
      <c r="B1454">
        <v>130.39999399999999</v>
      </c>
      <c r="C1454">
        <v>130.929993</v>
      </c>
      <c r="D1454">
        <v>129.509995</v>
      </c>
      <c r="E1454">
        <v>129.71000699999999</v>
      </c>
      <c r="F1454">
        <v>125.918037</v>
      </c>
      <c r="G1454">
        <v>3595600</v>
      </c>
    </row>
    <row r="1455" spans="1:7" x14ac:dyDescent="0.25">
      <c r="A1455" s="156">
        <v>44113</v>
      </c>
      <c r="B1455">
        <v>129.990005</v>
      </c>
      <c r="C1455">
        <v>131.19000199999999</v>
      </c>
      <c r="D1455">
        <v>129.33000200000001</v>
      </c>
      <c r="E1455">
        <v>130.979996</v>
      </c>
      <c r="F1455">
        <v>127.150909</v>
      </c>
      <c r="G1455">
        <v>4293400</v>
      </c>
    </row>
    <row r="1456" spans="1:7" x14ac:dyDescent="0.25">
      <c r="A1456" s="156">
        <v>44116</v>
      </c>
      <c r="B1456">
        <v>131.19000199999999</v>
      </c>
      <c r="C1456">
        <v>131.33999600000001</v>
      </c>
      <c r="D1456">
        <v>129.259995</v>
      </c>
      <c r="E1456">
        <v>129.46000699999999</v>
      </c>
      <c r="F1456">
        <v>125.675354</v>
      </c>
      <c r="G1456">
        <v>5136500</v>
      </c>
    </row>
    <row r="1457" spans="1:7" x14ac:dyDescent="0.25">
      <c r="A1457" s="156">
        <v>44117</v>
      </c>
      <c r="B1457">
        <v>128.050003</v>
      </c>
      <c r="C1457">
        <v>129.86999499999999</v>
      </c>
      <c r="D1457">
        <v>127.959999</v>
      </c>
      <c r="E1457">
        <v>129.199997</v>
      </c>
      <c r="F1457">
        <v>125.422935</v>
      </c>
      <c r="G1457">
        <v>4245000</v>
      </c>
    </row>
    <row r="1458" spans="1:7" x14ac:dyDescent="0.25">
      <c r="A1458" s="156">
        <v>44118</v>
      </c>
      <c r="B1458">
        <v>129.529999</v>
      </c>
      <c r="C1458">
        <v>129.60000600000001</v>
      </c>
      <c r="D1458">
        <v>127.010002</v>
      </c>
      <c r="E1458">
        <v>127.660004</v>
      </c>
      <c r="F1458">
        <v>123.927971</v>
      </c>
      <c r="G1458">
        <v>3586600</v>
      </c>
    </row>
    <row r="1459" spans="1:7" x14ac:dyDescent="0.25">
      <c r="A1459" s="156">
        <v>44119</v>
      </c>
      <c r="B1459">
        <v>126.480003</v>
      </c>
      <c r="C1459">
        <v>129.10000600000001</v>
      </c>
      <c r="D1459">
        <v>126.110001</v>
      </c>
      <c r="E1459">
        <v>129</v>
      </c>
      <c r="F1459">
        <v>125.22880600000001</v>
      </c>
      <c r="G1459">
        <v>4235800</v>
      </c>
    </row>
    <row r="1460" spans="1:7" x14ac:dyDescent="0.25">
      <c r="A1460" s="156">
        <v>44120</v>
      </c>
      <c r="B1460">
        <v>129.509995</v>
      </c>
      <c r="C1460">
        <v>130.19000199999999</v>
      </c>
      <c r="D1460">
        <v>127.550003</v>
      </c>
      <c r="E1460">
        <v>128</v>
      </c>
      <c r="F1460">
        <v>124.258026</v>
      </c>
      <c r="G1460">
        <v>6010900</v>
      </c>
    </row>
    <row r="1461" spans="1:7" x14ac:dyDescent="0.25">
      <c r="A1461" s="156">
        <v>44123</v>
      </c>
      <c r="B1461">
        <v>129.10000600000001</v>
      </c>
      <c r="C1461">
        <v>129.779999</v>
      </c>
      <c r="D1461">
        <v>127.050003</v>
      </c>
      <c r="E1461">
        <v>127.43</v>
      </c>
      <c r="F1461">
        <v>123.704689</v>
      </c>
      <c r="G1461">
        <v>5160800</v>
      </c>
    </row>
    <row r="1462" spans="1:7" x14ac:dyDescent="0.25">
      <c r="A1462" s="156">
        <v>44124</v>
      </c>
      <c r="B1462">
        <v>128</v>
      </c>
      <c r="C1462">
        <v>129.89999399999999</v>
      </c>
      <c r="D1462">
        <v>127.720001</v>
      </c>
      <c r="E1462">
        <v>128.490005</v>
      </c>
      <c r="F1462">
        <v>124.733704</v>
      </c>
      <c r="G1462">
        <v>3799200</v>
      </c>
    </row>
    <row r="1463" spans="1:7" x14ac:dyDescent="0.25">
      <c r="A1463" s="156">
        <v>44125</v>
      </c>
      <c r="B1463">
        <v>128.5</v>
      </c>
      <c r="C1463">
        <v>131.38000500000001</v>
      </c>
      <c r="D1463">
        <v>128.449997</v>
      </c>
      <c r="E1463">
        <v>129.429993</v>
      </c>
      <c r="F1463">
        <v>125.64621699999999</v>
      </c>
      <c r="G1463">
        <v>4916300</v>
      </c>
    </row>
    <row r="1464" spans="1:7" x14ac:dyDescent="0.25">
      <c r="A1464" s="156">
        <v>44126</v>
      </c>
      <c r="B1464">
        <v>129.60000600000001</v>
      </c>
      <c r="C1464">
        <v>130.259995</v>
      </c>
      <c r="D1464">
        <v>128.86000100000001</v>
      </c>
      <c r="E1464">
        <v>130.020004</v>
      </c>
      <c r="F1464">
        <v>126.218971</v>
      </c>
      <c r="G1464">
        <v>2869900</v>
      </c>
    </row>
    <row r="1465" spans="1:7" x14ac:dyDescent="0.25">
      <c r="A1465" s="156">
        <v>44127</v>
      </c>
      <c r="B1465">
        <v>130</v>
      </c>
      <c r="C1465">
        <v>130.60000600000001</v>
      </c>
      <c r="D1465">
        <v>128.64999399999999</v>
      </c>
      <c r="E1465">
        <v>129.990005</v>
      </c>
      <c r="F1465">
        <v>126.189842</v>
      </c>
      <c r="G1465">
        <v>4046300</v>
      </c>
    </row>
    <row r="1466" spans="1:7" x14ac:dyDescent="0.25">
      <c r="A1466" s="156">
        <v>44130</v>
      </c>
      <c r="B1466">
        <v>129.05999800000001</v>
      </c>
      <c r="C1466">
        <v>129.61999499999999</v>
      </c>
      <c r="D1466">
        <v>126.68</v>
      </c>
      <c r="E1466">
        <v>128.36999499999999</v>
      </c>
      <c r="F1466">
        <v>124.61721799999999</v>
      </c>
      <c r="G1466">
        <v>5422500</v>
      </c>
    </row>
    <row r="1467" spans="1:7" x14ac:dyDescent="0.25">
      <c r="A1467" s="156">
        <v>44131</v>
      </c>
      <c r="B1467">
        <v>128.779999</v>
      </c>
      <c r="C1467">
        <v>129.490005</v>
      </c>
      <c r="D1467">
        <v>127.900002</v>
      </c>
      <c r="E1467">
        <v>127.989998</v>
      </c>
      <c r="F1467">
        <v>124.248306</v>
      </c>
      <c r="G1467">
        <v>2985700</v>
      </c>
    </row>
    <row r="1468" spans="1:7" x14ac:dyDescent="0.25">
      <c r="A1468" s="156">
        <v>44132</v>
      </c>
      <c r="B1468">
        <v>125.279999</v>
      </c>
      <c r="C1468">
        <v>126.400002</v>
      </c>
      <c r="D1468">
        <v>121.040001</v>
      </c>
      <c r="E1468">
        <v>122.08000199999999</v>
      </c>
      <c r="F1468">
        <v>118.511093</v>
      </c>
      <c r="G1468">
        <v>8618300</v>
      </c>
    </row>
    <row r="1469" spans="1:7" x14ac:dyDescent="0.25">
      <c r="A1469" s="156">
        <v>44133</v>
      </c>
      <c r="B1469">
        <v>122.279999</v>
      </c>
      <c r="C1469">
        <v>124.19000200000001</v>
      </c>
      <c r="D1469">
        <v>121.150002</v>
      </c>
      <c r="E1469">
        <v>122.860001</v>
      </c>
      <c r="F1469">
        <v>119.26829499999999</v>
      </c>
      <c r="G1469">
        <v>4947000</v>
      </c>
    </row>
    <row r="1470" spans="1:7" x14ac:dyDescent="0.25">
      <c r="A1470" s="156">
        <v>44134</v>
      </c>
      <c r="B1470">
        <v>123.660004</v>
      </c>
      <c r="C1470">
        <v>123.660004</v>
      </c>
      <c r="D1470">
        <v>118.800003</v>
      </c>
      <c r="E1470">
        <v>120.08000199999999</v>
      </c>
      <c r="F1470">
        <v>116.569557</v>
      </c>
      <c r="G1470">
        <v>7791600</v>
      </c>
    </row>
    <row r="1471" spans="1:7" x14ac:dyDescent="0.25">
      <c r="A1471" s="156">
        <v>44137</v>
      </c>
      <c r="B1471">
        <v>122.370003</v>
      </c>
      <c r="C1471">
        <v>124.099998</v>
      </c>
      <c r="D1471">
        <v>121.099998</v>
      </c>
      <c r="E1471">
        <v>122.389999</v>
      </c>
      <c r="F1471">
        <v>118.812027</v>
      </c>
      <c r="G1471">
        <v>4740400</v>
      </c>
    </row>
    <row r="1472" spans="1:7" x14ac:dyDescent="0.25">
      <c r="A1472" s="156">
        <v>44138</v>
      </c>
      <c r="B1472">
        <v>124.010002</v>
      </c>
      <c r="C1472">
        <v>125.5</v>
      </c>
      <c r="D1472">
        <v>123.19000200000001</v>
      </c>
      <c r="E1472">
        <v>124.589996</v>
      </c>
      <c r="F1472">
        <v>120.947701</v>
      </c>
      <c r="G1472">
        <v>3490900</v>
      </c>
    </row>
    <row r="1473" spans="1:7" x14ac:dyDescent="0.25">
      <c r="A1473" s="156">
        <v>44139</v>
      </c>
      <c r="B1473">
        <v>125.33000199999999</v>
      </c>
      <c r="C1473">
        <v>128.929993</v>
      </c>
      <c r="D1473">
        <v>125.260002</v>
      </c>
      <c r="E1473">
        <v>127.339996</v>
      </c>
      <c r="F1473">
        <v>123.617317</v>
      </c>
      <c r="G1473">
        <v>5061800</v>
      </c>
    </row>
    <row r="1474" spans="1:7" x14ac:dyDescent="0.25">
      <c r="A1474" s="156">
        <v>44140</v>
      </c>
      <c r="B1474">
        <v>129.19000199999999</v>
      </c>
      <c r="C1474">
        <v>130.41000399999999</v>
      </c>
      <c r="D1474">
        <v>128.46000699999999</v>
      </c>
      <c r="E1474">
        <v>129.699997</v>
      </c>
      <c r="F1474">
        <v>125.908325</v>
      </c>
      <c r="G1474">
        <v>3940000</v>
      </c>
    </row>
    <row r="1475" spans="1:7" x14ac:dyDescent="0.25">
      <c r="A1475" s="156">
        <v>44141</v>
      </c>
      <c r="B1475">
        <v>129.91000399999999</v>
      </c>
      <c r="C1475">
        <v>129.91000399999999</v>
      </c>
      <c r="D1475">
        <v>128.35000600000001</v>
      </c>
      <c r="E1475">
        <v>128.89999399999999</v>
      </c>
      <c r="F1475">
        <v>125.13170599999999</v>
      </c>
      <c r="G1475">
        <v>2954000</v>
      </c>
    </row>
    <row r="1476" spans="1:7" x14ac:dyDescent="0.25">
      <c r="A1476" s="156">
        <v>44144</v>
      </c>
      <c r="B1476">
        <v>135.05999800000001</v>
      </c>
      <c r="C1476">
        <v>136.35000600000001</v>
      </c>
      <c r="D1476">
        <v>128.770004</v>
      </c>
      <c r="E1476">
        <v>128.949997</v>
      </c>
      <c r="F1476">
        <v>125.18023700000001</v>
      </c>
      <c r="G1476">
        <v>7491700</v>
      </c>
    </row>
    <row r="1477" spans="1:7" x14ac:dyDescent="0.25">
      <c r="A1477" s="156">
        <v>44145</v>
      </c>
      <c r="B1477">
        <v>130.050003</v>
      </c>
      <c r="C1477">
        <v>130.11999499999999</v>
      </c>
      <c r="D1477">
        <v>126.25</v>
      </c>
      <c r="E1477">
        <v>127.709999</v>
      </c>
      <c r="F1477">
        <v>123.976501</v>
      </c>
      <c r="G1477">
        <v>8014700</v>
      </c>
    </row>
    <row r="1478" spans="1:7" x14ac:dyDescent="0.25">
      <c r="A1478" s="156">
        <v>44146</v>
      </c>
      <c r="B1478">
        <v>128.69000199999999</v>
      </c>
      <c r="C1478">
        <v>129.800003</v>
      </c>
      <c r="D1478">
        <v>127.18</v>
      </c>
      <c r="E1478">
        <v>127.660004</v>
      </c>
      <c r="F1478">
        <v>123.927971</v>
      </c>
      <c r="G1478">
        <v>6058700</v>
      </c>
    </row>
    <row r="1479" spans="1:7" x14ac:dyDescent="0.25">
      <c r="A1479" s="156">
        <v>44147</v>
      </c>
      <c r="B1479">
        <v>126.620003</v>
      </c>
      <c r="C1479">
        <v>127.839996</v>
      </c>
      <c r="D1479">
        <v>125.629997</v>
      </c>
      <c r="E1479">
        <v>126.639999</v>
      </c>
      <c r="F1479">
        <v>122.93776699999999</v>
      </c>
      <c r="G1479">
        <v>4780400</v>
      </c>
    </row>
    <row r="1480" spans="1:7" x14ac:dyDescent="0.25">
      <c r="A1480" s="156">
        <v>44148</v>
      </c>
      <c r="B1480">
        <v>127.910004</v>
      </c>
      <c r="C1480">
        <v>128.60000600000001</v>
      </c>
      <c r="D1480">
        <v>126.83000199999999</v>
      </c>
      <c r="E1480">
        <v>128.279999</v>
      </c>
      <c r="F1480">
        <v>124.529839</v>
      </c>
      <c r="G1480">
        <v>3986100</v>
      </c>
    </row>
    <row r="1481" spans="1:7" x14ac:dyDescent="0.25">
      <c r="A1481" s="156">
        <v>44151</v>
      </c>
      <c r="B1481">
        <v>129.46000699999999</v>
      </c>
      <c r="C1481">
        <v>130.320007</v>
      </c>
      <c r="D1481">
        <v>127.370003</v>
      </c>
      <c r="E1481">
        <v>130.11000100000001</v>
      </c>
      <c r="F1481">
        <v>126.30635100000001</v>
      </c>
      <c r="G1481">
        <v>6116200</v>
      </c>
    </row>
    <row r="1482" spans="1:7" x14ac:dyDescent="0.25">
      <c r="A1482" s="156">
        <v>44152</v>
      </c>
      <c r="B1482">
        <v>130.479996</v>
      </c>
      <c r="C1482">
        <v>132.60000600000001</v>
      </c>
      <c r="D1482">
        <v>129.11000100000001</v>
      </c>
      <c r="E1482">
        <v>132.21000699999999</v>
      </c>
      <c r="F1482">
        <v>128.344955</v>
      </c>
      <c r="G1482">
        <v>7002900</v>
      </c>
    </row>
    <row r="1483" spans="1:7" x14ac:dyDescent="0.25">
      <c r="A1483" s="156">
        <v>44153</v>
      </c>
      <c r="B1483">
        <v>133.070007</v>
      </c>
      <c r="C1483">
        <v>133.979996</v>
      </c>
      <c r="D1483">
        <v>131.529999</v>
      </c>
      <c r="E1483">
        <v>131.63000500000001</v>
      </c>
      <c r="F1483">
        <v>127.781921</v>
      </c>
      <c r="G1483">
        <v>5572800</v>
      </c>
    </row>
    <row r="1484" spans="1:7" x14ac:dyDescent="0.25">
      <c r="A1484" s="156">
        <v>44154</v>
      </c>
      <c r="B1484">
        <v>131.91999799999999</v>
      </c>
      <c r="C1484">
        <v>132.11000100000001</v>
      </c>
      <c r="D1484">
        <v>129.929993</v>
      </c>
      <c r="E1484">
        <v>131.91000399999999</v>
      </c>
      <c r="F1484">
        <v>128.05372600000001</v>
      </c>
      <c r="G1484">
        <v>4642800</v>
      </c>
    </row>
    <row r="1485" spans="1:7" x14ac:dyDescent="0.25">
      <c r="A1485" s="156">
        <v>44155</v>
      </c>
      <c r="B1485">
        <v>133.300003</v>
      </c>
      <c r="C1485">
        <v>133.529999</v>
      </c>
      <c r="D1485">
        <v>131.91000399999999</v>
      </c>
      <c r="E1485">
        <v>132.979996</v>
      </c>
      <c r="F1485">
        <v>129.09239199999999</v>
      </c>
      <c r="G1485">
        <v>4318100</v>
      </c>
    </row>
    <row r="1486" spans="1:7" x14ac:dyDescent="0.25">
      <c r="A1486" s="156">
        <v>44158</v>
      </c>
      <c r="B1486">
        <v>134.38000500000001</v>
      </c>
      <c r="C1486">
        <v>134.88999899999999</v>
      </c>
      <c r="D1486">
        <v>133.08999600000001</v>
      </c>
      <c r="E1486">
        <v>134.13000500000001</v>
      </c>
      <c r="F1486">
        <v>130.208832</v>
      </c>
      <c r="G1486">
        <v>6118400</v>
      </c>
    </row>
    <row r="1487" spans="1:7" x14ac:dyDescent="0.25">
      <c r="A1487" s="156">
        <v>44159</v>
      </c>
      <c r="B1487">
        <v>135</v>
      </c>
      <c r="C1487">
        <v>135.990005</v>
      </c>
      <c r="D1487">
        <v>134.21000699999999</v>
      </c>
      <c r="E1487">
        <v>134.699997</v>
      </c>
      <c r="F1487">
        <v>130.762146</v>
      </c>
      <c r="G1487">
        <v>7204700</v>
      </c>
    </row>
    <row r="1488" spans="1:7" x14ac:dyDescent="0.25">
      <c r="A1488" s="156">
        <v>44160</v>
      </c>
      <c r="B1488">
        <v>134.25</v>
      </c>
      <c r="C1488">
        <v>135.800003</v>
      </c>
      <c r="D1488">
        <v>133.61999499999999</v>
      </c>
      <c r="E1488">
        <v>135.53999300000001</v>
      </c>
      <c r="F1488">
        <v>131.57759100000001</v>
      </c>
      <c r="G1488">
        <v>4484500</v>
      </c>
    </row>
    <row r="1489" spans="1:7" x14ac:dyDescent="0.25">
      <c r="A1489" s="156">
        <v>44162</v>
      </c>
      <c r="B1489">
        <v>136</v>
      </c>
      <c r="C1489">
        <v>136.13000500000001</v>
      </c>
      <c r="D1489">
        <v>133.33999600000001</v>
      </c>
      <c r="E1489">
        <v>134.25</v>
      </c>
      <c r="F1489">
        <v>130.32531700000001</v>
      </c>
      <c r="G1489">
        <v>3506800</v>
      </c>
    </row>
    <row r="1490" spans="1:7" x14ac:dyDescent="0.25">
      <c r="A1490" s="156">
        <v>44165</v>
      </c>
      <c r="B1490">
        <v>133.91000399999999</v>
      </c>
      <c r="C1490">
        <v>135.28999300000001</v>
      </c>
      <c r="D1490">
        <v>132.69000199999999</v>
      </c>
      <c r="E1490">
        <v>134.699997</v>
      </c>
      <c r="F1490">
        <v>130.762146</v>
      </c>
      <c r="G1490">
        <v>9652500</v>
      </c>
    </row>
    <row r="1491" spans="1:7" x14ac:dyDescent="0.25">
      <c r="A1491" s="156">
        <v>44166</v>
      </c>
      <c r="B1491">
        <v>136.44000199999999</v>
      </c>
      <c r="C1491">
        <v>136.5</v>
      </c>
      <c r="D1491">
        <v>134.75</v>
      </c>
      <c r="E1491">
        <v>135.44000199999999</v>
      </c>
      <c r="F1491">
        <v>131.48054500000001</v>
      </c>
      <c r="G1491">
        <v>3833100</v>
      </c>
    </row>
    <row r="1492" spans="1:7" x14ac:dyDescent="0.25">
      <c r="A1492" s="156">
        <v>44167</v>
      </c>
      <c r="B1492">
        <v>135.16000399999999</v>
      </c>
      <c r="C1492">
        <v>136.320007</v>
      </c>
      <c r="D1492">
        <v>134.66999799999999</v>
      </c>
      <c r="E1492">
        <v>135.58000200000001</v>
      </c>
      <c r="F1492">
        <v>131.61644000000001</v>
      </c>
      <c r="G1492">
        <v>4132700</v>
      </c>
    </row>
    <row r="1493" spans="1:7" x14ac:dyDescent="0.25">
      <c r="A1493" s="156">
        <v>44168</v>
      </c>
      <c r="B1493">
        <v>135.10000600000001</v>
      </c>
      <c r="C1493">
        <v>137.949997</v>
      </c>
      <c r="D1493">
        <v>135</v>
      </c>
      <c r="E1493">
        <v>136.96000699999999</v>
      </c>
      <c r="F1493">
        <v>132.956085</v>
      </c>
      <c r="G1493">
        <v>4930900</v>
      </c>
    </row>
    <row r="1494" spans="1:7" x14ac:dyDescent="0.25">
      <c r="A1494" s="156">
        <v>44169</v>
      </c>
      <c r="B1494">
        <v>137.08000200000001</v>
      </c>
      <c r="C1494">
        <v>137.39999399999999</v>
      </c>
      <c r="D1494">
        <v>135.63999899999999</v>
      </c>
      <c r="E1494">
        <v>137.19000199999999</v>
      </c>
      <c r="F1494">
        <v>133.44731100000001</v>
      </c>
      <c r="G1494">
        <v>4344000</v>
      </c>
    </row>
    <row r="1495" spans="1:7" x14ac:dyDescent="0.25">
      <c r="A1495" s="156">
        <v>44172</v>
      </c>
      <c r="B1495">
        <v>137</v>
      </c>
      <c r="C1495">
        <v>138.86000100000001</v>
      </c>
      <c r="D1495">
        <v>136.800003</v>
      </c>
      <c r="E1495">
        <v>138.75</v>
      </c>
      <c r="F1495">
        <v>134.964752</v>
      </c>
      <c r="G1495">
        <v>4590800</v>
      </c>
    </row>
    <row r="1496" spans="1:7" x14ac:dyDescent="0.25">
      <c r="A1496" s="156">
        <v>44173</v>
      </c>
      <c r="B1496">
        <v>138.240005</v>
      </c>
      <c r="C1496">
        <v>140.44000199999999</v>
      </c>
      <c r="D1496">
        <v>137.64999399999999</v>
      </c>
      <c r="E1496">
        <v>139.11999499999999</v>
      </c>
      <c r="F1496">
        <v>135.32466099999999</v>
      </c>
      <c r="G1496">
        <v>6953600</v>
      </c>
    </row>
    <row r="1497" spans="1:7" x14ac:dyDescent="0.25">
      <c r="A1497" s="156">
        <v>44174</v>
      </c>
      <c r="B1497">
        <v>140.570007</v>
      </c>
      <c r="C1497">
        <v>140.570007</v>
      </c>
      <c r="D1497">
        <v>138.270004</v>
      </c>
      <c r="E1497">
        <v>138.78999300000001</v>
      </c>
      <c r="F1497">
        <v>135.00366199999999</v>
      </c>
      <c r="G1497">
        <v>4341300</v>
      </c>
    </row>
    <row r="1498" spans="1:7" x14ac:dyDescent="0.25">
      <c r="A1498" s="156">
        <v>44175</v>
      </c>
      <c r="B1498">
        <v>138.279999</v>
      </c>
      <c r="C1498">
        <v>139.13999899999999</v>
      </c>
      <c r="D1498">
        <v>137.240005</v>
      </c>
      <c r="E1498">
        <v>137.58000200000001</v>
      </c>
      <c r="F1498">
        <v>133.82666</v>
      </c>
      <c r="G1498">
        <v>4511000</v>
      </c>
    </row>
    <row r="1499" spans="1:7" x14ac:dyDescent="0.25">
      <c r="A1499" s="156">
        <v>44176</v>
      </c>
      <c r="B1499">
        <v>137.38999899999999</v>
      </c>
      <c r="C1499">
        <v>138.13999899999999</v>
      </c>
      <c r="D1499">
        <v>136.229996</v>
      </c>
      <c r="E1499">
        <v>137.41000399999999</v>
      </c>
      <c r="F1499">
        <v>133.661316</v>
      </c>
      <c r="G1499">
        <v>4172400</v>
      </c>
    </row>
    <row r="1500" spans="1:7" x14ac:dyDescent="0.25">
      <c r="A1500" s="156">
        <v>44179</v>
      </c>
      <c r="B1500">
        <v>138.91999799999999</v>
      </c>
      <c r="C1500">
        <v>139</v>
      </c>
      <c r="D1500">
        <v>136.199997</v>
      </c>
      <c r="E1500">
        <v>136.279999</v>
      </c>
      <c r="F1500">
        <v>132.56213399999999</v>
      </c>
      <c r="G1500">
        <v>7599000</v>
      </c>
    </row>
    <row r="1501" spans="1:7" x14ac:dyDescent="0.25">
      <c r="A1501" s="156">
        <v>44180</v>
      </c>
      <c r="B1501">
        <v>137.429993</v>
      </c>
      <c r="C1501">
        <v>139.44000199999999</v>
      </c>
      <c r="D1501">
        <v>137.25</v>
      </c>
      <c r="E1501">
        <v>139.38999899999999</v>
      </c>
      <c r="F1501">
        <v>135.587311</v>
      </c>
      <c r="G1501">
        <v>7637000</v>
      </c>
    </row>
    <row r="1502" spans="1:7" x14ac:dyDescent="0.25">
      <c r="A1502" s="156">
        <v>44181</v>
      </c>
      <c r="B1502">
        <v>139.070007</v>
      </c>
      <c r="C1502">
        <v>140.490005</v>
      </c>
      <c r="D1502">
        <v>137.46000699999999</v>
      </c>
      <c r="E1502">
        <v>138.33999600000001</v>
      </c>
      <c r="F1502">
        <v>134.565933</v>
      </c>
      <c r="G1502">
        <v>6573400</v>
      </c>
    </row>
    <row r="1503" spans="1:7" x14ac:dyDescent="0.25">
      <c r="A1503" s="156">
        <v>44182</v>
      </c>
      <c r="B1503">
        <v>139.91999799999999</v>
      </c>
      <c r="C1503">
        <v>140.740005</v>
      </c>
      <c r="D1503">
        <v>138.75</v>
      </c>
      <c r="E1503">
        <v>140.5</v>
      </c>
      <c r="F1503">
        <v>136.66700700000001</v>
      </c>
      <c r="G1503">
        <v>8727000</v>
      </c>
    </row>
    <row r="1504" spans="1:7" x14ac:dyDescent="0.25">
      <c r="A1504" s="156">
        <v>44183</v>
      </c>
      <c r="B1504">
        <v>141.08999600000001</v>
      </c>
      <c r="C1504">
        <v>141.13999899999999</v>
      </c>
      <c r="D1504">
        <v>137.16999799999999</v>
      </c>
      <c r="E1504">
        <v>137.279999</v>
      </c>
      <c r="F1504">
        <v>133.534851</v>
      </c>
      <c r="G1504">
        <v>17970800</v>
      </c>
    </row>
    <row r="1505" spans="1:7" x14ac:dyDescent="0.25">
      <c r="A1505" s="156">
        <v>44186</v>
      </c>
      <c r="B1505">
        <v>144.820007</v>
      </c>
      <c r="C1505">
        <v>147.949997</v>
      </c>
      <c r="D1505">
        <v>142.509995</v>
      </c>
      <c r="E1505">
        <v>144.020004</v>
      </c>
      <c r="F1505">
        <v>140.090958</v>
      </c>
      <c r="G1505">
        <v>16111300</v>
      </c>
    </row>
    <row r="1506" spans="1:7" x14ac:dyDescent="0.25">
      <c r="A1506" s="156">
        <v>44187</v>
      </c>
      <c r="B1506">
        <v>143.050003</v>
      </c>
      <c r="C1506">
        <v>143.470001</v>
      </c>
      <c r="D1506">
        <v>141.08999600000001</v>
      </c>
      <c r="E1506">
        <v>142.449997</v>
      </c>
      <c r="F1506">
        <v>138.56381200000001</v>
      </c>
      <c r="G1506">
        <v>6339400</v>
      </c>
    </row>
    <row r="1507" spans="1:7" x14ac:dyDescent="0.25">
      <c r="A1507" s="156">
        <v>44188</v>
      </c>
      <c r="B1507">
        <v>142.55999800000001</v>
      </c>
      <c r="C1507">
        <v>143.60000600000001</v>
      </c>
      <c r="D1507">
        <v>141.699997</v>
      </c>
      <c r="E1507">
        <v>141.759995</v>
      </c>
      <c r="F1507">
        <v>137.89262400000001</v>
      </c>
      <c r="G1507">
        <v>3388300</v>
      </c>
    </row>
    <row r="1508" spans="1:7" x14ac:dyDescent="0.25">
      <c r="A1508" s="156">
        <v>44189</v>
      </c>
      <c r="B1508">
        <v>141.10000600000001</v>
      </c>
      <c r="C1508">
        <v>142.19000199999999</v>
      </c>
      <c r="D1508">
        <v>141.10000600000001</v>
      </c>
      <c r="E1508">
        <v>141.60000600000001</v>
      </c>
      <c r="F1508">
        <v>137.73699999999999</v>
      </c>
      <c r="G1508">
        <v>1821900</v>
      </c>
    </row>
    <row r="1509" spans="1:7" x14ac:dyDescent="0.25">
      <c r="A1509" s="156">
        <v>44193</v>
      </c>
      <c r="B1509">
        <v>142.53999300000001</v>
      </c>
      <c r="C1509">
        <v>142.91999799999999</v>
      </c>
      <c r="D1509">
        <v>141.03999300000001</v>
      </c>
      <c r="E1509">
        <v>142.429993</v>
      </c>
      <c r="F1509">
        <v>138.544342</v>
      </c>
      <c r="G1509">
        <v>4081500</v>
      </c>
    </row>
    <row r="1510" spans="1:7" x14ac:dyDescent="0.25">
      <c r="A1510" s="156">
        <v>44194</v>
      </c>
      <c r="B1510">
        <v>142.83000200000001</v>
      </c>
      <c r="C1510">
        <v>143.05999800000001</v>
      </c>
      <c r="D1510">
        <v>140.429993</v>
      </c>
      <c r="E1510">
        <v>141.570007</v>
      </c>
      <c r="F1510">
        <v>137.707809</v>
      </c>
      <c r="G1510">
        <v>3232400</v>
      </c>
    </row>
    <row r="1511" spans="1:7" x14ac:dyDescent="0.25">
      <c r="A1511" s="156">
        <v>44195</v>
      </c>
      <c r="B1511">
        <v>142.16000399999999</v>
      </c>
      <c r="C1511">
        <v>142.61000100000001</v>
      </c>
      <c r="D1511">
        <v>140.66000399999999</v>
      </c>
      <c r="E1511">
        <v>141.58000200000001</v>
      </c>
      <c r="F1511">
        <v>137.71752900000001</v>
      </c>
      <c r="G1511">
        <v>3052100</v>
      </c>
    </row>
    <row r="1512" spans="1:7" x14ac:dyDescent="0.25">
      <c r="A1512" s="156">
        <v>44196</v>
      </c>
      <c r="B1512">
        <v>141.699997</v>
      </c>
      <c r="C1512">
        <v>141.78999300000001</v>
      </c>
      <c r="D1512">
        <v>140.36999499999999</v>
      </c>
      <c r="E1512">
        <v>141.470001</v>
      </c>
      <c r="F1512">
        <v>137.61056500000001</v>
      </c>
      <c r="G1512">
        <v>2949900</v>
      </c>
    </row>
    <row r="1513" spans="1:7" x14ac:dyDescent="0.25">
      <c r="A1513" s="156">
        <v>44200</v>
      </c>
      <c r="B1513">
        <v>142.85000600000001</v>
      </c>
      <c r="C1513">
        <v>142.970001</v>
      </c>
      <c r="D1513">
        <v>138.320007</v>
      </c>
      <c r="E1513">
        <v>140.10000600000001</v>
      </c>
      <c r="F1513">
        <v>136.277939</v>
      </c>
      <c r="G1513">
        <v>6178500</v>
      </c>
    </row>
    <row r="1514" spans="1:7" x14ac:dyDescent="0.25">
      <c r="A1514" s="156">
        <v>44201</v>
      </c>
      <c r="B1514">
        <v>138.60000600000001</v>
      </c>
      <c r="C1514">
        <v>141.66000399999999</v>
      </c>
      <c r="D1514">
        <v>138.60000600000001</v>
      </c>
      <c r="E1514">
        <v>141.229996</v>
      </c>
      <c r="F1514">
        <v>137.37709000000001</v>
      </c>
      <c r="G1514">
        <v>4163100</v>
      </c>
    </row>
    <row r="1515" spans="1:7" x14ac:dyDescent="0.25">
      <c r="A1515" s="156">
        <v>44202</v>
      </c>
      <c r="B1515">
        <v>141.25</v>
      </c>
      <c r="C1515">
        <v>143.570007</v>
      </c>
      <c r="D1515">
        <v>139.529999</v>
      </c>
      <c r="E1515">
        <v>142.35000600000001</v>
      </c>
      <c r="F1515">
        <v>138.46653699999999</v>
      </c>
      <c r="G1515">
        <v>6072900</v>
      </c>
    </row>
    <row r="1516" spans="1:7" x14ac:dyDescent="0.25">
      <c r="A1516" s="156">
        <v>44203</v>
      </c>
      <c r="B1516">
        <v>143.199997</v>
      </c>
      <c r="C1516">
        <v>145.63999899999999</v>
      </c>
      <c r="D1516">
        <v>143</v>
      </c>
      <c r="E1516">
        <v>144.949997</v>
      </c>
      <c r="F1516">
        <v>140.99563599999999</v>
      </c>
      <c r="G1516">
        <v>5256900</v>
      </c>
    </row>
    <row r="1517" spans="1:7" x14ac:dyDescent="0.25">
      <c r="A1517" s="156">
        <v>44204</v>
      </c>
      <c r="B1517">
        <v>145.550003</v>
      </c>
      <c r="C1517">
        <v>146.820007</v>
      </c>
      <c r="D1517">
        <v>144.89999399999999</v>
      </c>
      <c r="E1517">
        <v>146.35000600000001</v>
      </c>
      <c r="F1517">
        <v>142.35740699999999</v>
      </c>
      <c r="G1517">
        <v>3950500</v>
      </c>
    </row>
    <row r="1518" spans="1:7" x14ac:dyDescent="0.25">
      <c r="A1518" s="156">
        <v>44207</v>
      </c>
      <c r="B1518">
        <v>146</v>
      </c>
      <c r="C1518">
        <v>147.10000600000001</v>
      </c>
      <c r="D1518">
        <v>144.800003</v>
      </c>
      <c r="E1518">
        <v>147.050003</v>
      </c>
      <c r="F1518">
        <v>143.03829999999999</v>
      </c>
      <c r="G1518">
        <v>4252000</v>
      </c>
    </row>
    <row r="1519" spans="1:7" x14ac:dyDescent="0.25">
      <c r="A1519" s="156">
        <v>44208</v>
      </c>
      <c r="B1519">
        <v>146.5</v>
      </c>
      <c r="C1519">
        <v>146.85000600000001</v>
      </c>
      <c r="D1519">
        <v>144.38000500000001</v>
      </c>
      <c r="E1519">
        <v>145.050003</v>
      </c>
      <c r="F1519">
        <v>141.09288000000001</v>
      </c>
      <c r="G1519">
        <v>3678800</v>
      </c>
    </row>
    <row r="1520" spans="1:7" x14ac:dyDescent="0.25">
      <c r="A1520" s="156">
        <v>44209</v>
      </c>
      <c r="B1520">
        <v>144.83000200000001</v>
      </c>
      <c r="C1520">
        <v>145.13000500000001</v>
      </c>
      <c r="D1520">
        <v>142.429993</v>
      </c>
      <c r="E1520">
        <v>143.03999300000001</v>
      </c>
      <c r="F1520">
        <v>139.13769500000001</v>
      </c>
      <c r="G1520">
        <v>3330100</v>
      </c>
    </row>
    <row r="1521" spans="1:7" x14ac:dyDescent="0.25">
      <c r="A1521" s="156">
        <v>44210</v>
      </c>
      <c r="B1521">
        <v>143.66000399999999</v>
      </c>
      <c r="C1521">
        <v>144.89999399999999</v>
      </c>
      <c r="D1521">
        <v>140.929993</v>
      </c>
      <c r="E1521">
        <v>141.300003</v>
      </c>
      <c r="F1521">
        <v>137.44515999999999</v>
      </c>
      <c r="G1521">
        <v>4104000</v>
      </c>
    </row>
    <row r="1522" spans="1:7" x14ac:dyDescent="0.25">
      <c r="A1522" s="156">
        <v>44211</v>
      </c>
      <c r="B1522">
        <v>140.55999800000001</v>
      </c>
      <c r="C1522">
        <v>142.38000500000001</v>
      </c>
      <c r="D1522">
        <v>139.88000500000001</v>
      </c>
      <c r="E1522">
        <v>140.720001</v>
      </c>
      <c r="F1522">
        <v>136.88102699999999</v>
      </c>
      <c r="G1522">
        <v>6412400</v>
      </c>
    </row>
    <row r="1523" spans="1:7" x14ac:dyDescent="0.25">
      <c r="A1523" s="156">
        <v>44215</v>
      </c>
      <c r="B1523">
        <v>140.990005</v>
      </c>
      <c r="C1523">
        <v>141.220001</v>
      </c>
      <c r="D1523">
        <v>138.41000399999999</v>
      </c>
      <c r="E1523">
        <v>139.270004</v>
      </c>
      <c r="F1523">
        <v>135.47056599999999</v>
      </c>
      <c r="G1523">
        <v>6537800</v>
      </c>
    </row>
    <row r="1524" spans="1:7" x14ac:dyDescent="0.25">
      <c r="A1524" s="156">
        <v>44216</v>
      </c>
      <c r="B1524">
        <v>140.38000500000001</v>
      </c>
      <c r="C1524">
        <v>143.21000699999999</v>
      </c>
      <c r="D1524">
        <v>140.009995</v>
      </c>
      <c r="E1524">
        <v>142.800003</v>
      </c>
      <c r="F1524">
        <v>138.90426600000001</v>
      </c>
      <c r="G1524">
        <v>4654400</v>
      </c>
    </row>
    <row r="1525" spans="1:7" x14ac:dyDescent="0.25">
      <c r="A1525" s="156">
        <v>44217</v>
      </c>
      <c r="B1525">
        <v>142.41000399999999</v>
      </c>
      <c r="C1525">
        <v>143.80999800000001</v>
      </c>
      <c r="D1525">
        <v>141.13000500000001</v>
      </c>
      <c r="E1525">
        <v>141.61000100000001</v>
      </c>
      <c r="F1525">
        <v>137.74671900000001</v>
      </c>
      <c r="G1525">
        <v>4011200</v>
      </c>
    </row>
    <row r="1526" spans="1:7" x14ac:dyDescent="0.25">
      <c r="A1526" s="156">
        <v>44218</v>
      </c>
      <c r="B1526">
        <v>141.08999600000001</v>
      </c>
      <c r="C1526">
        <v>141.88000500000001</v>
      </c>
      <c r="D1526">
        <v>139.30999800000001</v>
      </c>
      <c r="E1526">
        <v>139.35000600000001</v>
      </c>
      <c r="F1526">
        <v>135.54840100000001</v>
      </c>
      <c r="G1526">
        <v>4150500</v>
      </c>
    </row>
    <row r="1527" spans="1:7" x14ac:dyDescent="0.25">
      <c r="A1527" s="156">
        <v>44221</v>
      </c>
      <c r="B1527">
        <v>138.990005</v>
      </c>
      <c r="C1527">
        <v>139.179993</v>
      </c>
      <c r="D1527">
        <v>134.740005</v>
      </c>
      <c r="E1527">
        <v>137.550003</v>
      </c>
      <c r="F1527">
        <v>133.79747</v>
      </c>
      <c r="G1527">
        <v>5998700</v>
      </c>
    </row>
    <row r="1528" spans="1:7" x14ac:dyDescent="0.25">
      <c r="A1528" s="156">
        <v>44222</v>
      </c>
      <c r="B1528">
        <v>137.759995</v>
      </c>
      <c r="C1528">
        <v>137.85000600000001</v>
      </c>
      <c r="D1528">
        <v>134.71000699999999</v>
      </c>
      <c r="E1528">
        <v>135.10000600000001</v>
      </c>
      <c r="F1528">
        <v>131.41433699999999</v>
      </c>
      <c r="G1528">
        <v>5312300</v>
      </c>
    </row>
    <row r="1529" spans="1:7" x14ac:dyDescent="0.25">
      <c r="A1529" s="156">
        <v>44223</v>
      </c>
      <c r="B1529">
        <v>132.220001</v>
      </c>
      <c r="C1529">
        <v>132.86000100000001</v>
      </c>
      <c r="D1529">
        <v>130.270004</v>
      </c>
      <c r="E1529">
        <v>131.020004</v>
      </c>
      <c r="F1529">
        <v>127.44564800000001</v>
      </c>
      <c r="G1529">
        <v>7815900</v>
      </c>
    </row>
    <row r="1530" spans="1:7" x14ac:dyDescent="0.25">
      <c r="A1530" s="156">
        <v>44224</v>
      </c>
      <c r="B1530">
        <v>132.36000100000001</v>
      </c>
      <c r="C1530">
        <v>136.36999499999999</v>
      </c>
      <c r="D1530">
        <v>131.5</v>
      </c>
      <c r="E1530">
        <v>134.720001</v>
      </c>
      <c r="F1530">
        <v>131.04470800000001</v>
      </c>
      <c r="G1530">
        <v>6244600</v>
      </c>
    </row>
    <row r="1531" spans="1:7" x14ac:dyDescent="0.25">
      <c r="A1531" s="156">
        <v>44225</v>
      </c>
      <c r="B1531">
        <v>133.949997</v>
      </c>
      <c r="C1531">
        <v>135.029999</v>
      </c>
      <c r="D1531">
        <v>132.14999399999999</v>
      </c>
      <c r="E1531">
        <v>133.58999600000001</v>
      </c>
      <c r="F1531">
        <v>129.945526</v>
      </c>
      <c r="G1531">
        <v>7166100</v>
      </c>
    </row>
    <row r="1532" spans="1:7" x14ac:dyDescent="0.25">
      <c r="A1532" s="156">
        <v>44228</v>
      </c>
      <c r="B1532">
        <v>135.36999499999999</v>
      </c>
      <c r="C1532">
        <v>136.050003</v>
      </c>
      <c r="D1532">
        <v>133.300003</v>
      </c>
      <c r="E1532">
        <v>135.71000699999999</v>
      </c>
      <c r="F1532">
        <v>132.00769</v>
      </c>
      <c r="G1532">
        <v>4366800</v>
      </c>
    </row>
    <row r="1533" spans="1:7" x14ac:dyDescent="0.25">
      <c r="A1533" s="156">
        <v>44229</v>
      </c>
      <c r="B1533">
        <v>137.05999800000001</v>
      </c>
      <c r="C1533">
        <v>139.86000100000001</v>
      </c>
      <c r="D1533">
        <v>136.75</v>
      </c>
      <c r="E1533">
        <v>139.58999600000001</v>
      </c>
      <c r="F1533">
        <v>135.78183000000001</v>
      </c>
      <c r="G1533">
        <v>7132800</v>
      </c>
    </row>
    <row r="1534" spans="1:7" x14ac:dyDescent="0.25">
      <c r="A1534" s="156">
        <v>44230</v>
      </c>
      <c r="B1534">
        <v>139.699997</v>
      </c>
      <c r="C1534">
        <v>140.05999800000001</v>
      </c>
      <c r="D1534">
        <v>138.009995</v>
      </c>
      <c r="E1534">
        <v>138.63000500000001</v>
      </c>
      <c r="F1534">
        <v>134.848038</v>
      </c>
      <c r="G1534">
        <v>4678600</v>
      </c>
    </row>
    <row r="1535" spans="1:7" x14ac:dyDescent="0.25">
      <c r="A1535" s="156">
        <v>44231</v>
      </c>
      <c r="B1535">
        <v>139.550003</v>
      </c>
      <c r="C1535">
        <v>141.050003</v>
      </c>
      <c r="D1535">
        <v>138.91999799999999</v>
      </c>
      <c r="E1535">
        <v>140.63000500000001</v>
      </c>
      <c r="F1535">
        <v>136.79347200000001</v>
      </c>
      <c r="G1535">
        <v>4533700</v>
      </c>
    </row>
    <row r="1536" spans="1:7" x14ac:dyDescent="0.25">
      <c r="A1536" s="156">
        <v>44232</v>
      </c>
      <c r="B1536">
        <v>141.33999600000001</v>
      </c>
      <c r="C1536">
        <v>145.570007</v>
      </c>
      <c r="D1536">
        <v>141.28999300000001</v>
      </c>
      <c r="E1536">
        <v>145.11000100000001</v>
      </c>
      <c r="F1536">
        <v>141.15124499999999</v>
      </c>
      <c r="G1536">
        <v>6151500</v>
      </c>
    </row>
    <row r="1537" spans="1:7" x14ac:dyDescent="0.25">
      <c r="A1537" s="156">
        <v>44235</v>
      </c>
      <c r="B1537">
        <v>145.14999399999999</v>
      </c>
      <c r="C1537">
        <v>145.88000500000001</v>
      </c>
      <c r="D1537">
        <v>142.800003</v>
      </c>
      <c r="E1537">
        <v>143.41000399999999</v>
      </c>
      <c r="F1537">
        <v>139.497635</v>
      </c>
      <c r="G1537">
        <v>6304300</v>
      </c>
    </row>
    <row r="1538" spans="1:7" x14ac:dyDescent="0.25">
      <c r="A1538" s="156">
        <v>44236</v>
      </c>
      <c r="B1538">
        <v>143.60000600000001</v>
      </c>
      <c r="C1538">
        <v>144.220001</v>
      </c>
      <c r="D1538">
        <v>141.699997</v>
      </c>
      <c r="E1538">
        <v>141.78999300000001</v>
      </c>
      <c r="F1538">
        <v>137.92181400000001</v>
      </c>
      <c r="G1538">
        <v>3436300</v>
      </c>
    </row>
    <row r="1539" spans="1:7" x14ac:dyDescent="0.25">
      <c r="A1539" s="156">
        <v>44237</v>
      </c>
      <c r="B1539">
        <v>142.449997</v>
      </c>
      <c r="C1539">
        <v>142.60000600000001</v>
      </c>
      <c r="D1539">
        <v>140.89999399999999</v>
      </c>
      <c r="E1539">
        <v>142.46000699999999</v>
      </c>
      <c r="F1539">
        <v>138.57356300000001</v>
      </c>
      <c r="G1539">
        <v>4125700</v>
      </c>
    </row>
    <row r="1540" spans="1:7" x14ac:dyDescent="0.25">
      <c r="A1540" s="156">
        <v>44238</v>
      </c>
      <c r="B1540">
        <v>143</v>
      </c>
      <c r="C1540">
        <v>144.35000600000001</v>
      </c>
      <c r="D1540">
        <v>142.41000399999999</v>
      </c>
      <c r="E1540">
        <v>143.53999300000001</v>
      </c>
      <c r="F1540">
        <v>139.62408400000001</v>
      </c>
      <c r="G1540">
        <v>3828700</v>
      </c>
    </row>
    <row r="1541" spans="1:7" x14ac:dyDescent="0.25">
      <c r="A1541" s="156">
        <v>44239</v>
      </c>
      <c r="B1541">
        <v>143.11000100000001</v>
      </c>
      <c r="C1541">
        <v>143.449997</v>
      </c>
      <c r="D1541">
        <v>141.39999399999999</v>
      </c>
      <c r="E1541">
        <v>142.11999499999999</v>
      </c>
      <c r="F1541">
        <v>138.24281300000001</v>
      </c>
      <c r="G1541">
        <v>3637000</v>
      </c>
    </row>
    <row r="1542" spans="1:7" x14ac:dyDescent="0.25">
      <c r="A1542" s="156">
        <v>44243</v>
      </c>
      <c r="B1542">
        <v>143.36999499999999</v>
      </c>
      <c r="C1542">
        <v>143.36999499999999</v>
      </c>
      <c r="D1542">
        <v>141.029999</v>
      </c>
      <c r="E1542">
        <v>141.71000699999999</v>
      </c>
      <c r="F1542">
        <v>137.84402499999999</v>
      </c>
      <c r="G1542">
        <v>4873400</v>
      </c>
    </row>
    <row r="1543" spans="1:7" x14ac:dyDescent="0.25">
      <c r="A1543" s="156">
        <v>44244</v>
      </c>
      <c r="B1543">
        <v>141.300003</v>
      </c>
      <c r="C1543">
        <v>144.55999800000001</v>
      </c>
      <c r="D1543">
        <v>140.21000699999999</v>
      </c>
      <c r="E1543">
        <v>143.990005</v>
      </c>
      <c r="F1543">
        <v>140.06179800000001</v>
      </c>
      <c r="G1543">
        <v>6437100</v>
      </c>
    </row>
    <row r="1544" spans="1:7" x14ac:dyDescent="0.25">
      <c r="A1544" s="156">
        <v>44245</v>
      </c>
      <c r="B1544">
        <v>142.979996</v>
      </c>
      <c r="C1544">
        <v>145.38999899999999</v>
      </c>
      <c r="D1544">
        <v>141.21000699999999</v>
      </c>
      <c r="E1544">
        <v>145.08999600000001</v>
      </c>
      <c r="F1544">
        <v>141.13179</v>
      </c>
      <c r="G1544">
        <v>4486800</v>
      </c>
    </row>
    <row r="1545" spans="1:7" x14ac:dyDescent="0.25">
      <c r="A1545" s="156">
        <v>44246</v>
      </c>
      <c r="B1545">
        <v>145.429993</v>
      </c>
      <c r="C1545">
        <v>145.5</v>
      </c>
      <c r="D1545">
        <v>141.5</v>
      </c>
      <c r="E1545">
        <v>142.020004</v>
      </c>
      <c r="F1545">
        <v>138.145554</v>
      </c>
      <c r="G1545">
        <v>7486000</v>
      </c>
    </row>
    <row r="1546" spans="1:7" x14ac:dyDescent="0.25">
      <c r="A1546" s="156">
        <v>44249</v>
      </c>
      <c r="B1546">
        <v>141.53999300000001</v>
      </c>
      <c r="C1546">
        <v>142.46000699999999</v>
      </c>
      <c r="D1546">
        <v>136.259995</v>
      </c>
      <c r="E1546">
        <v>136.66999799999999</v>
      </c>
      <c r="F1546">
        <v>132.94148300000001</v>
      </c>
      <c r="G1546">
        <v>8985900</v>
      </c>
    </row>
    <row r="1547" spans="1:7" x14ac:dyDescent="0.25">
      <c r="A1547" s="156">
        <v>44250</v>
      </c>
      <c r="B1547">
        <v>136.029999</v>
      </c>
      <c r="C1547">
        <v>136.83000200000001</v>
      </c>
      <c r="D1547">
        <v>131.58000200000001</v>
      </c>
      <c r="E1547">
        <v>136.13000500000001</v>
      </c>
      <c r="F1547">
        <v>132.41625999999999</v>
      </c>
      <c r="G1547">
        <v>10364100</v>
      </c>
    </row>
    <row r="1548" spans="1:7" x14ac:dyDescent="0.25">
      <c r="A1548" s="156">
        <v>44251</v>
      </c>
      <c r="B1548">
        <v>135.05999800000001</v>
      </c>
      <c r="C1548">
        <v>135.96000699999999</v>
      </c>
      <c r="D1548">
        <v>133.949997</v>
      </c>
      <c r="E1548">
        <v>135.64999399999999</v>
      </c>
      <c r="F1548">
        <v>131.949341</v>
      </c>
      <c r="G1548">
        <v>6360900</v>
      </c>
    </row>
    <row r="1549" spans="1:7" x14ac:dyDescent="0.25">
      <c r="A1549" s="156">
        <v>44252</v>
      </c>
      <c r="B1549">
        <v>137.60000600000001</v>
      </c>
      <c r="C1549">
        <v>139.179993</v>
      </c>
      <c r="D1549">
        <v>134.529999</v>
      </c>
      <c r="E1549">
        <v>135.53999300000001</v>
      </c>
      <c r="F1549">
        <v>131.84231600000001</v>
      </c>
      <c r="G1549">
        <v>5674300</v>
      </c>
    </row>
    <row r="1550" spans="1:7" x14ac:dyDescent="0.25">
      <c r="A1550" s="156">
        <v>44253</v>
      </c>
      <c r="B1550">
        <v>135.89999399999999</v>
      </c>
      <c r="C1550">
        <v>136.85000600000001</v>
      </c>
      <c r="D1550">
        <v>133.36000100000001</v>
      </c>
      <c r="E1550">
        <v>134.779999</v>
      </c>
      <c r="F1550">
        <v>131.36961400000001</v>
      </c>
      <c r="G1550">
        <v>6650200</v>
      </c>
    </row>
    <row r="1551" spans="1:7" x14ac:dyDescent="0.25">
      <c r="A1551" s="156">
        <v>44256</v>
      </c>
      <c r="B1551">
        <v>135.63999899999999</v>
      </c>
      <c r="C1551">
        <v>139.14999399999999</v>
      </c>
      <c r="D1551">
        <v>135.5</v>
      </c>
      <c r="E1551">
        <v>137.64999399999999</v>
      </c>
      <c r="F1551">
        <v>134.166977</v>
      </c>
      <c r="G1551">
        <v>5717800</v>
      </c>
    </row>
    <row r="1552" spans="1:7" x14ac:dyDescent="0.25">
      <c r="A1552" s="156">
        <v>44257</v>
      </c>
      <c r="B1552">
        <v>137.55999800000001</v>
      </c>
      <c r="C1552">
        <v>138.259995</v>
      </c>
      <c r="D1552">
        <v>135.61000100000001</v>
      </c>
      <c r="E1552">
        <v>137.020004</v>
      </c>
      <c r="F1552">
        <v>133.55291700000001</v>
      </c>
      <c r="G1552">
        <v>5292700</v>
      </c>
    </row>
    <row r="1553" spans="1:7" x14ac:dyDescent="0.25">
      <c r="A1553" s="156">
        <v>44258</v>
      </c>
      <c r="B1553">
        <v>137.08999600000001</v>
      </c>
      <c r="C1553">
        <v>137.41000399999999</v>
      </c>
      <c r="D1553">
        <v>134.14999399999999</v>
      </c>
      <c r="E1553">
        <v>134.259995</v>
      </c>
      <c r="F1553">
        <v>130.862762</v>
      </c>
      <c r="G1553">
        <v>4888400</v>
      </c>
    </row>
    <row r="1554" spans="1:7" x14ac:dyDescent="0.25">
      <c r="A1554" s="156">
        <v>44259</v>
      </c>
      <c r="B1554">
        <v>134</v>
      </c>
      <c r="C1554">
        <v>135.13000500000001</v>
      </c>
      <c r="D1554">
        <v>130.179993</v>
      </c>
      <c r="E1554">
        <v>132.03999300000001</v>
      </c>
      <c r="F1554">
        <v>128.69892899999999</v>
      </c>
      <c r="G1554">
        <v>7181500</v>
      </c>
    </row>
    <row r="1555" spans="1:7" x14ac:dyDescent="0.25">
      <c r="A1555" s="156">
        <v>44260</v>
      </c>
      <c r="B1555">
        <v>133.53999300000001</v>
      </c>
      <c r="C1555">
        <v>133.679993</v>
      </c>
      <c r="D1555">
        <v>129.19000199999999</v>
      </c>
      <c r="E1555">
        <v>133.35000600000001</v>
      </c>
      <c r="F1555">
        <v>129.97576900000001</v>
      </c>
      <c r="G1555">
        <v>5957100</v>
      </c>
    </row>
    <row r="1556" spans="1:7" x14ac:dyDescent="0.25">
      <c r="A1556" s="156">
        <v>44263</v>
      </c>
      <c r="B1556">
        <v>133.63999899999999</v>
      </c>
      <c r="C1556">
        <v>135.63000500000001</v>
      </c>
      <c r="D1556">
        <v>132.36999499999999</v>
      </c>
      <c r="E1556">
        <v>134.55999800000001</v>
      </c>
      <c r="F1556">
        <v>131.15516700000001</v>
      </c>
      <c r="G1556">
        <v>4983000</v>
      </c>
    </row>
    <row r="1557" spans="1:7" x14ac:dyDescent="0.25">
      <c r="A1557" s="156">
        <v>44264</v>
      </c>
      <c r="B1557">
        <v>135.509995</v>
      </c>
      <c r="C1557">
        <v>138</v>
      </c>
      <c r="D1557">
        <v>135.449997</v>
      </c>
      <c r="E1557">
        <v>135.949997</v>
      </c>
      <c r="F1557">
        <v>132.50997899999999</v>
      </c>
      <c r="G1557">
        <v>5977800</v>
      </c>
    </row>
    <row r="1558" spans="1:7" x14ac:dyDescent="0.25">
      <c r="A1558" s="156">
        <v>44265</v>
      </c>
      <c r="B1558">
        <v>136.5</v>
      </c>
      <c r="C1558">
        <v>138.199997</v>
      </c>
      <c r="D1558">
        <v>136.10000600000001</v>
      </c>
      <c r="E1558">
        <v>137.58999600000001</v>
      </c>
      <c r="F1558">
        <v>134.108521</v>
      </c>
      <c r="G1558">
        <v>4519600</v>
      </c>
    </row>
    <row r="1559" spans="1:7" x14ac:dyDescent="0.25">
      <c r="A1559" s="156">
        <v>44266</v>
      </c>
      <c r="B1559">
        <v>139.179993</v>
      </c>
      <c r="C1559">
        <v>142.199997</v>
      </c>
      <c r="D1559">
        <v>138.55999800000001</v>
      </c>
      <c r="E1559">
        <v>141.19000199999999</v>
      </c>
      <c r="F1559">
        <v>137.617401</v>
      </c>
      <c r="G1559">
        <v>5696500</v>
      </c>
    </row>
    <row r="1560" spans="1:7" x14ac:dyDescent="0.25">
      <c r="A1560" s="156">
        <v>44267</v>
      </c>
      <c r="B1560">
        <v>140</v>
      </c>
      <c r="C1560">
        <v>140.91000399999999</v>
      </c>
      <c r="D1560">
        <v>138.60000600000001</v>
      </c>
      <c r="E1560">
        <v>140.449997</v>
      </c>
      <c r="F1560">
        <v>136.896118</v>
      </c>
      <c r="G1560">
        <v>4143200</v>
      </c>
    </row>
    <row r="1561" spans="1:7" x14ac:dyDescent="0.25">
      <c r="A1561" s="156">
        <v>44270</v>
      </c>
      <c r="B1561">
        <v>140.699997</v>
      </c>
      <c r="C1561">
        <v>145</v>
      </c>
      <c r="D1561">
        <v>140.66999799999999</v>
      </c>
      <c r="E1561">
        <v>144.94000199999999</v>
      </c>
      <c r="F1561">
        <v>141.27252200000001</v>
      </c>
      <c r="G1561">
        <v>5413900</v>
      </c>
    </row>
    <row r="1562" spans="1:7" x14ac:dyDescent="0.25">
      <c r="A1562" s="156">
        <v>44271</v>
      </c>
      <c r="B1562">
        <v>145.88000500000001</v>
      </c>
      <c r="C1562">
        <v>146.14999399999999</v>
      </c>
      <c r="D1562">
        <v>143.83999600000001</v>
      </c>
      <c r="E1562">
        <v>144.64999399999999</v>
      </c>
      <c r="F1562">
        <v>140.98985300000001</v>
      </c>
      <c r="G1562">
        <v>5623000</v>
      </c>
    </row>
    <row r="1563" spans="1:7" x14ac:dyDescent="0.25">
      <c r="A1563" s="156">
        <v>44272</v>
      </c>
      <c r="B1563">
        <v>143.199997</v>
      </c>
      <c r="C1563">
        <v>146.14999399999999</v>
      </c>
      <c r="D1563">
        <v>143.199997</v>
      </c>
      <c r="E1563">
        <v>144.820007</v>
      </c>
      <c r="F1563">
        <v>141.155563</v>
      </c>
      <c r="G1563">
        <v>5134400</v>
      </c>
    </row>
    <row r="1564" spans="1:7" x14ac:dyDescent="0.25">
      <c r="A1564" s="156">
        <v>44273</v>
      </c>
      <c r="B1564">
        <v>144.36999499999999</v>
      </c>
      <c r="C1564">
        <v>146.66000399999999</v>
      </c>
      <c r="D1564">
        <v>142.550003</v>
      </c>
      <c r="E1564">
        <v>143.16999799999999</v>
      </c>
      <c r="F1564">
        <v>139.547302</v>
      </c>
      <c r="G1564">
        <v>10188400</v>
      </c>
    </row>
    <row r="1565" spans="1:7" x14ac:dyDescent="0.25">
      <c r="A1565" s="156">
        <v>44274</v>
      </c>
      <c r="B1565">
        <v>140</v>
      </c>
      <c r="C1565">
        <v>142.86000100000001</v>
      </c>
      <c r="D1565">
        <v>135.509995</v>
      </c>
      <c r="E1565">
        <v>137.490005</v>
      </c>
      <c r="F1565">
        <v>134.01104699999999</v>
      </c>
      <c r="G1565">
        <v>24980400</v>
      </c>
    </row>
    <row r="1566" spans="1:7" x14ac:dyDescent="0.25">
      <c r="A1566" s="156">
        <v>44277</v>
      </c>
      <c r="B1566">
        <v>137.63000500000001</v>
      </c>
      <c r="C1566">
        <v>138.80999800000001</v>
      </c>
      <c r="D1566">
        <v>136.029999</v>
      </c>
      <c r="E1566">
        <v>138.270004</v>
      </c>
      <c r="F1566">
        <v>134.77130099999999</v>
      </c>
      <c r="G1566">
        <v>7537300</v>
      </c>
    </row>
    <row r="1567" spans="1:7" x14ac:dyDescent="0.25">
      <c r="A1567" s="156">
        <v>44278</v>
      </c>
      <c r="B1567">
        <v>138.490005</v>
      </c>
      <c r="C1567">
        <v>140.63999899999999</v>
      </c>
      <c r="D1567">
        <v>136.550003</v>
      </c>
      <c r="E1567">
        <v>137.11999499999999</v>
      </c>
      <c r="F1567">
        <v>133.65036000000001</v>
      </c>
      <c r="G1567">
        <v>5582600</v>
      </c>
    </row>
    <row r="1568" spans="1:7" x14ac:dyDescent="0.25">
      <c r="A1568" s="156">
        <v>44279</v>
      </c>
      <c r="B1568">
        <v>136.449997</v>
      </c>
      <c r="C1568">
        <v>137.91999799999999</v>
      </c>
      <c r="D1568">
        <v>132.88000500000001</v>
      </c>
      <c r="E1568">
        <v>133.16000399999999</v>
      </c>
      <c r="F1568">
        <v>129.79058800000001</v>
      </c>
      <c r="G1568">
        <v>8157600</v>
      </c>
    </row>
    <row r="1569" spans="1:7" x14ac:dyDescent="0.25">
      <c r="A1569" s="156">
        <v>44280</v>
      </c>
      <c r="B1569">
        <v>127.050003</v>
      </c>
      <c r="C1569">
        <v>129.38999899999999</v>
      </c>
      <c r="D1569">
        <v>125.44000200000001</v>
      </c>
      <c r="E1569">
        <v>128.63999899999999</v>
      </c>
      <c r="F1569">
        <v>125.384972</v>
      </c>
      <c r="G1569">
        <v>18475800</v>
      </c>
    </row>
    <row r="1570" spans="1:7" x14ac:dyDescent="0.25">
      <c r="A1570" s="156">
        <v>44281</v>
      </c>
      <c r="B1570">
        <v>131.60000600000001</v>
      </c>
      <c r="C1570">
        <v>133.19000199999999</v>
      </c>
      <c r="D1570">
        <v>129.770004</v>
      </c>
      <c r="E1570">
        <v>132.990005</v>
      </c>
      <c r="F1570">
        <v>129.624908</v>
      </c>
      <c r="G1570">
        <v>10010500</v>
      </c>
    </row>
    <row r="1571" spans="1:7" x14ac:dyDescent="0.25">
      <c r="A1571" s="156">
        <v>44284</v>
      </c>
      <c r="B1571">
        <v>132.94000199999999</v>
      </c>
      <c r="C1571">
        <v>133.91000399999999</v>
      </c>
      <c r="D1571">
        <v>130.66000399999999</v>
      </c>
      <c r="E1571">
        <v>133.490005</v>
      </c>
      <c r="F1571">
        <v>130.112244</v>
      </c>
      <c r="G1571">
        <v>7153900</v>
      </c>
    </row>
    <row r="1572" spans="1:7" x14ac:dyDescent="0.25">
      <c r="A1572" s="156">
        <v>44285</v>
      </c>
      <c r="B1572">
        <v>132.35000600000001</v>
      </c>
      <c r="C1572">
        <v>133.35000600000001</v>
      </c>
      <c r="D1572">
        <v>131.220001</v>
      </c>
      <c r="E1572">
        <v>132.949997</v>
      </c>
      <c r="F1572">
        <v>129.58592200000001</v>
      </c>
      <c r="G1572">
        <v>6026600</v>
      </c>
    </row>
    <row r="1573" spans="1:7" x14ac:dyDescent="0.25">
      <c r="A1573" s="156">
        <v>44286</v>
      </c>
      <c r="B1573">
        <v>133.08999600000001</v>
      </c>
      <c r="C1573">
        <v>134.179993</v>
      </c>
      <c r="D1573">
        <v>131.91999799999999</v>
      </c>
      <c r="E1573">
        <v>132.88999899999999</v>
      </c>
      <c r="F1573">
        <v>129.527435</v>
      </c>
      <c r="G1573">
        <v>6878900</v>
      </c>
    </row>
    <row r="1574" spans="1:7" x14ac:dyDescent="0.25">
      <c r="A1574" s="156">
        <v>44287</v>
      </c>
      <c r="B1574">
        <v>134.69000199999999</v>
      </c>
      <c r="C1574">
        <v>134.69000199999999</v>
      </c>
      <c r="D1574">
        <v>132.21000699999999</v>
      </c>
      <c r="E1574">
        <v>132.529999</v>
      </c>
      <c r="F1574">
        <v>129.17654400000001</v>
      </c>
      <c r="G1574">
        <v>5720600</v>
      </c>
    </row>
    <row r="1575" spans="1:7" x14ac:dyDescent="0.25">
      <c r="A1575" s="156">
        <v>44291</v>
      </c>
      <c r="B1575">
        <v>133.10000600000001</v>
      </c>
      <c r="C1575">
        <v>135.679993</v>
      </c>
      <c r="D1575">
        <v>133.10000600000001</v>
      </c>
      <c r="E1575">
        <v>135.11999499999999</v>
      </c>
      <c r="F1575">
        <v>131.70098899999999</v>
      </c>
      <c r="G1575">
        <v>5508900</v>
      </c>
    </row>
    <row r="1576" spans="1:7" x14ac:dyDescent="0.25">
      <c r="A1576" s="156">
        <v>44292</v>
      </c>
      <c r="B1576">
        <v>135.44000199999999</v>
      </c>
      <c r="C1576">
        <v>137.71000699999999</v>
      </c>
      <c r="D1576">
        <v>134.929993</v>
      </c>
      <c r="E1576">
        <v>137.16000399999999</v>
      </c>
      <c r="F1576">
        <v>133.68940699999999</v>
      </c>
      <c r="G1576">
        <v>4670100</v>
      </c>
    </row>
    <row r="1577" spans="1:7" x14ac:dyDescent="0.25">
      <c r="A1577" s="156">
        <v>44293</v>
      </c>
      <c r="B1577">
        <v>136.990005</v>
      </c>
      <c r="C1577">
        <v>138.240005</v>
      </c>
      <c r="D1577">
        <v>136.36000100000001</v>
      </c>
      <c r="E1577">
        <v>136.53999300000001</v>
      </c>
      <c r="F1577">
        <v>133.085083</v>
      </c>
      <c r="G1577">
        <v>6646000</v>
      </c>
    </row>
    <row r="1578" spans="1:7" x14ac:dyDescent="0.25">
      <c r="A1578" s="156">
        <v>44294</v>
      </c>
      <c r="B1578">
        <v>137.279999</v>
      </c>
      <c r="C1578">
        <v>137.30999800000001</v>
      </c>
      <c r="D1578">
        <v>133.41000399999999</v>
      </c>
      <c r="E1578">
        <v>133.679993</v>
      </c>
      <c r="F1578">
        <v>130.29743999999999</v>
      </c>
      <c r="G1578">
        <v>8748400</v>
      </c>
    </row>
    <row r="1579" spans="1:7" x14ac:dyDescent="0.25">
      <c r="A1579" s="156">
        <v>44295</v>
      </c>
      <c r="B1579">
        <v>133.94000199999999</v>
      </c>
      <c r="C1579">
        <v>135.5</v>
      </c>
      <c r="D1579">
        <v>133.5</v>
      </c>
      <c r="E1579">
        <v>135.449997</v>
      </c>
      <c r="F1579">
        <v>132.02264400000001</v>
      </c>
      <c r="G1579">
        <v>6056800</v>
      </c>
    </row>
    <row r="1580" spans="1:7" x14ac:dyDescent="0.25">
      <c r="A1580" s="156">
        <v>44298</v>
      </c>
      <c r="B1580">
        <v>134.75</v>
      </c>
      <c r="C1580">
        <v>136.89999399999999</v>
      </c>
      <c r="D1580">
        <v>134.220001</v>
      </c>
      <c r="E1580">
        <v>136.63999899999999</v>
      </c>
      <c r="F1580">
        <v>133.182526</v>
      </c>
      <c r="G1580">
        <v>5638200</v>
      </c>
    </row>
    <row r="1581" spans="1:7" x14ac:dyDescent="0.25">
      <c r="A1581" s="156">
        <v>44299</v>
      </c>
      <c r="B1581">
        <v>135.60000600000001</v>
      </c>
      <c r="C1581">
        <v>135.990005</v>
      </c>
      <c r="D1581">
        <v>133.39999399999999</v>
      </c>
      <c r="E1581">
        <v>133.53999300000001</v>
      </c>
      <c r="F1581">
        <v>130.160965</v>
      </c>
      <c r="G1581">
        <v>8778200</v>
      </c>
    </row>
    <row r="1582" spans="1:7" x14ac:dyDescent="0.25">
      <c r="A1582" s="156">
        <v>44300</v>
      </c>
      <c r="B1582">
        <v>133.53999300000001</v>
      </c>
      <c r="C1582">
        <v>134.179993</v>
      </c>
      <c r="D1582">
        <v>131.820007</v>
      </c>
      <c r="E1582">
        <v>132.259995</v>
      </c>
      <c r="F1582">
        <v>128.91334499999999</v>
      </c>
      <c r="G1582">
        <v>7354100</v>
      </c>
    </row>
    <row r="1583" spans="1:7" x14ac:dyDescent="0.25">
      <c r="A1583" s="156">
        <v>44301</v>
      </c>
      <c r="B1583">
        <v>133</v>
      </c>
      <c r="C1583">
        <v>134.070007</v>
      </c>
      <c r="D1583">
        <v>132.679993</v>
      </c>
      <c r="E1583">
        <v>133.66999799999999</v>
      </c>
      <c r="F1583">
        <v>130.287689</v>
      </c>
      <c r="G1583">
        <v>6284800</v>
      </c>
    </row>
    <row r="1584" spans="1:7" x14ac:dyDescent="0.25">
      <c r="A1584" s="156">
        <v>44302</v>
      </c>
      <c r="B1584">
        <v>134.71000699999999</v>
      </c>
      <c r="C1584">
        <v>134.770004</v>
      </c>
      <c r="D1584">
        <v>133.729996</v>
      </c>
      <c r="E1584">
        <v>134.30999800000001</v>
      </c>
      <c r="F1584">
        <v>130.91149899999999</v>
      </c>
      <c r="G1584">
        <v>6852500</v>
      </c>
    </row>
    <row r="1585" spans="1:7" x14ac:dyDescent="0.25">
      <c r="A1585" s="156">
        <v>44305</v>
      </c>
      <c r="B1585">
        <v>134.300003</v>
      </c>
      <c r="C1585">
        <v>134.38000500000001</v>
      </c>
      <c r="D1585">
        <v>132.14999399999999</v>
      </c>
      <c r="E1585">
        <v>132.570007</v>
      </c>
      <c r="F1585">
        <v>129.21551500000001</v>
      </c>
      <c r="G1585">
        <v>5613600</v>
      </c>
    </row>
    <row r="1586" spans="1:7" x14ac:dyDescent="0.25">
      <c r="A1586" s="156">
        <v>44306</v>
      </c>
      <c r="B1586">
        <v>129.16999799999999</v>
      </c>
      <c r="C1586">
        <v>129.89999399999999</v>
      </c>
      <c r="D1586">
        <v>125.699997</v>
      </c>
      <c r="E1586">
        <v>127.110001</v>
      </c>
      <c r="F1586">
        <v>123.89368399999999</v>
      </c>
      <c r="G1586">
        <v>13268700</v>
      </c>
    </row>
    <row r="1587" spans="1:7" x14ac:dyDescent="0.25">
      <c r="A1587" s="156">
        <v>44307</v>
      </c>
      <c r="B1587">
        <v>127.589996</v>
      </c>
      <c r="C1587">
        <v>130.33000200000001</v>
      </c>
      <c r="D1587">
        <v>127.370003</v>
      </c>
      <c r="E1587">
        <v>129.89999399999999</v>
      </c>
      <c r="F1587">
        <v>126.613106</v>
      </c>
      <c r="G1587">
        <v>7110900</v>
      </c>
    </row>
    <row r="1588" spans="1:7" x14ac:dyDescent="0.25">
      <c r="A1588" s="156">
        <v>44308</v>
      </c>
      <c r="B1588">
        <v>129.88999899999999</v>
      </c>
      <c r="C1588">
        <v>130.36999499999999</v>
      </c>
      <c r="D1588">
        <v>127.980003</v>
      </c>
      <c r="E1588">
        <v>129.179993</v>
      </c>
      <c r="F1588">
        <v>125.91130099999999</v>
      </c>
      <c r="G1588">
        <v>6442900</v>
      </c>
    </row>
    <row r="1589" spans="1:7" x14ac:dyDescent="0.25">
      <c r="A1589" s="156">
        <v>44309</v>
      </c>
      <c r="B1589">
        <v>128.929993</v>
      </c>
      <c r="C1589">
        <v>130.64999399999999</v>
      </c>
      <c r="D1589">
        <v>128.46000699999999</v>
      </c>
      <c r="E1589">
        <v>130.19000199999999</v>
      </c>
      <c r="F1589">
        <v>126.89572099999999</v>
      </c>
      <c r="G1589">
        <v>7489000</v>
      </c>
    </row>
    <row r="1590" spans="1:7" x14ac:dyDescent="0.25">
      <c r="A1590" s="156">
        <v>44312</v>
      </c>
      <c r="B1590">
        <v>130.490005</v>
      </c>
      <c r="C1590">
        <v>131.699997</v>
      </c>
      <c r="D1590">
        <v>129.320007</v>
      </c>
      <c r="E1590">
        <v>131.60000600000001</v>
      </c>
      <c r="F1590">
        <v>128.270081</v>
      </c>
      <c r="G1590">
        <v>8217800</v>
      </c>
    </row>
    <row r="1591" spans="1:7" x14ac:dyDescent="0.25">
      <c r="A1591" s="156">
        <v>44313</v>
      </c>
      <c r="B1591">
        <v>132</v>
      </c>
      <c r="C1591">
        <v>132.78999300000001</v>
      </c>
      <c r="D1591">
        <v>131.41000399999999</v>
      </c>
      <c r="E1591">
        <v>132.11000100000001</v>
      </c>
      <c r="F1591">
        <v>128.76715100000001</v>
      </c>
      <c r="G1591">
        <v>5833100</v>
      </c>
    </row>
    <row r="1592" spans="1:7" x14ac:dyDescent="0.25">
      <c r="A1592" s="156">
        <v>44314</v>
      </c>
      <c r="B1592">
        <v>132.259995</v>
      </c>
      <c r="C1592">
        <v>132.33000200000001</v>
      </c>
      <c r="D1592">
        <v>130.35000600000001</v>
      </c>
      <c r="E1592">
        <v>130.71000699999999</v>
      </c>
      <c r="F1592">
        <v>127.40258</v>
      </c>
      <c r="G1592">
        <v>8195400</v>
      </c>
    </row>
    <row r="1593" spans="1:7" x14ac:dyDescent="0.25">
      <c r="A1593" s="156">
        <v>44315</v>
      </c>
      <c r="B1593">
        <v>131.770004</v>
      </c>
      <c r="C1593">
        <v>134.11999499999999</v>
      </c>
      <c r="D1593">
        <v>131.229996</v>
      </c>
      <c r="E1593">
        <v>133.259995</v>
      </c>
      <c r="F1593">
        <v>129.88806199999999</v>
      </c>
      <c r="G1593">
        <v>6612500</v>
      </c>
    </row>
    <row r="1594" spans="1:7" x14ac:dyDescent="0.25">
      <c r="A1594" s="156">
        <v>44316</v>
      </c>
      <c r="B1594">
        <v>132.44000199999999</v>
      </c>
      <c r="C1594">
        <v>133.88000500000001</v>
      </c>
      <c r="D1594">
        <v>132.050003</v>
      </c>
      <c r="E1594">
        <v>132.61999499999999</v>
      </c>
      <c r="F1594">
        <v>129.264252</v>
      </c>
      <c r="G1594">
        <v>5643600</v>
      </c>
    </row>
    <row r="1595" spans="1:7" x14ac:dyDescent="0.25">
      <c r="A1595" s="156">
        <v>44319</v>
      </c>
      <c r="B1595">
        <v>133.36999499999999</v>
      </c>
      <c r="C1595">
        <v>134.449997</v>
      </c>
      <c r="D1595">
        <v>132.58999600000001</v>
      </c>
      <c r="E1595">
        <v>133.029999</v>
      </c>
      <c r="F1595">
        <v>129.663895</v>
      </c>
      <c r="G1595">
        <v>5053000</v>
      </c>
    </row>
    <row r="1596" spans="1:7" x14ac:dyDescent="0.25">
      <c r="A1596" s="156">
        <v>44320</v>
      </c>
      <c r="B1596">
        <v>132.229996</v>
      </c>
      <c r="C1596">
        <v>132.58999600000001</v>
      </c>
      <c r="D1596">
        <v>130.479996</v>
      </c>
      <c r="E1596">
        <v>131.550003</v>
      </c>
      <c r="F1596">
        <v>128.22134399999999</v>
      </c>
      <c r="G1596">
        <v>6129500</v>
      </c>
    </row>
    <row r="1597" spans="1:7" x14ac:dyDescent="0.25">
      <c r="A1597" s="156">
        <v>44321</v>
      </c>
      <c r="B1597">
        <v>132.699997</v>
      </c>
      <c r="C1597">
        <v>134.220001</v>
      </c>
      <c r="D1597">
        <v>132.08000200000001</v>
      </c>
      <c r="E1597">
        <v>132.21000699999999</v>
      </c>
      <c r="F1597">
        <v>128.86463900000001</v>
      </c>
      <c r="G1597">
        <v>6234200</v>
      </c>
    </row>
    <row r="1598" spans="1:7" x14ac:dyDescent="0.25">
      <c r="A1598" s="156">
        <v>44322</v>
      </c>
      <c r="B1598">
        <v>132.60000600000001</v>
      </c>
      <c r="C1598">
        <v>133.83999600000001</v>
      </c>
      <c r="D1598">
        <v>131.94000199999999</v>
      </c>
      <c r="E1598">
        <v>133.490005</v>
      </c>
      <c r="F1598">
        <v>130.112244</v>
      </c>
      <c r="G1598">
        <v>5201000</v>
      </c>
    </row>
    <row r="1599" spans="1:7" x14ac:dyDescent="0.25">
      <c r="A1599" s="156">
        <v>44323</v>
      </c>
      <c r="B1599">
        <v>135</v>
      </c>
      <c r="C1599">
        <v>139.36000100000001</v>
      </c>
      <c r="D1599">
        <v>134.720001</v>
      </c>
      <c r="E1599">
        <v>137.80999800000001</v>
      </c>
      <c r="F1599">
        <v>134.32292200000001</v>
      </c>
      <c r="G1599">
        <v>10566700</v>
      </c>
    </row>
    <row r="1600" spans="1:7" x14ac:dyDescent="0.25">
      <c r="A1600" s="156">
        <v>44326</v>
      </c>
      <c r="B1600">
        <v>138</v>
      </c>
      <c r="C1600">
        <v>138.89999399999999</v>
      </c>
      <c r="D1600">
        <v>136.300003</v>
      </c>
      <c r="E1600">
        <v>136.39999399999999</v>
      </c>
      <c r="F1600">
        <v>132.94859299999999</v>
      </c>
      <c r="G1600">
        <v>5669300</v>
      </c>
    </row>
    <row r="1601" spans="1:7" x14ac:dyDescent="0.25">
      <c r="A1601" s="156">
        <v>44327</v>
      </c>
      <c r="B1601">
        <v>138.38000500000001</v>
      </c>
      <c r="C1601">
        <v>138.38000500000001</v>
      </c>
      <c r="D1601">
        <v>135.009995</v>
      </c>
      <c r="E1601">
        <v>137.11999499999999</v>
      </c>
      <c r="F1601">
        <v>133.65036000000001</v>
      </c>
      <c r="G1601">
        <v>8045400</v>
      </c>
    </row>
    <row r="1602" spans="1:7" x14ac:dyDescent="0.25">
      <c r="A1602" s="156">
        <v>44328</v>
      </c>
      <c r="B1602">
        <v>135.41999799999999</v>
      </c>
      <c r="C1602">
        <v>136.820007</v>
      </c>
      <c r="D1602">
        <v>133.33999600000001</v>
      </c>
      <c r="E1602">
        <v>133.38999899999999</v>
      </c>
      <c r="F1602">
        <v>130.014771</v>
      </c>
      <c r="G1602">
        <v>5865100</v>
      </c>
    </row>
    <row r="1603" spans="1:7" x14ac:dyDescent="0.25">
      <c r="A1603" s="156">
        <v>44329</v>
      </c>
      <c r="B1603">
        <v>133.699997</v>
      </c>
      <c r="C1603">
        <v>135.029999</v>
      </c>
      <c r="D1603">
        <v>132.490005</v>
      </c>
      <c r="E1603">
        <v>133.61000100000001</v>
      </c>
      <c r="F1603">
        <v>130.22920199999999</v>
      </c>
      <c r="G1603">
        <v>6284300</v>
      </c>
    </row>
    <row r="1604" spans="1:7" x14ac:dyDescent="0.25">
      <c r="A1604" s="156">
        <v>44330</v>
      </c>
      <c r="B1604">
        <v>134.33999600000001</v>
      </c>
      <c r="C1604">
        <v>136.679993</v>
      </c>
      <c r="D1604">
        <v>134.050003</v>
      </c>
      <c r="E1604">
        <v>135.929993</v>
      </c>
      <c r="F1604">
        <v>132.49049400000001</v>
      </c>
      <c r="G1604">
        <v>4367900</v>
      </c>
    </row>
    <row r="1605" spans="1:7" x14ac:dyDescent="0.25">
      <c r="A1605" s="156">
        <v>44333</v>
      </c>
      <c r="B1605">
        <v>136.33000200000001</v>
      </c>
      <c r="C1605">
        <v>137.070007</v>
      </c>
      <c r="D1605">
        <v>135.5</v>
      </c>
      <c r="E1605">
        <v>136.41000399999999</v>
      </c>
      <c r="F1605">
        <v>132.95837399999999</v>
      </c>
      <c r="G1605">
        <v>3934200</v>
      </c>
    </row>
    <row r="1606" spans="1:7" x14ac:dyDescent="0.25">
      <c r="A1606" s="156">
        <v>44334</v>
      </c>
      <c r="B1606">
        <v>136.44000199999999</v>
      </c>
      <c r="C1606">
        <v>137.470001</v>
      </c>
      <c r="D1606">
        <v>135.449997</v>
      </c>
      <c r="E1606">
        <v>135.55999800000001</v>
      </c>
      <c r="F1606">
        <v>132.12986799999999</v>
      </c>
      <c r="G1606">
        <v>5664700</v>
      </c>
    </row>
    <row r="1607" spans="1:7" x14ac:dyDescent="0.25">
      <c r="A1607" s="156">
        <v>44335</v>
      </c>
      <c r="B1607">
        <v>133.479996</v>
      </c>
      <c r="C1607">
        <v>133.970001</v>
      </c>
      <c r="D1607">
        <v>131.96000699999999</v>
      </c>
      <c r="E1607">
        <v>132.96000699999999</v>
      </c>
      <c r="F1607">
        <v>129.595688</v>
      </c>
      <c r="G1607">
        <v>5582300</v>
      </c>
    </row>
    <row r="1608" spans="1:7" x14ac:dyDescent="0.25">
      <c r="A1608" s="156">
        <v>44336</v>
      </c>
      <c r="B1608">
        <v>133.779999</v>
      </c>
      <c r="C1608">
        <v>134.21000699999999</v>
      </c>
      <c r="D1608">
        <v>132.19000199999999</v>
      </c>
      <c r="E1608">
        <v>133.270004</v>
      </c>
      <c r="F1608">
        <v>129.89778100000001</v>
      </c>
      <c r="G1608">
        <v>4934800</v>
      </c>
    </row>
    <row r="1609" spans="1:7" x14ac:dyDescent="0.25">
      <c r="A1609" s="156">
        <v>44337</v>
      </c>
      <c r="B1609">
        <v>133.83000200000001</v>
      </c>
      <c r="C1609">
        <v>134.16999799999999</v>
      </c>
      <c r="D1609">
        <v>132.41000399999999</v>
      </c>
      <c r="E1609">
        <v>132.66000399999999</v>
      </c>
      <c r="F1609">
        <v>129.30323799999999</v>
      </c>
      <c r="G1609">
        <v>5329700</v>
      </c>
    </row>
    <row r="1610" spans="1:7" x14ac:dyDescent="0.25">
      <c r="A1610" s="156">
        <v>44340</v>
      </c>
      <c r="B1610">
        <v>133.10000600000001</v>
      </c>
      <c r="C1610">
        <v>134.35000600000001</v>
      </c>
      <c r="D1610">
        <v>132.80999800000001</v>
      </c>
      <c r="E1610">
        <v>134.05999800000001</v>
      </c>
      <c r="F1610">
        <v>130.66783100000001</v>
      </c>
      <c r="G1610">
        <v>4313200</v>
      </c>
    </row>
    <row r="1611" spans="1:7" x14ac:dyDescent="0.25">
      <c r="A1611" s="156">
        <v>44341</v>
      </c>
      <c r="B1611">
        <v>134.94000199999999</v>
      </c>
      <c r="C1611">
        <v>135.16999799999999</v>
      </c>
      <c r="D1611">
        <v>133.85000600000001</v>
      </c>
      <c r="E1611">
        <v>134.320007</v>
      </c>
      <c r="F1611">
        <v>130.92124899999999</v>
      </c>
      <c r="G1611">
        <v>4885800</v>
      </c>
    </row>
    <row r="1612" spans="1:7" x14ac:dyDescent="0.25">
      <c r="A1612" s="156">
        <v>44342</v>
      </c>
      <c r="B1612">
        <v>135.199997</v>
      </c>
      <c r="C1612">
        <v>137.91999799999999</v>
      </c>
      <c r="D1612">
        <v>135</v>
      </c>
      <c r="E1612">
        <v>136.88999899999999</v>
      </c>
      <c r="F1612">
        <v>133.42622399999999</v>
      </c>
      <c r="G1612">
        <v>6781500</v>
      </c>
    </row>
    <row r="1613" spans="1:7" x14ac:dyDescent="0.25">
      <c r="A1613" s="156">
        <v>44343</v>
      </c>
      <c r="B1613">
        <v>137.550003</v>
      </c>
      <c r="C1613">
        <v>138.30999800000001</v>
      </c>
      <c r="D1613">
        <v>136.46000699999999</v>
      </c>
      <c r="E1613">
        <v>136.55999800000001</v>
      </c>
      <c r="F1613">
        <v>133.104568</v>
      </c>
      <c r="G1613">
        <v>12882300</v>
      </c>
    </row>
    <row r="1614" spans="1:7" x14ac:dyDescent="0.25">
      <c r="A1614" s="156">
        <v>44344</v>
      </c>
      <c r="B1614">
        <v>136.240005</v>
      </c>
      <c r="C1614">
        <v>137.35000600000001</v>
      </c>
      <c r="D1614">
        <v>136.08999600000001</v>
      </c>
      <c r="E1614">
        <v>136.46000699999999</v>
      </c>
      <c r="F1614">
        <v>133.275497</v>
      </c>
      <c r="G1614">
        <v>4153500</v>
      </c>
    </row>
    <row r="1615" spans="1:7" x14ac:dyDescent="0.25">
      <c r="A1615" s="156">
        <v>44348</v>
      </c>
      <c r="B1615">
        <v>137.85000600000001</v>
      </c>
      <c r="C1615">
        <v>138.050003</v>
      </c>
      <c r="D1615">
        <v>134.21000699999999</v>
      </c>
      <c r="E1615">
        <v>134.509995</v>
      </c>
      <c r="F1615">
        <v>131.37097199999999</v>
      </c>
      <c r="G1615">
        <v>5577900</v>
      </c>
    </row>
    <row r="1616" spans="1:7" x14ac:dyDescent="0.25">
      <c r="A1616" s="156">
        <v>44349</v>
      </c>
      <c r="B1616">
        <v>134.58999600000001</v>
      </c>
      <c r="C1616">
        <v>135.490005</v>
      </c>
      <c r="D1616">
        <v>133.529999</v>
      </c>
      <c r="E1616">
        <v>134.16999799999999</v>
      </c>
      <c r="F1616">
        <v>131.038895</v>
      </c>
      <c r="G1616">
        <v>5226100</v>
      </c>
    </row>
    <row r="1617" spans="1:7" x14ac:dyDescent="0.25">
      <c r="A1617" s="156">
        <v>44350</v>
      </c>
      <c r="B1617">
        <v>133.199997</v>
      </c>
      <c r="C1617">
        <v>134.69000199999999</v>
      </c>
      <c r="D1617">
        <v>132.509995</v>
      </c>
      <c r="E1617">
        <v>134.16999799999999</v>
      </c>
      <c r="F1617">
        <v>131.038895</v>
      </c>
      <c r="G1617">
        <v>5027400</v>
      </c>
    </row>
    <row r="1618" spans="1:7" x14ac:dyDescent="0.25">
      <c r="A1618" s="156">
        <v>44351</v>
      </c>
      <c r="B1618">
        <v>134.5</v>
      </c>
      <c r="C1618">
        <v>134.94000199999999</v>
      </c>
      <c r="D1618">
        <v>132.279999</v>
      </c>
      <c r="E1618">
        <v>133.740005</v>
      </c>
      <c r="F1618">
        <v>130.618942</v>
      </c>
      <c r="G1618">
        <v>5217100</v>
      </c>
    </row>
    <row r="1619" spans="1:7" x14ac:dyDescent="0.25">
      <c r="A1619" s="156">
        <v>44354</v>
      </c>
      <c r="B1619">
        <v>134</v>
      </c>
      <c r="C1619">
        <v>135.199997</v>
      </c>
      <c r="D1619">
        <v>133.449997</v>
      </c>
      <c r="E1619">
        <v>133.949997</v>
      </c>
      <c r="F1619">
        <v>130.824051</v>
      </c>
      <c r="G1619">
        <v>3765000</v>
      </c>
    </row>
    <row r="1620" spans="1:7" x14ac:dyDescent="0.25">
      <c r="A1620" s="156">
        <v>44355</v>
      </c>
      <c r="B1620">
        <v>134.69000199999999</v>
      </c>
      <c r="C1620">
        <v>134.720001</v>
      </c>
      <c r="D1620">
        <v>132.41000399999999</v>
      </c>
      <c r="E1620">
        <v>133.35000600000001</v>
      </c>
      <c r="F1620">
        <v>130.23805200000001</v>
      </c>
      <c r="G1620">
        <v>4915200</v>
      </c>
    </row>
    <row r="1621" spans="1:7" x14ac:dyDescent="0.25">
      <c r="A1621" s="156">
        <v>44356</v>
      </c>
      <c r="B1621">
        <v>133.61999499999999</v>
      </c>
      <c r="C1621">
        <v>134.89999399999999</v>
      </c>
      <c r="D1621">
        <v>131.449997</v>
      </c>
      <c r="E1621">
        <v>131.83999600000001</v>
      </c>
      <c r="F1621">
        <v>128.76329000000001</v>
      </c>
      <c r="G1621">
        <v>6448100</v>
      </c>
    </row>
    <row r="1622" spans="1:7" x14ac:dyDescent="0.25">
      <c r="A1622" s="156">
        <v>44357</v>
      </c>
      <c r="B1622">
        <v>131.5</v>
      </c>
      <c r="C1622">
        <v>132.570007</v>
      </c>
      <c r="D1622">
        <v>130.19000199999999</v>
      </c>
      <c r="E1622">
        <v>130.979996</v>
      </c>
      <c r="F1622">
        <v>127.923355</v>
      </c>
      <c r="G1622">
        <v>6584100</v>
      </c>
    </row>
    <row r="1623" spans="1:7" x14ac:dyDescent="0.25">
      <c r="A1623" s="156">
        <v>44358</v>
      </c>
      <c r="B1623">
        <v>131.5</v>
      </c>
      <c r="C1623">
        <v>131.990005</v>
      </c>
      <c r="D1623">
        <v>130.529999</v>
      </c>
      <c r="E1623">
        <v>131.94000199999999</v>
      </c>
      <c r="F1623">
        <v>128.86097699999999</v>
      </c>
      <c r="G1623">
        <v>5414500</v>
      </c>
    </row>
    <row r="1624" spans="1:7" x14ac:dyDescent="0.25">
      <c r="A1624" s="156">
        <v>44361</v>
      </c>
      <c r="B1624">
        <v>131.699997</v>
      </c>
      <c r="C1624">
        <v>132.050003</v>
      </c>
      <c r="D1624">
        <v>130.13000500000001</v>
      </c>
      <c r="E1624">
        <v>131.36000100000001</v>
      </c>
      <c r="F1624">
        <v>128.294479</v>
      </c>
      <c r="G1624">
        <v>5743600</v>
      </c>
    </row>
    <row r="1625" spans="1:7" x14ac:dyDescent="0.25">
      <c r="A1625" s="156">
        <v>44362</v>
      </c>
      <c r="B1625">
        <v>131.53999300000001</v>
      </c>
      <c r="C1625">
        <v>131.75</v>
      </c>
      <c r="D1625">
        <v>129.83000200000001</v>
      </c>
      <c r="E1625">
        <v>130.28999300000001</v>
      </c>
      <c r="F1625">
        <v>127.249466</v>
      </c>
      <c r="G1625">
        <v>5168100</v>
      </c>
    </row>
    <row r="1626" spans="1:7" x14ac:dyDescent="0.25">
      <c r="A1626" s="156">
        <v>44363</v>
      </c>
      <c r="B1626">
        <v>130.300003</v>
      </c>
      <c r="C1626">
        <v>131.16999799999999</v>
      </c>
      <c r="D1626">
        <v>129.60000600000001</v>
      </c>
      <c r="E1626">
        <v>130.39999399999999</v>
      </c>
      <c r="F1626">
        <v>127.356888</v>
      </c>
      <c r="G1626">
        <v>7915500</v>
      </c>
    </row>
    <row r="1627" spans="1:7" x14ac:dyDescent="0.25">
      <c r="A1627" s="156">
        <v>44364</v>
      </c>
      <c r="B1627">
        <v>129.240005</v>
      </c>
      <c r="C1627">
        <v>129.88000500000001</v>
      </c>
      <c r="D1627">
        <v>127.860001</v>
      </c>
      <c r="E1627">
        <v>128.91999799999999</v>
      </c>
      <c r="F1627">
        <v>125.91143</v>
      </c>
      <c r="G1627">
        <v>8568100</v>
      </c>
    </row>
    <row r="1628" spans="1:7" x14ac:dyDescent="0.25">
      <c r="A1628" s="156">
        <v>44365</v>
      </c>
      <c r="B1628">
        <v>126.68</v>
      </c>
      <c r="C1628">
        <v>129.029999</v>
      </c>
      <c r="D1628">
        <v>126.68</v>
      </c>
      <c r="E1628">
        <v>128.41000399999999</v>
      </c>
      <c r="F1628">
        <v>125.41334500000001</v>
      </c>
      <c r="G1628">
        <v>9784800</v>
      </c>
    </row>
    <row r="1629" spans="1:7" x14ac:dyDescent="0.25">
      <c r="A1629" s="156">
        <v>44368</v>
      </c>
      <c r="B1629">
        <v>129.240005</v>
      </c>
      <c r="C1629">
        <v>130.759995</v>
      </c>
      <c r="D1629">
        <v>128.699997</v>
      </c>
      <c r="E1629">
        <v>130.08000200000001</v>
      </c>
      <c r="F1629">
        <v>127.044365</v>
      </c>
      <c r="G1629">
        <v>6288500</v>
      </c>
    </row>
    <row r="1630" spans="1:7" x14ac:dyDescent="0.25">
      <c r="A1630" s="156">
        <v>44369</v>
      </c>
      <c r="B1630">
        <v>130.83000200000001</v>
      </c>
      <c r="C1630">
        <v>132.69000199999999</v>
      </c>
      <c r="D1630">
        <v>130.13000500000001</v>
      </c>
      <c r="E1630">
        <v>132.479996</v>
      </c>
      <c r="F1630">
        <v>129.38833600000001</v>
      </c>
      <c r="G1630">
        <v>6043800</v>
      </c>
    </row>
    <row r="1631" spans="1:7" x14ac:dyDescent="0.25">
      <c r="A1631" s="156">
        <v>44370</v>
      </c>
      <c r="B1631">
        <v>132.80999800000001</v>
      </c>
      <c r="C1631">
        <v>133.699997</v>
      </c>
      <c r="D1631">
        <v>132.21000699999999</v>
      </c>
      <c r="E1631">
        <v>133.10000600000001</v>
      </c>
      <c r="F1631">
        <v>129.99389600000001</v>
      </c>
      <c r="G1631">
        <v>4566000</v>
      </c>
    </row>
    <row r="1632" spans="1:7" x14ac:dyDescent="0.25">
      <c r="A1632" s="156">
        <v>44371</v>
      </c>
      <c r="B1632">
        <v>133.89999399999999</v>
      </c>
      <c r="C1632">
        <v>134.820007</v>
      </c>
      <c r="D1632">
        <v>132.89999399999999</v>
      </c>
      <c r="E1632">
        <v>133.60000600000001</v>
      </c>
      <c r="F1632">
        <v>130.48223899999999</v>
      </c>
      <c r="G1632">
        <v>11420500</v>
      </c>
    </row>
    <row r="1633" spans="1:7" x14ac:dyDescent="0.25">
      <c r="A1633" s="156">
        <v>44372</v>
      </c>
      <c r="B1633">
        <v>152.41000399999999</v>
      </c>
      <c r="C1633">
        <v>154.58999600000001</v>
      </c>
      <c r="D1633">
        <v>150.479996</v>
      </c>
      <c r="E1633">
        <v>154.35000600000001</v>
      </c>
      <c r="F1633">
        <v>150.747986</v>
      </c>
      <c r="G1633">
        <v>46285400</v>
      </c>
    </row>
    <row r="1634" spans="1:7" x14ac:dyDescent="0.25">
      <c r="A1634" s="156">
        <v>44375</v>
      </c>
      <c r="B1634">
        <v>153.91999799999999</v>
      </c>
      <c r="C1634">
        <v>154.050003</v>
      </c>
      <c r="D1634">
        <v>151.509995</v>
      </c>
      <c r="E1634">
        <v>152.36000100000001</v>
      </c>
      <c r="F1634">
        <v>148.80444299999999</v>
      </c>
      <c r="G1634">
        <v>13133300</v>
      </c>
    </row>
    <row r="1635" spans="1:7" x14ac:dyDescent="0.25">
      <c r="A1635" s="156">
        <v>44376</v>
      </c>
      <c r="B1635">
        <v>153.259995</v>
      </c>
      <c r="C1635">
        <v>156.39999399999999</v>
      </c>
      <c r="D1635">
        <v>152.91000399999999</v>
      </c>
      <c r="E1635">
        <v>155.949997</v>
      </c>
      <c r="F1635">
        <v>152.31062299999999</v>
      </c>
      <c r="G1635">
        <v>10279900</v>
      </c>
    </row>
    <row r="1636" spans="1:7" x14ac:dyDescent="0.25">
      <c r="A1636" s="156">
        <v>44377</v>
      </c>
      <c r="B1636">
        <v>154.78999300000001</v>
      </c>
      <c r="C1636">
        <v>155.33999600000001</v>
      </c>
      <c r="D1636">
        <v>153.520004</v>
      </c>
      <c r="E1636">
        <v>154.490005</v>
      </c>
      <c r="F1636">
        <v>150.88473500000001</v>
      </c>
      <c r="G1636">
        <v>10281800</v>
      </c>
    </row>
    <row r="1637" spans="1:7" x14ac:dyDescent="0.25">
      <c r="A1637" s="156">
        <v>44378</v>
      </c>
      <c r="B1637">
        <v>154.070007</v>
      </c>
      <c r="C1637">
        <v>158.21000699999999</v>
      </c>
      <c r="D1637">
        <v>153.88999899999999</v>
      </c>
      <c r="E1637">
        <v>158</v>
      </c>
      <c r="F1637">
        <v>154.312805</v>
      </c>
      <c r="G1637">
        <v>9011500</v>
      </c>
    </row>
    <row r="1638" spans="1:7" x14ac:dyDescent="0.25">
      <c r="A1638" s="156">
        <v>44379</v>
      </c>
      <c r="B1638">
        <v>158.21000699999999</v>
      </c>
      <c r="C1638">
        <v>159.970001</v>
      </c>
      <c r="D1638">
        <v>157.63999899999999</v>
      </c>
      <c r="E1638">
        <v>159.740005</v>
      </c>
      <c r="F1638">
        <v>156.01217700000001</v>
      </c>
      <c r="G1638">
        <v>6396700</v>
      </c>
    </row>
    <row r="1639" spans="1:7" x14ac:dyDescent="0.25">
      <c r="A1639" s="156">
        <v>44383</v>
      </c>
      <c r="B1639">
        <v>159.91999799999999</v>
      </c>
      <c r="C1639">
        <v>160.44000199999999</v>
      </c>
      <c r="D1639">
        <v>157.86000100000001</v>
      </c>
      <c r="E1639">
        <v>160.11000100000001</v>
      </c>
      <c r="F1639">
        <v>156.37356600000001</v>
      </c>
      <c r="G1639">
        <v>6671000</v>
      </c>
    </row>
    <row r="1640" spans="1:7" x14ac:dyDescent="0.25">
      <c r="A1640" s="156">
        <v>44384</v>
      </c>
      <c r="B1640">
        <v>160.16000399999999</v>
      </c>
      <c r="C1640">
        <v>161.5</v>
      </c>
      <c r="D1640">
        <v>158.279999</v>
      </c>
      <c r="E1640">
        <v>160.16000399999999</v>
      </c>
      <c r="F1640">
        <v>156.422394</v>
      </c>
      <c r="G1640">
        <v>5408300</v>
      </c>
    </row>
    <row r="1641" spans="1:7" x14ac:dyDescent="0.25">
      <c r="A1641" s="156">
        <v>44385</v>
      </c>
      <c r="B1641">
        <v>158.16999799999999</v>
      </c>
      <c r="C1641">
        <v>160.820007</v>
      </c>
      <c r="D1641">
        <v>157.35000600000001</v>
      </c>
      <c r="E1641">
        <v>160.63000500000001</v>
      </c>
      <c r="F1641">
        <v>156.881439</v>
      </c>
      <c r="G1641">
        <v>6081600</v>
      </c>
    </row>
    <row r="1642" spans="1:7" x14ac:dyDescent="0.25">
      <c r="A1642" s="156">
        <v>44386</v>
      </c>
      <c r="B1642">
        <v>161.69000199999999</v>
      </c>
      <c r="C1642">
        <v>161.96000699999999</v>
      </c>
      <c r="D1642">
        <v>160.509995</v>
      </c>
      <c r="E1642">
        <v>161</v>
      </c>
      <c r="F1642">
        <v>157.24279799999999</v>
      </c>
      <c r="G1642">
        <v>5002300</v>
      </c>
    </row>
    <row r="1643" spans="1:7" x14ac:dyDescent="0.25">
      <c r="A1643" s="156">
        <v>44389</v>
      </c>
      <c r="B1643">
        <v>161.63999899999999</v>
      </c>
      <c r="C1643">
        <v>162.429993</v>
      </c>
      <c r="D1643">
        <v>160.71000699999999</v>
      </c>
      <c r="E1643">
        <v>161.820007</v>
      </c>
      <c r="F1643">
        <v>158.04367099999999</v>
      </c>
      <c r="G1643">
        <v>4992200</v>
      </c>
    </row>
    <row r="1644" spans="1:7" x14ac:dyDescent="0.25">
      <c r="A1644" s="156">
        <v>44390</v>
      </c>
      <c r="B1644">
        <v>161.35000600000001</v>
      </c>
      <c r="C1644">
        <v>162.30999800000001</v>
      </c>
      <c r="D1644">
        <v>161.009995</v>
      </c>
      <c r="E1644">
        <v>161.58999600000001</v>
      </c>
      <c r="F1644">
        <v>157.819016</v>
      </c>
      <c r="G1644">
        <v>5747700</v>
      </c>
    </row>
    <row r="1645" spans="1:7" x14ac:dyDescent="0.25">
      <c r="A1645" s="156">
        <v>44391</v>
      </c>
      <c r="B1645">
        <v>161.86999499999999</v>
      </c>
      <c r="C1645">
        <v>162.729996</v>
      </c>
      <c r="D1645">
        <v>161.33999600000001</v>
      </c>
      <c r="E1645">
        <v>161.53999300000001</v>
      </c>
      <c r="F1645">
        <v>157.770172</v>
      </c>
      <c r="G1645">
        <v>4928000</v>
      </c>
    </row>
    <row r="1646" spans="1:7" x14ac:dyDescent="0.25">
      <c r="A1646" s="156">
        <v>44392</v>
      </c>
      <c r="B1646">
        <v>160.86000100000001</v>
      </c>
      <c r="C1646">
        <v>162.199997</v>
      </c>
      <c r="D1646">
        <v>160.38999899999999</v>
      </c>
      <c r="E1646">
        <v>161.69000199999999</v>
      </c>
      <c r="F1646">
        <v>157.916687</v>
      </c>
      <c r="G1646">
        <v>6432500</v>
      </c>
    </row>
    <row r="1647" spans="1:7" x14ac:dyDescent="0.25">
      <c r="A1647" s="156">
        <v>44393</v>
      </c>
      <c r="B1647">
        <v>161.61999499999999</v>
      </c>
      <c r="C1647">
        <v>161.699997</v>
      </c>
      <c r="D1647">
        <v>159.63999899999999</v>
      </c>
      <c r="E1647">
        <v>159.85000600000001</v>
      </c>
      <c r="F1647">
        <v>156.119629</v>
      </c>
      <c r="G1647">
        <v>6603700</v>
      </c>
    </row>
    <row r="1648" spans="1:7" x14ac:dyDescent="0.25">
      <c r="A1648" s="156">
        <v>44396</v>
      </c>
      <c r="B1648">
        <v>158.14999399999999</v>
      </c>
      <c r="C1648">
        <v>158.820007</v>
      </c>
      <c r="D1648">
        <v>156.60000600000001</v>
      </c>
      <c r="E1648">
        <v>157.86999499999999</v>
      </c>
      <c r="F1648">
        <v>154.185822</v>
      </c>
      <c r="G1648">
        <v>7377100</v>
      </c>
    </row>
    <row r="1649" spans="1:7" x14ac:dyDescent="0.25">
      <c r="A1649" s="156">
        <v>44397</v>
      </c>
      <c r="B1649">
        <v>157.259995</v>
      </c>
      <c r="C1649">
        <v>160.429993</v>
      </c>
      <c r="D1649">
        <v>156.58000200000001</v>
      </c>
      <c r="E1649">
        <v>159.740005</v>
      </c>
      <c r="F1649">
        <v>156.01217700000001</v>
      </c>
      <c r="G1649">
        <v>4629200</v>
      </c>
    </row>
    <row r="1650" spans="1:7" x14ac:dyDescent="0.25">
      <c r="A1650" s="156">
        <v>44398</v>
      </c>
      <c r="B1650">
        <v>160.5</v>
      </c>
      <c r="C1650">
        <v>161.429993</v>
      </c>
      <c r="D1650">
        <v>160.009995</v>
      </c>
      <c r="E1650">
        <v>161.08000200000001</v>
      </c>
      <c r="F1650">
        <v>157.32093800000001</v>
      </c>
      <c r="G1650">
        <v>5393100</v>
      </c>
    </row>
    <row r="1651" spans="1:7" x14ac:dyDescent="0.25">
      <c r="A1651" s="156">
        <v>44399</v>
      </c>
      <c r="B1651">
        <v>161.11000100000001</v>
      </c>
      <c r="C1651">
        <v>163.75</v>
      </c>
      <c r="D1651">
        <v>160.929993</v>
      </c>
      <c r="E1651">
        <v>163.679993</v>
      </c>
      <c r="F1651">
        <v>159.86024499999999</v>
      </c>
      <c r="G1651">
        <v>4851500</v>
      </c>
    </row>
    <row r="1652" spans="1:7" x14ac:dyDescent="0.25">
      <c r="A1652" s="156">
        <v>44400</v>
      </c>
      <c r="B1652">
        <v>164.35000600000001</v>
      </c>
      <c r="C1652">
        <v>166.449997</v>
      </c>
      <c r="D1652">
        <v>163.729996</v>
      </c>
      <c r="E1652">
        <v>166.36000100000001</v>
      </c>
      <c r="F1652">
        <v>162.47769199999999</v>
      </c>
      <c r="G1652">
        <v>4217700</v>
      </c>
    </row>
    <row r="1653" spans="1:7" x14ac:dyDescent="0.25">
      <c r="A1653" s="156">
        <v>44403</v>
      </c>
      <c r="B1653">
        <v>165.71000699999999</v>
      </c>
      <c r="C1653">
        <v>166.529999</v>
      </c>
      <c r="D1653">
        <v>163.820007</v>
      </c>
      <c r="E1653">
        <v>165.08999600000001</v>
      </c>
      <c r="F1653">
        <v>161.237335</v>
      </c>
      <c r="G1653">
        <v>3858800</v>
      </c>
    </row>
    <row r="1654" spans="1:7" x14ac:dyDescent="0.25">
      <c r="A1654" s="156">
        <v>44404</v>
      </c>
      <c r="B1654">
        <v>164.820007</v>
      </c>
      <c r="C1654">
        <v>165.61000100000001</v>
      </c>
      <c r="D1654">
        <v>162.58000200000001</v>
      </c>
      <c r="E1654">
        <v>164.570007</v>
      </c>
      <c r="F1654">
        <v>160.72949199999999</v>
      </c>
      <c r="G1654">
        <v>4359000</v>
      </c>
    </row>
    <row r="1655" spans="1:7" x14ac:dyDescent="0.25">
      <c r="A1655" s="156">
        <v>44405</v>
      </c>
      <c r="B1655">
        <v>164.490005</v>
      </c>
      <c r="C1655">
        <v>165.89999399999999</v>
      </c>
      <c r="D1655">
        <v>164.08000200000001</v>
      </c>
      <c r="E1655">
        <v>165.46000699999999</v>
      </c>
      <c r="F1655">
        <v>161.59869399999999</v>
      </c>
      <c r="G1655">
        <v>4093600</v>
      </c>
    </row>
    <row r="1656" spans="1:7" x14ac:dyDescent="0.25">
      <c r="A1656" s="156">
        <v>44406</v>
      </c>
      <c r="B1656">
        <v>165.89999399999999</v>
      </c>
      <c r="C1656">
        <v>167.029999</v>
      </c>
      <c r="D1656">
        <v>165.38999899999999</v>
      </c>
      <c r="E1656">
        <v>166.990005</v>
      </c>
      <c r="F1656">
        <v>163.093018</v>
      </c>
      <c r="G1656">
        <v>3605600</v>
      </c>
    </row>
    <row r="1657" spans="1:7" x14ac:dyDescent="0.25">
      <c r="A1657" s="156">
        <v>44407</v>
      </c>
      <c r="B1657">
        <v>166.58999600000001</v>
      </c>
      <c r="C1657">
        <v>167.86999499999999</v>
      </c>
      <c r="D1657">
        <v>166.35000600000001</v>
      </c>
      <c r="E1657">
        <v>167.509995</v>
      </c>
      <c r="F1657">
        <v>163.60086100000001</v>
      </c>
      <c r="G1657">
        <v>5364400</v>
      </c>
    </row>
    <row r="1658" spans="1:7" x14ac:dyDescent="0.25">
      <c r="A1658" s="156">
        <v>44410</v>
      </c>
      <c r="B1658">
        <v>169.05999800000001</v>
      </c>
      <c r="C1658">
        <v>169.979996</v>
      </c>
      <c r="D1658">
        <v>168.029999</v>
      </c>
      <c r="E1658">
        <v>168.75</v>
      </c>
      <c r="F1658">
        <v>164.81193500000001</v>
      </c>
      <c r="G1658">
        <v>5532500</v>
      </c>
    </row>
    <row r="1659" spans="1:7" x14ac:dyDescent="0.25">
      <c r="A1659" s="156">
        <v>44411</v>
      </c>
      <c r="B1659">
        <v>169.220001</v>
      </c>
      <c r="C1659">
        <v>171.5</v>
      </c>
      <c r="D1659">
        <v>168.490005</v>
      </c>
      <c r="E1659">
        <v>171.229996</v>
      </c>
      <c r="F1659">
        <v>167.23405500000001</v>
      </c>
      <c r="G1659">
        <v>5718100</v>
      </c>
    </row>
    <row r="1660" spans="1:7" x14ac:dyDescent="0.25">
      <c r="A1660" s="156">
        <v>44412</v>
      </c>
      <c r="B1660">
        <v>171.36000100000001</v>
      </c>
      <c r="C1660">
        <v>172.33999600000001</v>
      </c>
      <c r="D1660">
        <v>170.96000699999999</v>
      </c>
      <c r="E1660">
        <v>171.91000399999999</v>
      </c>
      <c r="F1660">
        <v>167.898178</v>
      </c>
      <c r="G1660">
        <v>4646200</v>
      </c>
    </row>
    <row r="1661" spans="1:7" x14ac:dyDescent="0.25">
      <c r="A1661" s="156">
        <v>44413</v>
      </c>
      <c r="B1661">
        <v>171.41000399999999</v>
      </c>
      <c r="C1661">
        <v>174</v>
      </c>
      <c r="D1661">
        <v>171.179993</v>
      </c>
      <c r="E1661">
        <v>173.85000600000001</v>
      </c>
      <c r="F1661">
        <v>169.792923</v>
      </c>
      <c r="G1661">
        <v>3824000</v>
      </c>
    </row>
    <row r="1662" spans="1:7" x14ac:dyDescent="0.25">
      <c r="A1662" s="156">
        <v>44414</v>
      </c>
      <c r="B1662">
        <v>174.36000100000001</v>
      </c>
      <c r="C1662">
        <v>174.38000500000001</v>
      </c>
      <c r="D1662">
        <v>172.699997</v>
      </c>
      <c r="E1662">
        <v>172.800003</v>
      </c>
      <c r="F1662">
        <v>168.76739499999999</v>
      </c>
      <c r="G1662">
        <v>4088700</v>
      </c>
    </row>
    <row r="1663" spans="1:7" x14ac:dyDescent="0.25">
      <c r="A1663" s="156">
        <v>44417</v>
      </c>
      <c r="B1663">
        <v>172.5</v>
      </c>
      <c r="C1663">
        <v>173.05999800000001</v>
      </c>
      <c r="D1663">
        <v>171.61999499999999</v>
      </c>
      <c r="E1663">
        <v>171.770004</v>
      </c>
      <c r="F1663">
        <v>167.761459</v>
      </c>
      <c r="G1663">
        <v>3612800</v>
      </c>
    </row>
    <row r="1664" spans="1:7" x14ac:dyDescent="0.25">
      <c r="A1664" s="156">
        <v>44418</v>
      </c>
      <c r="B1664">
        <v>171.55999800000001</v>
      </c>
      <c r="C1664">
        <v>173.96000699999999</v>
      </c>
      <c r="D1664">
        <v>171.429993</v>
      </c>
      <c r="E1664">
        <v>172.270004</v>
      </c>
      <c r="F1664">
        <v>168.249786</v>
      </c>
      <c r="G1664">
        <v>3747100</v>
      </c>
    </row>
    <row r="1665" spans="1:7" x14ac:dyDescent="0.25">
      <c r="A1665" s="156">
        <v>44419</v>
      </c>
      <c r="B1665">
        <v>172</v>
      </c>
      <c r="C1665">
        <v>173.220001</v>
      </c>
      <c r="D1665">
        <v>170.94000199999999</v>
      </c>
      <c r="E1665">
        <v>171.270004</v>
      </c>
      <c r="F1665">
        <v>167.27314799999999</v>
      </c>
      <c r="G1665">
        <v>4078300</v>
      </c>
    </row>
    <row r="1666" spans="1:7" x14ac:dyDescent="0.25">
      <c r="A1666" s="156">
        <v>44420</v>
      </c>
      <c r="B1666">
        <v>170.88999899999999</v>
      </c>
      <c r="C1666">
        <v>171.320007</v>
      </c>
      <c r="D1666">
        <v>169.479996</v>
      </c>
      <c r="E1666">
        <v>170.63999899999999</v>
      </c>
      <c r="F1666">
        <v>166.65782200000001</v>
      </c>
      <c r="G1666">
        <v>3997100</v>
      </c>
    </row>
    <row r="1667" spans="1:7" x14ac:dyDescent="0.25">
      <c r="A1667" s="156">
        <v>44421</v>
      </c>
      <c r="B1667">
        <v>170.449997</v>
      </c>
      <c r="C1667">
        <v>171.720001</v>
      </c>
      <c r="D1667">
        <v>168.779999</v>
      </c>
      <c r="E1667">
        <v>171.69000199999999</v>
      </c>
      <c r="F1667">
        <v>167.68331900000001</v>
      </c>
      <c r="G1667">
        <v>2966200</v>
      </c>
    </row>
    <row r="1668" spans="1:7" x14ac:dyDescent="0.25">
      <c r="A1668" s="156">
        <v>44424</v>
      </c>
      <c r="B1668">
        <v>170.699997</v>
      </c>
      <c r="C1668">
        <v>172.39999399999999</v>
      </c>
      <c r="D1668">
        <v>169.66000399999999</v>
      </c>
      <c r="E1668">
        <v>172.36000100000001</v>
      </c>
      <c r="F1668">
        <v>168.337692</v>
      </c>
      <c r="G1668">
        <v>3530200</v>
      </c>
    </row>
    <row r="1669" spans="1:7" x14ac:dyDescent="0.25">
      <c r="A1669" s="156">
        <v>44425</v>
      </c>
      <c r="B1669">
        <v>171.53999300000001</v>
      </c>
      <c r="C1669">
        <v>171.699997</v>
      </c>
      <c r="D1669">
        <v>169.38000500000001</v>
      </c>
      <c r="E1669">
        <v>170.66000399999999</v>
      </c>
      <c r="F1669">
        <v>166.677368</v>
      </c>
      <c r="G1669">
        <v>3602900</v>
      </c>
    </row>
    <row r="1670" spans="1:7" x14ac:dyDescent="0.25">
      <c r="A1670" s="156">
        <v>44426</v>
      </c>
      <c r="B1670">
        <v>169.75</v>
      </c>
      <c r="C1670">
        <v>171.800003</v>
      </c>
      <c r="D1670">
        <v>168.66000399999999</v>
      </c>
      <c r="E1670">
        <v>168.80999800000001</v>
      </c>
      <c r="F1670">
        <v>164.87056000000001</v>
      </c>
      <c r="G1670">
        <v>5487400</v>
      </c>
    </row>
    <row r="1671" spans="1:7" x14ac:dyDescent="0.25">
      <c r="A1671" s="156">
        <v>44427</v>
      </c>
      <c r="B1671">
        <v>166.96000699999999</v>
      </c>
      <c r="C1671">
        <v>167.53999300000001</v>
      </c>
      <c r="D1671">
        <v>164.36999499999999</v>
      </c>
      <c r="E1671">
        <v>165.58999600000001</v>
      </c>
      <c r="F1671">
        <v>161.72569300000001</v>
      </c>
      <c r="G1671">
        <v>7336300</v>
      </c>
    </row>
    <row r="1672" spans="1:7" x14ac:dyDescent="0.25">
      <c r="A1672" s="156">
        <v>44428</v>
      </c>
      <c r="B1672">
        <v>166.270004</v>
      </c>
      <c r="C1672">
        <v>168.009995</v>
      </c>
      <c r="D1672">
        <v>165.41999799999999</v>
      </c>
      <c r="E1672">
        <v>167.78999300000001</v>
      </c>
      <c r="F1672">
        <v>163.87432899999999</v>
      </c>
      <c r="G1672">
        <v>4039100</v>
      </c>
    </row>
    <row r="1673" spans="1:7" x14ac:dyDescent="0.25">
      <c r="A1673" s="156">
        <v>44431</v>
      </c>
      <c r="B1673">
        <v>169.449997</v>
      </c>
      <c r="C1673">
        <v>170.89999399999999</v>
      </c>
      <c r="D1673">
        <v>169.179993</v>
      </c>
      <c r="E1673">
        <v>169.720001</v>
      </c>
      <c r="F1673">
        <v>165.75929300000001</v>
      </c>
      <c r="G1673">
        <v>3796500</v>
      </c>
    </row>
    <row r="1674" spans="1:7" x14ac:dyDescent="0.25">
      <c r="A1674" s="156">
        <v>44432</v>
      </c>
      <c r="B1674">
        <v>169.60000600000001</v>
      </c>
      <c r="C1674">
        <v>170.86999499999999</v>
      </c>
      <c r="D1674">
        <v>168.88999899999999</v>
      </c>
      <c r="E1674">
        <v>169.979996</v>
      </c>
      <c r="F1674">
        <v>166.013229</v>
      </c>
      <c r="G1674">
        <v>3133100</v>
      </c>
    </row>
    <row r="1675" spans="1:7" x14ac:dyDescent="0.25">
      <c r="A1675" s="156">
        <v>44433</v>
      </c>
      <c r="B1675">
        <v>170</v>
      </c>
      <c r="C1675">
        <v>170.69000199999999</v>
      </c>
      <c r="D1675">
        <v>169.529999</v>
      </c>
      <c r="E1675">
        <v>169.83999600000001</v>
      </c>
      <c r="F1675">
        <v>165.87649500000001</v>
      </c>
      <c r="G1675">
        <v>3003800</v>
      </c>
    </row>
    <row r="1676" spans="1:7" x14ac:dyDescent="0.25">
      <c r="A1676" s="156">
        <v>44434</v>
      </c>
      <c r="B1676">
        <v>169.38000500000001</v>
      </c>
      <c r="C1676">
        <v>169.520004</v>
      </c>
      <c r="D1676">
        <v>166.270004</v>
      </c>
      <c r="E1676">
        <v>166.91999799999999</v>
      </c>
      <c r="F1676">
        <v>163.02465799999999</v>
      </c>
      <c r="G1676">
        <v>4069600</v>
      </c>
    </row>
    <row r="1677" spans="1:7" x14ac:dyDescent="0.25">
      <c r="A1677" s="156">
        <v>44435</v>
      </c>
      <c r="B1677">
        <v>167.270004</v>
      </c>
      <c r="C1677">
        <v>168.070007</v>
      </c>
      <c r="D1677">
        <v>166.279999</v>
      </c>
      <c r="E1677">
        <v>167.58000200000001</v>
      </c>
      <c r="F1677">
        <v>163.93933100000001</v>
      </c>
      <c r="G1677">
        <v>3012400</v>
      </c>
    </row>
    <row r="1678" spans="1:7" x14ac:dyDescent="0.25">
      <c r="A1678" s="156">
        <v>44438</v>
      </c>
      <c r="B1678">
        <v>167.88999899999999</v>
      </c>
      <c r="C1678">
        <v>168.41000399999999</v>
      </c>
      <c r="D1678">
        <v>166.570007</v>
      </c>
      <c r="E1678">
        <v>168.029999</v>
      </c>
      <c r="F1678">
        <v>164.37956199999999</v>
      </c>
      <c r="G1678">
        <v>3537100</v>
      </c>
    </row>
    <row r="1679" spans="1:7" x14ac:dyDescent="0.25">
      <c r="A1679" s="156">
        <v>44439</v>
      </c>
      <c r="B1679">
        <v>167.550003</v>
      </c>
      <c r="C1679">
        <v>167.679993</v>
      </c>
      <c r="D1679">
        <v>164.199997</v>
      </c>
      <c r="E1679">
        <v>164.740005</v>
      </c>
      <c r="F1679">
        <v>161.161011</v>
      </c>
      <c r="G1679">
        <v>7545600</v>
      </c>
    </row>
    <row r="1680" spans="1:7" x14ac:dyDescent="0.25">
      <c r="A1680" s="156">
        <v>44440</v>
      </c>
      <c r="B1680">
        <v>164.91999799999999</v>
      </c>
      <c r="C1680">
        <v>166.61999499999999</v>
      </c>
      <c r="D1680">
        <v>164.08000200000001</v>
      </c>
      <c r="E1680">
        <v>164.55999800000001</v>
      </c>
      <c r="F1680">
        <v>160.98493999999999</v>
      </c>
      <c r="G1680">
        <v>4706500</v>
      </c>
    </row>
    <row r="1681" spans="1:7" x14ac:dyDescent="0.25">
      <c r="A1681" s="156">
        <v>44441</v>
      </c>
      <c r="B1681">
        <v>165.240005</v>
      </c>
      <c r="C1681">
        <v>165.429993</v>
      </c>
      <c r="D1681">
        <v>162.78999300000001</v>
      </c>
      <c r="E1681">
        <v>163.66999799999999</v>
      </c>
      <c r="F1681">
        <v>160.11424299999999</v>
      </c>
      <c r="G1681">
        <v>4632100</v>
      </c>
    </row>
    <row r="1682" spans="1:7" x14ac:dyDescent="0.25">
      <c r="A1682" s="156">
        <v>44442</v>
      </c>
      <c r="B1682">
        <v>163.199997</v>
      </c>
      <c r="C1682">
        <v>164.16999799999999</v>
      </c>
      <c r="D1682">
        <v>162.220001</v>
      </c>
      <c r="E1682">
        <v>163.28999300000001</v>
      </c>
      <c r="F1682">
        <v>159.74252300000001</v>
      </c>
      <c r="G1682">
        <v>4254500</v>
      </c>
    </row>
    <row r="1683" spans="1:7" x14ac:dyDescent="0.25">
      <c r="A1683" s="156">
        <v>44446</v>
      </c>
      <c r="B1683">
        <v>163.699997</v>
      </c>
      <c r="C1683">
        <v>163.86000100000001</v>
      </c>
      <c r="D1683">
        <v>161.91000399999999</v>
      </c>
      <c r="E1683">
        <v>162.63999899999999</v>
      </c>
      <c r="F1683">
        <v>159.106628</v>
      </c>
      <c r="G1683">
        <v>5648800</v>
      </c>
    </row>
    <row r="1684" spans="1:7" x14ac:dyDescent="0.25">
      <c r="A1684" s="156">
        <v>44447</v>
      </c>
      <c r="B1684">
        <v>162</v>
      </c>
      <c r="C1684">
        <v>162.08999600000001</v>
      </c>
      <c r="D1684">
        <v>159.75</v>
      </c>
      <c r="E1684">
        <v>160.71000699999999</v>
      </c>
      <c r="F1684">
        <v>157.218582</v>
      </c>
      <c r="G1684">
        <v>6591700</v>
      </c>
    </row>
    <row r="1685" spans="1:7" x14ac:dyDescent="0.25">
      <c r="A1685" s="156">
        <v>44448</v>
      </c>
      <c r="B1685">
        <v>165.259995</v>
      </c>
      <c r="C1685">
        <v>166.14999399999999</v>
      </c>
      <c r="D1685">
        <v>163.199997</v>
      </c>
      <c r="E1685">
        <v>163.33999600000001</v>
      </c>
      <c r="F1685">
        <v>159.791428</v>
      </c>
      <c r="G1685">
        <v>8414800</v>
      </c>
    </row>
    <row r="1686" spans="1:7" x14ac:dyDescent="0.25">
      <c r="A1686" s="156">
        <v>44449</v>
      </c>
      <c r="B1686">
        <v>164.25</v>
      </c>
      <c r="C1686">
        <v>165.66000399999999</v>
      </c>
      <c r="D1686">
        <v>163.44000199999999</v>
      </c>
      <c r="E1686">
        <v>163.58999600000001</v>
      </c>
      <c r="F1686">
        <v>160.03599500000001</v>
      </c>
      <c r="G1686">
        <v>4252100</v>
      </c>
    </row>
    <row r="1687" spans="1:7" x14ac:dyDescent="0.25">
      <c r="A1687" s="156">
        <v>44452</v>
      </c>
      <c r="B1687">
        <v>161.55999800000001</v>
      </c>
      <c r="C1687">
        <v>162.91999799999999</v>
      </c>
      <c r="D1687">
        <v>158.33000200000001</v>
      </c>
      <c r="E1687">
        <v>159.520004</v>
      </c>
      <c r="F1687">
        <v>156.054428</v>
      </c>
      <c r="G1687">
        <v>8814500</v>
      </c>
    </row>
    <row r="1688" spans="1:7" x14ac:dyDescent="0.25">
      <c r="A1688" s="156">
        <v>44453</v>
      </c>
      <c r="B1688">
        <v>159.16999799999999</v>
      </c>
      <c r="C1688">
        <v>159.38999899999999</v>
      </c>
      <c r="D1688">
        <v>157.070007</v>
      </c>
      <c r="E1688">
        <v>158.759995</v>
      </c>
      <c r="F1688">
        <v>155.31092799999999</v>
      </c>
      <c r="G1688">
        <v>5323900</v>
      </c>
    </row>
    <row r="1689" spans="1:7" x14ac:dyDescent="0.25">
      <c r="A1689" s="156">
        <v>44454</v>
      </c>
      <c r="B1689">
        <v>157.5</v>
      </c>
      <c r="C1689">
        <v>158.320007</v>
      </c>
      <c r="D1689">
        <v>155.66999799999999</v>
      </c>
      <c r="E1689">
        <v>157.91000399999999</v>
      </c>
      <c r="F1689">
        <v>154.479401</v>
      </c>
      <c r="G1689">
        <v>6827100</v>
      </c>
    </row>
    <row r="1690" spans="1:7" x14ac:dyDescent="0.25">
      <c r="A1690" s="156">
        <v>44455</v>
      </c>
      <c r="B1690">
        <v>157.58999600000001</v>
      </c>
      <c r="C1690">
        <v>159.009995</v>
      </c>
      <c r="D1690">
        <v>157.199997</v>
      </c>
      <c r="E1690">
        <v>157.60000600000001</v>
      </c>
      <c r="F1690">
        <v>154.176117</v>
      </c>
      <c r="G1690">
        <v>5085900</v>
      </c>
    </row>
    <row r="1691" spans="1:7" x14ac:dyDescent="0.25">
      <c r="A1691" s="156">
        <v>44456</v>
      </c>
      <c r="B1691">
        <v>157.96000699999999</v>
      </c>
      <c r="C1691">
        <v>161</v>
      </c>
      <c r="D1691">
        <v>156.070007</v>
      </c>
      <c r="E1691">
        <v>156.41999799999999</v>
      </c>
      <c r="F1691">
        <v>153.021759</v>
      </c>
      <c r="G1691">
        <v>7944800</v>
      </c>
    </row>
    <row r="1692" spans="1:7" x14ac:dyDescent="0.25">
      <c r="A1692" s="156">
        <v>44459</v>
      </c>
      <c r="B1692">
        <v>153.729996</v>
      </c>
      <c r="C1692">
        <v>155.270004</v>
      </c>
      <c r="D1692">
        <v>152.320007</v>
      </c>
      <c r="E1692">
        <v>154.25</v>
      </c>
      <c r="F1692">
        <v>150.89894100000001</v>
      </c>
      <c r="G1692">
        <v>7041200</v>
      </c>
    </row>
    <row r="1693" spans="1:7" x14ac:dyDescent="0.25">
      <c r="A1693" s="156">
        <v>44460</v>
      </c>
      <c r="B1693">
        <v>155.08999600000001</v>
      </c>
      <c r="C1693">
        <v>156.13000500000001</v>
      </c>
      <c r="D1693">
        <v>153.58000200000001</v>
      </c>
      <c r="E1693">
        <v>155.020004</v>
      </c>
      <c r="F1693">
        <v>151.652176</v>
      </c>
      <c r="G1693">
        <v>5857900</v>
      </c>
    </row>
    <row r="1694" spans="1:7" x14ac:dyDescent="0.25">
      <c r="A1694" s="156">
        <v>44461</v>
      </c>
      <c r="B1694">
        <v>156.78999300000001</v>
      </c>
      <c r="C1694">
        <v>158</v>
      </c>
      <c r="D1694">
        <v>155.60000600000001</v>
      </c>
      <c r="E1694">
        <v>157.44000199999999</v>
      </c>
      <c r="F1694">
        <v>154.019623</v>
      </c>
      <c r="G1694">
        <v>6844800</v>
      </c>
    </row>
    <row r="1695" spans="1:7" x14ac:dyDescent="0.25">
      <c r="A1695" s="156">
        <v>44462</v>
      </c>
      <c r="B1695">
        <v>158.71000699999999</v>
      </c>
      <c r="C1695">
        <v>160.28999300000001</v>
      </c>
      <c r="D1695">
        <v>158.270004</v>
      </c>
      <c r="E1695">
        <v>159.58000200000001</v>
      </c>
      <c r="F1695">
        <v>156.11312899999999</v>
      </c>
      <c r="G1695">
        <v>11981500</v>
      </c>
    </row>
    <row r="1696" spans="1:7" x14ac:dyDescent="0.25">
      <c r="A1696" s="156">
        <v>44463</v>
      </c>
      <c r="B1696">
        <v>151.03999300000001</v>
      </c>
      <c r="C1696">
        <v>151.85000600000001</v>
      </c>
      <c r="D1696">
        <v>148</v>
      </c>
      <c r="E1696">
        <v>149.58999600000001</v>
      </c>
      <c r="F1696">
        <v>146.34016399999999</v>
      </c>
      <c r="G1696">
        <v>26913300</v>
      </c>
    </row>
    <row r="1697" spans="1:7" x14ac:dyDescent="0.25">
      <c r="A1697" s="156">
        <v>44466</v>
      </c>
      <c r="B1697">
        <v>149.509995</v>
      </c>
      <c r="C1697">
        <v>149.91000399999999</v>
      </c>
      <c r="D1697">
        <v>147.28999300000001</v>
      </c>
      <c r="E1697">
        <v>148.03999300000001</v>
      </c>
      <c r="F1697">
        <v>144.823837</v>
      </c>
      <c r="G1697">
        <v>11479300</v>
      </c>
    </row>
    <row r="1698" spans="1:7" x14ac:dyDescent="0.25">
      <c r="A1698" s="156">
        <v>44467</v>
      </c>
      <c r="B1698">
        <v>147.33999600000001</v>
      </c>
      <c r="C1698">
        <v>147.529999</v>
      </c>
      <c r="D1698">
        <v>145</v>
      </c>
      <c r="E1698">
        <v>145.300003</v>
      </c>
      <c r="F1698">
        <v>142.14334099999999</v>
      </c>
      <c r="G1698">
        <v>10692300</v>
      </c>
    </row>
    <row r="1699" spans="1:7" x14ac:dyDescent="0.25">
      <c r="A1699" s="156">
        <v>44468</v>
      </c>
      <c r="B1699">
        <v>145.71000699999999</v>
      </c>
      <c r="C1699">
        <v>147.94000199999999</v>
      </c>
      <c r="D1699">
        <v>145.69000199999999</v>
      </c>
      <c r="E1699">
        <v>146.020004</v>
      </c>
      <c r="F1699">
        <v>142.847702</v>
      </c>
      <c r="G1699">
        <v>7794900</v>
      </c>
    </row>
    <row r="1700" spans="1:7" x14ac:dyDescent="0.25">
      <c r="A1700" s="156">
        <v>44469</v>
      </c>
      <c r="B1700">
        <v>145.88000500000001</v>
      </c>
      <c r="C1700">
        <v>147.479996</v>
      </c>
      <c r="D1700">
        <v>144.41999799999999</v>
      </c>
      <c r="E1700">
        <v>145.229996</v>
      </c>
      <c r="F1700">
        <v>142.07486</v>
      </c>
      <c r="G1700">
        <v>10133600</v>
      </c>
    </row>
    <row r="1701" spans="1:7" x14ac:dyDescent="0.25">
      <c r="A1701" s="156">
        <v>44470</v>
      </c>
      <c r="B1701">
        <v>145.220001</v>
      </c>
      <c r="C1701">
        <v>148</v>
      </c>
      <c r="D1701">
        <v>144.36999499999999</v>
      </c>
      <c r="E1701">
        <v>147.05999800000001</v>
      </c>
      <c r="F1701">
        <v>143.865128</v>
      </c>
      <c r="G1701">
        <v>8112300</v>
      </c>
    </row>
    <row r="1702" spans="1:7" x14ac:dyDescent="0.25">
      <c r="A1702" s="156">
        <v>44473</v>
      </c>
      <c r="B1702">
        <v>147.05999800000001</v>
      </c>
      <c r="C1702">
        <v>147.61999499999999</v>
      </c>
      <c r="D1702">
        <v>145.759995</v>
      </c>
      <c r="E1702">
        <v>147.13999899999999</v>
      </c>
      <c r="F1702">
        <v>143.94340500000001</v>
      </c>
      <c r="G1702">
        <v>7951000</v>
      </c>
    </row>
    <row r="1703" spans="1:7" x14ac:dyDescent="0.25">
      <c r="A1703" s="156">
        <v>44474</v>
      </c>
      <c r="B1703">
        <v>148</v>
      </c>
      <c r="C1703">
        <v>151</v>
      </c>
      <c r="D1703">
        <v>147.820007</v>
      </c>
      <c r="E1703">
        <v>149.46000699999999</v>
      </c>
      <c r="F1703">
        <v>146.21298200000001</v>
      </c>
      <c r="G1703">
        <v>10881900</v>
      </c>
    </row>
    <row r="1704" spans="1:7" x14ac:dyDescent="0.25">
      <c r="A1704" s="156">
        <v>44475</v>
      </c>
      <c r="B1704">
        <v>148</v>
      </c>
      <c r="C1704">
        <v>149.46000699999999</v>
      </c>
      <c r="D1704">
        <v>147.509995</v>
      </c>
      <c r="E1704">
        <v>148.800003</v>
      </c>
      <c r="F1704">
        <v>145.56732199999999</v>
      </c>
      <c r="G1704">
        <v>7610700</v>
      </c>
    </row>
    <row r="1705" spans="1:7" x14ac:dyDescent="0.25">
      <c r="A1705" s="156">
        <v>44476</v>
      </c>
      <c r="B1705">
        <v>150.300003</v>
      </c>
      <c r="C1705">
        <v>153.66000399999999</v>
      </c>
      <c r="D1705">
        <v>150.259995</v>
      </c>
      <c r="E1705">
        <v>151.85000600000001</v>
      </c>
      <c r="F1705">
        <v>148.55107100000001</v>
      </c>
      <c r="G1705">
        <v>7958000</v>
      </c>
    </row>
    <row r="1706" spans="1:7" x14ac:dyDescent="0.25">
      <c r="A1706" s="156">
        <v>44477</v>
      </c>
      <c r="B1706">
        <v>152.220001</v>
      </c>
      <c r="C1706">
        <v>152.86999499999999</v>
      </c>
      <c r="D1706">
        <v>150.66999799999999</v>
      </c>
      <c r="E1706">
        <v>152.479996</v>
      </c>
      <c r="F1706">
        <v>149.16735800000001</v>
      </c>
      <c r="G1706">
        <v>6333700</v>
      </c>
    </row>
    <row r="1707" spans="1:7" x14ac:dyDescent="0.25">
      <c r="A1707" s="156">
        <v>44480</v>
      </c>
      <c r="B1707">
        <v>151.990005</v>
      </c>
      <c r="C1707">
        <v>153.58999600000001</v>
      </c>
      <c r="D1707">
        <v>150.05999800000001</v>
      </c>
      <c r="E1707">
        <v>150.279999</v>
      </c>
      <c r="F1707">
        <v>147.01516699999999</v>
      </c>
      <c r="G1707">
        <v>5551200</v>
      </c>
    </row>
    <row r="1708" spans="1:7" x14ac:dyDescent="0.25">
      <c r="A1708" s="156">
        <v>44481</v>
      </c>
      <c r="B1708">
        <v>152.41999799999999</v>
      </c>
      <c r="C1708">
        <v>153.60000600000001</v>
      </c>
      <c r="D1708">
        <v>151.300003</v>
      </c>
      <c r="E1708">
        <v>153.35000600000001</v>
      </c>
      <c r="F1708">
        <v>150.01844800000001</v>
      </c>
      <c r="G1708">
        <v>7408600</v>
      </c>
    </row>
    <row r="1709" spans="1:7" x14ac:dyDescent="0.25">
      <c r="A1709" s="156">
        <v>44482</v>
      </c>
      <c r="B1709">
        <v>154.320007</v>
      </c>
      <c r="C1709">
        <v>156.66999799999999</v>
      </c>
      <c r="D1709">
        <v>153.16000399999999</v>
      </c>
      <c r="E1709">
        <v>156.300003</v>
      </c>
      <c r="F1709">
        <v>152.90437299999999</v>
      </c>
      <c r="G1709">
        <v>8456300</v>
      </c>
    </row>
    <row r="1710" spans="1:7" x14ac:dyDescent="0.25">
      <c r="A1710" s="156">
        <v>44483</v>
      </c>
      <c r="B1710">
        <v>158.179993</v>
      </c>
      <c r="C1710">
        <v>158.46000699999999</v>
      </c>
      <c r="D1710">
        <v>156.25</v>
      </c>
      <c r="E1710">
        <v>157.13999899999999</v>
      </c>
      <c r="F1710">
        <v>153.72612000000001</v>
      </c>
      <c r="G1710">
        <v>6024500</v>
      </c>
    </row>
    <row r="1711" spans="1:7" x14ac:dyDescent="0.25">
      <c r="A1711" s="156">
        <v>44484</v>
      </c>
      <c r="B1711">
        <v>157.800003</v>
      </c>
      <c r="C1711">
        <v>158.33000200000001</v>
      </c>
      <c r="D1711">
        <v>156.55999800000001</v>
      </c>
      <c r="E1711">
        <v>158.009995</v>
      </c>
      <c r="F1711">
        <v>154.57720900000001</v>
      </c>
      <c r="G1711">
        <v>5532100</v>
      </c>
    </row>
    <row r="1712" spans="1:7" x14ac:dyDescent="0.25">
      <c r="A1712" s="156">
        <v>44487</v>
      </c>
      <c r="B1712">
        <v>157.30999800000001</v>
      </c>
      <c r="C1712">
        <v>159.470001</v>
      </c>
      <c r="D1712">
        <v>155.949997</v>
      </c>
      <c r="E1712">
        <v>159.429993</v>
      </c>
      <c r="F1712">
        <v>155.96637000000001</v>
      </c>
      <c r="G1712">
        <v>5765300</v>
      </c>
    </row>
    <row r="1713" spans="1:7" x14ac:dyDescent="0.25">
      <c r="A1713" s="156">
        <v>44488</v>
      </c>
      <c r="B1713">
        <v>159.679993</v>
      </c>
      <c r="C1713">
        <v>159.929993</v>
      </c>
      <c r="D1713">
        <v>156.800003</v>
      </c>
      <c r="E1713">
        <v>157.820007</v>
      </c>
      <c r="F1713">
        <v>154.391357</v>
      </c>
      <c r="G1713">
        <v>6198200</v>
      </c>
    </row>
    <row r="1714" spans="1:7" x14ac:dyDescent="0.25">
      <c r="A1714" s="156">
        <v>44489</v>
      </c>
      <c r="B1714">
        <v>158.5</v>
      </c>
      <c r="C1714">
        <v>158.800003</v>
      </c>
      <c r="D1714">
        <v>157.320007</v>
      </c>
      <c r="E1714">
        <v>158.449997</v>
      </c>
      <c r="F1714">
        <v>155.007645</v>
      </c>
      <c r="G1714">
        <v>4487000</v>
      </c>
    </row>
    <row r="1715" spans="1:7" x14ac:dyDescent="0.25">
      <c r="A1715" s="156">
        <v>44490</v>
      </c>
      <c r="B1715">
        <v>158.449997</v>
      </c>
      <c r="C1715">
        <v>162.33999600000001</v>
      </c>
      <c r="D1715">
        <v>158.279999</v>
      </c>
      <c r="E1715">
        <v>162.179993</v>
      </c>
      <c r="F1715">
        <v>158.656631</v>
      </c>
      <c r="G1715">
        <v>6121700</v>
      </c>
    </row>
    <row r="1716" spans="1:7" x14ac:dyDescent="0.25">
      <c r="A1716" s="156">
        <v>44491</v>
      </c>
      <c r="B1716">
        <v>162.279999</v>
      </c>
      <c r="C1716">
        <v>164.61999499999999</v>
      </c>
      <c r="D1716">
        <v>162.279999</v>
      </c>
      <c r="E1716">
        <v>163.479996</v>
      </c>
      <c r="F1716">
        <v>159.928391</v>
      </c>
      <c r="G1716">
        <v>5323000</v>
      </c>
    </row>
    <row r="1717" spans="1:7" x14ac:dyDescent="0.25">
      <c r="A1717" s="156">
        <v>44494</v>
      </c>
      <c r="B1717">
        <v>163.229996</v>
      </c>
      <c r="C1717">
        <v>164.729996</v>
      </c>
      <c r="D1717">
        <v>162.66000399999999</v>
      </c>
      <c r="E1717">
        <v>164.220001</v>
      </c>
      <c r="F1717">
        <v>160.652344</v>
      </c>
      <c r="G1717">
        <v>3878200</v>
      </c>
    </row>
    <row r="1718" spans="1:7" x14ac:dyDescent="0.25">
      <c r="A1718" s="156">
        <v>44495</v>
      </c>
      <c r="B1718">
        <v>164.820007</v>
      </c>
      <c r="C1718">
        <v>165.449997</v>
      </c>
      <c r="D1718">
        <v>163.11999499999999</v>
      </c>
      <c r="E1718">
        <v>163.78999300000001</v>
      </c>
      <c r="F1718">
        <v>160.231674</v>
      </c>
      <c r="G1718">
        <v>4711200</v>
      </c>
    </row>
    <row r="1719" spans="1:7" x14ac:dyDescent="0.25">
      <c r="A1719" s="156">
        <v>44496</v>
      </c>
      <c r="B1719">
        <v>163.64999399999999</v>
      </c>
      <c r="C1719">
        <v>164.05999800000001</v>
      </c>
      <c r="D1719">
        <v>161.66000399999999</v>
      </c>
      <c r="E1719">
        <v>162.35000600000001</v>
      </c>
      <c r="F1719">
        <v>158.822937</v>
      </c>
      <c r="G1719">
        <v>4163900</v>
      </c>
    </row>
    <row r="1720" spans="1:7" x14ac:dyDescent="0.25">
      <c r="A1720" s="156">
        <v>44497</v>
      </c>
      <c r="B1720">
        <v>163.009995</v>
      </c>
      <c r="C1720">
        <v>164.60000600000001</v>
      </c>
      <c r="D1720">
        <v>162.80999800000001</v>
      </c>
      <c r="E1720">
        <v>164.46000699999999</v>
      </c>
      <c r="F1720">
        <v>160.88711499999999</v>
      </c>
      <c r="G1720">
        <v>3762000</v>
      </c>
    </row>
    <row r="1721" spans="1:7" x14ac:dyDescent="0.25">
      <c r="A1721" s="156">
        <v>44498</v>
      </c>
      <c r="B1721">
        <v>163.05999800000001</v>
      </c>
      <c r="C1721">
        <v>167.63000500000001</v>
      </c>
      <c r="D1721">
        <v>163</v>
      </c>
      <c r="E1721">
        <v>167.28999300000001</v>
      </c>
      <c r="F1721">
        <v>163.65562399999999</v>
      </c>
      <c r="G1721">
        <v>6740600</v>
      </c>
    </row>
    <row r="1722" spans="1:7" x14ac:dyDescent="0.25">
      <c r="A1722" s="156">
        <v>44501</v>
      </c>
      <c r="B1722">
        <v>167.800003</v>
      </c>
      <c r="C1722">
        <v>168.800003</v>
      </c>
      <c r="D1722">
        <v>165.88999899999999</v>
      </c>
      <c r="E1722">
        <v>166.33000200000001</v>
      </c>
      <c r="F1722">
        <v>162.71649199999999</v>
      </c>
      <c r="G1722">
        <v>3610800</v>
      </c>
    </row>
    <row r="1723" spans="1:7" x14ac:dyDescent="0.25">
      <c r="A1723" s="156">
        <v>44502</v>
      </c>
      <c r="B1723">
        <v>166.759995</v>
      </c>
      <c r="C1723">
        <v>168.16000399999999</v>
      </c>
      <c r="D1723">
        <v>166.11000100000001</v>
      </c>
      <c r="E1723">
        <v>167.83000200000001</v>
      </c>
      <c r="F1723">
        <v>164.18388400000001</v>
      </c>
      <c r="G1723">
        <v>5038000</v>
      </c>
    </row>
    <row r="1724" spans="1:7" x14ac:dyDescent="0.25">
      <c r="A1724" s="156">
        <v>44503</v>
      </c>
      <c r="B1724">
        <v>169</v>
      </c>
      <c r="C1724">
        <v>172.86999499999999</v>
      </c>
      <c r="D1724">
        <v>168.64999399999999</v>
      </c>
      <c r="E1724">
        <v>172.5</v>
      </c>
      <c r="F1724">
        <v>168.752441</v>
      </c>
      <c r="G1724">
        <v>7176700</v>
      </c>
    </row>
    <row r="1725" spans="1:7" x14ac:dyDescent="0.25">
      <c r="A1725" s="156">
        <v>44504</v>
      </c>
      <c r="B1725">
        <v>172.21000699999999</v>
      </c>
      <c r="C1725">
        <v>175.63000500000001</v>
      </c>
      <c r="D1725">
        <v>172</v>
      </c>
      <c r="E1725">
        <v>175.44000199999999</v>
      </c>
      <c r="F1725">
        <v>171.62857099999999</v>
      </c>
      <c r="G1725">
        <v>5460100</v>
      </c>
    </row>
    <row r="1726" spans="1:7" x14ac:dyDescent="0.25">
      <c r="A1726" s="156">
        <v>44505</v>
      </c>
      <c r="B1726">
        <v>175.729996</v>
      </c>
      <c r="C1726">
        <v>179.10000600000001</v>
      </c>
      <c r="D1726">
        <v>175.5</v>
      </c>
      <c r="E1726">
        <v>177.509995</v>
      </c>
      <c r="F1726">
        <v>173.653595</v>
      </c>
      <c r="G1726">
        <v>5892200</v>
      </c>
    </row>
    <row r="1727" spans="1:7" x14ac:dyDescent="0.25">
      <c r="A1727" s="156">
        <v>44508</v>
      </c>
      <c r="B1727">
        <v>176.35000600000001</v>
      </c>
      <c r="C1727">
        <v>176.53999300000001</v>
      </c>
      <c r="D1727">
        <v>170.36000100000001</v>
      </c>
      <c r="E1727">
        <v>171.85000600000001</v>
      </c>
      <c r="F1727">
        <v>168.116547</v>
      </c>
      <c r="G1727">
        <v>8301100</v>
      </c>
    </row>
    <row r="1728" spans="1:7" x14ac:dyDescent="0.25">
      <c r="A1728" s="156">
        <v>44509</v>
      </c>
      <c r="B1728">
        <v>171.25</v>
      </c>
      <c r="C1728">
        <v>173.929993</v>
      </c>
      <c r="D1728">
        <v>170.949997</v>
      </c>
      <c r="E1728">
        <v>173.820007</v>
      </c>
      <c r="F1728">
        <v>170.04376199999999</v>
      </c>
      <c r="G1728">
        <v>4343000</v>
      </c>
    </row>
    <row r="1729" spans="1:7" x14ac:dyDescent="0.25">
      <c r="A1729" s="156">
        <v>44510</v>
      </c>
      <c r="B1729">
        <v>171.229996</v>
      </c>
      <c r="C1729">
        <v>172.16999799999999</v>
      </c>
      <c r="D1729">
        <v>167.550003</v>
      </c>
      <c r="E1729">
        <v>168.259995</v>
      </c>
      <c r="F1729">
        <v>164.60453799999999</v>
      </c>
      <c r="G1729">
        <v>8185200</v>
      </c>
    </row>
    <row r="1730" spans="1:7" x14ac:dyDescent="0.25">
      <c r="A1730" s="156">
        <v>44511</v>
      </c>
      <c r="B1730">
        <v>169.60000600000001</v>
      </c>
      <c r="C1730">
        <v>169.60000600000001</v>
      </c>
      <c r="D1730">
        <v>166.63000500000001</v>
      </c>
      <c r="E1730">
        <v>166.970001</v>
      </c>
      <c r="F1730">
        <v>163.34257500000001</v>
      </c>
      <c r="G1730">
        <v>4994900</v>
      </c>
    </row>
    <row r="1731" spans="1:7" x14ac:dyDescent="0.25">
      <c r="A1731" s="156">
        <v>44512</v>
      </c>
      <c r="B1731">
        <v>167.5</v>
      </c>
      <c r="C1731">
        <v>169.679993</v>
      </c>
      <c r="D1731">
        <v>167.39999399999999</v>
      </c>
      <c r="E1731">
        <v>169.08999600000001</v>
      </c>
      <c r="F1731">
        <v>165.416504</v>
      </c>
      <c r="G1731">
        <v>5126300</v>
      </c>
    </row>
    <row r="1732" spans="1:7" x14ac:dyDescent="0.25">
      <c r="A1732" s="156">
        <v>44515</v>
      </c>
      <c r="B1732">
        <v>169.699997</v>
      </c>
      <c r="C1732">
        <v>170.36000100000001</v>
      </c>
      <c r="D1732">
        <v>168.520004</v>
      </c>
      <c r="E1732">
        <v>168.85000600000001</v>
      </c>
      <c r="F1732">
        <v>165.18171699999999</v>
      </c>
      <c r="G1732">
        <v>3856700</v>
      </c>
    </row>
    <row r="1733" spans="1:7" x14ac:dyDescent="0.25">
      <c r="A1733" s="156">
        <v>44516</v>
      </c>
      <c r="B1733">
        <v>169.25</v>
      </c>
      <c r="C1733">
        <v>174</v>
      </c>
      <c r="D1733">
        <v>169.25</v>
      </c>
      <c r="E1733">
        <v>171.83000200000001</v>
      </c>
      <c r="F1733">
        <v>168.09698499999999</v>
      </c>
      <c r="G1733">
        <v>4401000</v>
      </c>
    </row>
    <row r="1734" spans="1:7" x14ac:dyDescent="0.25">
      <c r="A1734" s="156">
        <v>44517</v>
      </c>
      <c r="B1734">
        <v>171.60000600000001</v>
      </c>
      <c r="C1734">
        <v>172.740005</v>
      </c>
      <c r="D1734">
        <v>170.25</v>
      </c>
      <c r="E1734">
        <v>171.740005</v>
      </c>
      <c r="F1734">
        <v>168.00895700000001</v>
      </c>
      <c r="G1734">
        <v>3940200</v>
      </c>
    </row>
    <row r="1735" spans="1:7" x14ac:dyDescent="0.25">
      <c r="A1735" s="156">
        <v>44518</v>
      </c>
      <c r="B1735">
        <v>172.33000200000001</v>
      </c>
      <c r="C1735">
        <v>173.46000699999999</v>
      </c>
      <c r="D1735">
        <v>170.36000100000001</v>
      </c>
      <c r="E1735">
        <v>171.35000600000001</v>
      </c>
      <c r="F1735">
        <v>167.627411</v>
      </c>
      <c r="G1735">
        <v>4044200</v>
      </c>
    </row>
    <row r="1736" spans="1:7" x14ac:dyDescent="0.25">
      <c r="A1736" s="156">
        <v>44519</v>
      </c>
      <c r="B1736">
        <v>172.14999399999999</v>
      </c>
      <c r="C1736">
        <v>177.199997</v>
      </c>
      <c r="D1736">
        <v>170.529999</v>
      </c>
      <c r="E1736">
        <v>174.88000500000001</v>
      </c>
      <c r="F1736">
        <v>171.08074999999999</v>
      </c>
      <c r="G1736">
        <v>6145600</v>
      </c>
    </row>
    <row r="1737" spans="1:7" x14ac:dyDescent="0.25">
      <c r="A1737" s="156">
        <v>44522</v>
      </c>
      <c r="B1737">
        <v>174.979996</v>
      </c>
      <c r="C1737">
        <v>177.75</v>
      </c>
      <c r="D1737">
        <v>174.229996</v>
      </c>
      <c r="E1737">
        <v>174.240005</v>
      </c>
      <c r="F1737">
        <v>170.45463599999999</v>
      </c>
      <c r="G1737">
        <v>5906400</v>
      </c>
    </row>
    <row r="1738" spans="1:7" x14ac:dyDescent="0.25">
      <c r="A1738" s="156">
        <v>44523</v>
      </c>
      <c r="B1738">
        <v>173.050003</v>
      </c>
      <c r="C1738">
        <v>173.429993</v>
      </c>
      <c r="D1738">
        <v>170.41000399999999</v>
      </c>
      <c r="E1738">
        <v>172.14999399999999</v>
      </c>
      <c r="F1738">
        <v>168.41001900000001</v>
      </c>
      <c r="G1738">
        <v>5302100</v>
      </c>
    </row>
    <row r="1739" spans="1:7" x14ac:dyDescent="0.25">
      <c r="A1739" s="156">
        <v>44524</v>
      </c>
      <c r="B1739">
        <v>168.490005</v>
      </c>
      <c r="C1739">
        <v>172.429993</v>
      </c>
      <c r="D1739">
        <v>167.66999799999999</v>
      </c>
      <c r="E1739">
        <v>172.029999</v>
      </c>
      <c r="F1739">
        <v>168.292633</v>
      </c>
      <c r="G1739">
        <v>4637600</v>
      </c>
    </row>
    <row r="1740" spans="1:7" x14ac:dyDescent="0.25">
      <c r="A1740" s="156">
        <v>44526</v>
      </c>
      <c r="B1740">
        <v>168.05999800000001</v>
      </c>
      <c r="C1740">
        <v>169.679993</v>
      </c>
      <c r="D1740">
        <v>167.53999300000001</v>
      </c>
      <c r="E1740">
        <v>168.020004</v>
      </c>
      <c r="F1740">
        <v>164.36978099999999</v>
      </c>
      <c r="G1740">
        <v>4751100</v>
      </c>
    </row>
    <row r="1741" spans="1:7" x14ac:dyDescent="0.25">
      <c r="A1741" s="156">
        <v>44529</v>
      </c>
      <c r="B1741">
        <v>169.83000200000001</v>
      </c>
      <c r="C1741">
        <v>171.14999399999999</v>
      </c>
      <c r="D1741">
        <v>169.229996</v>
      </c>
      <c r="E1741">
        <v>169.86999499999999</v>
      </c>
      <c r="F1741">
        <v>166.179565</v>
      </c>
      <c r="G1741">
        <v>5448700</v>
      </c>
    </row>
    <row r="1742" spans="1:7" x14ac:dyDescent="0.25">
      <c r="A1742" s="156">
        <v>44530</v>
      </c>
      <c r="B1742">
        <v>168.78999300000001</v>
      </c>
      <c r="C1742">
        <v>171.550003</v>
      </c>
      <c r="D1742">
        <v>167.529999</v>
      </c>
      <c r="E1742">
        <v>169.240005</v>
      </c>
      <c r="F1742">
        <v>165.563278</v>
      </c>
      <c r="G1742">
        <v>11033700</v>
      </c>
    </row>
    <row r="1743" spans="1:7" x14ac:dyDescent="0.25">
      <c r="A1743" s="156">
        <v>44531</v>
      </c>
      <c r="B1743">
        <v>170.88999899999999</v>
      </c>
      <c r="C1743">
        <v>173.36999499999999</v>
      </c>
      <c r="D1743">
        <v>166.679993</v>
      </c>
      <c r="E1743">
        <v>166.699997</v>
      </c>
      <c r="F1743">
        <v>163.07844499999999</v>
      </c>
      <c r="G1743">
        <v>6618200</v>
      </c>
    </row>
    <row r="1744" spans="1:7" x14ac:dyDescent="0.25">
      <c r="A1744" s="156">
        <v>44532</v>
      </c>
      <c r="B1744">
        <v>167.279999</v>
      </c>
      <c r="C1744">
        <v>170.550003</v>
      </c>
      <c r="D1744">
        <v>167</v>
      </c>
      <c r="E1744">
        <v>170</v>
      </c>
      <c r="F1744">
        <v>166.30676299999999</v>
      </c>
      <c r="G1744">
        <v>4398900</v>
      </c>
    </row>
    <row r="1745" spans="1:7" x14ac:dyDescent="0.25">
      <c r="A1745" s="156">
        <v>44533</v>
      </c>
      <c r="B1745">
        <v>170.61999499999999</v>
      </c>
      <c r="C1745">
        <v>172.070007</v>
      </c>
      <c r="D1745">
        <v>166.759995</v>
      </c>
      <c r="E1745">
        <v>170.240005</v>
      </c>
      <c r="F1745">
        <v>166.84085099999999</v>
      </c>
      <c r="G1745">
        <v>4878500</v>
      </c>
    </row>
    <row r="1746" spans="1:7" x14ac:dyDescent="0.25">
      <c r="A1746" s="156">
        <v>44536</v>
      </c>
      <c r="B1746">
        <v>170.83000200000001</v>
      </c>
      <c r="C1746">
        <v>171.21000699999999</v>
      </c>
      <c r="D1746">
        <v>168.05999800000001</v>
      </c>
      <c r="E1746">
        <v>168.91000399999999</v>
      </c>
      <c r="F1746">
        <v>165.53743</v>
      </c>
      <c r="G1746">
        <v>5636900</v>
      </c>
    </row>
    <row r="1747" spans="1:7" x14ac:dyDescent="0.25">
      <c r="A1747" s="156">
        <v>44537</v>
      </c>
      <c r="B1747">
        <v>171.11000100000001</v>
      </c>
      <c r="C1747">
        <v>173.35000600000001</v>
      </c>
      <c r="D1747">
        <v>170.39999399999999</v>
      </c>
      <c r="E1747">
        <v>171.28999300000001</v>
      </c>
      <c r="F1747">
        <v>167.86991900000001</v>
      </c>
      <c r="G1747">
        <v>5898700</v>
      </c>
    </row>
    <row r="1748" spans="1:7" x14ac:dyDescent="0.25">
      <c r="A1748" s="156">
        <v>44538</v>
      </c>
      <c r="B1748">
        <v>171.220001</v>
      </c>
      <c r="C1748">
        <v>171.78999300000001</v>
      </c>
      <c r="D1748">
        <v>169.83999600000001</v>
      </c>
      <c r="E1748">
        <v>170.25</v>
      </c>
      <c r="F1748">
        <v>166.85063199999999</v>
      </c>
      <c r="G1748">
        <v>5614400</v>
      </c>
    </row>
    <row r="1749" spans="1:7" x14ac:dyDescent="0.25">
      <c r="A1749" s="156">
        <v>44539</v>
      </c>
      <c r="B1749">
        <v>169.28999300000001</v>
      </c>
      <c r="C1749">
        <v>171.16999799999999</v>
      </c>
      <c r="D1749">
        <v>167.990005</v>
      </c>
      <c r="E1749">
        <v>168.10000600000001</v>
      </c>
      <c r="F1749">
        <v>164.743607</v>
      </c>
      <c r="G1749">
        <v>5171600</v>
      </c>
    </row>
    <row r="1750" spans="1:7" x14ac:dyDescent="0.25">
      <c r="A1750" s="156">
        <v>44540</v>
      </c>
      <c r="B1750">
        <v>168.5</v>
      </c>
      <c r="C1750">
        <v>170.240005</v>
      </c>
      <c r="D1750">
        <v>167.33000200000001</v>
      </c>
      <c r="E1750">
        <v>169.05999800000001</v>
      </c>
      <c r="F1750">
        <v>165.68441799999999</v>
      </c>
      <c r="G1750">
        <v>4791100</v>
      </c>
    </row>
    <row r="1751" spans="1:7" x14ac:dyDescent="0.25">
      <c r="A1751" s="156">
        <v>44543</v>
      </c>
      <c r="B1751">
        <v>168.80999800000001</v>
      </c>
      <c r="C1751">
        <v>169.38999899999999</v>
      </c>
      <c r="D1751">
        <v>165.259995</v>
      </c>
      <c r="E1751">
        <v>166.83999600000001</v>
      </c>
      <c r="F1751">
        <v>163.50874300000001</v>
      </c>
      <c r="G1751">
        <v>5972300</v>
      </c>
    </row>
    <row r="1752" spans="1:7" x14ac:dyDescent="0.25">
      <c r="A1752" s="156">
        <v>44544</v>
      </c>
      <c r="B1752">
        <v>166.28999300000001</v>
      </c>
      <c r="C1752">
        <v>167.08000200000001</v>
      </c>
      <c r="D1752">
        <v>164.21000699999999</v>
      </c>
      <c r="E1752">
        <v>165.39999399999999</v>
      </c>
      <c r="F1752">
        <v>162.097488</v>
      </c>
      <c r="G1752">
        <v>4872200</v>
      </c>
    </row>
    <row r="1753" spans="1:7" x14ac:dyDescent="0.25">
      <c r="A1753" s="156">
        <v>44545</v>
      </c>
      <c r="B1753">
        <v>165</v>
      </c>
      <c r="C1753">
        <v>165.66999799999999</v>
      </c>
      <c r="D1753">
        <v>161.820007</v>
      </c>
      <c r="E1753">
        <v>163.89999399999999</v>
      </c>
      <c r="F1753">
        <v>160.627441</v>
      </c>
      <c r="G1753">
        <v>7144600</v>
      </c>
    </row>
    <row r="1754" spans="1:7" x14ac:dyDescent="0.25">
      <c r="A1754" s="156">
        <v>44546</v>
      </c>
      <c r="B1754">
        <v>162.699997</v>
      </c>
      <c r="C1754">
        <v>165.94000199999999</v>
      </c>
      <c r="D1754">
        <v>162.529999</v>
      </c>
      <c r="E1754">
        <v>162.720001</v>
      </c>
      <c r="F1754">
        <v>159.471024</v>
      </c>
      <c r="G1754">
        <v>7138100</v>
      </c>
    </row>
    <row r="1755" spans="1:7" x14ac:dyDescent="0.25">
      <c r="A1755" s="156">
        <v>44547</v>
      </c>
      <c r="B1755">
        <v>161.63000500000001</v>
      </c>
      <c r="C1755">
        <v>162.86000100000001</v>
      </c>
      <c r="D1755">
        <v>160.550003</v>
      </c>
      <c r="E1755">
        <v>161.36000100000001</v>
      </c>
      <c r="F1755">
        <v>158.13815299999999</v>
      </c>
      <c r="G1755">
        <v>7705100</v>
      </c>
    </row>
    <row r="1756" spans="1:7" x14ac:dyDescent="0.25">
      <c r="A1756" s="156">
        <v>44550</v>
      </c>
      <c r="B1756">
        <v>159.33999600000001</v>
      </c>
      <c r="C1756">
        <v>159.60000600000001</v>
      </c>
      <c r="D1756">
        <v>155.470001</v>
      </c>
      <c r="E1756">
        <v>156.979996</v>
      </c>
      <c r="F1756">
        <v>153.84562700000001</v>
      </c>
      <c r="G1756">
        <v>8411900</v>
      </c>
    </row>
    <row r="1757" spans="1:7" x14ac:dyDescent="0.25">
      <c r="A1757" s="156">
        <v>44551</v>
      </c>
      <c r="B1757">
        <v>166.69000199999999</v>
      </c>
      <c r="C1757">
        <v>171.19000199999999</v>
      </c>
      <c r="D1757">
        <v>164.71000699999999</v>
      </c>
      <c r="E1757">
        <v>166.63000500000001</v>
      </c>
      <c r="F1757">
        <v>163.302933</v>
      </c>
      <c r="G1757">
        <v>13862900</v>
      </c>
    </row>
    <row r="1758" spans="1:7" x14ac:dyDescent="0.25">
      <c r="A1758" s="156">
        <v>44552</v>
      </c>
      <c r="B1758">
        <v>167.240005</v>
      </c>
      <c r="C1758">
        <v>169</v>
      </c>
      <c r="D1758">
        <v>164.08999600000001</v>
      </c>
      <c r="E1758">
        <v>165.44000199999999</v>
      </c>
      <c r="F1758">
        <v>162.136719</v>
      </c>
      <c r="G1758">
        <v>5811300</v>
      </c>
    </row>
    <row r="1759" spans="1:7" x14ac:dyDescent="0.25">
      <c r="A1759" s="156">
        <v>44553</v>
      </c>
      <c r="B1759">
        <v>166.25</v>
      </c>
      <c r="C1759">
        <v>167.16000399999999</v>
      </c>
      <c r="D1759">
        <v>165.44000199999999</v>
      </c>
      <c r="E1759">
        <v>165.66999799999999</v>
      </c>
      <c r="F1759">
        <v>162.362122</v>
      </c>
      <c r="G1759">
        <v>3876900</v>
      </c>
    </row>
    <row r="1760" spans="1:7" x14ac:dyDescent="0.25">
      <c r="A1760" s="156">
        <v>44557</v>
      </c>
      <c r="B1760">
        <v>166.520004</v>
      </c>
      <c r="C1760">
        <v>167.69000199999999</v>
      </c>
      <c r="D1760">
        <v>165.479996</v>
      </c>
      <c r="E1760">
        <v>167.58000200000001</v>
      </c>
      <c r="F1760">
        <v>164.23397800000001</v>
      </c>
      <c r="G1760">
        <v>3769300</v>
      </c>
    </row>
    <row r="1761" spans="1:7" x14ac:dyDescent="0.25">
      <c r="A1761" s="156">
        <v>44558</v>
      </c>
      <c r="B1761">
        <v>167.800003</v>
      </c>
      <c r="C1761">
        <v>168.25</v>
      </c>
      <c r="D1761">
        <v>166.300003</v>
      </c>
      <c r="E1761">
        <v>166.41999799999999</v>
      </c>
      <c r="F1761">
        <v>163.09712200000001</v>
      </c>
      <c r="G1761">
        <v>2658600</v>
      </c>
    </row>
    <row r="1762" spans="1:7" x14ac:dyDescent="0.25">
      <c r="A1762" s="156">
        <v>44559</v>
      </c>
      <c r="B1762">
        <v>167.070007</v>
      </c>
      <c r="C1762">
        <v>169.800003</v>
      </c>
      <c r="D1762">
        <v>166.60000600000001</v>
      </c>
      <c r="E1762">
        <v>168.779999</v>
      </c>
      <c r="F1762">
        <v>165.41000399999999</v>
      </c>
      <c r="G1762">
        <v>3830900</v>
      </c>
    </row>
    <row r="1763" spans="1:7" x14ac:dyDescent="0.25">
      <c r="A1763" s="156">
        <v>44560</v>
      </c>
      <c r="B1763">
        <v>168.30999800000001</v>
      </c>
      <c r="C1763">
        <v>170.11999499999999</v>
      </c>
      <c r="D1763">
        <v>167.199997</v>
      </c>
      <c r="E1763">
        <v>167.490005</v>
      </c>
      <c r="F1763">
        <v>164.145782</v>
      </c>
      <c r="G1763">
        <v>2666800</v>
      </c>
    </row>
    <row r="1764" spans="1:7" x14ac:dyDescent="0.25">
      <c r="A1764" s="156">
        <v>44561</v>
      </c>
      <c r="B1764">
        <v>167.55999800000001</v>
      </c>
      <c r="C1764">
        <v>167.720001</v>
      </c>
      <c r="D1764">
        <v>166.21000699999999</v>
      </c>
      <c r="E1764">
        <v>166.66999799999999</v>
      </c>
      <c r="F1764">
        <v>163.34213299999999</v>
      </c>
      <c r="G1764">
        <v>2752000</v>
      </c>
    </row>
    <row r="1765" spans="1:7" x14ac:dyDescent="0.25">
      <c r="A1765" s="156">
        <v>44564</v>
      </c>
      <c r="B1765">
        <v>167.529999</v>
      </c>
      <c r="C1765">
        <v>167.91000399999999</v>
      </c>
      <c r="D1765">
        <v>163.30999800000001</v>
      </c>
      <c r="E1765">
        <v>164.66999799999999</v>
      </c>
      <c r="F1765">
        <v>161.38206500000001</v>
      </c>
      <c r="G1765">
        <v>5670500</v>
      </c>
    </row>
    <row r="1766" spans="1:7" x14ac:dyDescent="0.25">
      <c r="A1766" s="156">
        <v>44565</v>
      </c>
      <c r="B1766">
        <v>165.88000500000001</v>
      </c>
      <c r="C1766">
        <v>167.179993</v>
      </c>
      <c r="D1766">
        <v>165</v>
      </c>
      <c r="E1766">
        <v>166.38999899999999</v>
      </c>
      <c r="F1766">
        <v>163.06774899999999</v>
      </c>
      <c r="G1766">
        <v>6064200</v>
      </c>
    </row>
    <row r="1767" spans="1:7" x14ac:dyDescent="0.25">
      <c r="A1767" s="156">
        <v>44566</v>
      </c>
      <c r="B1767">
        <v>166.490005</v>
      </c>
      <c r="C1767">
        <v>167.009995</v>
      </c>
      <c r="D1767">
        <v>162.10000600000001</v>
      </c>
      <c r="E1767">
        <v>162.25</v>
      </c>
      <c r="F1767">
        <v>159.01040599999999</v>
      </c>
      <c r="G1767">
        <v>5021000</v>
      </c>
    </row>
    <row r="1768" spans="1:7" x14ac:dyDescent="0.25">
      <c r="A1768" s="156">
        <v>44567</v>
      </c>
      <c r="B1768">
        <v>162.08999600000001</v>
      </c>
      <c r="C1768">
        <v>163.19000199999999</v>
      </c>
      <c r="D1768">
        <v>159.05999800000001</v>
      </c>
      <c r="E1768">
        <v>161.03999300000001</v>
      </c>
      <c r="F1768">
        <v>157.82455400000001</v>
      </c>
      <c r="G1768">
        <v>4144600</v>
      </c>
    </row>
    <row r="1769" spans="1:7" x14ac:dyDescent="0.25">
      <c r="A1769" s="156">
        <v>44568</v>
      </c>
      <c r="B1769">
        <v>160.770004</v>
      </c>
      <c r="C1769">
        <v>161.13999899999999</v>
      </c>
      <c r="D1769">
        <v>156.86000100000001</v>
      </c>
      <c r="E1769">
        <v>156.970001</v>
      </c>
      <c r="F1769">
        <v>153.835846</v>
      </c>
      <c r="G1769">
        <v>5108000</v>
      </c>
    </row>
    <row r="1770" spans="1:7" x14ac:dyDescent="0.25">
      <c r="A1770" s="156">
        <v>44571</v>
      </c>
      <c r="B1770">
        <v>150.520004</v>
      </c>
      <c r="C1770">
        <v>151.33000200000001</v>
      </c>
      <c r="D1770">
        <v>148.779999</v>
      </c>
      <c r="E1770">
        <v>150.44000199999999</v>
      </c>
      <c r="F1770">
        <v>147.436218</v>
      </c>
      <c r="G1770">
        <v>10439000</v>
      </c>
    </row>
    <row r="1771" spans="1:7" x14ac:dyDescent="0.25">
      <c r="A1771" s="156">
        <v>44572</v>
      </c>
      <c r="B1771">
        <v>150.479996</v>
      </c>
      <c r="C1771">
        <v>150.83999600000001</v>
      </c>
      <c r="D1771">
        <v>147.60000600000001</v>
      </c>
      <c r="E1771">
        <v>150.300003</v>
      </c>
      <c r="F1771">
        <v>147.29901100000001</v>
      </c>
      <c r="G1771">
        <v>8175400</v>
      </c>
    </row>
    <row r="1772" spans="1:7" x14ac:dyDescent="0.25">
      <c r="A1772" s="156">
        <v>44573</v>
      </c>
      <c r="B1772">
        <v>152.13000500000001</v>
      </c>
      <c r="C1772">
        <v>153.46000699999999</v>
      </c>
      <c r="D1772">
        <v>150.740005</v>
      </c>
      <c r="E1772">
        <v>152.21000699999999</v>
      </c>
      <c r="F1772">
        <v>149.17086800000001</v>
      </c>
      <c r="G1772">
        <v>6351200</v>
      </c>
    </row>
    <row r="1773" spans="1:7" x14ac:dyDescent="0.25">
      <c r="A1773" s="156">
        <v>44574</v>
      </c>
      <c r="B1773">
        <v>153.199997</v>
      </c>
      <c r="C1773">
        <v>153.60000600000001</v>
      </c>
      <c r="D1773">
        <v>149.020004</v>
      </c>
      <c r="E1773">
        <v>149.58999600000001</v>
      </c>
      <c r="F1773">
        <v>146.60318000000001</v>
      </c>
      <c r="G1773">
        <v>4990900</v>
      </c>
    </row>
    <row r="1774" spans="1:7" x14ac:dyDescent="0.25">
      <c r="A1774" s="156">
        <v>44575</v>
      </c>
      <c r="B1774">
        <v>148.38999899999999</v>
      </c>
      <c r="C1774">
        <v>148.83999600000001</v>
      </c>
      <c r="D1774">
        <v>146.85000600000001</v>
      </c>
      <c r="E1774">
        <v>148.179993</v>
      </c>
      <c r="F1774">
        <v>145.22131300000001</v>
      </c>
      <c r="G1774">
        <v>6030500</v>
      </c>
    </row>
    <row r="1775" spans="1:7" x14ac:dyDescent="0.25">
      <c r="A1775" s="156">
        <v>44579</v>
      </c>
      <c r="B1775">
        <v>148.05999800000001</v>
      </c>
      <c r="C1775">
        <v>148.83000200000001</v>
      </c>
      <c r="D1775">
        <v>146.300003</v>
      </c>
      <c r="E1775">
        <v>146.949997</v>
      </c>
      <c r="F1775">
        <v>144.015884</v>
      </c>
      <c r="G1775">
        <v>6931000</v>
      </c>
    </row>
    <row r="1776" spans="1:7" x14ac:dyDescent="0.25">
      <c r="A1776" s="156">
        <v>44580</v>
      </c>
      <c r="B1776">
        <v>147.759995</v>
      </c>
      <c r="C1776">
        <v>149.10000600000001</v>
      </c>
      <c r="D1776">
        <v>145.020004</v>
      </c>
      <c r="E1776">
        <v>145.11000100000001</v>
      </c>
      <c r="F1776">
        <v>142.21263099999999</v>
      </c>
      <c r="G1776">
        <v>4823800</v>
      </c>
    </row>
    <row r="1777" spans="1:7" x14ac:dyDescent="0.25">
      <c r="A1777" s="156">
        <v>44581</v>
      </c>
      <c r="B1777">
        <v>145.46000699999999</v>
      </c>
      <c r="C1777">
        <v>147.38000500000001</v>
      </c>
      <c r="D1777">
        <v>142.5</v>
      </c>
      <c r="E1777">
        <v>142.729996</v>
      </c>
      <c r="F1777">
        <v>139.880157</v>
      </c>
      <c r="G1777">
        <v>5366500</v>
      </c>
    </row>
    <row r="1778" spans="1:7" x14ac:dyDescent="0.25">
      <c r="A1778" s="156">
        <v>44582</v>
      </c>
      <c r="B1778">
        <v>144.320007</v>
      </c>
      <c r="C1778">
        <v>146.36000100000001</v>
      </c>
      <c r="D1778">
        <v>142.85000600000001</v>
      </c>
      <c r="E1778">
        <v>142.949997</v>
      </c>
      <c r="F1778">
        <v>140.09574900000001</v>
      </c>
      <c r="G1778">
        <v>7553400</v>
      </c>
    </row>
    <row r="1779" spans="1:7" x14ac:dyDescent="0.25">
      <c r="A1779" s="156">
        <v>44585</v>
      </c>
      <c r="B1779">
        <v>140.80999800000001</v>
      </c>
      <c r="C1779">
        <v>146.30999800000001</v>
      </c>
      <c r="D1779">
        <v>139.55999800000001</v>
      </c>
      <c r="E1779">
        <v>146</v>
      </c>
      <c r="F1779">
        <v>143.08483899999999</v>
      </c>
      <c r="G1779">
        <v>9733200</v>
      </c>
    </row>
    <row r="1780" spans="1:7" x14ac:dyDescent="0.25">
      <c r="A1780" s="156">
        <v>44586</v>
      </c>
      <c r="B1780">
        <v>144.970001</v>
      </c>
      <c r="C1780">
        <v>147.96000699999999</v>
      </c>
      <c r="D1780">
        <v>142.509995</v>
      </c>
      <c r="E1780">
        <v>145.479996</v>
      </c>
      <c r="F1780">
        <v>142.57524100000001</v>
      </c>
      <c r="G1780">
        <v>8195400</v>
      </c>
    </row>
    <row r="1781" spans="1:7" x14ac:dyDescent="0.25">
      <c r="A1781" s="156">
        <v>44587</v>
      </c>
      <c r="B1781">
        <v>147.779999</v>
      </c>
      <c r="C1781">
        <v>148.970001</v>
      </c>
      <c r="D1781">
        <v>142.729996</v>
      </c>
      <c r="E1781">
        <v>143.990005</v>
      </c>
      <c r="F1781">
        <v>141.11497499999999</v>
      </c>
      <c r="G1781">
        <v>7444600</v>
      </c>
    </row>
    <row r="1782" spans="1:7" x14ac:dyDescent="0.25">
      <c r="A1782" s="156">
        <v>44588</v>
      </c>
      <c r="B1782">
        <v>144.990005</v>
      </c>
      <c r="C1782">
        <v>147.35000600000001</v>
      </c>
      <c r="D1782">
        <v>143.58000200000001</v>
      </c>
      <c r="E1782">
        <v>144.63999899999999</v>
      </c>
      <c r="F1782">
        <v>141.752014</v>
      </c>
      <c r="G1782">
        <v>6396400</v>
      </c>
    </row>
    <row r="1783" spans="1:7" x14ac:dyDescent="0.25">
      <c r="A1783" s="156">
        <v>44589</v>
      </c>
      <c r="B1783">
        <v>144.11999499999999</v>
      </c>
      <c r="C1783">
        <v>146.029999</v>
      </c>
      <c r="D1783">
        <v>140.61000100000001</v>
      </c>
      <c r="E1783">
        <v>145.91000399999999</v>
      </c>
      <c r="F1783">
        <v>142.99667400000001</v>
      </c>
      <c r="G1783">
        <v>6130200</v>
      </c>
    </row>
    <row r="1784" spans="1:7" x14ac:dyDescent="0.25">
      <c r="A1784" s="156">
        <v>44592</v>
      </c>
      <c r="B1784">
        <v>146.270004</v>
      </c>
      <c r="C1784">
        <v>148.179993</v>
      </c>
      <c r="D1784">
        <v>145.220001</v>
      </c>
      <c r="E1784">
        <v>148.070007</v>
      </c>
      <c r="F1784">
        <v>145.11352500000001</v>
      </c>
      <c r="G1784">
        <v>6932200</v>
      </c>
    </row>
    <row r="1785" spans="1:7" x14ac:dyDescent="0.25">
      <c r="A1785" s="156">
        <v>44593</v>
      </c>
      <c r="B1785">
        <v>149.5</v>
      </c>
      <c r="C1785">
        <v>149.679993</v>
      </c>
      <c r="D1785">
        <v>146.800003</v>
      </c>
      <c r="E1785">
        <v>148.220001</v>
      </c>
      <c r="F1785">
        <v>145.26052899999999</v>
      </c>
      <c r="G1785">
        <v>6695000</v>
      </c>
    </row>
    <row r="1786" spans="1:7" x14ac:dyDescent="0.25">
      <c r="A1786" s="156">
        <v>44594</v>
      </c>
      <c r="B1786">
        <v>148.35000600000001</v>
      </c>
      <c r="C1786">
        <v>149.46000699999999</v>
      </c>
      <c r="D1786">
        <v>147.529999</v>
      </c>
      <c r="E1786">
        <v>148.71000699999999</v>
      </c>
      <c r="F1786">
        <v>145.74073799999999</v>
      </c>
      <c r="G1786">
        <v>5491700</v>
      </c>
    </row>
    <row r="1787" spans="1:7" x14ac:dyDescent="0.25">
      <c r="A1787" s="156">
        <v>44595</v>
      </c>
      <c r="B1787">
        <v>147.39999399999999</v>
      </c>
      <c r="C1787">
        <v>148.46000699999999</v>
      </c>
      <c r="D1787">
        <v>144.970001</v>
      </c>
      <c r="E1787">
        <v>145.30999800000001</v>
      </c>
      <c r="F1787">
        <v>142.40862999999999</v>
      </c>
      <c r="G1787">
        <v>5240200</v>
      </c>
    </row>
    <row r="1788" spans="1:7" x14ac:dyDescent="0.25">
      <c r="A1788" s="156">
        <v>44596</v>
      </c>
      <c r="B1788">
        <v>145.36999499999999</v>
      </c>
      <c r="C1788">
        <v>146.479996</v>
      </c>
      <c r="D1788">
        <v>143.63999899999999</v>
      </c>
      <c r="E1788">
        <v>145.38999899999999</v>
      </c>
      <c r="F1788">
        <v>142.48703</v>
      </c>
      <c r="G1788">
        <v>4313400</v>
      </c>
    </row>
    <row r="1789" spans="1:7" x14ac:dyDescent="0.25">
      <c r="A1789" s="156">
        <v>44599</v>
      </c>
      <c r="B1789">
        <v>145.300003</v>
      </c>
      <c r="C1789">
        <v>146.11999499999999</v>
      </c>
      <c r="D1789">
        <v>144.220001</v>
      </c>
      <c r="E1789">
        <v>145.13999899999999</v>
      </c>
      <c r="F1789">
        <v>142.24202</v>
      </c>
      <c r="G1789">
        <v>3877500</v>
      </c>
    </row>
    <row r="1790" spans="1:7" x14ac:dyDescent="0.25">
      <c r="A1790" s="156">
        <v>44600</v>
      </c>
      <c r="B1790">
        <v>144.740005</v>
      </c>
      <c r="C1790">
        <v>145.5</v>
      </c>
      <c r="D1790">
        <v>142.300003</v>
      </c>
      <c r="E1790">
        <v>143.529999</v>
      </c>
      <c r="F1790">
        <v>140.66416899999999</v>
      </c>
      <c r="G1790">
        <v>5829400</v>
      </c>
    </row>
    <row r="1791" spans="1:7" x14ac:dyDescent="0.25">
      <c r="A1791" s="156">
        <v>44601</v>
      </c>
      <c r="B1791">
        <v>146.11000100000001</v>
      </c>
      <c r="C1791">
        <v>147.36000100000001</v>
      </c>
      <c r="D1791">
        <v>145.66999799999999</v>
      </c>
      <c r="E1791">
        <v>146.259995</v>
      </c>
      <c r="F1791">
        <v>143.339676</v>
      </c>
      <c r="G1791">
        <v>4551000</v>
      </c>
    </row>
    <row r="1792" spans="1:7" x14ac:dyDescent="0.25">
      <c r="A1792" s="156">
        <v>44602</v>
      </c>
      <c r="B1792">
        <v>143.96000699999999</v>
      </c>
      <c r="C1792">
        <v>147.53999300000001</v>
      </c>
      <c r="D1792">
        <v>143.85000600000001</v>
      </c>
      <c r="E1792">
        <v>144.820007</v>
      </c>
      <c r="F1792">
        <v>141.928436</v>
      </c>
      <c r="G1792">
        <v>5142600</v>
      </c>
    </row>
    <row r="1793" spans="1:7" x14ac:dyDescent="0.25">
      <c r="A1793" s="156">
        <v>44603</v>
      </c>
      <c r="B1793">
        <v>144.759995</v>
      </c>
      <c r="C1793">
        <v>145.05999800000001</v>
      </c>
      <c r="D1793">
        <v>139.55999800000001</v>
      </c>
      <c r="E1793">
        <v>140.179993</v>
      </c>
      <c r="F1793">
        <v>137.38102699999999</v>
      </c>
      <c r="G1793">
        <v>6710500</v>
      </c>
    </row>
    <row r="1794" spans="1:7" x14ac:dyDescent="0.25">
      <c r="A1794" s="156">
        <v>44606</v>
      </c>
      <c r="B1794">
        <v>140.08000200000001</v>
      </c>
      <c r="C1794">
        <v>143.21000699999999</v>
      </c>
      <c r="D1794">
        <v>139.78999300000001</v>
      </c>
      <c r="E1794">
        <v>141.58999600000001</v>
      </c>
      <c r="F1794">
        <v>138.76289399999999</v>
      </c>
      <c r="G1794">
        <v>6841200</v>
      </c>
    </row>
    <row r="1795" spans="1:7" x14ac:dyDescent="0.25">
      <c r="A1795" s="156">
        <v>44607</v>
      </c>
      <c r="B1795">
        <v>144.220001</v>
      </c>
      <c r="C1795">
        <v>146.320007</v>
      </c>
      <c r="D1795">
        <v>144.10000600000001</v>
      </c>
      <c r="E1795">
        <v>145.58000200000001</v>
      </c>
      <c r="F1795">
        <v>142.67323300000001</v>
      </c>
      <c r="G1795">
        <v>7820200</v>
      </c>
    </row>
    <row r="1796" spans="1:7" x14ac:dyDescent="0.25">
      <c r="A1796" s="156">
        <v>44608</v>
      </c>
      <c r="B1796">
        <v>145.020004</v>
      </c>
      <c r="C1796">
        <v>146.949997</v>
      </c>
      <c r="D1796">
        <v>144.61000100000001</v>
      </c>
      <c r="E1796">
        <v>146.490005</v>
      </c>
      <c r="F1796">
        <v>143.565079</v>
      </c>
      <c r="G1796">
        <v>4817500</v>
      </c>
    </row>
    <row r="1797" spans="1:7" x14ac:dyDescent="0.25">
      <c r="A1797" s="156">
        <v>44609</v>
      </c>
      <c r="B1797">
        <v>145.53999300000001</v>
      </c>
      <c r="C1797">
        <v>146.91000399999999</v>
      </c>
      <c r="D1797">
        <v>142.63999899999999</v>
      </c>
      <c r="E1797">
        <v>142.800003</v>
      </c>
      <c r="F1797">
        <v>139.94876099999999</v>
      </c>
      <c r="G1797">
        <v>5202300</v>
      </c>
    </row>
    <row r="1798" spans="1:7" x14ac:dyDescent="0.25">
      <c r="A1798" s="156">
        <v>44610</v>
      </c>
      <c r="B1798">
        <v>143.36999499999999</v>
      </c>
      <c r="C1798">
        <v>143.94000199999999</v>
      </c>
      <c r="D1798">
        <v>141.80999800000001</v>
      </c>
      <c r="E1798">
        <v>142.949997</v>
      </c>
      <c r="F1798">
        <v>140.09574900000001</v>
      </c>
      <c r="G1798">
        <v>5177400</v>
      </c>
    </row>
    <row r="1799" spans="1:7" x14ac:dyDescent="0.25">
      <c r="A1799" s="156">
        <v>44614</v>
      </c>
      <c r="B1799">
        <v>141.58999600000001</v>
      </c>
      <c r="C1799">
        <v>141.63999899999999</v>
      </c>
      <c r="D1799">
        <v>136.16000399999999</v>
      </c>
      <c r="E1799">
        <v>138.19000199999999</v>
      </c>
      <c r="F1799">
        <v>135.430801</v>
      </c>
      <c r="G1799">
        <v>9604500</v>
      </c>
    </row>
    <row r="1800" spans="1:7" x14ac:dyDescent="0.25">
      <c r="A1800" s="156">
        <v>44615</v>
      </c>
      <c r="B1800">
        <v>139.66000399999999</v>
      </c>
      <c r="C1800">
        <v>140.970001</v>
      </c>
      <c r="D1800">
        <v>136.509995</v>
      </c>
      <c r="E1800">
        <v>136.83000200000001</v>
      </c>
      <c r="F1800">
        <v>134.097961</v>
      </c>
      <c r="G1800">
        <v>7636600</v>
      </c>
    </row>
    <row r="1801" spans="1:7" x14ac:dyDescent="0.25">
      <c r="A1801" s="156">
        <v>44616</v>
      </c>
      <c r="B1801">
        <v>133</v>
      </c>
      <c r="C1801">
        <v>137.41999799999999</v>
      </c>
      <c r="D1801">
        <v>130.929993</v>
      </c>
      <c r="E1801">
        <v>137.16999799999999</v>
      </c>
      <c r="F1801">
        <v>134.431152</v>
      </c>
      <c r="G1801">
        <v>8417200</v>
      </c>
    </row>
    <row r="1802" spans="1:7" x14ac:dyDescent="0.25">
      <c r="A1802" s="156">
        <v>44617</v>
      </c>
      <c r="B1802">
        <v>138.13000500000001</v>
      </c>
      <c r="C1802">
        <v>139.220001</v>
      </c>
      <c r="D1802">
        <v>136.19000199999999</v>
      </c>
      <c r="E1802">
        <v>138.800003</v>
      </c>
      <c r="F1802">
        <v>136.02860999999999</v>
      </c>
      <c r="G1802">
        <v>5424500</v>
      </c>
    </row>
    <row r="1803" spans="1:7" x14ac:dyDescent="0.25">
      <c r="A1803" s="156">
        <v>44620</v>
      </c>
      <c r="B1803">
        <v>137.05999800000001</v>
      </c>
      <c r="C1803">
        <v>138.38000500000001</v>
      </c>
      <c r="D1803">
        <v>135.03999300000001</v>
      </c>
      <c r="E1803">
        <v>136.550003</v>
      </c>
      <c r="F1803">
        <v>133.82354699999999</v>
      </c>
      <c r="G1803">
        <v>6613300</v>
      </c>
    </row>
    <row r="1804" spans="1:7" x14ac:dyDescent="0.25">
      <c r="A1804" s="156">
        <v>44621</v>
      </c>
      <c r="B1804">
        <v>136.720001</v>
      </c>
      <c r="C1804">
        <v>136.75</v>
      </c>
      <c r="D1804">
        <v>131.14999399999999</v>
      </c>
      <c r="E1804">
        <v>132.220001</v>
      </c>
      <c r="F1804">
        <v>129.57998699999999</v>
      </c>
      <c r="G1804">
        <v>6534000</v>
      </c>
    </row>
    <row r="1805" spans="1:7" x14ac:dyDescent="0.25">
      <c r="A1805" s="156">
        <v>44622</v>
      </c>
      <c r="B1805">
        <v>132.979996</v>
      </c>
      <c r="C1805">
        <v>136.61000100000001</v>
      </c>
      <c r="D1805">
        <v>132.770004</v>
      </c>
      <c r="E1805">
        <v>135.679993</v>
      </c>
      <c r="F1805">
        <v>132.970901</v>
      </c>
      <c r="G1805">
        <v>7743900</v>
      </c>
    </row>
    <row r="1806" spans="1:7" x14ac:dyDescent="0.25">
      <c r="A1806" s="156">
        <v>44623</v>
      </c>
      <c r="B1806">
        <v>136.740005</v>
      </c>
      <c r="C1806">
        <v>136.800003</v>
      </c>
      <c r="D1806">
        <v>133.449997</v>
      </c>
      <c r="E1806">
        <v>133.970001</v>
      </c>
      <c r="F1806">
        <v>131.295074</v>
      </c>
      <c r="G1806">
        <v>4576500</v>
      </c>
    </row>
    <row r="1807" spans="1:7" x14ac:dyDescent="0.25">
      <c r="A1807" s="156">
        <v>44624</v>
      </c>
      <c r="B1807">
        <v>132.509995</v>
      </c>
      <c r="C1807">
        <v>133.61999499999999</v>
      </c>
      <c r="D1807">
        <v>130.699997</v>
      </c>
      <c r="E1807">
        <v>131.179993</v>
      </c>
      <c r="F1807">
        <v>128.85411099999999</v>
      </c>
      <c r="G1807">
        <v>7084500</v>
      </c>
    </row>
    <row r="1808" spans="1:7" x14ac:dyDescent="0.25">
      <c r="A1808" s="156">
        <v>44627</v>
      </c>
      <c r="B1808">
        <v>131</v>
      </c>
      <c r="C1808">
        <v>131.029999</v>
      </c>
      <c r="D1808">
        <v>124.16999800000001</v>
      </c>
      <c r="E1808">
        <v>124.44000200000001</v>
      </c>
      <c r="F1808">
        <v>122.233627</v>
      </c>
      <c r="G1808">
        <v>11383400</v>
      </c>
    </row>
    <row r="1809" spans="1:7" x14ac:dyDescent="0.25">
      <c r="A1809" s="156">
        <v>44628</v>
      </c>
      <c r="B1809">
        <v>125.239998</v>
      </c>
      <c r="C1809">
        <v>125.470001</v>
      </c>
      <c r="D1809">
        <v>120.800003</v>
      </c>
      <c r="E1809">
        <v>121.209999</v>
      </c>
      <c r="F1809">
        <v>119.060883</v>
      </c>
      <c r="G1809">
        <v>9089400</v>
      </c>
    </row>
    <row r="1810" spans="1:7" x14ac:dyDescent="0.25">
      <c r="A1810" s="156">
        <v>44629</v>
      </c>
      <c r="B1810">
        <v>127.379997</v>
      </c>
      <c r="C1810">
        <v>129.64999399999999</v>
      </c>
      <c r="D1810">
        <v>126.629997</v>
      </c>
      <c r="E1810">
        <v>126.949997</v>
      </c>
      <c r="F1810">
        <v>124.699112</v>
      </c>
      <c r="G1810">
        <v>8845100</v>
      </c>
    </row>
    <row r="1811" spans="1:7" x14ac:dyDescent="0.25">
      <c r="A1811" s="156">
        <v>44630</v>
      </c>
      <c r="B1811">
        <v>124.019997</v>
      </c>
      <c r="C1811">
        <v>126.599998</v>
      </c>
      <c r="D1811">
        <v>124</v>
      </c>
      <c r="E1811">
        <v>126.029999</v>
      </c>
      <c r="F1811">
        <v>123.795433</v>
      </c>
      <c r="G1811">
        <v>7167400</v>
      </c>
    </row>
    <row r="1812" spans="1:7" x14ac:dyDescent="0.25">
      <c r="A1812" s="156">
        <v>44631</v>
      </c>
      <c r="B1812">
        <v>127.010002</v>
      </c>
      <c r="C1812">
        <v>127.870003</v>
      </c>
      <c r="D1812">
        <v>122.510002</v>
      </c>
      <c r="E1812">
        <v>122.629997</v>
      </c>
      <c r="F1812">
        <v>120.45571099999999</v>
      </c>
      <c r="G1812">
        <v>5882000</v>
      </c>
    </row>
    <row r="1813" spans="1:7" x14ac:dyDescent="0.25">
      <c r="A1813" s="156">
        <v>44634</v>
      </c>
      <c r="B1813">
        <v>121.529999</v>
      </c>
      <c r="C1813">
        <v>122.449997</v>
      </c>
      <c r="D1813">
        <v>116.75</v>
      </c>
      <c r="E1813">
        <v>117.57</v>
      </c>
      <c r="F1813">
        <v>115.485428</v>
      </c>
      <c r="G1813">
        <v>13884900</v>
      </c>
    </row>
    <row r="1814" spans="1:7" x14ac:dyDescent="0.25">
      <c r="A1814" s="156">
        <v>44635</v>
      </c>
      <c r="B1814">
        <v>119.839996</v>
      </c>
      <c r="C1814">
        <v>120.41999800000001</v>
      </c>
      <c r="D1814">
        <v>117.75</v>
      </c>
      <c r="E1814">
        <v>119.400002</v>
      </c>
      <c r="F1814">
        <v>117.28299</v>
      </c>
      <c r="G1814">
        <v>10431300</v>
      </c>
    </row>
    <row r="1815" spans="1:7" x14ac:dyDescent="0.25">
      <c r="A1815" s="156">
        <v>44636</v>
      </c>
      <c r="B1815">
        <v>122.849998</v>
      </c>
      <c r="C1815">
        <v>126.110001</v>
      </c>
      <c r="D1815">
        <v>121.93</v>
      </c>
      <c r="E1815">
        <v>125.19000200000001</v>
      </c>
      <c r="F1815">
        <v>122.97032900000001</v>
      </c>
      <c r="G1815">
        <v>11100400</v>
      </c>
    </row>
    <row r="1816" spans="1:7" x14ac:dyDescent="0.25">
      <c r="A1816" s="156">
        <v>44637</v>
      </c>
      <c r="B1816">
        <v>124.94000200000001</v>
      </c>
      <c r="C1816">
        <v>127.410004</v>
      </c>
      <c r="D1816">
        <v>123.699997</v>
      </c>
      <c r="E1816">
        <v>127.410004</v>
      </c>
      <c r="F1816">
        <v>125.150963</v>
      </c>
      <c r="G1816">
        <v>6845300</v>
      </c>
    </row>
    <row r="1817" spans="1:7" x14ac:dyDescent="0.25">
      <c r="A1817" s="156">
        <v>44638</v>
      </c>
      <c r="B1817">
        <v>126.849998</v>
      </c>
      <c r="C1817">
        <v>131.46000699999999</v>
      </c>
      <c r="D1817">
        <v>126.699997</v>
      </c>
      <c r="E1817">
        <v>131.240005</v>
      </c>
      <c r="F1817">
        <v>128.913071</v>
      </c>
      <c r="G1817">
        <v>10350900</v>
      </c>
    </row>
    <row r="1818" spans="1:7" x14ac:dyDescent="0.25">
      <c r="A1818" s="156">
        <v>44641</v>
      </c>
      <c r="B1818">
        <v>129.720001</v>
      </c>
      <c r="C1818">
        <v>132.30999800000001</v>
      </c>
      <c r="D1818">
        <v>128.61999499999999</v>
      </c>
      <c r="E1818">
        <v>130.19000199999999</v>
      </c>
      <c r="F1818">
        <v>127.881699</v>
      </c>
      <c r="G1818">
        <v>14388500</v>
      </c>
    </row>
    <row r="1819" spans="1:7" x14ac:dyDescent="0.25">
      <c r="A1819" s="156">
        <v>44642</v>
      </c>
      <c r="B1819">
        <v>137.279999</v>
      </c>
      <c r="C1819">
        <v>139</v>
      </c>
      <c r="D1819">
        <v>132.990005</v>
      </c>
      <c r="E1819">
        <v>133.08999600000001</v>
      </c>
      <c r="F1819">
        <v>130.73026999999999</v>
      </c>
      <c r="G1819">
        <v>19731200</v>
      </c>
    </row>
    <row r="1820" spans="1:7" x14ac:dyDescent="0.25">
      <c r="A1820" s="156">
        <v>44643</v>
      </c>
      <c r="B1820">
        <v>132.63999899999999</v>
      </c>
      <c r="C1820">
        <v>135.39999399999999</v>
      </c>
      <c r="D1820">
        <v>131.199997</v>
      </c>
      <c r="E1820">
        <v>133</v>
      </c>
      <c r="F1820">
        <v>130.64186100000001</v>
      </c>
      <c r="G1820">
        <v>8068800</v>
      </c>
    </row>
    <row r="1821" spans="1:7" x14ac:dyDescent="0.25">
      <c r="A1821" s="156">
        <v>44644</v>
      </c>
      <c r="B1821">
        <v>133.75</v>
      </c>
      <c r="C1821">
        <v>134.19000199999999</v>
      </c>
      <c r="D1821">
        <v>131.199997</v>
      </c>
      <c r="E1821">
        <v>132.08000200000001</v>
      </c>
      <c r="F1821">
        <v>129.738159</v>
      </c>
      <c r="G1821">
        <v>5853800</v>
      </c>
    </row>
    <row r="1822" spans="1:7" x14ac:dyDescent="0.25">
      <c r="A1822" s="156">
        <v>44645</v>
      </c>
      <c r="B1822">
        <v>133.050003</v>
      </c>
      <c r="C1822">
        <v>133.86999499999999</v>
      </c>
      <c r="D1822">
        <v>131.71000699999999</v>
      </c>
      <c r="E1822">
        <v>133.699997</v>
      </c>
      <c r="F1822">
        <v>131.32943700000001</v>
      </c>
      <c r="G1822">
        <v>6287000</v>
      </c>
    </row>
    <row r="1823" spans="1:7" x14ac:dyDescent="0.25">
      <c r="A1823" s="156">
        <v>44648</v>
      </c>
      <c r="B1823">
        <v>133.759995</v>
      </c>
      <c r="C1823">
        <v>134.86000100000001</v>
      </c>
      <c r="D1823">
        <v>132.16999799999999</v>
      </c>
      <c r="E1823">
        <v>134.80999800000001</v>
      </c>
      <c r="F1823">
        <v>132.41975400000001</v>
      </c>
      <c r="G1823">
        <v>5804100</v>
      </c>
    </row>
    <row r="1824" spans="1:7" x14ac:dyDescent="0.25">
      <c r="A1824" s="156">
        <v>44649</v>
      </c>
      <c r="B1824">
        <v>137.85000600000001</v>
      </c>
      <c r="C1824">
        <v>139.75</v>
      </c>
      <c r="D1824">
        <v>136.949997</v>
      </c>
      <c r="E1824">
        <v>139.13999899999999</v>
      </c>
      <c r="F1824">
        <v>136.67297400000001</v>
      </c>
      <c r="G1824">
        <v>7275900</v>
      </c>
    </row>
    <row r="1825" spans="1:7" x14ac:dyDescent="0.25">
      <c r="A1825" s="156">
        <v>44650</v>
      </c>
      <c r="B1825">
        <v>138.979996</v>
      </c>
      <c r="C1825">
        <v>139.86000100000001</v>
      </c>
      <c r="D1825">
        <v>137.55999800000001</v>
      </c>
      <c r="E1825">
        <v>138.53999300000001</v>
      </c>
      <c r="F1825">
        <v>136.083618</v>
      </c>
      <c r="G1825">
        <v>5545800</v>
      </c>
    </row>
    <row r="1826" spans="1:7" x14ac:dyDescent="0.25">
      <c r="A1826" s="156">
        <v>44651</v>
      </c>
      <c r="B1826">
        <v>137.83000200000001</v>
      </c>
      <c r="C1826">
        <v>138.71000699999999</v>
      </c>
      <c r="D1826">
        <v>134.5</v>
      </c>
      <c r="E1826">
        <v>134.55999800000001</v>
      </c>
      <c r="F1826">
        <v>132.17420999999999</v>
      </c>
      <c r="G1826">
        <v>7206500</v>
      </c>
    </row>
    <row r="1827" spans="1:7" x14ac:dyDescent="0.25">
      <c r="A1827" s="156">
        <v>44652</v>
      </c>
      <c r="B1827">
        <v>134.449997</v>
      </c>
      <c r="C1827">
        <v>135.279999</v>
      </c>
      <c r="D1827">
        <v>132.75</v>
      </c>
      <c r="E1827">
        <v>133.520004</v>
      </c>
      <c r="F1827">
        <v>131.15263400000001</v>
      </c>
      <c r="G1827">
        <v>5807500</v>
      </c>
    </row>
    <row r="1828" spans="1:7" x14ac:dyDescent="0.25">
      <c r="A1828" s="156">
        <v>44655</v>
      </c>
      <c r="B1828">
        <v>133.050003</v>
      </c>
      <c r="C1828">
        <v>135.21000699999999</v>
      </c>
      <c r="D1828">
        <v>132.86000100000001</v>
      </c>
      <c r="E1828">
        <v>134.33999600000001</v>
      </c>
      <c r="F1828">
        <v>131.958099</v>
      </c>
      <c r="G1828">
        <v>5307300</v>
      </c>
    </row>
    <row r="1829" spans="1:7" x14ac:dyDescent="0.25">
      <c r="A1829" s="156">
        <v>44656</v>
      </c>
      <c r="B1829">
        <v>134.03999300000001</v>
      </c>
      <c r="C1829">
        <v>134.679993</v>
      </c>
      <c r="D1829">
        <v>132.020004</v>
      </c>
      <c r="E1829">
        <v>132.300003</v>
      </c>
      <c r="F1829">
        <v>129.95425399999999</v>
      </c>
      <c r="G1829">
        <v>5707800</v>
      </c>
    </row>
    <row r="1830" spans="1:7" x14ac:dyDescent="0.25">
      <c r="A1830" s="156">
        <v>44657</v>
      </c>
      <c r="B1830">
        <v>130.050003</v>
      </c>
      <c r="C1830">
        <v>130.300003</v>
      </c>
      <c r="D1830">
        <v>126.33000199999999</v>
      </c>
      <c r="E1830">
        <v>128.36000100000001</v>
      </c>
      <c r="F1830">
        <v>126.08412199999999</v>
      </c>
      <c r="G1830">
        <v>6961000</v>
      </c>
    </row>
    <row r="1831" spans="1:7" x14ac:dyDescent="0.25">
      <c r="A1831" s="156">
        <v>44658</v>
      </c>
      <c r="B1831">
        <v>127.43</v>
      </c>
      <c r="C1831">
        <v>129.979996</v>
      </c>
      <c r="D1831">
        <v>127.089996</v>
      </c>
      <c r="E1831">
        <v>129.38000500000001</v>
      </c>
      <c r="F1831">
        <v>127.086044</v>
      </c>
      <c r="G1831">
        <v>5320500</v>
      </c>
    </row>
    <row r="1832" spans="1:7" x14ac:dyDescent="0.25">
      <c r="A1832" s="156">
        <v>44659</v>
      </c>
      <c r="B1832">
        <v>129.44000199999999</v>
      </c>
      <c r="C1832">
        <v>129.929993</v>
      </c>
      <c r="D1832">
        <v>127.879997</v>
      </c>
      <c r="E1832">
        <v>128.14999399999999</v>
      </c>
      <c r="F1832">
        <v>125.877831</v>
      </c>
      <c r="G1832">
        <v>4877400</v>
      </c>
    </row>
    <row r="1833" spans="1:7" x14ac:dyDescent="0.25">
      <c r="A1833" s="156">
        <v>44662</v>
      </c>
      <c r="B1833">
        <v>125.099998</v>
      </c>
      <c r="C1833">
        <v>126.870003</v>
      </c>
      <c r="D1833">
        <v>124.32</v>
      </c>
      <c r="E1833">
        <v>124.980003</v>
      </c>
      <c r="F1833">
        <v>122.764053</v>
      </c>
      <c r="G1833">
        <v>6365400</v>
      </c>
    </row>
    <row r="1834" spans="1:7" x14ac:dyDescent="0.25">
      <c r="A1834" s="156">
        <v>44663</v>
      </c>
      <c r="B1834">
        <v>125.199997</v>
      </c>
      <c r="C1834">
        <v>128.10000600000001</v>
      </c>
      <c r="D1834">
        <v>124.339996</v>
      </c>
      <c r="E1834">
        <v>125.040001</v>
      </c>
      <c r="F1834">
        <v>122.82298299999999</v>
      </c>
      <c r="G1834">
        <v>5146800</v>
      </c>
    </row>
    <row r="1835" spans="1:7" x14ac:dyDescent="0.25">
      <c r="A1835" s="156">
        <v>44664</v>
      </c>
      <c r="B1835">
        <v>125.040001</v>
      </c>
      <c r="C1835">
        <v>127.860001</v>
      </c>
      <c r="D1835">
        <v>125.040001</v>
      </c>
      <c r="E1835">
        <v>127.489998</v>
      </c>
      <c r="F1835">
        <v>125.229546</v>
      </c>
      <c r="G1835">
        <v>5119300</v>
      </c>
    </row>
    <row r="1836" spans="1:7" x14ac:dyDescent="0.25">
      <c r="A1836" s="156">
        <v>44665</v>
      </c>
      <c r="B1836">
        <v>129.08000200000001</v>
      </c>
      <c r="C1836">
        <v>134.38000500000001</v>
      </c>
      <c r="D1836">
        <v>128.88999899999999</v>
      </c>
      <c r="E1836">
        <v>133.46000699999999</v>
      </c>
      <c r="F1836">
        <v>131.093704</v>
      </c>
      <c r="G1836">
        <v>12811300</v>
      </c>
    </row>
    <row r="1837" spans="1:7" x14ac:dyDescent="0.25">
      <c r="A1837" s="156">
        <v>44669</v>
      </c>
      <c r="B1837">
        <v>132</v>
      </c>
      <c r="C1837">
        <v>133.38999899999999</v>
      </c>
      <c r="D1837">
        <v>130.30999800000001</v>
      </c>
      <c r="E1837">
        <v>131.63000500000001</v>
      </c>
      <c r="F1837">
        <v>129.29615799999999</v>
      </c>
      <c r="G1837">
        <v>5298200</v>
      </c>
    </row>
    <row r="1838" spans="1:7" x14ac:dyDescent="0.25">
      <c r="A1838" s="156">
        <v>44670</v>
      </c>
      <c r="B1838">
        <v>133.08999600000001</v>
      </c>
      <c r="C1838">
        <v>137.479996</v>
      </c>
      <c r="D1838">
        <v>132.779999</v>
      </c>
      <c r="E1838">
        <v>137.050003</v>
      </c>
      <c r="F1838">
        <v>134.62005600000001</v>
      </c>
      <c r="G1838">
        <v>7346100</v>
      </c>
    </row>
    <row r="1839" spans="1:7" x14ac:dyDescent="0.25">
      <c r="A1839" s="156">
        <v>44671</v>
      </c>
      <c r="B1839">
        <v>137.96000699999999</v>
      </c>
      <c r="C1839">
        <v>138.64999399999999</v>
      </c>
      <c r="D1839">
        <v>135.66000399999999</v>
      </c>
      <c r="E1839">
        <v>135.86999499999999</v>
      </c>
      <c r="F1839">
        <v>133.46096800000001</v>
      </c>
      <c r="G1839">
        <v>5309700</v>
      </c>
    </row>
    <row r="1840" spans="1:7" x14ac:dyDescent="0.25">
      <c r="A1840" s="156">
        <v>44672</v>
      </c>
      <c r="B1840">
        <v>138.550003</v>
      </c>
      <c r="C1840">
        <v>139.13999899999999</v>
      </c>
      <c r="D1840">
        <v>135.08000200000001</v>
      </c>
      <c r="E1840">
        <v>135.46000699999999</v>
      </c>
      <c r="F1840">
        <v>133.058243</v>
      </c>
      <c r="G1840">
        <v>6562400</v>
      </c>
    </row>
    <row r="1841" spans="1:7" x14ac:dyDescent="0.25">
      <c r="A1841" s="156">
        <v>44673</v>
      </c>
      <c r="B1841">
        <v>134.33000200000001</v>
      </c>
      <c r="C1841">
        <v>134.929993</v>
      </c>
      <c r="D1841">
        <v>128.71000699999999</v>
      </c>
      <c r="E1841">
        <v>129.070007</v>
      </c>
      <c r="F1841">
        <v>126.781555</v>
      </c>
      <c r="G1841">
        <v>7321700</v>
      </c>
    </row>
    <row r="1842" spans="1:7" x14ac:dyDescent="0.25">
      <c r="A1842" s="156">
        <v>44676</v>
      </c>
      <c r="B1842">
        <v>127.800003</v>
      </c>
      <c r="C1842">
        <v>128.94000199999999</v>
      </c>
      <c r="D1842">
        <v>124.849998</v>
      </c>
      <c r="E1842">
        <v>127.94000200000001</v>
      </c>
      <c r="F1842">
        <v>125.67156199999999</v>
      </c>
      <c r="G1842">
        <v>6512500</v>
      </c>
    </row>
    <row r="1843" spans="1:7" x14ac:dyDescent="0.25">
      <c r="A1843" s="156">
        <v>44677</v>
      </c>
      <c r="B1843">
        <v>126.949997</v>
      </c>
      <c r="C1843">
        <v>127.589996</v>
      </c>
      <c r="D1843">
        <v>120.480003</v>
      </c>
      <c r="E1843">
        <v>120.519997</v>
      </c>
      <c r="F1843">
        <v>118.38312500000001</v>
      </c>
      <c r="G1843">
        <v>7977900</v>
      </c>
    </row>
    <row r="1844" spans="1:7" x14ac:dyDescent="0.25">
      <c r="A1844" s="156">
        <v>44678</v>
      </c>
      <c r="B1844">
        <v>121.089996</v>
      </c>
      <c r="C1844">
        <v>124</v>
      </c>
      <c r="D1844">
        <v>121.089996</v>
      </c>
      <c r="E1844">
        <v>121.239998</v>
      </c>
      <c r="F1844">
        <v>119.090363</v>
      </c>
      <c r="G1844">
        <v>6007800</v>
      </c>
    </row>
    <row r="1845" spans="1:7" x14ac:dyDescent="0.25">
      <c r="A1845" s="156">
        <v>44679</v>
      </c>
      <c r="B1845">
        <v>123.16999800000001</v>
      </c>
      <c r="C1845">
        <v>127.970001</v>
      </c>
      <c r="D1845">
        <v>122.599998</v>
      </c>
      <c r="E1845">
        <v>127.050003</v>
      </c>
      <c r="F1845">
        <v>124.797348</v>
      </c>
      <c r="G1845">
        <v>6551600</v>
      </c>
    </row>
    <row r="1846" spans="1:7" x14ac:dyDescent="0.25">
      <c r="A1846" s="156">
        <v>44680</v>
      </c>
      <c r="B1846">
        <v>126.220001</v>
      </c>
      <c r="C1846">
        <v>128.449997</v>
      </c>
      <c r="D1846">
        <v>124.25</v>
      </c>
      <c r="E1846">
        <v>124.699997</v>
      </c>
      <c r="F1846">
        <v>122.48902099999999</v>
      </c>
      <c r="G1846">
        <v>5867900</v>
      </c>
    </row>
    <row r="1847" spans="1:7" x14ac:dyDescent="0.25">
      <c r="A1847" s="156">
        <v>44683</v>
      </c>
      <c r="B1847">
        <v>124.43</v>
      </c>
      <c r="C1847">
        <v>126.18</v>
      </c>
      <c r="D1847">
        <v>122.800003</v>
      </c>
      <c r="E1847">
        <v>126.08000199999999</v>
      </c>
      <c r="F1847">
        <v>123.844551</v>
      </c>
      <c r="G1847">
        <v>5428400</v>
      </c>
    </row>
    <row r="1848" spans="1:7" x14ac:dyDescent="0.25">
      <c r="A1848" s="156">
        <v>44684</v>
      </c>
      <c r="B1848">
        <v>125.019997</v>
      </c>
      <c r="C1848">
        <v>125.760002</v>
      </c>
      <c r="D1848">
        <v>120.220001</v>
      </c>
      <c r="E1848">
        <v>122.860001</v>
      </c>
      <c r="F1848">
        <v>120.681641</v>
      </c>
      <c r="G1848">
        <v>8201200</v>
      </c>
    </row>
    <row r="1849" spans="1:7" x14ac:dyDescent="0.25">
      <c r="A1849" s="156">
        <v>44685</v>
      </c>
      <c r="B1849">
        <v>122.540001</v>
      </c>
      <c r="C1849">
        <v>126.199997</v>
      </c>
      <c r="D1849">
        <v>120.08000199999999</v>
      </c>
      <c r="E1849">
        <v>126.05999799999999</v>
      </c>
      <c r="F1849">
        <v>123.824898</v>
      </c>
      <c r="G1849">
        <v>6924000</v>
      </c>
    </row>
    <row r="1850" spans="1:7" x14ac:dyDescent="0.25">
      <c r="A1850" s="156">
        <v>44686</v>
      </c>
      <c r="B1850">
        <v>124.110001</v>
      </c>
      <c r="C1850">
        <v>124.75</v>
      </c>
      <c r="D1850">
        <v>116.519997</v>
      </c>
      <c r="E1850">
        <v>118.629997</v>
      </c>
      <c r="F1850">
        <v>116.526627</v>
      </c>
      <c r="G1850">
        <v>8411600</v>
      </c>
    </row>
    <row r="1851" spans="1:7" x14ac:dyDescent="0.25">
      <c r="A1851" s="156">
        <v>44687</v>
      </c>
      <c r="B1851">
        <v>113.739998</v>
      </c>
      <c r="C1851">
        <v>115.900002</v>
      </c>
      <c r="D1851">
        <v>110.660004</v>
      </c>
      <c r="E1851">
        <v>114.489998</v>
      </c>
      <c r="F1851">
        <v>112.460037</v>
      </c>
      <c r="G1851">
        <v>11237500</v>
      </c>
    </row>
    <row r="1852" spans="1:7" x14ac:dyDescent="0.25">
      <c r="A1852" s="156">
        <v>44690</v>
      </c>
      <c r="B1852">
        <v>112.970001</v>
      </c>
      <c r="C1852">
        <v>114.43</v>
      </c>
      <c r="D1852">
        <v>110.589996</v>
      </c>
      <c r="E1852">
        <v>111.209999</v>
      </c>
      <c r="F1852">
        <v>109.238197</v>
      </c>
      <c r="G1852">
        <v>7506000</v>
      </c>
    </row>
    <row r="1853" spans="1:7" x14ac:dyDescent="0.25">
      <c r="A1853" s="156">
        <v>44691</v>
      </c>
      <c r="B1853">
        <v>113.029999</v>
      </c>
      <c r="C1853">
        <v>113.44000200000001</v>
      </c>
      <c r="D1853">
        <v>108.349998</v>
      </c>
      <c r="E1853">
        <v>109.489998</v>
      </c>
      <c r="F1853">
        <v>107.548698</v>
      </c>
      <c r="G1853">
        <v>7526900</v>
      </c>
    </row>
    <row r="1854" spans="1:7" x14ac:dyDescent="0.25">
      <c r="A1854" s="156">
        <v>44692</v>
      </c>
      <c r="B1854">
        <v>110.699997</v>
      </c>
      <c r="C1854">
        <v>111.150002</v>
      </c>
      <c r="D1854">
        <v>107.589996</v>
      </c>
      <c r="E1854">
        <v>107.91999800000001</v>
      </c>
      <c r="F1854">
        <v>106.006531</v>
      </c>
      <c r="G1854">
        <v>6611800</v>
      </c>
    </row>
    <row r="1855" spans="1:7" x14ac:dyDescent="0.25">
      <c r="A1855" s="156">
        <v>44693</v>
      </c>
      <c r="B1855">
        <v>105.18</v>
      </c>
      <c r="C1855">
        <v>109.879997</v>
      </c>
      <c r="D1855">
        <v>105</v>
      </c>
      <c r="E1855">
        <v>107.900002</v>
      </c>
      <c r="F1855">
        <v>105.986885</v>
      </c>
      <c r="G1855">
        <v>10245400</v>
      </c>
    </row>
    <row r="1856" spans="1:7" x14ac:dyDescent="0.25">
      <c r="A1856" s="156">
        <v>44694</v>
      </c>
      <c r="B1856">
        <v>110.260002</v>
      </c>
      <c r="C1856">
        <v>113.110001</v>
      </c>
      <c r="D1856">
        <v>108.66999800000001</v>
      </c>
      <c r="E1856">
        <v>113.010002</v>
      </c>
      <c r="F1856">
        <v>111.00627900000001</v>
      </c>
      <c r="G1856">
        <v>9618800</v>
      </c>
    </row>
    <row r="1857" spans="1:7" x14ac:dyDescent="0.25">
      <c r="A1857" s="156">
        <v>44697</v>
      </c>
      <c r="B1857">
        <v>112.980003</v>
      </c>
      <c r="C1857">
        <v>113.44000200000001</v>
      </c>
      <c r="D1857">
        <v>111.55999799999999</v>
      </c>
      <c r="E1857">
        <v>112.599998</v>
      </c>
      <c r="F1857">
        <v>110.60354599999999</v>
      </c>
      <c r="G1857">
        <v>5722500</v>
      </c>
    </row>
    <row r="1858" spans="1:7" x14ac:dyDescent="0.25">
      <c r="A1858" s="156">
        <v>44698</v>
      </c>
      <c r="B1858">
        <v>115.5</v>
      </c>
      <c r="C1858">
        <v>117.099998</v>
      </c>
      <c r="D1858">
        <v>113.07</v>
      </c>
      <c r="E1858">
        <v>115.900002</v>
      </c>
      <c r="F1858">
        <v>113.845039</v>
      </c>
      <c r="G1858">
        <v>6026100</v>
      </c>
    </row>
    <row r="1859" spans="1:7" x14ac:dyDescent="0.25">
      <c r="A1859" s="156">
        <v>44699</v>
      </c>
      <c r="B1859">
        <v>112.5</v>
      </c>
      <c r="C1859">
        <v>113.360001</v>
      </c>
      <c r="D1859">
        <v>108.779999</v>
      </c>
      <c r="E1859">
        <v>109.370003</v>
      </c>
      <c r="F1859">
        <v>107.430824</v>
      </c>
      <c r="G1859">
        <v>8188300</v>
      </c>
    </row>
    <row r="1860" spans="1:7" x14ac:dyDescent="0.25">
      <c r="A1860" s="156">
        <v>44700</v>
      </c>
      <c r="B1860">
        <v>108.949997</v>
      </c>
      <c r="C1860">
        <v>109.110001</v>
      </c>
      <c r="D1860">
        <v>106.279999</v>
      </c>
      <c r="E1860">
        <v>106.44000200000001</v>
      </c>
      <c r="F1860">
        <v>104.552773</v>
      </c>
      <c r="G1860">
        <v>7702000</v>
      </c>
    </row>
    <row r="1861" spans="1:7" x14ac:dyDescent="0.25">
      <c r="A1861" s="156">
        <v>44701</v>
      </c>
      <c r="B1861">
        <v>108.66999800000001</v>
      </c>
      <c r="C1861">
        <v>109.69000200000001</v>
      </c>
      <c r="D1861">
        <v>105.07</v>
      </c>
      <c r="E1861">
        <v>108</v>
      </c>
      <c r="F1861">
        <v>106.085114</v>
      </c>
      <c r="G1861">
        <v>7621900</v>
      </c>
    </row>
    <row r="1862" spans="1:7" x14ac:dyDescent="0.25">
      <c r="A1862" s="156">
        <v>44704</v>
      </c>
      <c r="B1862">
        <v>107.470001</v>
      </c>
      <c r="C1862">
        <v>108.75</v>
      </c>
      <c r="D1862">
        <v>105.82</v>
      </c>
      <c r="E1862">
        <v>108.629997</v>
      </c>
      <c r="F1862">
        <v>106.703941</v>
      </c>
      <c r="G1862">
        <v>7136400</v>
      </c>
    </row>
    <row r="1863" spans="1:7" x14ac:dyDescent="0.25">
      <c r="A1863" s="156">
        <v>44705</v>
      </c>
      <c r="B1863">
        <v>107.110001</v>
      </c>
      <c r="C1863">
        <v>107.989998</v>
      </c>
      <c r="D1863">
        <v>104.730003</v>
      </c>
      <c r="E1863">
        <v>107.290001</v>
      </c>
      <c r="F1863">
        <v>105.38769499999999</v>
      </c>
      <c r="G1863">
        <v>6023400</v>
      </c>
    </row>
    <row r="1864" spans="1:7" x14ac:dyDescent="0.25">
      <c r="A1864" s="156">
        <v>44706</v>
      </c>
      <c r="B1864">
        <v>103.459999</v>
      </c>
      <c r="C1864">
        <v>108.889999</v>
      </c>
      <c r="D1864">
        <v>103.459999</v>
      </c>
      <c r="E1864">
        <v>108.199997</v>
      </c>
      <c r="F1864">
        <v>106.28156300000001</v>
      </c>
      <c r="G1864">
        <v>7158800</v>
      </c>
    </row>
    <row r="1865" spans="1:7" x14ac:dyDescent="0.25">
      <c r="A1865" s="156">
        <v>44707</v>
      </c>
      <c r="B1865">
        <v>110</v>
      </c>
      <c r="C1865">
        <v>113.5</v>
      </c>
      <c r="D1865">
        <v>110</v>
      </c>
      <c r="E1865">
        <v>112.94000200000001</v>
      </c>
      <c r="F1865">
        <v>110.937523</v>
      </c>
      <c r="G1865">
        <v>6520300</v>
      </c>
    </row>
    <row r="1866" spans="1:7" x14ac:dyDescent="0.25">
      <c r="A1866" s="156">
        <v>44708</v>
      </c>
      <c r="B1866">
        <v>114.220001</v>
      </c>
      <c r="C1866">
        <v>116.010002</v>
      </c>
      <c r="D1866">
        <v>114.010002</v>
      </c>
      <c r="E1866">
        <v>115.989998</v>
      </c>
      <c r="F1866">
        <v>113.933441</v>
      </c>
      <c r="G1866">
        <v>5043000</v>
      </c>
    </row>
    <row r="1867" spans="1:7" x14ac:dyDescent="0.25">
      <c r="A1867" s="156">
        <v>44712</v>
      </c>
      <c r="B1867">
        <v>117.5</v>
      </c>
      <c r="C1867">
        <v>119.790001</v>
      </c>
      <c r="D1867">
        <v>114.449997</v>
      </c>
      <c r="E1867">
        <v>118.849998</v>
      </c>
      <c r="F1867">
        <v>116.742729</v>
      </c>
      <c r="G1867">
        <v>13774600</v>
      </c>
    </row>
    <row r="1868" spans="1:7" x14ac:dyDescent="0.25">
      <c r="A1868" s="156">
        <v>44713</v>
      </c>
      <c r="B1868">
        <v>119.83000199999999</v>
      </c>
      <c r="C1868">
        <v>120.75</v>
      </c>
      <c r="D1868">
        <v>117.610001</v>
      </c>
      <c r="E1868">
        <v>118.68</v>
      </c>
      <c r="F1868">
        <v>116.575737</v>
      </c>
      <c r="G1868">
        <v>5543100</v>
      </c>
    </row>
    <row r="1869" spans="1:7" x14ac:dyDescent="0.25">
      <c r="A1869" s="156">
        <v>44714</v>
      </c>
      <c r="B1869">
        <v>119.510002</v>
      </c>
      <c r="C1869">
        <v>123.58000199999999</v>
      </c>
      <c r="D1869">
        <v>119.260002</v>
      </c>
      <c r="E1869">
        <v>123.410004</v>
      </c>
      <c r="F1869">
        <v>121.22189299999999</v>
      </c>
      <c r="G1869">
        <v>5838100</v>
      </c>
    </row>
    <row r="1870" spans="1:7" x14ac:dyDescent="0.25">
      <c r="A1870" s="156">
        <v>44715</v>
      </c>
      <c r="B1870">
        <v>120.209999</v>
      </c>
      <c r="C1870">
        <v>122.540001</v>
      </c>
      <c r="D1870">
        <v>120</v>
      </c>
      <c r="E1870">
        <v>120.949997</v>
      </c>
      <c r="F1870">
        <v>119.099846</v>
      </c>
      <c r="G1870">
        <v>5201500</v>
      </c>
    </row>
    <row r="1871" spans="1:7" x14ac:dyDescent="0.25">
      <c r="A1871" s="156">
        <v>44718</v>
      </c>
      <c r="B1871">
        <v>121.5</v>
      </c>
      <c r="C1871">
        <v>122.139999</v>
      </c>
      <c r="D1871">
        <v>119.43</v>
      </c>
      <c r="E1871">
        <v>120.230003</v>
      </c>
      <c r="F1871">
        <v>118.390877</v>
      </c>
      <c r="G1871">
        <v>3963400</v>
      </c>
    </row>
    <row r="1872" spans="1:7" x14ac:dyDescent="0.25">
      <c r="A1872" s="156">
        <v>44719</v>
      </c>
      <c r="B1872">
        <v>118.660004</v>
      </c>
      <c r="C1872">
        <v>121.970001</v>
      </c>
      <c r="D1872">
        <v>118.459999</v>
      </c>
      <c r="E1872">
        <v>121.66999800000001</v>
      </c>
      <c r="F1872">
        <v>119.808846</v>
      </c>
      <c r="G1872">
        <v>5373600</v>
      </c>
    </row>
    <row r="1873" spans="1:7" x14ac:dyDescent="0.25">
      <c r="A1873" s="156">
        <v>44720</v>
      </c>
      <c r="B1873">
        <v>120.900002</v>
      </c>
      <c r="C1873">
        <v>123.82</v>
      </c>
      <c r="D1873">
        <v>120.449997</v>
      </c>
      <c r="E1873">
        <v>122.400002</v>
      </c>
      <c r="F1873">
        <v>120.52767900000001</v>
      </c>
      <c r="G1873">
        <v>4365800</v>
      </c>
    </row>
    <row r="1874" spans="1:7" x14ac:dyDescent="0.25">
      <c r="A1874" s="156">
        <v>44721</v>
      </c>
      <c r="B1874">
        <v>121.349998</v>
      </c>
      <c r="C1874">
        <v>122.029999</v>
      </c>
      <c r="D1874">
        <v>118.589996</v>
      </c>
      <c r="E1874">
        <v>118.599998</v>
      </c>
      <c r="F1874">
        <v>116.78578899999999</v>
      </c>
      <c r="G1874">
        <v>3892600</v>
      </c>
    </row>
    <row r="1875" spans="1:7" x14ac:dyDescent="0.25">
      <c r="A1875" s="156">
        <v>44722</v>
      </c>
      <c r="B1875">
        <v>117.089996</v>
      </c>
      <c r="C1875">
        <v>117.089996</v>
      </c>
      <c r="D1875">
        <v>114.260002</v>
      </c>
      <c r="E1875">
        <v>114.730003</v>
      </c>
      <c r="F1875">
        <v>112.974998</v>
      </c>
      <c r="G1875">
        <v>6292600</v>
      </c>
    </row>
    <row r="1876" spans="1:7" x14ac:dyDescent="0.25">
      <c r="A1876" s="156">
        <v>44725</v>
      </c>
      <c r="B1876">
        <v>110.389999</v>
      </c>
      <c r="C1876">
        <v>112.019997</v>
      </c>
      <c r="D1876">
        <v>109.239998</v>
      </c>
      <c r="E1876">
        <v>110.44000200000001</v>
      </c>
      <c r="F1876">
        <v>108.750626</v>
      </c>
      <c r="G1876">
        <v>6423100</v>
      </c>
    </row>
    <row r="1877" spans="1:7" x14ac:dyDescent="0.25">
      <c r="A1877" s="156">
        <v>44726</v>
      </c>
      <c r="B1877">
        <v>110.370003</v>
      </c>
      <c r="C1877">
        <v>111.889999</v>
      </c>
      <c r="D1877">
        <v>110.010002</v>
      </c>
      <c r="E1877">
        <v>110.720001</v>
      </c>
      <c r="F1877">
        <v>109.026337</v>
      </c>
      <c r="G1877">
        <v>4548400</v>
      </c>
    </row>
    <row r="1878" spans="1:7" x14ac:dyDescent="0.25">
      <c r="A1878" s="156">
        <v>44727</v>
      </c>
      <c r="B1878">
        <v>112.160004</v>
      </c>
      <c r="C1878">
        <v>114.720001</v>
      </c>
      <c r="D1878">
        <v>111.209999</v>
      </c>
      <c r="E1878">
        <v>113.44000200000001</v>
      </c>
      <c r="F1878">
        <v>111.70472700000001</v>
      </c>
      <c r="G1878">
        <v>4828700</v>
      </c>
    </row>
    <row r="1879" spans="1:7" x14ac:dyDescent="0.25">
      <c r="A1879" s="156">
        <v>44728</v>
      </c>
      <c r="B1879">
        <v>109.510002</v>
      </c>
      <c r="C1879">
        <v>109.900002</v>
      </c>
      <c r="D1879">
        <v>105.720001</v>
      </c>
      <c r="E1879">
        <v>107.120003</v>
      </c>
      <c r="F1879">
        <v>105.481407</v>
      </c>
      <c r="G1879">
        <v>7384800</v>
      </c>
    </row>
    <row r="1880" spans="1:7" x14ac:dyDescent="0.25">
      <c r="A1880" s="156">
        <v>44729</v>
      </c>
      <c r="B1880">
        <v>106.150002</v>
      </c>
      <c r="C1880">
        <v>108.550003</v>
      </c>
      <c r="D1880">
        <v>105.849998</v>
      </c>
      <c r="E1880">
        <v>107.339996</v>
      </c>
      <c r="F1880">
        <v>105.69802900000001</v>
      </c>
      <c r="G1880">
        <v>10256800</v>
      </c>
    </row>
    <row r="1881" spans="1:7" x14ac:dyDescent="0.25">
      <c r="A1881" s="156">
        <v>44733</v>
      </c>
      <c r="B1881">
        <v>108.459999</v>
      </c>
      <c r="C1881">
        <v>109.82</v>
      </c>
      <c r="D1881">
        <v>108.040001</v>
      </c>
      <c r="E1881">
        <v>108.68</v>
      </c>
      <c r="F1881">
        <v>107.01754</v>
      </c>
      <c r="G1881">
        <v>6211400</v>
      </c>
    </row>
    <row r="1882" spans="1:7" x14ac:dyDescent="0.25">
      <c r="A1882" s="156">
        <v>44734</v>
      </c>
      <c r="B1882">
        <v>105.400002</v>
      </c>
      <c r="C1882">
        <v>106.900002</v>
      </c>
      <c r="D1882">
        <v>104.610001</v>
      </c>
      <c r="E1882">
        <v>104.91999800000001</v>
      </c>
      <c r="F1882">
        <v>103.31506299999999</v>
      </c>
      <c r="G1882">
        <v>9884000</v>
      </c>
    </row>
    <row r="1883" spans="1:7" x14ac:dyDescent="0.25">
      <c r="A1883" s="156">
        <v>44735</v>
      </c>
      <c r="B1883">
        <v>105.010002</v>
      </c>
      <c r="C1883">
        <v>108.099998</v>
      </c>
      <c r="D1883">
        <v>104.410004</v>
      </c>
      <c r="E1883">
        <v>108</v>
      </c>
      <c r="F1883">
        <v>106.34794599999999</v>
      </c>
      <c r="G1883">
        <v>8898400</v>
      </c>
    </row>
    <row r="1884" spans="1:7" x14ac:dyDescent="0.25">
      <c r="A1884" s="156">
        <v>44736</v>
      </c>
      <c r="B1884">
        <v>109.93</v>
      </c>
      <c r="C1884">
        <v>112.94000200000001</v>
      </c>
      <c r="D1884">
        <v>109.610001</v>
      </c>
      <c r="E1884">
        <v>112.910004</v>
      </c>
      <c r="F1884">
        <v>111.182846</v>
      </c>
      <c r="G1884">
        <v>10463700</v>
      </c>
    </row>
    <row r="1885" spans="1:7" x14ac:dyDescent="0.25">
      <c r="A1885" s="156">
        <v>44739</v>
      </c>
      <c r="B1885">
        <v>112.239998</v>
      </c>
      <c r="C1885">
        <v>113.209999</v>
      </c>
      <c r="D1885">
        <v>109.839996</v>
      </c>
      <c r="E1885">
        <v>110.5</v>
      </c>
      <c r="F1885">
        <v>108.80970000000001</v>
      </c>
      <c r="G1885">
        <v>12644700</v>
      </c>
    </row>
    <row r="1886" spans="1:7" x14ac:dyDescent="0.25">
      <c r="A1886" s="156">
        <v>44740</v>
      </c>
      <c r="B1886">
        <v>108.199997</v>
      </c>
      <c r="C1886">
        <v>114.050003</v>
      </c>
      <c r="D1886">
        <v>102.480003</v>
      </c>
      <c r="E1886">
        <v>102.779999</v>
      </c>
      <c r="F1886">
        <v>101.20779400000001</v>
      </c>
      <c r="G1886">
        <v>31296500</v>
      </c>
    </row>
    <row r="1887" spans="1:7" x14ac:dyDescent="0.25">
      <c r="A1887" s="156">
        <v>44741</v>
      </c>
      <c r="B1887">
        <v>102.989998</v>
      </c>
      <c r="C1887">
        <v>105.610001</v>
      </c>
      <c r="D1887">
        <v>101.529999</v>
      </c>
      <c r="E1887">
        <v>103.25</v>
      </c>
      <c r="F1887">
        <v>101.670616</v>
      </c>
      <c r="G1887">
        <v>10326600</v>
      </c>
    </row>
    <row r="1888" spans="1:7" x14ac:dyDescent="0.25">
      <c r="A1888" s="156">
        <v>44742</v>
      </c>
      <c r="B1888">
        <v>101.94000200000001</v>
      </c>
      <c r="C1888">
        <v>103.379997</v>
      </c>
      <c r="D1888">
        <v>100.779999</v>
      </c>
      <c r="E1888">
        <v>102.199997</v>
      </c>
      <c r="F1888">
        <v>100.636673</v>
      </c>
      <c r="G1888">
        <v>9027400</v>
      </c>
    </row>
    <row r="1889" spans="1:7" x14ac:dyDescent="0.25">
      <c r="A1889" s="156">
        <v>44743</v>
      </c>
      <c r="B1889">
        <v>101.639999</v>
      </c>
      <c r="C1889">
        <v>102.5</v>
      </c>
      <c r="D1889">
        <v>99.529999000000004</v>
      </c>
      <c r="E1889">
        <v>101.18</v>
      </c>
      <c r="F1889">
        <v>99.632271000000003</v>
      </c>
      <c r="G1889">
        <v>7934300</v>
      </c>
    </row>
    <row r="1890" spans="1:7" x14ac:dyDescent="0.25">
      <c r="A1890" s="156">
        <v>44747</v>
      </c>
      <c r="B1890">
        <v>100.449997</v>
      </c>
      <c r="C1890">
        <v>104.379997</v>
      </c>
      <c r="D1890">
        <v>100.110001</v>
      </c>
      <c r="E1890">
        <v>104.32</v>
      </c>
      <c r="F1890">
        <v>102.724236</v>
      </c>
      <c r="G1890">
        <v>9948800</v>
      </c>
    </row>
    <row r="1891" spans="1:7" x14ac:dyDescent="0.25">
      <c r="A1891" s="156">
        <v>44748</v>
      </c>
      <c r="B1891">
        <v>104.889999</v>
      </c>
      <c r="C1891">
        <v>105.720001</v>
      </c>
      <c r="D1891">
        <v>103.449997</v>
      </c>
      <c r="E1891">
        <v>104.230003</v>
      </c>
      <c r="F1891">
        <v>102.63561199999999</v>
      </c>
      <c r="G1891">
        <v>6432900</v>
      </c>
    </row>
    <row r="1892" spans="1:7" x14ac:dyDescent="0.25">
      <c r="A1892" s="156">
        <v>44749</v>
      </c>
      <c r="B1892">
        <v>105.650002</v>
      </c>
      <c r="C1892">
        <v>108.279999</v>
      </c>
      <c r="D1892">
        <v>105.269997</v>
      </c>
      <c r="E1892">
        <v>108.129997</v>
      </c>
      <c r="F1892">
        <v>106.47595200000001</v>
      </c>
      <c r="G1892">
        <v>7633900</v>
      </c>
    </row>
    <row r="1893" spans="1:7" x14ac:dyDescent="0.25">
      <c r="A1893" s="156">
        <v>44750</v>
      </c>
      <c r="B1893">
        <v>106.58000199999999</v>
      </c>
      <c r="C1893">
        <v>108.610001</v>
      </c>
      <c r="D1893">
        <v>106.510002</v>
      </c>
      <c r="E1893">
        <v>107.93</v>
      </c>
      <c r="F1893">
        <v>106.279015</v>
      </c>
      <c r="G1893">
        <v>5938600</v>
      </c>
    </row>
    <row r="1894" spans="1:7" x14ac:dyDescent="0.25">
      <c r="A1894" s="156">
        <v>44753</v>
      </c>
      <c r="B1894">
        <v>106.599998</v>
      </c>
      <c r="C1894">
        <v>107.089996</v>
      </c>
      <c r="D1894">
        <v>104.870003</v>
      </c>
      <c r="E1894">
        <v>105.110001</v>
      </c>
      <c r="F1894">
        <v>103.502151</v>
      </c>
      <c r="G1894">
        <v>4935200</v>
      </c>
    </row>
    <row r="1895" spans="1:7" x14ac:dyDescent="0.25">
      <c r="A1895" s="156">
        <v>44754</v>
      </c>
      <c r="B1895">
        <v>105.010002</v>
      </c>
      <c r="C1895">
        <v>105.860001</v>
      </c>
      <c r="D1895">
        <v>103.150002</v>
      </c>
      <c r="E1895">
        <v>103.760002</v>
      </c>
      <c r="F1895">
        <v>102.17280599999999</v>
      </c>
      <c r="G1895">
        <v>6017400</v>
      </c>
    </row>
    <row r="1896" spans="1:7" x14ac:dyDescent="0.25">
      <c r="A1896" s="156">
        <v>44755</v>
      </c>
      <c r="B1896">
        <v>101.94000200000001</v>
      </c>
      <c r="C1896">
        <v>105.879997</v>
      </c>
      <c r="D1896">
        <v>101.55999799999999</v>
      </c>
      <c r="E1896">
        <v>105.110001</v>
      </c>
      <c r="F1896">
        <v>103.502151</v>
      </c>
      <c r="G1896">
        <v>5299400</v>
      </c>
    </row>
    <row r="1897" spans="1:7" x14ac:dyDescent="0.25">
      <c r="A1897" s="156">
        <v>44756</v>
      </c>
      <c r="B1897">
        <v>103.110001</v>
      </c>
      <c r="C1897">
        <v>103.800003</v>
      </c>
      <c r="D1897">
        <v>101.849998</v>
      </c>
      <c r="E1897">
        <v>103.220001</v>
      </c>
      <c r="F1897">
        <v>101.641068</v>
      </c>
      <c r="G1897">
        <v>6951300</v>
      </c>
    </row>
    <row r="1898" spans="1:7" x14ac:dyDescent="0.25">
      <c r="A1898" s="156">
        <v>44757</v>
      </c>
      <c r="B1898">
        <v>104.760002</v>
      </c>
      <c r="C1898">
        <v>105.620003</v>
      </c>
      <c r="D1898">
        <v>103.93</v>
      </c>
      <c r="E1898">
        <v>104.699997</v>
      </c>
      <c r="F1898">
        <v>103.098427</v>
      </c>
      <c r="G1898">
        <v>7862000</v>
      </c>
    </row>
    <row r="1899" spans="1:7" x14ac:dyDescent="0.25">
      <c r="A1899" s="156">
        <v>44760</v>
      </c>
      <c r="B1899">
        <v>106.19000200000001</v>
      </c>
      <c r="C1899">
        <v>106.68</v>
      </c>
      <c r="D1899">
        <v>103.68</v>
      </c>
      <c r="E1899">
        <v>103.94000200000001</v>
      </c>
      <c r="F1899">
        <v>102.350044</v>
      </c>
      <c r="G1899">
        <v>6834800</v>
      </c>
    </row>
    <row r="1900" spans="1:7" x14ac:dyDescent="0.25">
      <c r="A1900" s="156">
        <v>44761</v>
      </c>
      <c r="B1900">
        <v>105.599998</v>
      </c>
      <c r="C1900">
        <v>109.58000199999999</v>
      </c>
      <c r="D1900">
        <v>105.43</v>
      </c>
      <c r="E1900">
        <v>109.19000200000001</v>
      </c>
      <c r="F1900">
        <v>107.519745</v>
      </c>
      <c r="G1900">
        <v>8973900</v>
      </c>
    </row>
    <row r="1901" spans="1:7" x14ac:dyDescent="0.25">
      <c r="A1901" s="156">
        <v>44762</v>
      </c>
      <c r="B1901">
        <v>109.220001</v>
      </c>
      <c r="C1901">
        <v>111.629997</v>
      </c>
      <c r="D1901">
        <v>108.870003</v>
      </c>
      <c r="E1901">
        <v>111.110001</v>
      </c>
      <c r="F1901">
        <v>109.41036200000001</v>
      </c>
      <c r="G1901">
        <v>5884600</v>
      </c>
    </row>
    <row r="1902" spans="1:7" x14ac:dyDescent="0.25">
      <c r="A1902" s="156">
        <v>44763</v>
      </c>
      <c r="B1902">
        <v>110.370003</v>
      </c>
      <c r="C1902">
        <v>111.66999800000001</v>
      </c>
      <c r="D1902">
        <v>110.07</v>
      </c>
      <c r="E1902">
        <v>111.620003</v>
      </c>
      <c r="F1902">
        <v>109.912575</v>
      </c>
      <c r="G1902">
        <v>4291400</v>
      </c>
    </row>
    <row r="1903" spans="1:7" x14ac:dyDescent="0.25">
      <c r="A1903" s="156">
        <v>44764</v>
      </c>
      <c r="B1903">
        <v>111.93</v>
      </c>
      <c r="C1903">
        <v>111.93</v>
      </c>
      <c r="D1903">
        <v>108.75</v>
      </c>
      <c r="E1903">
        <v>109.120003</v>
      </c>
      <c r="F1903">
        <v>107.450813</v>
      </c>
      <c r="G1903">
        <v>6039300</v>
      </c>
    </row>
    <row r="1904" spans="1:7" x14ac:dyDescent="0.25">
      <c r="A1904" s="156">
        <v>44767</v>
      </c>
      <c r="B1904">
        <v>109.610001</v>
      </c>
      <c r="C1904">
        <v>109.610001</v>
      </c>
      <c r="D1904">
        <v>107.68</v>
      </c>
      <c r="E1904">
        <v>109.279999</v>
      </c>
      <c r="F1904">
        <v>107.60836</v>
      </c>
      <c r="G1904">
        <v>5079500</v>
      </c>
    </row>
    <row r="1905" spans="1:7" x14ac:dyDescent="0.25">
      <c r="A1905" s="156">
        <v>44768</v>
      </c>
      <c r="B1905">
        <v>107.480003</v>
      </c>
      <c r="C1905">
        <v>107.93</v>
      </c>
      <c r="D1905">
        <v>104.57</v>
      </c>
      <c r="E1905">
        <v>105.199997</v>
      </c>
      <c r="F1905">
        <v>103.59077499999999</v>
      </c>
      <c r="G1905">
        <v>8459500</v>
      </c>
    </row>
    <row r="1906" spans="1:7" x14ac:dyDescent="0.25">
      <c r="A1906" s="156">
        <v>44769</v>
      </c>
      <c r="B1906">
        <v>106.300003</v>
      </c>
      <c r="C1906">
        <v>108.379997</v>
      </c>
      <c r="D1906">
        <v>105.75</v>
      </c>
      <c r="E1906">
        <v>107.860001</v>
      </c>
      <c r="F1906">
        <v>106.21009100000001</v>
      </c>
      <c r="G1906">
        <v>7437000</v>
      </c>
    </row>
    <row r="1907" spans="1:7" x14ac:dyDescent="0.25">
      <c r="A1907" s="156">
        <v>44770</v>
      </c>
      <c r="B1907">
        <v>109.43</v>
      </c>
      <c r="C1907">
        <v>112.400002</v>
      </c>
      <c r="D1907">
        <v>108.029999</v>
      </c>
      <c r="E1907">
        <v>112.230003</v>
      </c>
      <c r="F1907">
        <v>110.513245</v>
      </c>
      <c r="G1907">
        <v>6773500</v>
      </c>
    </row>
    <row r="1908" spans="1:7" x14ac:dyDescent="0.25">
      <c r="A1908" s="156">
        <v>44771</v>
      </c>
      <c r="B1908">
        <v>112.760002</v>
      </c>
      <c r="C1908">
        <v>115.209999</v>
      </c>
      <c r="D1908">
        <v>111.5</v>
      </c>
      <c r="E1908">
        <v>114.91999800000001</v>
      </c>
      <c r="F1908">
        <v>113.162094</v>
      </c>
      <c r="G1908">
        <v>7560000</v>
      </c>
    </row>
    <row r="1909" spans="1:7" x14ac:dyDescent="0.25">
      <c r="A1909" s="156">
        <v>44774</v>
      </c>
      <c r="B1909">
        <v>114</v>
      </c>
      <c r="C1909">
        <v>115.550003</v>
      </c>
      <c r="D1909">
        <v>113.25</v>
      </c>
      <c r="E1909">
        <v>114.300003</v>
      </c>
      <c r="F1909">
        <v>112.551582</v>
      </c>
      <c r="G1909">
        <v>4802900</v>
      </c>
    </row>
    <row r="1910" spans="1:7" x14ac:dyDescent="0.25">
      <c r="A1910" s="156">
        <v>44775</v>
      </c>
      <c r="B1910">
        <v>113.57</v>
      </c>
      <c r="C1910">
        <v>113.779999</v>
      </c>
      <c r="D1910">
        <v>111.66999800000001</v>
      </c>
      <c r="E1910">
        <v>111.769997</v>
      </c>
      <c r="F1910">
        <v>110.060265</v>
      </c>
      <c r="G1910">
        <v>6334400</v>
      </c>
    </row>
    <row r="1911" spans="1:7" x14ac:dyDescent="0.25">
      <c r="A1911" s="156">
        <v>44776</v>
      </c>
      <c r="B1911">
        <v>113.41999800000001</v>
      </c>
      <c r="C1911">
        <v>115.099998</v>
      </c>
      <c r="D1911">
        <v>112.58000199999999</v>
      </c>
      <c r="E1911">
        <v>114.279999</v>
      </c>
      <c r="F1911">
        <v>112.531868</v>
      </c>
      <c r="G1911">
        <v>5986500</v>
      </c>
    </row>
    <row r="1912" spans="1:7" x14ac:dyDescent="0.25">
      <c r="A1912" s="156">
        <v>44777</v>
      </c>
      <c r="B1912">
        <v>114.639999</v>
      </c>
      <c r="C1912">
        <v>115.349998</v>
      </c>
      <c r="D1912">
        <v>113.83000199999999</v>
      </c>
      <c r="E1912">
        <v>114.480003</v>
      </c>
      <c r="F1912">
        <v>112.72882799999999</v>
      </c>
      <c r="G1912">
        <v>4332000</v>
      </c>
    </row>
    <row r="1913" spans="1:7" x14ac:dyDescent="0.25">
      <c r="A1913" s="156">
        <v>44778</v>
      </c>
      <c r="B1913">
        <v>112.790001</v>
      </c>
      <c r="C1913">
        <v>114.300003</v>
      </c>
      <c r="D1913">
        <v>112.57</v>
      </c>
      <c r="E1913">
        <v>113.870003</v>
      </c>
      <c r="F1913">
        <v>112.128151</v>
      </c>
      <c r="G1913">
        <v>4162200</v>
      </c>
    </row>
    <row r="1914" spans="1:7" x14ac:dyDescent="0.25">
      <c r="A1914" s="156">
        <v>44781</v>
      </c>
      <c r="B1914">
        <v>114</v>
      </c>
      <c r="C1914">
        <v>115.58000199999999</v>
      </c>
      <c r="D1914">
        <v>113.30999799999999</v>
      </c>
      <c r="E1914">
        <v>114</v>
      </c>
      <c r="F1914">
        <v>112.256157</v>
      </c>
      <c r="G1914">
        <v>6071600</v>
      </c>
    </row>
    <row r="1915" spans="1:7" x14ac:dyDescent="0.25">
      <c r="A1915" s="156">
        <v>44782</v>
      </c>
      <c r="B1915">
        <v>111.32</v>
      </c>
      <c r="C1915">
        <v>111.75</v>
      </c>
      <c r="D1915">
        <v>108.82</v>
      </c>
      <c r="E1915">
        <v>110.110001</v>
      </c>
      <c r="F1915">
        <v>108.425667</v>
      </c>
      <c r="G1915">
        <v>7377600</v>
      </c>
    </row>
    <row r="1916" spans="1:7" x14ac:dyDescent="0.25">
      <c r="A1916" s="156">
        <v>44783</v>
      </c>
      <c r="B1916">
        <v>113.239998</v>
      </c>
      <c r="C1916">
        <v>113.83000199999999</v>
      </c>
      <c r="D1916">
        <v>111.860001</v>
      </c>
      <c r="E1916">
        <v>113.139999</v>
      </c>
      <c r="F1916">
        <v>111.409317</v>
      </c>
      <c r="G1916">
        <v>6951800</v>
      </c>
    </row>
    <row r="1917" spans="1:7" x14ac:dyDescent="0.25">
      <c r="A1917" s="156">
        <v>44784</v>
      </c>
      <c r="B1917">
        <v>114.879997</v>
      </c>
      <c r="C1917">
        <v>116.75</v>
      </c>
      <c r="D1917">
        <v>113.730003</v>
      </c>
      <c r="E1917">
        <v>114.099998</v>
      </c>
      <c r="F1917">
        <v>112.35463</v>
      </c>
      <c r="G1917">
        <v>5582100</v>
      </c>
    </row>
    <row r="1918" spans="1:7" x14ac:dyDescent="0.25">
      <c r="A1918" s="156">
        <v>44785</v>
      </c>
      <c r="B1918">
        <v>114.389999</v>
      </c>
      <c r="C1918">
        <v>116.129997</v>
      </c>
      <c r="D1918">
        <v>113.769997</v>
      </c>
      <c r="E1918">
        <v>116.07</v>
      </c>
      <c r="F1918">
        <v>114.294495</v>
      </c>
      <c r="G1918">
        <v>4407900</v>
      </c>
    </row>
    <row r="1919" spans="1:7" x14ac:dyDescent="0.25">
      <c r="A1919" s="156">
        <v>44788</v>
      </c>
      <c r="B1919">
        <v>115.449997</v>
      </c>
      <c r="C1919">
        <v>116.58000199999999</v>
      </c>
      <c r="D1919">
        <v>114.849998</v>
      </c>
      <c r="E1919">
        <v>116.32</v>
      </c>
      <c r="F1919">
        <v>114.540672</v>
      </c>
      <c r="G1919">
        <v>4279000</v>
      </c>
    </row>
    <row r="1920" spans="1:7" x14ac:dyDescent="0.25">
      <c r="A1920" s="156">
        <v>44789</v>
      </c>
      <c r="B1920">
        <v>115.94000200000001</v>
      </c>
      <c r="C1920">
        <v>118.470001</v>
      </c>
      <c r="D1920">
        <v>115.80999799999999</v>
      </c>
      <c r="E1920">
        <v>118.05999799999999</v>
      </c>
      <c r="F1920">
        <v>116.254051</v>
      </c>
      <c r="G1920">
        <v>6189800</v>
      </c>
    </row>
    <row r="1921" spans="1:7" x14ac:dyDescent="0.25">
      <c r="A1921" s="156">
        <v>44790</v>
      </c>
      <c r="B1921">
        <v>116.769997</v>
      </c>
      <c r="C1921">
        <v>117.980003</v>
      </c>
      <c r="D1921">
        <v>116.410004</v>
      </c>
      <c r="E1921">
        <v>117.040001</v>
      </c>
      <c r="F1921">
        <v>115.24964900000001</v>
      </c>
      <c r="G1921">
        <v>5108400</v>
      </c>
    </row>
    <row r="1922" spans="1:7" x14ac:dyDescent="0.25">
      <c r="A1922" s="156">
        <v>44791</v>
      </c>
      <c r="B1922">
        <v>116</v>
      </c>
      <c r="C1922">
        <v>116.68</v>
      </c>
      <c r="D1922">
        <v>115.300003</v>
      </c>
      <c r="E1922">
        <v>116.010002</v>
      </c>
      <c r="F1922">
        <v>114.23541299999999</v>
      </c>
      <c r="G1922">
        <v>4750200</v>
      </c>
    </row>
    <row r="1923" spans="1:7" x14ac:dyDescent="0.25">
      <c r="A1923" s="156">
        <v>44792</v>
      </c>
      <c r="B1923">
        <v>115.5</v>
      </c>
      <c r="C1923">
        <v>115.650002</v>
      </c>
      <c r="D1923">
        <v>113.029999</v>
      </c>
      <c r="E1923">
        <v>113.160004</v>
      </c>
      <c r="F1923">
        <v>111.429008</v>
      </c>
      <c r="G1923">
        <v>5967600</v>
      </c>
    </row>
    <row r="1924" spans="1:7" x14ac:dyDescent="0.25">
      <c r="A1924" s="156">
        <v>44795</v>
      </c>
      <c r="B1924">
        <v>111.019997</v>
      </c>
      <c r="C1924">
        <v>111.68</v>
      </c>
      <c r="D1924">
        <v>109.839996</v>
      </c>
      <c r="E1924">
        <v>110.339996</v>
      </c>
      <c r="F1924">
        <v>108.65213799999999</v>
      </c>
      <c r="G1924">
        <v>5802900</v>
      </c>
    </row>
    <row r="1925" spans="1:7" x14ac:dyDescent="0.25">
      <c r="A1925" s="156">
        <v>44796</v>
      </c>
      <c r="B1925">
        <v>110.839996</v>
      </c>
      <c r="C1925">
        <v>112.83000199999999</v>
      </c>
      <c r="D1925">
        <v>110.57</v>
      </c>
      <c r="E1925">
        <v>110.68</v>
      </c>
      <c r="F1925">
        <v>108.986954</v>
      </c>
      <c r="G1925">
        <v>4806700</v>
      </c>
    </row>
    <row r="1926" spans="1:7" x14ac:dyDescent="0.25">
      <c r="A1926" s="156">
        <v>44797</v>
      </c>
      <c r="B1926">
        <v>110.68</v>
      </c>
      <c r="C1926">
        <v>112.43</v>
      </c>
      <c r="D1926">
        <v>110.019997</v>
      </c>
      <c r="E1926">
        <v>111.410004</v>
      </c>
      <c r="F1926">
        <v>109.70579499999999</v>
      </c>
      <c r="G1926">
        <v>4769000</v>
      </c>
    </row>
    <row r="1927" spans="1:7" x14ac:dyDescent="0.25">
      <c r="A1927" s="156">
        <v>44798</v>
      </c>
      <c r="B1927">
        <v>111.900002</v>
      </c>
      <c r="C1927">
        <v>113.339996</v>
      </c>
      <c r="D1927">
        <v>111.389999</v>
      </c>
      <c r="E1927">
        <v>113.220001</v>
      </c>
      <c r="F1927">
        <v>111.48809799999999</v>
      </c>
      <c r="G1927">
        <v>5433700</v>
      </c>
    </row>
    <row r="1928" spans="1:7" x14ac:dyDescent="0.25">
      <c r="A1928" s="156">
        <v>44799</v>
      </c>
      <c r="B1928">
        <v>113.30999799999999</v>
      </c>
      <c r="C1928">
        <v>113.730003</v>
      </c>
      <c r="D1928">
        <v>108.230003</v>
      </c>
      <c r="E1928">
        <v>108.279999</v>
      </c>
      <c r="F1928">
        <v>106.623665</v>
      </c>
      <c r="G1928">
        <v>6203600</v>
      </c>
    </row>
    <row r="1929" spans="1:7" x14ac:dyDescent="0.25">
      <c r="A1929" s="156">
        <v>44802</v>
      </c>
      <c r="B1929">
        <v>106.80999799999999</v>
      </c>
      <c r="C1929">
        <v>108.540001</v>
      </c>
      <c r="D1929">
        <v>106.44000200000001</v>
      </c>
      <c r="E1929">
        <v>107.879997</v>
      </c>
      <c r="F1929">
        <v>106.229782</v>
      </c>
      <c r="G1929">
        <v>4132400</v>
      </c>
    </row>
    <row r="1930" spans="1:7" x14ac:dyDescent="0.25">
      <c r="A1930" s="156">
        <v>44803</v>
      </c>
      <c r="B1930">
        <v>108.970001</v>
      </c>
      <c r="C1930">
        <v>110.08000199999999</v>
      </c>
      <c r="D1930">
        <v>107.129997</v>
      </c>
      <c r="E1930">
        <v>107.860001</v>
      </c>
      <c r="F1930">
        <v>106.21009100000001</v>
      </c>
      <c r="G1930">
        <v>5129500</v>
      </c>
    </row>
    <row r="1931" spans="1:7" x14ac:dyDescent="0.25">
      <c r="A1931" s="156">
        <v>44804</v>
      </c>
      <c r="B1931">
        <v>107.959999</v>
      </c>
      <c r="C1931">
        <v>108.010002</v>
      </c>
      <c r="D1931">
        <v>105.80999799999999</v>
      </c>
      <c r="E1931">
        <v>106.449997</v>
      </c>
      <c r="F1931">
        <v>104.82165500000001</v>
      </c>
      <c r="G1931">
        <v>8884800</v>
      </c>
    </row>
    <row r="1932" spans="1:7" x14ac:dyDescent="0.25">
      <c r="A1932" s="156">
        <v>44805</v>
      </c>
      <c r="B1932">
        <v>105.800003</v>
      </c>
      <c r="C1932">
        <v>106.550003</v>
      </c>
      <c r="D1932">
        <v>103.800003</v>
      </c>
      <c r="E1932">
        <v>106.489998</v>
      </c>
      <c r="F1932">
        <v>104.861046</v>
      </c>
      <c r="G1932">
        <v>5590800</v>
      </c>
    </row>
    <row r="1933" spans="1:7" x14ac:dyDescent="0.25">
      <c r="A1933" s="156">
        <v>44806</v>
      </c>
      <c r="B1933">
        <v>107.459999</v>
      </c>
      <c r="C1933">
        <v>108.150002</v>
      </c>
      <c r="D1933">
        <v>105.050003</v>
      </c>
      <c r="E1933">
        <v>105.739998</v>
      </c>
      <c r="F1933">
        <v>104.421593</v>
      </c>
      <c r="G1933">
        <v>7763800</v>
      </c>
    </row>
    <row r="1934" spans="1:7" x14ac:dyDescent="0.25">
      <c r="A1934" s="156">
        <v>44810</v>
      </c>
      <c r="B1934">
        <v>105.44000200000001</v>
      </c>
      <c r="C1934">
        <v>106.410004</v>
      </c>
      <c r="D1934">
        <v>103.68</v>
      </c>
      <c r="E1934">
        <v>105.150002</v>
      </c>
      <c r="F1934">
        <v>103.83895099999999</v>
      </c>
      <c r="G1934">
        <v>9158900</v>
      </c>
    </row>
    <row r="1935" spans="1:7" x14ac:dyDescent="0.25">
      <c r="A1935" s="156">
        <v>44811</v>
      </c>
      <c r="B1935">
        <v>105.08000199999999</v>
      </c>
      <c r="C1935">
        <v>108.55999799999999</v>
      </c>
      <c r="D1935">
        <v>105</v>
      </c>
      <c r="E1935">
        <v>108.480003</v>
      </c>
      <c r="F1935">
        <v>107.12743399999999</v>
      </c>
      <c r="G1935">
        <v>7238300</v>
      </c>
    </row>
    <row r="1936" spans="1:7" x14ac:dyDescent="0.25">
      <c r="A1936" s="156">
        <v>44812</v>
      </c>
      <c r="B1936">
        <v>107</v>
      </c>
      <c r="C1936">
        <v>108.790001</v>
      </c>
      <c r="D1936">
        <v>106.08000199999999</v>
      </c>
      <c r="E1936">
        <v>108.730003</v>
      </c>
      <c r="F1936">
        <v>107.374313</v>
      </c>
      <c r="G1936">
        <v>5628300</v>
      </c>
    </row>
    <row r="1937" spans="1:7" x14ac:dyDescent="0.25">
      <c r="A1937" s="156">
        <v>44813</v>
      </c>
      <c r="B1937">
        <v>109.379997</v>
      </c>
      <c r="C1937">
        <v>111.69000200000001</v>
      </c>
      <c r="D1937">
        <v>109.300003</v>
      </c>
      <c r="E1937">
        <v>110.970001</v>
      </c>
      <c r="F1937">
        <v>109.58638000000001</v>
      </c>
      <c r="G1937">
        <v>5171500</v>
      </c>
    </row>
    <row r="1938" spans="1:7" x14ac:dyDescent="0.25">
      <c r="A1938" s="156">
        <v>44816</v>
      </c>
      <c r="B1938">
        <v>111.379997</v>
      </c>
      <c r="C1938">
        <v>113.360001</v>
      </c>
      <c r="D1938">
        <v>111.379997</v>
      </c>
      <c r="E1938">
        <v>112.379997</v>
      </c>
      <c r="F1938">
        <v>110.978798</v>
      </c>
      <c r="G1938">
        <v>4836900</v>
      </c>
    </row>
    <row r="1939" spans="1:7" x14ac:dyDescent="0.25">
      <c r="A1939" s="156">
        <v>44817</v>
      </c>
      <c r="B1939">
        <v>108.839996</v>
      </c>
      <c r="C1939">
        <v>108.910004</v>
      </c>
      <c r="D1939">
        <v>105.44000200000001</v>
      </c>
      <c r="E1939">
        <v>105.720001</v>
      </c>
      <c r="F1939">
        <v>104.40184000000001</v>
      </c>
      <c r="G1939">
        <v>5955600</v>
      </c>
    </row>
    <row r="1940" spans="1:7" x14ac:dyDescent="0.25">
      <c r="A1940" s="156">
        <v>44818</v>
      </c>
      <c r="B1940">
        <v>106.129997</v>
      </c>
      <c r="C1940">
        <v>107.360001</v>
      </c>
      <c r="D1940">
        <v>105.150002</v>
      </c>
      <c r="E1940">
        <v>107</v>
      </c>
      <c r="F1940">
        <v>105.665886</v>
      </c>
      <c r="G1940">
        <v>4888700</v>
      </c>
    </row>
    <row r="1941" spans="1:7" x14ac:dyDescent="0.25">
      <c r="A1941" s="156">
        <v>44819</v>
      </c>
      <c r="B1941">
        <v>106.150002</v>
      </c>
      <c r="C1941">
        <v>108.139999</v>
      </c>
      <c r="D1941">
        <v>104.83000199999999</v>
      </c>
      <c r="E1941">
        <v>105.5</v>
      </c>
      <c r="F1941">
        <v>104.184586</v>
      </c>
      <c r="G1941">
        <v>6598900</v>
      </c>
    </row>
    <row r="1942" spans="1:7" x14ac:dyDescent="0.25">
      <c r="A1942" s="156">
        <v>44820</v>
      </c>
      <c r="B1942">
        <v>104.07</v>
      </c>
      <c r="C1942">
        <v>105.290001</v>
      </c>
      <c r="D1942">
        <v>103.25</v>
      </c>
      <c r="E1942">
        <v>104.120003</v>
      </c>
      <c r="F1942">
        <v>102.821793</v>
      </c>
      <c r="G1942">
        <v>8000800</v>
      </c>
    </row>
    <row r="1943" spans="1:7" x14ac:dyDescent="0.25">
      <c r="A1943" s="156">
        <v>44823</v>
      </c>
      <c r="B1943">
        <v>103.69000200000001</v>
      </c>
      <c r="C1943">
        <v>107.370003</v>
      </c>
      <c r="D1943">
        <v>103.33000199999999</v>
      </c>
      <c r="E1943">
        <v>107.209999</v>
      </c>
      <c r="F1943">
        <v>105.87326</v>
      </c>
      <c r="G1943">
        <v>5162300</v>
      </c>
    </row>
    <row r="1944" spans="1:7" x14ac:dyDescent="0.25">
      <c r="A1944" s="156">
        <v>44824</v>
      </c>
      <c r="B1944">
        <v>103.82</v>
      </c>
      <c r="C1944">
        <v>104.44000200000001</v>
      </c>
      <c r="D1944">
        <v>101.709999</v>
      </c>
      <c r="E1944">
        <v>102.41999800000001</v>
      </c>
      <c r="F1944">
        <v>101.14299</v>
      </c>
      <c r="G1944">
        <v>10006600</v>
      </c>
    </row>
    <row r="1945" spans="1:7" x14ac:dyDescent="0.25">
      <c r="A1945" s="156">
        <v>44825</v>
      </c>
      <c r="B1945">
        <v>102.66999800000001</v>
      </c>
      <c r="C1945">
        <v>103.629997</v>
      </c>
      <c r="D1945">
        <v>99.769997000000004</v>
      </c>
      <c r="E1945">
        <v>99.790001000000004</v>
      </c>
      <c r="F1945">
        <v>98.545776000000004</v>
      </c>
      <c r="G1945">
        <v>6279300</v>
      </c>
    </row>
    <row r="1946" spans="1:7" x14ac:dyDescent="0.25">
      <c r="A1946" s="156">
        <v>44826</v>
      </c>
      <c r="B1946">
        <v>99.790001000000004</v>
      </c>
      <c r="C1946">
        <v>100.209999</v>
      </c>
      <c r="D1946">
        <v>97.830001999999993</v>
      </c>
      <c r="E1946">
        <v>98.550003000000004</v>
      </c>
      <c r="F1946">
        <v>97.321235999999999</v>
      </c>
      <c r="G1946">
        <v>9638800</v>
      </c>
    </row>
    <row r="1947" spans="1:7" x14ac:dyDescent="0.25">
      <c r="A1947" s="156">
        <v>44827</v>
      </c>
      <c r="B1947">
        <v>96.919998000000007</v>
      </c>
      <c r="C1947">
        <v>97.540001000000004</v>
      </c>
      <c r="D1947">
        <v>95.339995999999999</v>
      </c>
      <c r="E1947">
        <v>97.019997000000004</v>
      </c>
      <c r="F1947">
        <v>95.810310000000001</v>
      </c>
      <c r="G1947">
        <v>9026500</v>
      </c>
    </row>
    <row r="1948" spans="1:7" x14ac:dyDescent="0.25">
      <c r="A1948" s="156">
        <v>44830</v>
      </c>
      <c r="B1948">
        <v>96.089995999999999</v>
      </c>
      <c r="C1948">
        <v>97.730002999999996</v>
      </c>
      <c r="D1948">
        <v>95.709998999999996</v>
      </c>
      <c r="E1948">
        <v>96.059997999999993</v>
      </c>
      <c r="F1948">
        <v>94.862281999999993</v>
      </c>
      <c r="G1948">
        <v>8521600</v>
      </c>
    </row>
    <row r="1949" spans="1:7" x14ac:dyDescent="0.25">
      <c r="A1949" s="156">
        <v>44831</v>
      </c>
      <c r="B1949">
        <v>97.07</v>
      </c>
      <c r="C1949">
        <v>97.739998</v>
      </c>
      <c r="D1949">
        <v>95</v>
      </c>
      <c r="E1949">
        <v>96.290001000000004</v>
      </c>
      <c r="F1949">
        <v>95.089416999999997</v>
      </c>
      <c r="G1949">
        <v>9890300</v>
      </c>
    </row>
    <row r="1950" spans="1:7" x14ac:dyDescent="0.25">
      <c r="A1950" s="156">
        <v>44832</v>
      </c>
      <c r="B1950">
        <v>97.110000999999997</v>
      </c>
      <c r="C1950">
        <v>99.43</v>
      </c>
      <c r="D1950">
        <v>96.760002</v>
      </c>
      <c r="E1950">
        <v>98.699996999999996</v>
      </c>
      <c r="F1950">
        <v>97.469359999999995</v>
      </c>
      <c r="G1950">
        <v>9423300</v>
      </c>
    </row>
    <row r="1951" spans="1:7" x14ac:dyDescent="0.25">
      <c r="A1951" s="156">
        <v>44833</v>
      </c>
      <c r="B1951">
        <v>98.110000999999997</v>
      </c>
      <c r="C1951">
        <v>98.110000999999997</v>
      </c>
      <c r="D1951">
        <v>94.480002999999996</v>
      </c>
      <c r="E1951">
        <v>95.330001999999993</v>
      </c>
      <c r="F1951">
        <v>94.141388000000006</v>
      </c>
      <c r="G1951">
        <v>19339200</v>
      </c>
    </row>
    <row r="1952" spans="1:7" x14ac:dyDescent="0.25">
      <c r="A1952" s="156">
        <v>44834</v>
      </c>
      <c r="B1952">
        <v>83.300003000000004</v>
      </c>
      <c r="C1952">
        <v>86.199996999999996</v>
      </c>
      <c r="D1952">
        <v>82.5</v>
      </c>
      <c r="E1952">
        <v>83.120002999999997</v>
      </c>
      <c r="F1952">
        <v>82.083633000000006</v>
      </c>
      <c r="G1952">
        <v>48176100</v>
      </c>
    </row>
    <row r="1953" spans="1:7" x14ac:dyDescent="0.25">
      <c r="A1953" s="156">
        <v>44837</v>
      </c>
      <c r="B1953">
        <v>83.129997000000003</v>
      </c>
      <c r="C1953">
        <v>86.470000999999996</v>
      </c>
      <c r="D1953">
        <v>82.220000999999996</v>
      </c>
      <c r="E1953">
        <v>85.400002000000001</v>
      </c>
      <c r="F1953">
        <v>84.335205000000002</v>
      </c>
      <c r="G1953">
        <v>19108200</v>
      </c>
    </row>
    <row r="1954" spans="1:7" x14ac:dyDescent="0.25">
      <c r="A1954" s="156">
        <v>44838</v>
      </c>
      <c r="B1954">
        <v>87.699996999999996</v>
      </c>
      <c r="C1954">
        <v>89.07</v>
      </c>
      <c r="D1954">
        <v>87.110000999999997</v>
      </c>
      <c r="E1954">
        <v>88.639999000000003</v>
      </c>
      <c r="F1954">
        <v>87.534797999999995</v>
      </c>
      <c r="G1954">
        <v>15114800</v>
      </c>
    </row>
    <row r="1955" spans="1:7" x14ac:dyDescent="0.25">
      <c r="A1955" s="156">
        <v>44839</v>
      </c>
      <c r="B1955">
        <v>87.489998</v>
      </c>
      <c r="C1955">
        <v>91.699996999999996</v>
      </c>
      <c r="D1955">
        <v>87.150002000000001</v>
      </c>
      <c r="E1955">
        <v>91.099997999999999</v>
      </c>
      <c r="F1955">
        <v>89.964127000000005</v>
      </c>
      <c r="G1955">
        <v>12732700</v>
      </c>
    </row>
    <row r="1956" spans="1:7" x14ac:dyDescent="0.25">
      <c r="A1956" s="156">
        <v>44840</v>
      </c>
      <c r="B1956">
        <v>90.489998</v>
      </c>
      <c r="C1956">
        <v>92.639999000000003</v>
      </c>
      <c r="D1956">
        <v>89.809997999999993</v>
      </c>
      <c r="E1956">
        <v>90.169998000000007</v>
      </c>
      <c r="F1956">
        <v>89.045722999999995</v>
      </c>
      <c r="G1956">
        <v>9951900</v>
      </c>
    </row>
    <row r="1957" spans="1:7" x14ac:dyDescent="0.25">
      <c r="A1957" s="156">
        <v>44841</v>
      </c>
      <c r="B1957">
        <v>88.540001000000004</v>
      </c>
      <c r="C1957">
        <v>88.760002</v>
      </c>
      <c r="D1957">
        <v>86.690002000000007</v>
      </c>
      <c r="E1957">
        <v>87.160004000000001</v>
      </c>
      <c r="F1957">
        <v>86.073256999999998</v>
      </c>
      <c r="G1957">
        <v>8554700</v>
      </c>
    </row>
    <row r="1958" spans="1:7" x14ac:dyDescent="0.25">
      <c r="A1958" s="156">
        <v>44844</v>
      </c>
      <c r="B1958">
        <v>87.760002</v>
      </c>
      <c r="C1958">
        <v>87.779999000000004</v>
      </c>
      <c r="D1958">
        <v>85.07</v>
      </c>
      <c r="E1958">
        <v>86.690002000000007</v>
      </c>
      <c r="F1958">
        <v>85.609116</v>
      </c>
      <c r="G1958">
        <v>7991200</v>
      </c>
    </row>
    <row r="1959" spans="1:7" x14ac:dyDescent="0.25">
      <c r="A1959" s="156">
        <v>44845</v>
      </c>
      <c r="B1959">
        <v>86.040001000000004</v>
      </c>
      <c r="C1959">
        <v>88.25</v>
      </c>
      <c r="D1959">
        <v>85.75</v>
      </c>
      <c r="E1959">
        <v>87.989998</v>
      </c>
      <c r="F1959">
        <v>86.892905999999996</v>
      </c>
      <c r="G1959">
        <v>11903200</v>
      </c>
    </row>
    <row r="1960" spans="1:7" x14ac:dyDescent="0.25">
      <c r="A1960" s="156">
        <v>44846</v>
      </c>
      <c r="B1960">
        <v>88</v>
      </c>
      <c r="C1960">
        <v>88.879997000000003</v>
      </c>
      <c r="D1960">
        <v>87.309997999999993</v>
      </c>
      <c r="E1960">
        <v>88.510002</v>
      </c>
      <c r="F1960">
        <v>87.406424999999999</v>
      </c>
      <c r="G1960">
        <v>8772900</v>
      </c>
    </row>
    <row r="1961" spans="1:7" x14ac:dyDescent="0.25">
      <c r="A1961" s="156">
        <v>44847</v>
      </c>
      <c r="B1961">
        <v>86.389999000000003</v>
      </c>
      <c r="C1961">
        <v>89.809997999999993</v>
      </c>
      <c r="D1961">
        <v>86.050003000000004</v>
      </c>
      <c r="E1961">
        <v>89.559997999999993</v>
      </c>
      <c r="F1961">
        <v>88.443329000000006</v>
      </c>
      <c r="G1961">
        <v>9335000</v>
      </c>
    </row>
    <row r="1962" spans="1:7" x14ac:dyDescent="0.25">
      <c r="A1962" s="156">
        <v>44848</v>
      </c>
      <c r="B1962">
        <v>90.510002</v>
      </c>
      <c r="C1962">
        <v>90.879997000000003</v>
      </c>
      <c r="D1962">
        <v>87.489998</v>
      </c>
      <c r="E1962">
        <v>87.550003000000004</v>
      </c>
      <c r="F1962">
        <v>86.458404999999999</v>
      </c>
      <c r="G1962">
        <v>7811700</v>
      </c>
    </row>
    <row r="1963" spans="1:7" x14ac:dyDescent="0.25">
      <c r="A1963" s="156">
        <v>44851</v>
      </c>
      <c r="B1963">
        <v>89.529999000000004</v>
      </c>
      <c r="C1963">
        <v>90.690002000000007</v>
      </c>
      <c r="D1963">
        <v>88.699996999999996</v>
      </c>
      <c r="E1963">
        <v>89.970000999999996</v>
      </c>
      <c r="F1963">
        <v>88.848220999999995</v>
      </c>
      <c r="G1963">
        <v>8451900</v>
      </c>
    </row>
    <row r="1964" spans="1:7" x14ac:dyDescent="0.25">
      <c r="A1964" s="156">
        <v>44852</v>
      </c>
      <c r="B1964">
        <v>92.599997999999999</v>
      </c>
      <c r="C1964">
        <v>92.910004000000001</v>
      </c>
      <c r="D1964">
        <v>89.150002000000001</v>
      </c>
      <c r="E1964">
        <v>89.68</v>
      </c>
      <c r="F1964">
        <v>88.561836</v>
      </c>
      <c r="G1964">
        <v>7364700</v>
      </c>
    </row>
    <row r="1965" spans="1:7" x14ac:dyDescent="0.25">
      <c r="A1965" s="156">
        <v>44853</v>
      </c>
      <c r="B1965">
        <v>88.260002</v>
      </c>
      <c r="C1965">
        <v>89.739998</v>
      </c>
      <c r="D1965">
        <v>87.760002</v>
      </c>
      <c r="E1965">
        <v>88.57</v>
      </c>
      <c r="F1965">
        <v>87.465667999999994</v>
      </c>
      <c r="G1965">
        <v>5102000</v>
      </c>
    </row>
    <row r="1966" spans="1:7" x14ac:dyDescent="0.25">
      <c r="A1966" s="156">
        <v>44854</v>
      </c>
      <c r="B1966">
        <v>89.470000999999996</v>
      </c>
      <c r="C1966">
        <v>90.580001999999993</v>
      </c>
      <c r="D1966">
        <v>86.610000999999997</v>
      </c>
      <c r="E1966">
        <v>86.830001999999993</v>
      </c>
      <c r="F1966">
        <v>85.747375000000005</v>
      </c>
      <c r="G1966">
        <v>13500000</v>
      </c>
    </row>
    <row r="1967" spans="1:7" x14ac:dyDescent="0.25">
      <c r="A1967" s="156">
        <v>44855</v>
      </c>
      <c r="B1967">
        <v>87.019997000000004</v>
      </c>
      <c r="C1967">
        <v>88.779999000000004</v>
      </c>
      <c r="D1967">
        <v>86.709998999999996</v>
      </c>
      <c r="E1967">
        <v>88.5</v>
      </c>
      <c r="F1967">
        <v>87.396552999999997</v>
      </c>
      <c r="G1967">
        <v>7976300</v>
      </c>
    </row>
    <row r="1968" spans="1:7" x14ac:dyDescent="0.25">
      <c r="A1968" s="156">
        <v>44858</v>
      </c>
      <c r="B1968">
        <v>87.790001000000004</v>
      </c>
      <c r="C1968">
        <v>88.839995999999999</v>
      </c>
      <c r="D1968">
        <v>86.239998</v>
      </c>
      <c r="E1968">
        <v>88.010002</v>
      </c>
      <c r="F1968">
        <v>86.912659000000005</v>
      </c>
      <c r="G1968">
        <v>8847100</v>
      </c>
    </row>
    <row r="1969" spans="1:7" x14ac:dyDescent="0.25">
      <c r="A1969" s="156">
        <v>44859</v>
      </c>
      <c r="B1969">
        <v>88.029999000000004</v>
      </c>
      <c r="C1969">
        <v>91.93</v>
      </c>
      <c r="D1969">
        <v>87.889999000000003</v>
      </c>
      <c r="E1969">
        <v>91.720000999999996</v>
      </c>
      <c r="F1969">
        <v>90.576401000000004</v>
      </c>
      <c r="G1969">
        <v>8639900</v>
      </c>
    </row>
    <row r="1970" spans="1:7" x14ac:dyDescent="0.25">
      <c r="A1970" s="156">
        <v>44860</v>
      </c>
      <c r="B1970">
        <v>90.779999000000004</v>
      </c>
      <c r="C1970">
        <v>94.349997999999999</v>
      </c>
      <c r="D1970">
        <v>90.699996999999996</v>
      </c>
      <c r="E1970">
        <v>92.389999000000003</v>
      </c>
      <c r="F1970">
        <v>91.238045</v>
      </c>
      <c r="G1970">
        <v>8648200</v>
      </c>
    </row>
    <row r="1971" spans="1:7" x14ac:dyDescent="0.25">
      <c r="A1971" s="156">
        <v>44861</v>
      </c>
      <c r="B1971">
        <v>92.879997000000003</v>
      </c>
      <c r="C1971">
        <v>93.480002999999996</v>
      </c>
      <c r="D1971">
        <v>90.220000999999996</v>
      </c>
      <c r="E1971">
        <v>90.540001000000004</v>
      </c>
      <c r="F1971">
        <v>89.411109999999994</v>
      </c>
      <c r="G1971">
        <v>8617900</v>
      </c>
    </row>
    <row r="1972" spans="1:7" x14ac:dyDescent="0.25">
      <c r="A1972" s="156">
        <v>44862</v>
      </c>
      <c r="B1972">
        <v>91.199996999999996</v>
      </c>
      <c r="C1972">
        <v>93.879997000000003</v>
      </c>
      <c r="D1972">
        <v>90.459998999999996</v>
      </c>
      <c r="E1972">
        <v>93.830001999999993</v>
      </c>
      <c r="F1972">
        <v>92.660088000000002</v>
      </c>
      <c r="G1972">
        <v>6022400</v>
      </c>
    </row>
    <row r="1973" spans="1:7" x14ac:dyDescent="0.25">
      <c r="A1973" s="156">
        <v>44865</v>
      </c>
      <c r="B1973">
        <v>93</v>
      </c>
      <c r="C1973">
        <v>93.889999000000003</v>
      </c>
      <c r="D1973">
        <v>92.68</v>
      </c>
      <c r="E1973">
        <v>92.68</v>
      </c>
      <c r="F1973">
        <v>91.524428999999998</v>
      </c>
      <c r="G1973">
        <v>6426400</v>
      </c>
    </row>
    <row r="1974" spans="1:7" x14ac:dyDescent="0.25">
      <c r="A1974" s="156">
        <v>44866</v>
      </c>
      <c r="B1974">
        <v>95.690002000000007</v>
      </c>
      <c r="C1974">
        <v>96.459998999999996</v>
      </c>
      <c r="D1974">
        <v>92.970000999999996</v>
      </c>
      <c r="E1974">
        <v>93.769997000000004</v>
      </c>
      <c r="F1974">
        <v>92.600837999999996</v>
      </c>
      <c r="G1974">
        <v>7250700</v>
      </c>
    </row>
    <row r="1975" spans="1:7" x14ac:dyDescent="0.25">
      <c r="A1975" s="156">
        <v>44867</v>
      </c>
      <c r="B1975">
        <v>93.129997000000003</v>
      </c>
      <c r="C1975">
        <v>94.440002000000007</v>
      </c>
      <c r="D1975">
        <v>90.190002000000007</v>
      </c>
      <c r="E1975">
        <v>90.300003000000004</v>
      </c>
      <c r="F1975">
        <v>89.174109999999999</v>
      </c>
      <c r="G1975">
        <v>7176600</v>
      </c>
    </row>
    <row r="1976" spans="1:7" x14ac:dyDescent="0.25">
      <c r="A1976" s="156">
        <v>44868</v>
      </c>
      <c r="B1976">
        <v>89.970000999999996</v>
      </c>
      <c r="C1976">
        <v>91.610000999999997</v>
      </c>
      <c r="D1976">
        <v>88.720000999999996</v>
      </c>
      <c r="E1976">
        <v>90.400002000000001</v>
      </c>
      <c r="F1976">
        <v>89.272857999999999</v>
      </c>
      <c r="G1976">
        <v>6550300</v>
      </c>
    </row>
    <row r="1977" spans="1:7" x14ac:dyDescent="0.25">
      <c r="A1977" s="156">
        <v>44869</v>
      </c>
      <c r="B1977">
        <v>94.449996999999996</v>
      </c>
      <c r="C1977">
        <v>98.230002999999996</v>
      </c>
      <c r="D1977">
        <v>93.949996999999996</v>
      </c>
      <c r="E1977">
        <v>95.790001000000004</v>
      </c>
      <c r="F1977">
        <v>94.595650000000006</v>
      </c>
      <c r="G1977">
        <v>12543300</v>
      </c>
    </row>
    <row r="1978" spans="1:7" x14ac:dyDescent="0.25">
      <c r="A1978" s="156">
        <v>44872</v>
      </c>
      <c r="B1978">
        <v>96.309997999999993</v>
      </c>
      <c r="C1978">
        <v>96.870002999999997</v>
      </c>
      <c r="D1978">
        <v>92.669998000000007</v>
      </c>
      <c r="E1978">
        <v>93.440002000000007</v>
      </c>
      <c r="F1978">
        <v>92.274956000000003</v>
      </c>
      <c r="G1978">
        <v>9094500</v>
      </c>
    </row>
    <row r="1979" spans="1:7" x14ac:dyDescent="0.25">
      <c r="A1979" s="156">
        <v>44873</v>
      </c>
      <c r="B1979">
        <v>94.440002000000007</v>
      </c>
      <c r="C1979">
        <v>96.029999000000004</v>
      </c>
      <c r="D1979">
        <v>92.940002000000007</v>
      </c>
      <c r="E1979">
        <v>93.75</v>
      </c>
      <c r="F1979">
        <v>92.581085000000002</v>
      </c>
      <c r="G1979">
        <v>7017800</v>
      </c>
    </row>
    <row r="1980" spans="1:7" x14ac:dyDescent="0.25">
      <c r="A1980" s="156">
        <v>44874</v>
      </c>
      <c r="B1980">
        <v>92.669998000000007</v>
      </c>
      <c r="C1980">
        <v>93.900002000000001</v>
      </c>
      <c r="D1980">
        <v>91.959998999999996</v>
      </c>
      <c r="E1980">
        <v>92.099997999999999</v>
      </c>
      <c r="F1980">
        <v>90.951660000000004</v>
      </c>
      <c r="G1980">
        <v>6550900</v>
      </c>
    </row>
    <row r="1981" spans="1:7" x14ac:dyDescent="0.25">
      <c r="A1981" s="156">
        <v>44875</v>
      </c>
      <c r="B1981">
        <v>96.330001999999993</v>
      </c>
      <c r="C1981">
        <v>99.68</v>
      </c>
      <c r="D1981">
        <v>96.230002999999996</v>
      </c>
      <c r="E1981">
        <v>99.489998</v>
      </c>
      <c r="F1981">
        <v>98.249519000000006</v>
      </c>
      <c r="G1981">
        <v>9361000</v>
      </c>
    </row>
    <row r="1982" spans="1:7" x14ac:dyDescent="0.25">
      <c r="A1982" s="156">
        <v>44876</v>
      </c>
      <c r="B1982">
        <v>100.30999799999999</v>
      </c>
      <c r="C1982">
        <v>107.209999</v>
      </c>
      <c r="D1982">
        <v>100.139999</v>
      </c>
      <c r="E1982">
        <v>106.089996</v>
      </c>
      <c r="F1982">
        <v>104.76722700000001</v>
      </c>
      <c r="G1982">
        <v>12597500</v>
      </c>
    </row>
    <row r="1983" spans="1:7" x14ac:dyDescent="0.25">
      <c r="A1983" s="156">
        <v>44879</v>
      </c>
      <c r="B1983">
        <v>105.199997</v>
      </c>
      <c r="C1983">
        <v>106.44000200000001</v>
      </c>
      <c r="D1983">
        <v>104.32</v>
      </c>
      <c r="E1983">
        <v>104.389999</v>
      </c>
      <c r="F1983">
        <v>103.088425</v>
      </c>
      <c r="G1983">
        <v>7134900</v>
      </c>
    </row>
    <row r="1984" spans="1:7" x14ac:dyDescent="0.25">
      <c r="A1984" s="156">
        <v>44880</v>
      </c>
      <c r="B1984">
        <v>107.989998</v>
      </c>
      <c r="C1984">
        <v>109.30999799999999</v>
      </c>
      <c r="D1984">
        <v>105.529999</v>
      </c>
      <c r="E1984">
        <v>106.709999</v>
      </c>
      <c r="F1984">
        <v>105.37949399999999</v>
      </c>
      <c r="G1984">
        <v>7242900</v>
      </c>
    </row>
    <row r="1985" spans="1:7" x14ac:dyDescent="0.25">
      <c r="A1985" s="156">
        <v>44881</v>
      </c>
      <c r="B1985">
        <v>105.25</v>
      </c>
      <c r="C1985">
        <v>106.599998</v>
      </c>
      <c r="D1985">
        <v>104.769997</v>
      </c>
      <c r="E1985">
        <v>105.230003</v>
      </c>
      <c r="F1985">
        <v>103.91796100000001</v>
      </c>
      <c r="G1985">
        <v>5998700</v>
      </c>
    </row>
    <row r="1986" spans="1:7" x14ac:dyDescent="0.25">
      <c r="A1986" s="156">
        <v>44882</v>
      </c>
      <c r="B1986">
        <v>104.110001</v>
      </c>
      <c r="C1986">
        <v>105.400002</v>
      </c>
      <c r="D1986">
        <v>102.91999800000001</v>
      </c>
      <c r="E1986">
        <v>105.360001</v>
      </c>
      <c r="F1986">
        <v>104.046333</v>
      </c>
      <c r="G1986">
        <v>5252900</v>
      </c>
    </row>
    <row r="1987" spans="1:7" x14ac:dyDescent="0.25">
      <c r="A1987" s="156">
        <v>44883</v>
      </c>
      <c r="B1987">
        <v>107.629997</v>
      </c>
      <c r="C1987">
        <v>107.720001</v>
      </c>
      <c r="D1987">
        <v>104.16999800000001</v>
      </c>
      <c r="E1987">
        <v>105.41999800000001</v>
      </c>
      <c r="F1987">
        <v>104.105583</v>
      </c>
      <c r="G1987">
        <v>5498900</v>
      </c>
    </row>
    <row r="1988" spans="1:7" x14ac:dyDescent="0.25">
      <c r="A1988" s="156">
        <v>44886</v>
      </c>
      <c r="B1988">
        <v>104.610001</v>
      </c>
      <c r="C1988">
        <v>105.480003</v>
      </c>
      <c r="D1988">
        <v>103.599998</v>
      </c>
      <c r="E1988">
        <v>103.83000199999999</v>
      </c>
      <c r="F1988">
        <v>102.5354</v>
      </c>
      <c r="G1988">
        <v>4774800</v>
      </c>
    </row>
    <row r="1989" spans="1:7" x14ac:dyDescent="0.25">
      <c r="A1989" s="156">
        <v>44887</v>
      </c>
      <c r="B1989">
        <v>104.620003</v>
      </c>
      <c r="C1989">
        <v>106.160004</v>
      </c>
      <c r="D1989">
        <v>103.839996</v>
      </c>
      <c r="E1989">
        <v>105.970001</v>
      </c>
      <c r="F1989">
        <v>104.64872699999999</v>
      </c>
      <c r="G1989">
        <v>5313200</v>
      </c>
    </row>
    <row r="1990" spans="1:7" x14ac:dyDescent="0.25">
      <c r="A1990" s="156">
        <v>44888</v>
      </c>
      <c r="B1990">
        <v>106</v>
      </c>
      <c r="C1990">
        <v>106.980003</v>
      </c>
      <c r="D1990">
        <v>105.230003</v>
      </c>
      <c r="E1990">
        <v>106.650002</v>
      </c>
      <c r="F1990">
        <v>105.320251</v>
      </c>
      <c r="G1990">
        <v>3873100</v>
      </c>
    </row>
    <row r="1991" spans="1:7" x14ac:dyDescent="0.25">
      <c r="A1991" s="156">
        <v>44890</v>
      </c>
      <c r="B1991">
        <v>106.449997</v>
      </c>
      <c r="C1991">
        <v>107.18</v>
      </c>
      <c r="D1991">
        <v>105.55999799999999</v>
      </c>
      <c r="E1991">
        <v>105.959999</v>
      </c>
      <c r="F1991">
        <v>104.63885500000001</v>
      </c>
      <c r="G1991">
        <v>3426100</v>
      </c>
    </row>
    <row r="1992" spans="1:7" x14ac:dyDescent="0.25">
      <c r="A1992" s="156">
        <v>44893</v>
      </c>
      <c r="B1992">
        <v>105.25</v>
      </c>
      <c r="C1992">
        <v>106.300003</v>
      </c>
      <c r="D1992">
        <v>104.650002</v>
      </c>
      <c r="E1992">
        <v>104.959999</v>
      </c>
      <c r="F1992">
        <v>103.651314</v>
      </c>
      <c r="G1992">
        <v>6967400</v>
      </c>
    </row>
    <row r="1993" spans="1:7" x14ac:dyDescent="0.25">
      <c r="A1993" s="156">
        <v>44894</v>
      </c>
      <c r="B1993">
        <v>105.370003</v>
      </c>
      <c r="C1993">
        <v>106.82</v>
      </c>
      <c r="D1993">
        <v>105.120003</v>
      </c>
      <c r="E1993">
        <v>106.25</v>
      </c>
      <c r="F1993">
        <v>104.92523199999999</v>
      </c>
      <c r="G1993">
        <v>8494400</v>
      </c>
    </row>
    <row r="1994" spans="1:7" x14ac:dyDescent="0.25">
      <c r="A1994" s="156">
        <v>44895</v>
      </c>
      <c r="B1994">
        <v>107.08000199999999</v>
      </c>
      <c r="C1994">
        <v>109.69000200000001</v>
      </c>
      <c r="D1994">
        <v>105.449997</v>
      </c>
      <c r="E1994">
        <v>109.69000200000001</v>
      </c>
      <c r="F1994">
        <v>108.32235</v>
      </c>
      <c r="G1994">
        <v>16251000</v>
      </c>
    </row>
    <row r="1995" spans="1:7" x14ac:dyDescent="0.25">
      <c r="A1995" s="156">
        <v>44896</v>
      </c>
      <c r="B1995">
        <v>110.089996</v>
      </c>
      <c r="C1995">
        <v>111.860001</v>
      </c>
      <c r="D1995">
        <v>109.550003</v>
      </c>
      <c r="E1995">
        <v>111.110001</v>
      </c>
      <c r="F1995">
        <v>109.724632</v>
      </c>
      <c r="G1995">
        <v>7822900</v>
      </c>
    </row>
    <row r="1996" spans="1:7" x14ac:dyDescent="0.25">
      <c r="A1996" s="156">
        <v>44897</v>
      </c>
      <c r="B1996">
        <v>108.650002</v>
      </c>
      <c r="C1996">
        <v>112.709999</v>
      </c>
      <c r="D1996">
        <v>108.339996</v>
      </c>
      <c r="E1996">
        <v>112.199997</v>
      </c>
      <c r="F1996">
        <v>111.141144</v>
      </c>
      <c r="G1996">
        <v>5892000</v>
      </c>
    </row>
    <row r="1997" spans="1:7" x14ac:dyDescent="0.25">
      <c r="A1997" s="156">
        <v>44900</v>
      </c>
      <c r="B1997">
        <v>111.019997</v>
      </c>
      <c r="C1997">
        <v>111.129997</v>
      </c>
      <c r="D1997">
        <v>109.19000200000001</v>
      </c>
      <c r="E1997">
        <v>109.620003</v>
      </c>
      <c r="F1997">
        <v>108.58549499999999</v>
      </c>
      <c r="G1997">
        <v>6220100</v>
      </c>
    </row>
    <row r="1998" spans="1:7" x14ac:dyDescent="0.25">
      <c r="A1998" s="156">
        <v>44901</v>
      </c>
      <c r="B1998">
        <v>109.650002</v>
      </c>
      <c r="C1998">
        <v>110.529999</v>
      </c>
      <c r="D1998">
        <v>106.75</v>
      </c>
      <c r="E1998">
        <v>107.93</v>
      </c>
      <c r="F1998">
        <v>106.911438</v>
      </c>
      <c r="G1998">
        <v>7086100</v>
      </c>
    </row>
    <row r="1999" spans="1:7" x14ac:dyDescent="0.25">
      <c r="A1999" s="156">
        <v>44902</v>
      </c>
      <c r="B1999">
        <v>107.32</v>
      </c>
      <c r="C1999">
        <v>109.120003</v>
      </c>
      <c r="D1999">
        <v>107.05999799999999</v>
      </c>
      <c r="E1999">
        <v>108.33000199999999</v>
      </c>
      <c r="F1999">
        <v>107.307655</v>
      </c>
      <c r="G1999">
        <v>5751500</v>
      </c>
    </row>
    <row r="2000" spans="1:7" x14ac:dyDescent="0.25">
      <c r="A2000" s="156">
        <v>44903</v>
      </c>
      <c r="B2000">
        <v>108.599998</v>
      </c>
      <c r="C2000">
        <v>111.489998</v>
      </c>
      <c r="D2000">
        <v>108.459999</v>
      </c>
      <c r="E2000">
        <v>111.360001</v>
      </c>
      <c r="F2000">
        <v>110.309074</v>
      </c>
      <c r="G2000">
        <v>6192800</v>
      </c>
    </row>
    <row r="2001" spans="1:7" x14ac:dyDescent="0.25">
      <c r="A2001" s="156">
        <v>44904</v>
      </c>
      <c r="B2001">
        <v>110.220001</v>
      </c>
      <c r="C2001">
        <v>111.379997</v>
      </c>
      <c r="D2001">
        <v>109.260002</v>
      </c>
      <c r="E2001">
        <v>109.41999800000001</v>
      </c>
      <c r="F2001">
        <v>108.38737500000001</v>
      </c>
      <c r="G2001">
        <v>5677700</v>
      </c>
    </row>
    <row r="2002" spans="1:7" x14ac:dyDescent="0.25">
      <c r="A2002" s="156">
        <v>44907</v>
      </c>
      <c r="B2002">
        <v>110.099998</v>
      </c>
      <c r="C2002">
        <v>112.16999800000001</v>
      </c>
      <c r="D2002">
        <v>109.709999</v>
      </c>
      <c r="E2002">
        <v>112.07</v>
      </c>
      <c r="F2002">
        <v>111.012367</v>
      </c>
      <c r="G2002">
        <v>6426000</v>
      </c>
    </row>
    <row r="2003" spans="1:7" x14ac:dyDescent="0.25">
      <c r="A2003" s="156">
        <v>44908</v>
      </c>
      <c r="B2003">
        <v>115.610001</v>
      </c>
      <c r="C2003">
        <v>116.449997</v>
      </c>
      <c r="D2003">
        <v>111.25</v>
      </c>
      <c r="E2003">
        <v>112.849998</v>
      </c>
      <c r="F2003">
        <v>111.785011</v>
      </c>
      <c r="G2003">
        <v>8655300</v>
      </c>
    </row>
    <row r="2004" spans="1:7" x14ac:dyDescent="0.25">
      <c r="A2004" s="156">
        <v>44909</v>
      </c>
      <c r="B2004">
        <v>113.699997</v>
      </c>
      <c r="C2004">
        <v>114.120003</v>
      </c>
      <c r="D2004">
        <v>110.230003</v>
      </c>
      <c r="E2004">
        <v>111.449997</v>
      </c>
      <c r="F2004">
        <v>110.39821600000001</v>
      </c>
      <c r="G2004">
        <v>7528500</v>
      </c>
    </row>
    <row r="2005" spans="1:7" x14ac:dyDescent="0.25">
      <c r="A2005" s="156">
        <v>44910</v>
      </c>
      <c r="B2005">
        <v>109.19000200000001</v>
      </c>
      <c r="C2005">
        <v>109.620003</v>
      </c>
      <c r="D2005">
        <v>107.730003</v>
      </c>
      <c r="E2005">
        <v>108.510002</v>
      </c>
      <c r="F2005">
        <v>107.48596999999999</v>
      </c>
      <c r="G2005">
        <v>7500700</v>
      </c>
    </row>
    <row r="2006" spans="1:7" x14ac:dyDescent="0.25">
      <c r="A2006" s="156">
        <v>44911</v>
      </c>
      <c r="B2006">
        <v>106.870003</v>
      </c>
      <c r="C2006">
        <v>107.610001</v>
      </c>
      <c r="D2006">
        <v>105.120003</v>
      </c>
      <c r="E2006">
        <v>105.949997</v>
      </c>
      <c r="F2006">
        <v>104.950119</v>
      </c>
      <c r="G2006">
        <v>14083600</v>
      </c>
    </row>
    <row r="2007" spans="1:7" x14ac:dyDescent="0.25">
      <c r="A2007" s="156">
        <v>44914</v>
      </c>
      <c r="B2007">
        <v>104.989998</v>
      </c>
      <c r="C2007">
        <v>105.510002</v>
      </c>
      <c r="D2007">
        <v>102.449997</v>
      </c>
      <c r="E2007">
        <v>103.050003</v>
      </c>
      <c r="F2007">
        <v>102.07749200000001</v>
      </c>
      <c r="G2007">
        <v>10620300</v>
      </c>
    </row>
    <row r="2008" spans="1:7" x14ac:dyDescent="0.25">
      <c r="A2008" s="156">
        <v>44915</v>
      </c>
      <c r="B2008">
        <v>103</v>
      </c>
      <c r="C2008">
        <v>103.400002</v>
      </c>
      <c r="D2008">
        <v>101.68</v>
      </c>
      <c r="E2008">
        <v>103.209999</v>
      </c>
      <c r="F2008">
        <v>102.235985</v>
      </c>
      <c r="G2008">
        <v>17147900</v>
      </c>
    </row>
    <row r="2009" spans="1:7" x14ac:dyDescent="0.25">
      <c r="A2009" s="156">
        <v>44916</v>
      </c>
      <c r="B2009">
        <v>116.760002</v>
      </c>
      <c r="C2009">
        <v>119.18</v>
      </c>
      <c r="D2009">
        <v>115.339996</v>
      </c>
      <c r="E2009">
        <v>115.779999</v>
      </c>
      <c r="F2009">
        <v>114.687363</v>
      </c>
      <c r="G2009">
        <v>32777300</v>
      </c>
    </row>
    <row r="2010" spans="1:7" x14ac:dyDescent="0.25">
      <c r="A2010" s="156">
        <v>44917</v>
      </c>
      <c r="B2010">
        <v>114.290001</v>
      </c>
      <c r="C2010">
        <v>116.82</v>
      </c>
      <c r="D2010">
        <v>114.05999799999999</v>
      </c>
      <c r="E2010">
        <v>116.709999</v>
      </c>
      <c r="F2010">
        <v>115.608574</v>
      </c>
      <c r="G2010">
        <v>17147600</v>
      </c>
    </row>
    <row r="2011" spans="1:7" x14ac:dyDescent="0.25">
      <c r="A2011" s="156">
        <v>44918</v>
      </c>
      <c r="B2011">
        <v>116.110001</v>
      </c>
      <c r="C2011">
        <v>117.16999800000001</v>
      </c>
      <c r="D2011">
        <v>115.779999</v>
      </c>
      <c r="E2011">
        <v>116.25</v>
      </c>
      <c r="F2011">
        <v>115.152924</v>
      </c>
      <c r="G2011">
        <v>6603700</v>
      </c>
    </row>
    <row r="2012" spans="1:7" x14ac:dyDescent="0.25">
      <c r="A2012" s="156">
        <v>44922</v>
      </c>
      <c r="B2012">
        <v>116.470001</v>
      </c>
      <c r="C2012">
        <v>118.199997</v>
      </c>
      <c r="D2012">
        <v>115.82</v>
      </c>
      <c r="E2012">
        <v>117.55999799999999</v>
      </c>
      <c r="F2012">
        <v>116.45056200000001</v>
      </c>
      <c r="G2012">
        <v>6661100</v>
      </c>
    </row>
    <row r="2013" spans="1:7" x14ac:dyDescent="0.25">
      <c r="A2013" s="156">
        <v>44923</v>
      </c>
      <c r="B2013">
        <v>117.58000199999999</v>
      </c>
      <c r="C2013">
        <v>118.239998</v>
      </c>
      <c r="D2013">
        <v>114.959999</v>
      </c>
      <c r="E2013">
        <v>114.980003</v>
      </c>
      <c r="F2013">
        <v>113.89490499999999</v>
      </c>
      <c r="G2013">
        <v>5437800</v>
      </c>
    </row>
    <row r="2014" spans="1:7" x14ac:dyDescent="0.25">
      <c r="A2014" s="156">
        <v>44924</v>
      </c>
      <c r="B2014">
        <v>116.08000199999999</v>
      </c>
      <c r="C2014">
        <v>118.07</v>
      </c>
      <c r="D2014">
        <v>115.800003</v>
      </c>
      <c r="E2014">
        <v>117.349998</v>
      </c>
      <c r="F2014">
        <v>116.242546</v>
      </c>
      <c r="G2014">
        <v>4588600</v>
      </c>
    </row>
    <row r="2015" spans="1:7" x14ac:dyDescent="0.25">
      <c r="A2015" s="156">
        <v>44925</v>
      </c>
      <c r="B2015">
        <v>116.55999799999999</v>
      </c>
      <c r="C2015">
        <v>117.25</v>
      </c>
      <c r="D2015">
        <v>115.769997</v>
      </c>
      <c r="E2015">
        <v>117.010002</v>
      </c>
      <c r="F2015">
        <v>115.905754</v>
      </c>
      <c r="G2015">
        <v>4355500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Historicals</vt:lpstr>
      <vt:lpstr>Segmental forecast</vt:lpstr>
      <vt:lpstr>Three Statements</vt:lpstr>
      <vt:lpstr>CAPM_PV</vt:lpstr>
      <vt:lpstr>Historical Share Price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M.B Issah</cp:lastModifiedBy>
  <dcterms:created xsi:type="dcterms:W3CDTF">2020-05-20T17:26:08Z</dcterms:created>
  <dcterms:modified xsi:type="dcterms:W3CDTF">2023-11-28T09:28:41Z</dcterms:modified>
</cp:coreProperties>
</file>