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d.docs.live.net/86a1f9d969728af9/Documents/Task/"/>
    </mc:Choice>
  </mc:AlternateContent>
  <xr:revisionPtr revIDLastSave="38" documentId="8_{4A7C4C01-B85B-42D6-9954-337608AF0158}" xr6:coauthVersionLast="47" xr6:coauthVersionMax="47" xr10:uidLastSave="{D9925682-75BA-4764-B6D7-69351D1199B4}"/>
  <bookViews>
    <workbookView xWindow="-110" yWindow="-110" windowWidth="19420" windowHeight="122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 i="1" l="1"/>
  <c r="B135" i="1"/>
  <c r="B194" i="1"/>
  <c r="B193" i="1"/>
  <c r="B192" i="1"/>
  <c r="B191" i="1"/>
  <c r="C194" i="1"/>
  <c r="C193" i="1"/>
  <c r="C192" i="1"/>
  <c r="C191" i="1"/>
  <c r="B186" i="1"/>
  <c r="B184" i="1"/>
  <c r="B185" i="1"/>
  <c r="C186" i="1"/>
  <c r="C185" i="1"/>
  <c r="C184" i="1"/>
  <c r="B183" i="1"/>
  <c r="C183" i="1"/>
  <c r="B170" i="1"/>
  <c r="B168" i="1"/>
  <c r="B159" i="1"/>
  <c r="B157" i="1"/>
  <c r="B146" i="1" l="1"/>
  <c r="B148" i="1"/>
  <c r="C148" i="1"/>
  <c r="C146" i="1"/>
  <c r="B85" i="1" l="1"/>
  <c r="C85" i="1"/>
  <c r="D85" i="1"/>
  <c r="E85" i="1"/>
  <c r="F85" i="1"/>
  <c r="G85" i="1"/>
  <c r="I172" i="1" l="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I163" i="1" s="1"/>
  <c r="H161" i="1"/>
  <c r="H163" i="1" s="1"/>
  <c r="H164" i="1" s="1"/>
  <c r="H165" i="1" s="1"/>
  <c r="G161" i="1"/>
  <c r="F161" i="1"/>
  <c r="F163" i="1" s="1"/>
  <c r="E161" i="1"/>
  <c r="E163" i="1" s="1"/>
  <c r="D161" i="1"/>
  <c r="D163" i="1" s="1"/>
  <c r="C161" i="1"/>
  <c r="C163" i="1" s="1"/>
  <c r="B161" i="1"/>
  <c r="B163" i="1" s="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G163" i="1" l="1"/>
  <c r="G164" i="1" s="1"/>
  <c r="G165" i="1" s="1"/>
  <c r="B164" i="1"/>
  <c r="B165" i="1" s="1"/>
  <c r="I164" i="1"/>
  <c r="I165" i="1" s="1"/>
  <c r="C164" i="1"/>
  <c r="C165" i="1" s="1"/>
  <c r="D164" i="1"/>
  <c r="D165" i="1" s="1"/>
  <c r="E164" i="1"/>
  <c r="E165" i="1" s="1"/>
  <c r="F164" i="1"/>
  <c r="F165"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G111" i="1"/>
  <c r="F111" i="1"/>
  <c r="E111" i="1"/>
  <c r="D111" i="1"/>
  <c r="C111" i="1"/>
  <c r="B111" i="1"/>
  <c r="I111" i="1"/>
  <c r="I139" i="1"/>
  <c r="I142" i="1" s="1"/>
  <c r="H139" i="1"/>
  <c r="H142" i="1" s="1"/>
  <c r="G139" i="1"/>
  <c r="G142" i="1" s="1"/>
  <c r="F139" i="1"/>
  <c r="F142" i="1" s="1"/>
  <c r="E139" i="1"/>
  <c r="E142" i="1" s="1"/>
  <c r="D139" i="1"/>
  <c r="D142" i="1" s="1"/>
  <c r="C139" i="1"/>
  <c r="C142" i="1" s="1"/>
  <c r="B139" i="1"/>
  <c r="B142" i="1" s="1"/>
  <c r="H128" i="1" l="1"/>
  <c r="C128" i="1"/>
  <c r="I128" i="1"/>
  <c r="E128" i="1"/>
  <c r="F128" i="1"/>
  <c r="D128" i="1"/>
  <c r="B128" i="1"/>
  <c r="B131" i="1" s="1"/>
  <c r="G128" i="1"/>
  <c r="H131" i="1" l="1"/>
  <c r="E131" i="1"/>
  <c r="G131" i="1"/>
  <c r="D131" i="1"/>
  <c r="F131" i="1"/>
  <c r="I131" i="1"/>
  <c r="C131" i="1"/>
  <c r="H96" i="1"/>
  <c r="G96" i="1"/>
  <c r="F96" i="1"/>
  <c r="E96" i="1"/>
  <c r="D96" i="1"/>
  <c r="C96" i="1"/>
  <c r="B96" i="1"/>
  <c r="I96" i="1"/>
  <c r="H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F10" i="1" s="1"/>
  <c r="E4" i="1"/>
  <c r="D4" i="1"/>
  <c r="D10" i="1" s="1"/>
  <c r="C4" i="1"/>
  <c r="C10" i="1" s="1"/>
  <c r="B4" i="1"/>
  <c r="I4" i="1"/>
  <c r="I10" i="1" s="1"/>
  <c r="B10" i="1" l="1"/>
  <c r="F132" i="1"/>
  <c r="D132" i="1"/>
  <c r="E132" i="1"/>
  <c r="G132" i="1"/>
  <c r="C132" i="1"/>
  <c r="H132" i="1"/>
  <c r="B132" i="1"/>
  <c r="I132" i="1"/>
  <c r="H10" i="1"/>
  <c r="H12" i="1" s="1"/>
  <c r="E10" i="1"/>
  <c r="E143" i="1" s="1"/>
  <c r="F12" i="1"/>
  <c r="F143" i="1"/>
  <c r="I12" i="1"/>
  <c r="I20" i="1" s="1"/>
  <c r="I143" i="1"/>
  <c r="B12" i="1"/>
  <c r="B143" i="1"/>
  <c r="C12" i="1"/>
  <c r="C143" i="1"/>
  <c r="D12" i="1"/>
  <c r="D143" i="1"/>
  <c r="B60" i="1"/>
  <c r="E60" i="1"/>
  <c r="F60" i="1"/>
  <c r="G10" i="1"/>
  <c r="I59" i="1"/>
  <c r="I60" i="1" s="1"/>
  <c r="G60" i="1"/>
  <c r="H60" i="1"/>
  <c r="C60" i="1"/>
  <c r="D60" i="1"/>
  <c r="H20" i="1" l="1"/>
  <c r="H64" i="1"/>
  <c r="H76" i="1" s="1"/>
  <c r="H98" i="1" s="1"/>
  <c r="H100" i="1" s="1"/>
  <c r="I99" i="1" s="1"/>
  <c r="H143" i="1"/>
  <c r="E12" i="1"/>
  <c r="E20" i="1" s="1"/>
  <c r="C20" i="1"/>
  <c r="C64" i="1"/>
  <c r="C76" i="1" s="1"/>
  <c r="C98" i="1" s="1"/>
  <c r="C100" i="1" s="1"/>
  <c r="C101" i="1" s="1"/>
  <c r="F20" i="1"/>
  <c r="F64" i="1"/>
  <c r="F76" i="1" s="1"/>
  <c r="F98" i="1" s="1"/>
  <c r="F100" i="1" s="1"/>
  <c r="F101" i="1" s="1"/>
  <c r="D20" i="1"/>
  <c r="D64" i="1"/>
  <c r="D76" i="1" s="1"/>
  <c r="D98" i="1" s="1"/>
  <c r="D100" i="1" s="1"/>
  <c r="D101" i="1" s="1"/>
  <c r="B20" i="1"/>
  <c r="B64" i="1"/>
  <c r="B76" i="1" s="1"/>
  <c r="B98" i="1" s="1"/>
  <c r="B100" i="1" s="1"/>
  <c r="B101" i="1" s="1"/>
  <c r="E64" i="1"/>
  <c r="E76" i="1" s="1"/>
  <c r="E98" i="1" s="1"/>
  <c r="E100" i="1" s="1"/>
  <c r="E101" i="1" s="1"/>
  <c r="I64" i="1"/>
  <c r="I76" i="1" s="1"/>
  <c r="I98" i="1" s="1"/>
  <c r="G12" i="1"/>
  <c r="G143" i="1"/>
  <c r="H101" i="1" l="1"/>
  <c r="I100" i="1"/>
  <c r="I101" i="1" s="1"/>
  <c r="G20" i="1"/>
  <c r="G64" i="1"/>
  <c r="G76" i="1" s="1"/>
  <c r="G98" i="1" s="1"/>
  <c r="G100" i="1" s="1"/>
  <c r="G101"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ADEYINKA OMIKUNLE</author>
    <author>Dell</author>
  </authors>
  <commentList>
    <comment ref="B135" authorId="0" shapeId="0" xr:uid="{AA161510-D66A-4EB9-BE06-BFBA52CBFFDD}">
      <text>
        <r>
          <rPr>
            <b/>
            <sz val="9"/>
            <color indexed="81"/>
            <rFont val="Tahoma"/>
            <charset val="1"/>
          </rPr>
          <t>ADEYINKA OMIKUNLE:</t>
        </r>
        <r>
          <rPr>
            <sz val="9"/>
            <color indexed="81"/>
            <rFont val="Tahoma"/>
            <charset val="1"/>
          </rPr>
          <t xml:space="preserve">
Western Europe + Central &amp; Eastern Europe, respectively</t>
        </r>
      </text>
    </comment>
    <comment ref="B137" authorId="0" shapeId="0" xr:uid="{A1F59608-C31C-4622-8E6F-4A25E9CC4B0D}">
      <text>
        <r>
          <rPr>
            <b/>
            <sz val="9"/>
            <color indexed="81"/>
            <rFont val="Tahoma"/>
            <charset val="1"/>
          </rPr>
          <t>ADEYINKA OMIKUNLE:</t>
        </r>
        <r>
          <rPr>
            <sz val="9"/>
            <color indexed="81"/>
            <rFont val="Tahoma"/>
            <charset val="1"/>
          </rPr>
          <t xml:space="preserve">
Japan + Emerging Market, respectively</t>
        </r>
      </text>
    </comment>
    <comment ref="B146" authorId="0" shapeId="0" xr:uid="{838E3C3C-61C0-4129-9020-82926D16D3CD}">
      <text>
        <r>
          <rPr>
            <b/>
            <sz val="9"/>
            <color indexed="81"/>
            <rFont val="Tahoma"/>
            <charset val="1"/>
          </rPr>
          <t>ADEYINKA OMIKUNLE:</t>
        </r>
        <r>
          <rPr>
            <sz val="9"/>
            <color indexed="81"/>
            <rFont val="Tahoma"/>
            <charset val="1"/>
          </rPr>
          <t xml:space="preserve">
Western Europe + Central &amp; Eastern Europe, respectively</t>
        </r>
      </text>
    </comment>
    <comment ref="C146" authorId="0" shapeId="0" xr:uid="{B2C76E6D-D91E-46CF-B44A-BE6FF4F85785}">
      <text>
        <r>
          <rPr>
            <b/>
            <sz val="9"/>
            <color indexed="81"/>
            <rFont val="Tahoma"/>
            <charset val="1"/>
          </rPr>
          <t>ADEYINKA OMIKUNLE:</t>
        </r>
        <r>
          <rPr>
            <sz val="9"/>
            <color indexed="81"/>
            <rFont val="Tahoma"/>
            <charset val="1"/>
          </rPr>
          <t xml:space="preserve">
Western Europe + Central &amp; Eastern Europe respectively</t>
        </r>
      </text>
    </comment>
    <comment ref="B148" authorId="0" shapeId="0" xr:uid="{97A5AD7B-C634-4E8D-83D0-4C099901ECC1}">
      <text>
        <r>
          <rPr>
            <b/>
            <sz val="9"/>
            <color indexed="81"/>
            <rFont val="Tahoma"/>
            <charset val="1"/>
          </rPr>
          <t>ADEYINKA OMIKUNLE:</t>
        </r>
        <r>
          <rPr>
            <sz val="9"/>
            <color indexed="81"/>
            <rFont val="Tahoma"/>
            <charset val="1"/>
          </rPr>
          <t xml:space="preserve">
Japan + Emerging Market, respectively</t>
        </r>
      </text>
    </comment>
    <comment ref="C148" authorId="0" shapeId="0" xr:uid="{B6BDC0F1-3FE9-4145-BB52-39E3C2FABA87}">
      <text>
        <r>
          <rPr>
            <b/>
            <sz val="9"/>
            <color indexed="81"/>
            <rFont val="Tahoma"/>
            <charset val="1"/>
          </rPr>
          <t>ADEYINKA OMIKUNLE:</t>
        </r>
        <r>
          <rPr>
            <sz val="9"/>
            <color indexed="81"/>
            <rFont val="Tahoma"/>
            <charset val="1"/>
          </rPr>
          <t xml:space="preserve">
Japan + Emerging Market, respectively</t>
        </r>
      </text>
    </comment>
    <comment ref="B157" authorId="0" shapeId="0" xr:uid="{4D06F3B3-C7BC-4072-952C-E7325CCCED2A}">
      <text>
        <r>
          <rPr>
            <b/>
            <sz val="9"/>
            <color indexed="81"/>
            <rFont val="Tahoma"/>
            <charset val="1"/>
          </rPr>
          <t>ADEYINKA OMIKUNLE:</t>
        </r>
        <r>
          <rPr>
            <sz val="9"/>
            <color indexed="81"/>
            <rFont val="Tahoma"/>
            <charset val="1"/>
          </rPr>
          <t xml:space="preserve">
Western Europe + Central &amp; Eastern Europe, respectively</t>
        </r>
      </text>
    </comment>
    <comment ref="B159" authorId="0" shapeId="0" xr:uid="{29FA73A7-F5E9-42C2-B7C9-696442BC5A80}">
      <text>
        <r>
          <rPr>
            <b/>
            <sz val="9"/>
            <color indexed="81"/>
            <rFont val="Tahoma"/>
            <charset val="1"/>
          </rPr>
          <t>ADEYINKA OMIKUNLE:</t>
        </r>
        <r>
          <rPr>
            <sz val="9"/>
            <color indexed="81"/>
            <rFont val="Tahoma"/>
            <charset val="1"/>
          </rPr>
          <t xml:space="preserve">
Japan + Emerging Market, respectively</t>
        </r>
      </text>
    </comment>
    <comment ref="A163" authorId="1"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 ref="B168" authorId="0" shapeId="0" xr:uid="{E20BA5C4-8895-4704-96F5-EE330E5B80F7}">
      <text>
        <r>
          <rPr>
            <b/>
            <sz val="9"/>
            <color indexed="81"/>
            <rFont val="Tahoma"/>
            <family val="2"/>
          </rPr>
          <t>ADEYINKA OMIKUNLE:</t>
        </r>
        <r>
          <rPr>
            <sz val="9"/>
            <color indexed="81"/>
            <rFont val="Tahoma"/>
            <family val="2"/>
          </rPr>
          <t xml:space="preserve">
Western Europe + Central &amp; Eastern Europe, respectively</t>
        </r>
      </text>
    </comment>
    <comment ref="B170" authorId="0" shapeId="0" xr:uid="{B1EC8FB4-30CC-4EA4-ACD9-44D77F5822C4}">
      <text>
        <r>
          <rPr>
            <b/>
            <sz val="9"/>
            <color indexed="81"/>
            <rFont val="Tahoma"/>
            <family val="2"/>
          </rPr>
          <t>ADEYINKA OMIKUNLE:</t>
        </r>
        <r>
          <rPr>
            <sz val="9"/>
            <color indexed="81"/>
            <rFont val="Tahoma"/>
            <family val="2"/>
          </rPr>
          <t xml:space="preserve">
Japan + Emerging Market, respectively</t>
        </r>
      </text>
    </comment>
  </commentList>
</comments>
</file>

<file path=xl/sharedStrings.xml><?xml version="1.0" encoding="utf-8"?>
<sst xmlns="http://schemas.openxmlformats.org/spreadsheetml/2006/main" count="204" uniqueCount="138">
  <si>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</si>
  <si>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</si>
  <si>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</si>
  <si>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</si>
  <si>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</si>
  <si>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</si>
  <si>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</si>
  <si>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</si>
  <si>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</si>
  <si>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</si>
  <si>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</si>
  <si>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</si>
  <si>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</si>
  <si>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</si>
  <si>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</si>
  <si>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</si>
  <si>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</si>
  <si>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</si>
  <si>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</si>
  <si>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</si>
  <si>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</si>
  <si>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</si>
  <si>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</si>
  <si>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</si>
  <si>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</si>
  <si>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</si>
  <si>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</si>
  <si>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</si>
  <si>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</si>
  <si>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</si>
  <si>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</si>
  <si>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</si>
  <si>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</si>
  <si>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</si>
  <si>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</si>
  <si>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</si>
  <si>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</si>
  <si>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</si>
  <si>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</si>
  <si>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</si>
  <si>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</si>
  <si>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</si>
  <si>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</si>
  <si>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</si>
  <si>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</si>
  <si>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</si>
  <si>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</si>
  <si>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</si>
  <si>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</si>
  <si>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</si>
  <si>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</si>
  <si>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</si>
  <si>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</si>
  <si>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</si>
  <si>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</si>
  <si>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</si>
  <si>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</si>
  <si>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</si>
  <si>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</si>
  <si>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</si>
  <si>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</si>
  <si>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</si>
  <si>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</si>
  <si>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</si>
  <si>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</si>
  <si>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</si>
  <si>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</si>
  <si>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</si>
  <si>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</si>
  <si>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</si>
  <si>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</si>
  <si>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</si>
  <si>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</si>
  <si>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</si>
  <si>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</si>
  <si>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</si>
  <si>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</si>
  <si>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</si>
  <si>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</si>
  <si>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</si>
  <si>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</si>
  <si>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</si>
  <si>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</si>
  <si>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</si>
  <si>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</si>
  <si>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</si>
  <si>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</si>
  <si>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</si>
  <si>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</si>
  <si>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</si>
  <si>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</si>
  <si>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</si>
  <si>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</si>
  <si>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</si>
  <si>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</si>
  <si>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</si>
  <si>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</si>
  <si>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</si>
  <si>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</si>
  <si>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</si>
  <si>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</si>
  <si>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</si>
  <si>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</si>
  <si>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</si>
  <si>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</si>
  <si>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</si>
  <si>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</si>
  <si>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</si>
  <si>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</si>
  <si>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</si>
  <si>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</si>
  <si>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</si>
  <si>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</si>
  <si>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</si>
  <si>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</si>
  <si>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</si>
  <si>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</si>
  <si>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</si>
  <si>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</si>
  <si>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</si>
  <si>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</si>
  <si>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</si>
  <si>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</si>
  <si>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</si>
  <si>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</si>
  <si>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</si>
  <si>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</si>
  <si>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</si>
  <si>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</si>
  <si>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</si>
  <si>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</si>
  <si>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</si>
  <si>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</si>
  <si>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</si>
  <si>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 xml:space="preserve">   Investments in reverse repurchase agreements</t>
  </si>
  <si>
    <t xml:space="preserve">   Disposals of property, plant and equipment</t>
  </si>
  <si>
    <t xml:space="preserve">   Long-term debt payments, including current portion</t>
  </si>
  <si>
    <t xml:space="preserve">   Payments on capital lease and other financing obligations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</si>
</sst>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0" fontId="0" fillId="0" borderId="0" xfId="0" applyAlignment="1">
      <alignment horizontal="left" wrapText="1"/>
    </xf>
    <xf numFmtId="164" fontId="0" fillId="0" borderId="0" xfId="1" applyFont="1"/>
    <xf numFmtId="9" fontId="0" fillId="0" borderId="0" xfId="0" applyNumberFormat="1"/>
    <xf numFmtId="9" fontId="12" fillId="0" borderId="0" xfId="2" applyFont="1"/>
    <xf numFmtId="9" fontId="11" fillId="0" borderId="0" xfId="2" applyFont="1"/>
    <xf numFmtId="0" fontId="12" fillId="0" borderId="1" xfId="0" applyFont="1" applyBorder="1"/>
    <xf numFmtId="9" fontId="2" fillId="0" borderId="0" xfId="0" applyNumberFormat="1" applyFont="1"/>
    <xf numFmtId="9" fontId="12" fillId="0" borderId="0" xfId="2" applyFont="1" applyBorder="1"/>
    <xf numFmtId="9" fontId="2" fillId="0" borderId="1" xfId="0" applyNumberFormat="1" applyFont="1" applyBorder="1"/>
    <xf numFmtId="164" fontId="11" fillId="0" borderId="3" xfId="1" applyFont="1" applyBorder="1"/>
    <xf numFmtId="9" fontId="2" fillId="0" borderId="2" xfId="0" applyNumberFormat="1" applyFont="1" applyBorder="1"/>
  </cellXfs>
  <cellStyles count="5">
    <cellStyle name="Comma" xfId="1" builtinId="3"/>
    <cellStyle name="Comma 2" xfId="3" xr:uid="{00000000-0005-0000-0000-000001000000}"/>
    <cellStyle name="Comma 2 2" xfId="4" xr:uid="{498CC733-9900-46A4-8D67-4F9C472A3D1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46008"/>
          <a:ext cx="6768888" cy="1897803"/>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84108"/>
          <a:ext cx="4038600" cy="3572299"/>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6563"/>
          <a:ext cx="1760220" cy="111887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86393"/>
          <a:ext cx="1798320" cy="111887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50983"/>
          <a:ext cx="1943100" cy="111887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69853"/>
          <a:ext cx="2727960" cy="1342178"/>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1975" y="5333259"/>
          <a:ext cx="115697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96" workbookViewId="0">
      <selection activeCell="B26" sqref="B26"/>
    </sheetView>
  </sheetViews>
  <sheetFormatPr defaultRowHeight="14.5" x14ac:dyDescent="0.35"/>
  <cols>
    <col min="1" max="1" width="176.08984375" style="19" customWidth="1"/>
  </cols>
  <sheetData>
    <row r="1" spans="1:1" ht="23.5" x14ac:dyDescent="0.55000000000000004">
      <c r="A1" s="18" t="s">
        <v>20</v>
      </c>
    </row>
    <row r="2" spans="1:1" x14ac:dyDescent="0.35">
      <c r="A2" s="32" t="s">
        <v>131</v>
      </c>
    </row>
    <row r="3" spans="1:1" x14ac:dyDescent="0.35">
      <c r="A3" s="32" t="s">
        <v>128</v>
      </c>
    </row>
    <row r="4" spans="1:1" ht="23.5" x14ac:dyDescent="0.55000000000000004">
      <c r="A4" s="18" t="s">
        <v>22</v>
      </c>
    </row>
    <row r="5" spans="1:1" x14ac:dyDescent="0.35">
      <c r="A5" s="32" t="s">
        <v>129</v>
      </c>
    </row>
    <row r="6" spans="1:1" x14ac:dyDescent="0.35">
      <c r="A6" s="32" t="s">
        <v>130</v>
      </c>
    </row>
    <row r="7" spans="1:1" x14ac:dyDescent="0.35">
      <c r="A7" s="32" t="s">
        <v>21</v>
      </c>
    </row>
    <row r="8" spans="1:1" x14ac:dyDescent="0.35">
      <c r="A8" s="19" t="s">
        <v>133</v>
      </c>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0"/>
  <sheetViews>
    <sheetView tabSelected="1" zoomScaleNormal="96" workbookViewId="0">
      <pane ySplit="1" topLeftCell="A180" activePane="bottomLeft" state="frozen"/>
      <selection pane="bottomLeft" activeCell="B193" sqref="B193"/>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29</v>
      </c>
      <c r="B2" s="8">
        <v>30601</v>
      </c>
      <c r="C2" s="8">
        <v>32376</v>
      </c>
      <c r="D2" s="8">
        <v>34350</v>
      </c>
      <c r="E2" s="8">
        <v>36397</v>
      </c>
      <c r="F2" s="8">
        <v>39117</v>
      </c>
      <c r="G2" s="8">
        <v>37403</v>
      </c>
      <c r="H2" s="8">
        <v>44538</v>
      </c>
      <c r="I2" s="8">
        <v>46710</v>
      </c>
    </row>
    <row r="3" spans="1:9" x14ac:dyDescent="0.35">
      <c r="A3" s="23" t="s">
        <v>30</v>
      </c>
      <c r="B3" s="8">
        <v>16534</v>
      </c>
      <c r="C3" s="8">
        <v>17405</v>
      </c>
      <c r="D3" s="8">
        <v>19038</v>
      </c>
      <c r="E3" s="8">
        <v>20441</v>
      </c>
      <c r="F3" s="8">
        <v>21643</v>
      </c>
      <c r="G3" s="8">
        <v>21162</v>
      </c>
      <c r="H3" s="8">
        <v>24576</v>
      </c>
      <c r="I3" s="8">
        <v>25231</v>
      </c>
    </row>
    <row r="4" spans="1:9" s="1" customFormat="1" x14ac:dyDescent="0.35">
      <c r="A4" s="1" t="s">
        <v>4</v>
      </c>
      <c r="B4" s="5">
        <f t="shared" ref="B4:H4" si="1">+B2-B3</f>
        <v>14067</v>
      </c>
      <c r="C4" s="5">
        <f t="shared" si="1"/>
        <v>14971</v>
      </c>
      <c r="D4" s="5">
        <f t="shared" si="1"/>
        <v>15312</v>
      </c>
      <c r="E4" s="5">
        <f t="shared" si="1"/>
        <v>15956</v>
      </c>
      <c r="F4" s="5">
        <f t="shared" si="1"/>
        <v>17474</v>
      </c>
      <c r="G4" s="5">
        <f t="shared" si="1"/>
        <v>16241</v>
      </c>
      <c r="H4" s="5">
        <f t="shared" si="1"/>
        <v>19962</v>
      </c>
      <c r="I4" s="5">
        <f>+I2-I3</f>
        <v>21479</v>
      </c>
    </row>
    <row r="5" spans="1:9" x14ac:dyDescent="0.35">
      <c r="A5" s="11" t="s">
        <v>23</v>
      </c>
      <c r="B5" s="8">
        <v>3213</v>
      </c>
      <c r="C5" s="8">
        <v>3278</v>
      </c>
      <c r="D5" s="8">
        <v>3341</v>
      </c>
      <c r="E5" s="8">
        <v>3577</v>
      </c>
      <c r="F5" s="8">
        <v>3753</v>
      </c>
      <c r="G5" s="8">
        <v>3592</v>
      </c>
      <c r="H5" s="8">
        <v>3114</v>
      </c>
      <c r="I5" s="8">
        <v>3850</v>
      </c>
    </row>
    <row r="6" spans="1:9" x14ac:dyDescent="0.35">
      <c r="A6" s="11" t="s">
        <v>24</v>
      </c>
      <c r="B6" s="8">
        <v>6679</v>
      </c>
      <c r="C6" s="8">
        <v>7191</v>
      </c>
      <c r="D6" s="8">
        <v>7222</v>
      </c>
      <c r="E6" s="8">
        <v>7934</v>
      </c>
      <c r="F6" s="8">
        <v>8949</v>
      </c>
      <c r="G6" s="8">
        <v>9534</v>
      </c>
      <c r="H6" s="8">
        <v>9911</v>
      </c>
      <c r="I6" s="8">
        <v>10954</v>
      </c>
    </row>
    <row r="7" spans="1:9" x14ac:dyDescent="0.35">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26</v>
      </c>
      <c r="B8" s="8">
        <v>28</v>
      </c>
      <c r="C8" s="8">
        <v>19</v>
      </c>
      <c r="D8" s="8">
        <v>59</v>
      </c>
      <c r="E8" s="8">
        <v>54</v>
      </c>
      <c r="F8" s="8">
        <v>49</v>
      </c>
      <c r="G8" s="8">
        <v>89</v>
      </c>
      <c r="H8" s="8">
        <v>262</v>
      </c>
      <c r="I8" s="8">
        <v>205</v>
      </c>
    </row>
    <row r="9" spans="1:9" x14ac:dyDescent="0.35">
      <c r="A9" s="2" t="s">
        <v>5</v>
      </c>
      <c r="B9" s="3">
        <v>-58</v>
      </c>
      <c r="C9" s="3">
        <v>-140</v>
      </c>
      <c r="D9" s="3">
        <v>-196</v>
      </c>
      <c r="E9">
        <v>66</v>
      </c>
      <c r="F9" s="3">
        <v>-78</v>
      </c>
      <c r="G9" s="8">
        <v>139</v>
      </c>
      <c r="H9" s="8">
        <v>14</v>
      </c>
      <c r="I9" s="3">
        <v>-181</v>
      </c>
    </row>
    <row r="10" spans="1:9" x14ac:dyDescent="0.3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28</v>
      </c>
      <c r="B11">
        <v>932</v>
      </c>
      <c r="C11">
        <v>863</v>
      </c>
      <c r="D11">
        <v>646</v>
      </c>
      <c r="E11" s="8">
        <v>2392</v>
      </c>
      <c r="F11">
        <v>772</v>
      </c>
      <c r="G11">
        <v>348</v>
      </c>
      <c r="H11" s="3">
        <v>934</v>
      </c>
      <c r="I11" s="3">
        <v>605</v>
      </c>
    </row>
    <row r="12" spans="1:9" ht="15" thickBot="1" x14ac:dyDescent="0.4">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s="8">
        <v>1723.5</v>
      </c>
      <c r="C17" s="8">
        <v>1697.9</v>
      </c>
      <c r="D17" s="8">
        <v>1657.8</v>
      </c>
      <c r="E17" s="8">
        <v>1623.8</v>
      </c>
      <c r="F17" s="8">
        <v>1579.7</v>
      </c>
      <c r="G17" s="8">
        <v>1558.8</v>
      </c>
      <c r="H17" s="8">
        <v>1573</v>
      </c>
      <c r="I17" s="8">
        <v>1578.8</v>
      </c>
    </row>
    <row r="18" spans="1:9" x14ac:dyDescent="0.35">
      <c r="A18" s="2" t="s">
        <v>7</v>
      </c>
      <c r="B18" s="8">
        <v>1768.8</v>
      </c>
      <c r="C18" s="8">
        <v>1742.5</v>
      </c>
      <c r="D18" s="8">
        <v>1692</v>
      </c>
      <c r="E18" s="8">
        <v>1659.1</v>
      </c>
      <c r="F18" s="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32</v>
      </c>
    </row>
    <row r="24" spans="1:9" x14ac:dyDescent="0.35">
      <c r="A24" s="10" t="s">
        <v>33</v>
      </c>
      <c r="B24" s="3"/>
      <c r="C24" s="3"/>
      <c r="D24" s="3"/>
      <c r="E24" s="3"/>
      <c r="F24" s="3"/>
      <c r="G24" s="3"/>
      <c r="H24" s="3"/>
      <c r="I24" s="3"/>
    </row>
    <row r="25" spans="1:9" x14ac:dyDescent="0.35">
      <c r="A25" s="11" t="s">
        <v>34</v>
      </c>
      <c r="B25" s="8">
        <v>3852</v>
      </c>
      <c r="C25" s="8">
        <v>3138</v>
      </c>
      <c r="D25" s="8">
        <v>3808</v>
      </c>
      <c r="E25" s="8">
        <v>4249</v>
      </c>
      <c r="F25" s="8">
        <v>4466</v>
      </c>
      <c r="G25" s="8">
        <v>8348</v>
      </c>
      <c r="H25">
        <v>9889</v>
      </c>
      <c r="I25">
        <v>8574</v>
      </c>
    </row>
    <row r="26" spans="1:9" x14ac:dyDescent="0.35">
      <c r="A26" s="11" t="s">
        <v>35</v>
      </c>
      <c r="B26" s="8">
        <v>2072</v>
      </c>
      <c r="C26" s="8">
        <v>2319</v>
      </c>
      <c r="D26" s="8">
        <v>2371</v>
      </c>
      <c r="E26">
        <v>996</v>
      </c>
      <c r="F26">
        <v>197</v>
      </c>
      <c r="G26">
        <v>439</v>
      </c>
      <c r="H26">
        <v>3587</v>
      </c>
      <c r="I26">
        <v>4423</v>
      </c>
    </row>
    <row r="27" spans="1:9" x14ac:dyDescent="0.35">
      <c r="A27" s="11" t="s">
        <v>36</v>
      </c>
      <c r="B27" s="8">
        <v>3358</v>
      </c>
      <c r="C27" s="8">
        <v>3241</v>
      </c>
      <c r="D27" s="8">
        <v>3677</v>
      </c>
      <c r="E27" s="8">
        <v>3498</v>
      </c>
      <c r="F27" s="8">
        <v>4272</v>
      </c>
      <c r="G27" s="8">
        <v>2749</v>
      </c>
      <c r="H27">
        <v>4463</v>
      </c>
      <c r="I27">
        <v>4667</v>
      </c>
    </row>
    <row r="28" spans="1:9" x14ac:dyDescent="0.35">
      <c r="A28" s="11" t="s">
        <v>37</v>
      </c>
      <c r="B28" s="8">
        <v>4337</v>
      </c>
      <c r="C28" s="8">
        <v>4838</v>
      </c>
      <c r="D28" s="8">
        <v>5055</v>
      </c>
      <c r="E28" s="8">
        <v>5261</v>
      </c>
      <c r="F28" s="8">
        <v>5622</v>
      </c>
      <c r="G28" s="8">
        <v>7367</v>
      </c>
      <c r="H28">
        <v>6854</v>
      </c>
      <c r="I28">
        <v>8420</v>
      </c>
    </row>
    <row r="29" spans="1:9" x14ac:dyDescent="0.35">
      <c r="A29" s="11" t="s">
        <v>38</v>
      </c>
      <c r="B29" s="8">
        <v>1968</v>
      </c>
      <c r="C29" s="8">
        <v>1489</v>
      </c>
      <c r="D29" s="8">
        <v>1150</v>
      </c>
      <c r="E29" s="8">
        <v>1130</v>
      </c>
      <c r="F29" s="8">
        <v>1968</v>
      </c>
      <c r="G29" s="8">
        <v>1653</v>
      </c>
      <c r="H29">
        <v>1498</v>
      </c>
      <c r="I29">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39</v>
      </c>
      <c r="B31" s="8">
        <v>3011</v>
      </c>
      <c r="C31" s="8">
        <v>3520</v>
      </c>
      <c r="D31" s="8">
        <v>3989</v>
      </c>
      <c r="E31" s="8">
        <v>4454</v>
      </c>
      <c r="F31" s="8">
        <v>4744</v>
      </c>
      <c r="G31" s="8">
        <v>4866</v>
      </c>
      <c r="H31" s="8">
        <v>4904</v>
      </c>
      <c r="I31" s="8">
        <v>4791</v>
      </c>
    </row>
    <row r="32" spans="1:9" x14ac:dyDescent="0.35">
      <c r="A32" s="2" t="s">
        <v>40</v>
      </c>
      <c r="B32" s="33">
        <v>0</v>
      </c>
      <c r="C32" s="33">
        <v>0</v>
      </c>
      <c r="D32" s="33">
        <v>0</v>
      </c>
      <c r="E32" s="33">
        <v>0</v>
      </c>
      <c r="F32" s="33">
        <v>0</v>
      </c>
      <c r="G32" s="8">
        <v>3097</v>
      </c>
      <c r="H32" s="8">
        <v>3113</v>
      </c>
      <c r="I32" s="8">
        <v>2926</v>
      </c>
    </row>
    <row r="33" spans="1:9" x14ac:dyDescent="0.35">
      <c r="A33" s="2" t="s">
        <v>41</v>
      </c>
      <c r="B33">
        <v>281</v>
      </c>
      <c r="C33">
        <v>281</v>
      </c>
      <c r="D33">
        <v>283</v>
      </c>
      <c r="E33">
        <v>285</v>
      </c>
      <c r="F33">
        <v>283</v>
      </c>
      <c r="G33">
        <v>274</v>
      </c>
      <c r="H33" s="8">
        <v>269</v>
      </c>
      <c r="I33" s="8">
        <v>286</v>
      </c>
    </row>
    <row r="34" spans="1:9" x14ac:dyDescent="0.35">
      <c r="A34" s="2" t="s">
        <v>42</v>
      </c>
      <c r="B34">
        <v>131</v>
      </c>
      <c r="C34">
        <v>131</v>
      </c>
      <c r="D34">
        <v>139</v>
      </c>
      <c r="E34">
        <v>154</v>
      </c>
      <c r="F34">
        <v>154</v>
      </c>
      <c r="G34">
        <v>223</v>
      </c>
      <c r="H34" s="8">
        <v>242</v>
      </c>
      <c r="I34" s="8">
        <v>284</v>
      </c>
    </row>
    <row r="35" spans="1:9" x14ac:dyDescent="0.35">
      <c r="A35" s="2" t="s">
        <v>43</v>
      </c>
      <c r="B35" s="8">
        <v>2587</v>
      </c>
      <c r="C35" s="8">
        <v>2439</v>
      </c>
      <c r="D35" s="8">
        <v>2787</v>
      </c>
      <c r="E35" s="8">
        <v>2509</v>
      </c>
      <c r="F35" s="8">
        <v>2011</v>
      </c>
      <c r="G35" s="8">
        <v>2326</v>
      </c>
      <c r="H35" s="8">
        <v>2921</v>
      </c>
      <c r="I35" s="8">
        <v>3821</v>
      </c>
    </row>
    <row r="36" spans="1:9" ht="15" thickBot="1" x14ac:dyDescent="0.4">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45</v>
      </c>
      <c r="B37" s="3"/>
      <c r="C37" s="3"/>
      <c r="D37" s="3"/>
      <c r="E37" s="3"/>
      <c r="F37" s="3"/>
      <c r="G37" s="3"/>
      <c r="H37" s="3"/>
      <c r="I37" s="3"/>
    </row>
    <row r="38" spans="1:9" x14ac:dyDescent="0.35">
      <c r="A38" s="2" t="s">
        <v>46</v>
      </c>
      <c r="B38" s="3"/>
      <c r="C38" s="3"/>
      <c r="D38" s="3"/>
      <c r="E38" s="3"/>
      <c r="F38" s="3"/>
      <c r="G38" s="3"/>
      <c r="H38" s="3"/>
      <c r="I38" s="3"/>
    </row>
    <row r="39" spans="1:9" x14ac:dyDescent="0.35">
      <c r="A39" s="11" t="s">
        <v>47</v>
      </c>
      <c r="B39">
        <v>107</v>
      </c>
      <c r="C39">
        <v>44</v>
      </c>
      <c r="D39" s="3">
        <v>6</v>
      </c>
      <c r="E39" s="3">
        <v>6</v>
      </c>
      <c r="F39" s="3">
        <v>6</v>
      </c>
      <c r="G39" s="3">
        <v>3</v>
      </c>
      <c r="H39" s="3">
        <v>0</v>
      </c>
      <c r="I39">
        <v>500</v>
      </c>
    </row>
    <row r="40" spans="1:9" x14ac:dyDescent="0.35">
      <c r="A40" s="11" t="s">
        <v>48</v>
      </c>
      <c r="B40">
        <v>74</v>
      </c>
      <c r="C40" s="3">
        <v>1</v>
      </c>
      <c r="D40">
        <v>325</v>
      </c>
      <c r="E40" s="3">
        <v>336</v>
      </c>
      <c r="F40" s="3">
        <v>9</v>
      </c>
      <c r="G40">
        <v>248</v>
      </c>
      <c r="H40">
        <v>2</v>
      </c>
      <c r="I40">
        <v>10</v>
      </c>
    </row>
    <row r="41" spans="1:9" x14ac:dyDescent="0.35">
      <c r="A41" s="11" t="s">
        <v>11</v>
      </c>
      <c r="B41" s="8">
        <v>2131</v>
      </c>
      <c r="C41" s="8">
        <v>2191</v>
      </c>
      <c r="D41" s="8">
        <v>2048</v>
      </c>
      <c r="E41" s="8">
        <v>2279</v>
      </c>
      <c r="F41" s="3">
        <v>2612</v>
      </c>
      <c r="G41" s="8">
        <v>2248</v>
      </c>
      <c r="H41">
        <v>2836</v>
      </c>
      <c r="I41">
        <v>3358</v>
      </c>
    </row>
    <row r="42" spans="1:9" x14ac:dyDescent="0.35">
      <c r="A42" s="11" t="s">
        <v>49</v>
      </c>
      <c r="B42" s="33">
        <v>0</v>
      </c>
      <c r="C42" s="33">
        <v>0</v>
      </c>
      <c r="D42" s="33">
        <v>0</v>
      </c>
      <c r="E42" s="33">
        <v>0</v>
      </c>
      <c r="F42" s="33">
        <v>0</v>
      </c>
      <c r="G42">
        <v>445</v>
      </c>
      <c r="H42">
        <v>467</v>
      </c>
      <c r="I42">
        <v>420</v>
      </c>
    </row>
    <row r="43" spans="1:9" x14ac:dyDescent="0.35">
      <c r="A43" s="11" t="s">
        <v>12</v>
      </c>
      <c r="B43" s="8">
        <v>3949</v>
      </c>
      <c r="C43" s="8">
        <v>3037</v>
      </c>
      <c r="D43" s="8">
        <v>3011</v>
      </c>
      <c r="E43" s="8">
        <v>3269</v>
      </c>
      <c r="F43" s="8">
        <v>5010</v>
      </c>
      <c r="G43" s="8">
        <v>5184</v>
      </c>
      <c r="H43">
        <v>6063</v>
      </c>
      <c r="I43">
        <v>6220</v>
      </c>
    </row>
    <row r="44" spans="1:9" x14ac:dyDescent="0.35">
      <c r="A44" s="11" t="s">
        <v>50</v>
      </c>
      <c r="B44">
        <v>71</v>
      </c>
      <c r="C44">
        <v>85</v>
      </c>
      <c r="D44">
        <v>84</v>
      </c>
      <c r="E44">
        <v>150</v>
      </c>
      <c r="F44">
        <v>229</v>
      </c>
      <c r="G44">
        <v>156</v>
      </c>
      <c r="H44">
        <v>306</v>
      </c>
      <c r="I44">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51</v>
      </c>
      <c r="B46" s="8">
        <v>1079</v>
      </c>
      <c r="C46" s="8">
        <v>2010</v>
      </c>
      <c r="D46" s="8">
        <v>3471</v>
      </c>
      <c r="E46" s="8">
        <v>3468</v>
      </c>
      <c r="F46" s="8">
        <v>3464</v>
      </c>
      <c r="G46" s="8">
        <v>9406</v>
      </c>
      <c r="H46" s="3">
        <v>9413</v>
      </c>
      <c r="I46" s="3">
        <v>8920</v>
      </c>
    </row>
    <row r="47" spans="1:9" x14ac:dyDescent="0.35">
      <c r="A47" s="2" t="s">
        <v>52</v>
      </c>
      <c r="B47" s="33">
        <v>0</v>
      </c>
      <c r="C47" s="33">
        <v>0</v>
      </c>
      <c r="D47" s="33">
        <v>0</v>
      </c>
      <c r="E47" s="33">
        <v>0</v>
      </c>
      <c r="F47" s="33">
        <v>0</v>
      </c>
      <c r="G47" s="8">
        <v>2913</v>
      </c>
      <c r="H47" s="3">
        <v>2931</v>
      </c>
      <c r="I47" s="3">
        <v>2777</v>
      </c>
    </row>
    <row r="48" spans="1:9" x14ac:dyDescent="0.35">
      <c r="A48" s="2" t="s">
        <v>53</v>
      </c>
      <c r="B48" s="8">
        <v>1479</v>
      </c>
      <c r="C48" s="8">
        <v>1770</v>
      </c>
      <c r="D48" s="8">
        <v>1907</v>
      </c>
      <c r="E48" s="8">
        <v>3216</v>
      </c>
      <c r="F48" s="8">
        <v>3347</v>
      </c>
      <c r="G48" s="8">
        <v>2684</v>
      </c>
      <c r="H48" s="3">
        <v>2955</v>
      </c>
      <c r="I48" s="3">
        <v>2613</v>
      </c>
    </row>
    <row r="49" spans="1:9" x14ac:dyDescent="0.35">
      <c r="A49" s="2" t="s">
        <v>54</v>
      </c>
      <c r="B49" s="3"/>
      <c r="C49" s="3"/>
      <c r="D49" s="3"/>
      <c r="E49" s="3"/>
      <c r="F49" s="3"/>
      <c r="G49" s="3"/>
      <c r="H49" s="3"/>
      <c r="I49" s="3"/>
    </row>
    <row r="50" spans="1:9" x14ac:dyDescent="0.35">
      <c r="A50" s="11" t="s">
        <v>55</v>
      </c>
      <c r="B50" s="3">
        <v>0</v>
      </c>
      <c r="C50" s="3">
        <v>0</v>
      </c>
      <c r="D50" s="3">
        <v>0</v>
      </c>
      <c r="E50" s="3">
        <v>0</v>
      </c>
      <c r="F50" s="3">
        <v>0</v>
      </c>
      <c r="G50" s="3">
        <v>0</v>
      </c>
      <c r="H50" s="3">
        <v>0</v>
      </c>
      <c r="I50" s="3">
        <v>0</v>
      </c>
    </row>
    <row r="51" spans="1:9" x14ac:dyDescent="0.35">
      <c r="A51" s="2" t="s">
        <v>56</v>
      </c>
      <c r="B51" s="3"/>
      <c r="C51" s="3"/>
      <c r="D51" s="3"/>
      <c r="E51" s="3"/>
      <c r="F51" s="3"/>
      <c r="G51" s="3"/>
      <c r="H51" s="3"/>
      <c r="I51" s="3"/>
    </row>
    <row r="52" spans="1:9" x14ac:dyDescent="0.35">
      <c r="A52" s="11" t="s">
        <v>57</v>
      </c>
      <c r="B52" s="3"/>
      <c r="C52" s="3"/>
      <c r="D52" s="3"/>
      <c r="E52" s="3"/>
      <c r="F52" s="3"/>
      <c r="G52" s="3"/>
      <c r="H52" s="3"/>
      <c r="I52" s="3"/>
    </row>
    <row r="53" spans="1:9" x14ac:dyDescent="0.35">
      <c r="A53" s="17" t="s">
        <v>58</v>
      </c>
      <c r="B53" s="3"/>
      <c r="C53" s="3"/>
      <c r="D53" s="3"/>
      <c r="E53" s="3"/>
      <c r="F53" s="3"/>
      <c r="G53" s="3"/>
      <c r="H53" s="3"/>
      <c r="I53" s="3"/>
    </row>
    <row r="54" spans="1:9" x14ac:dyDescent="0.35">
      <c r="A54" s="17" t="s">
        <v>59</v>
      </c>
      <c r="B54" s="3">
        <v>3</v>
      </c>
      <c r="C54" s="3">
        <v>3</v>
      </c>
      <c r="D54" s="3">
        <v>3</v>
      </c>
      <c r="E54" s="3">
        <v>3</v>
      </c>
      <c r="F54" s="3">
        <v>3</v>
      </c>
      <c r="G54" s="3">
        <v>3</v>
      </c>
      <c r="H54" s="3">
        <v>3</v>
      </c>
      <c r="I54" s="3">
        <v>3</v>
      </c>
    </row>
    <row r="55" spans="1:9" x14ac:dyDescent="0.35">
      <c r="A55" s="17" t="s">
        <v>60</v>
      </c>
      <c r="B55" s="8">
        <v>6773</v>
      </c>
      <c r="C55" s="8">
        <v>7786</v>
      </c>
      <c r="D55" s="8">
        <v>8638</v>
      </c>
      <c r="E55" s="8">
        <v>6384</v>
      </c>
      <c r="F55" s="8">
        <v>7163</v>
      </c>
      <c r="G55" s="8">
        <v>8299</v>
      </c>
      <c r="H55" s="3">
        <v>9965</v>
      </c>
      <c r="I55" s="8">
        <v>11484</v>
      </c>
    </row>
    <row r="56" spans="1:9" x14ac:dyDescent="0.35">
      <c r="A56" s="17" t="s">
        <v>61</v>
      </c>
      <c r="B56" s="8">
        <v>1246</v>
      </c>
      <c r="C56">
        <v>318</v>
      </c>
      <c r="D56" s="3">
        <v>-213</v>
      </c>
      <c r="E56" s="3">
        <v>-92</v>
      </c>
      <c r="F56">
        <v>231</v>
      </c>
      <c r="G56" s="3">
        <v>-56</v>
      </c>
      <c r="H56" s="3">
        <v>-380</v>
      </c>
      <c r="I56" s="8">
        <v>318</v>
      </c>
    </row>
    <row r="57" spans="1:9" x14ac:dyDescent="0.35">
      <c r="A57" s="17" t="s">
        <v>62</v>
      </c>
      <c r="B57" s="8">
        <v>4685</v>
      </c>
      <c r="C57" s="8">
        <v>4151</v>
      </c>
      <c r="D57" s="8">
        <v>3979</v>
      </c>
      <c r="E57" s="8">
        <v>3517</v>
      </c>
      <c r="F57" s="8">
        <v>1643</v>
      </c>
      <c r="G57" s="3">
        <v>-191</v>
      </c>
      <c r="H57" s="3">
        <v>3179</v>
      </c>
      <c r="I57" s="8">
        <v>3476</v>
      </c>
    </row>
    <row r="58" spans="1:9" x14ac:dyDescent="0.3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65</v>
      </c>
    </row>
    <row r="64" spans="1:9" s="1" customFormat="1" x14ac:dyDescent="0.35">
      <c r="A64" s="10" t="s">
        <v>66</v>
      </c>
      <c r="B64" s="9">
        <f t="shared" ref="B64:I64" si="12">+B12</f>
        <v>3273</v>
      </c>
      <c r="C64" s="9">
        <f t="shared" si="12"/>
        <v>3760</v>
      </c>
      <c r="D64" s="9">
        <f t="shared" si="12"/>
        <v>4240</v>
      </c>
      <c r="E64" s="9">
        <f t="shared" si="12"/>
        <v>1933</v>
      </c>
      <c r="F64" s="9">
        <f t="shared" si="12"/>
        <v>4029</v>
      </c>
      <c r="G64" s="9">
        <f t="shared" si="12"/>
        <v>2539</v>
      </c>
      <c r="H64" s="9">
        <f t="shared" si="12"/>
        <v>5727</v>
      </c>
      <c r="I64" s="9">
        <f t="shared" si="12"/>
        <v>6046</v>
      </c>
    </row>
    <row r="65" spans="1:9" s="1" customFormat="1" x14ac:dyDescent="0.35">
      <c r="A65" s="2" t="s">
        <v>67</v>
      </c>
      <c r="B65" s="3"/>
      <c r="C65" s="3"/>
      <c r="D65" s="3"/>
      <c r="E65" s="3"/>
      <c r="F65" s="3"/>
      <c r="G65" s="3"/>
      <c r="H65" s="3"/>
      <c r="I65" s="3"/>
    </row>
    <row r="66" spans="1:9" x14ac:dyDescent="0.35">
      <c r="A66" s="11" t="s">
        <v>68</v>
      </c>
      <c r="B66">
        <v>606</v>
      </c>
      <c r="C66">
        <v>649</v>
      </c>
      <c r="D66">
        <v>706</v>
      </c>
      <c r="E66">
        <v>747</v>
      </c>
      <c r="F66">
        <v>705</v>
      </c>
      <c r="G66">
        <v>721</v>
      </c>
      <c r="H66">
        <v>744</v>
      </c>
      <c r="I66">
        <v>717</v>
      </c>
    </row>
    <row r="67" spans="1:9" x14ac:dyDescent="0.35">
      <c r="A67" s="11" t="s">
        <v>69</v>
      </c>
      <c r="B67" s="3">
        <v>-113</v>
      </c>
      <c r="C67" s="3">
        <v>-80</v>
      </c>
      <c r="D67" s="3">
        <v>-273</v>
      </c>
      <c r="E67">
        <v>647</v>
      </c>
      <c r="F67">
        <v>34</v>
      </c>
      <c r="G67" s="3">
        <v>-380</v>
      </c>
      <c r="H67" s="3">
        <v>-385</v>
      </c>
      <c r="I67" s="3">
        <v>-650</v>
      </c>
    </row>
    <row r="68" spans="1:9" x14ac:dyDescent="0.35">
      <c r="A68" s="11" t="s">
        <v>70</v>
      </c>
      <c r="B68">
        <v>191</v>
      </c>
      <c r="C68">
        <v>236</v>
      </c>
      <c r="D68">
        <v>215</v>
      </c>
      <c r="E68">
        <v>218</v>
      </c>
      <c r="F68">
        <v>325</v>
      </c>
      <c r="G68">
        <v>429</v>
      </c>
      <c r="H68">
        <v>611</v>
      </c>
      <c r="I68">
        <v>638</v>
      </c>
    </row>
    <row r="69" spans="1:9" x14ac:dyDescent="0.35">
      <c r="A69" s="11" t="s">
        <v>71</v>
      </c>
      <c r="B69">
        <v>43</v>
      </c>
      <c r="C69">
        <v>13</v>
      </c>
      <c r="D69">
        <v>10</v>
      </c>
      <c r="E69">
        <v>27</v>
      </c>
      <c r="F69">
        <v>15</v>
      </c>
      <c r="G69">
        <v>398</v>
      </c>
      <c r="H69">
        <v>53</v>
      </c>
      <c r="I69">
        <v>123</v>
      </c>
    </row>
    <row r="70" spans="1:9" x14ac:dyDescent="0.35">
      <c r="A70" s="11" t="s">
        <v>72</v>
      </c>
      <c r="B70">
        <v>424</v>
      </c>
      <c r="C70">
        <v>98</v>
      </c>
      <c r="D70" s="3">
        <v>-117</v>
      </c>
      <c r="E70" s="3">
        <v>-99</v>
      </c>
      <c r="F70">
        <v>233</v>
      </c>
      <c r="G70">
        <v>23</v>
      </c>
      <c r="H70" s="3">
        <v>-138</v>
      </c>
      <c r="I70" s="3">
        <v>-26</v>
      </c>
    </row>
    <row r="71" spans="1:9" x14ac:dyDescent="0.35">
      <c r="A71" s="2" t="s">
        <v>73</v>
      </c>
      <c r="B71" s="3"/>
      <c r="C71" s="3"/>
      <c r="D71" s="3"/>
      <c r="E71" s="3"/>
      <c r="F71" s="3"/>
      <c r="G71" s="3"/>
      <c r="H71" s="3"/>
      <c r="I71" s="3"/>
    </row>
    <row r="72" spans="1:9" x14ac:dyDescent="0.35">
      <c r="A72" s="11" t="s">
        <v>74</v>
      </c>
      <c r="B72" s="3">
        <v>-216</v>
      </c>
      <c r="C72" s="3">
        <v>60</v>
      </c>
      <c r="D72" s="3">
        <v>-426</v>
      </c>
      <c r="E72" s="3">
        <v>187</v>
      </c>
      <c r="F72" s="3">
        <v>-270</v>
      </c>
      <c r="G72" s="8">
        <v>1239</v>
      </c>
      <c r="H72" s="3">
        <v>-1606</v>
      </c>
      <c r="I72" s="3">
        <v>-504</v>
      </c>
    </row>
    <row r="73" spans="1:9" x14ac:dyDescent="0.35">
      <c r="A73" s="11" t="s">
        <v>75</v>
      </c>
      <c r="B73" s="3">
        <v>-621</v>
      </c>
      <c r="C73" s="3">
        <v>-590</v>
      </c>
      <c r="D73" s="3">
        <v>-231</v>
      </c>
      <c r="E73" s="3">
        <v>-255</v>
      </c>
      <c r="F73" s="3">
        <v>-490</v>
      </c>
      <c r="G73" s="3">
        <v>-1854</v>
      </c>
      <c r="H73" s="3">
        <v>507</v>
      </c>
      <c r="I73" s="3">
        <v>-1676</v>
      </c>
    </row>
    <row r="74" spans="1:9" x14ac:dyDescent="0.35">
      <c r="A74" s="11" t="s">
        <v>100</v>
      </c>
      <c r="B74" s="3">
        <v>-144</v>
      </c>
      <c r="C74" s="3">
        <v>-161</v>
      </c>
      <c r="D74" s="3">
        <v>-120</v>
      </c>
      <c r="E74">
        <v>35</v>
      </c>
      <c r="F74" s="3">
        <v>-203</v>
      </c>
      <c r="G74" s="3">
        <v>-654</v>
      </c>
      <c r="H74" s="3">
        <v>-182</v>
      </c>
      <c r="I74" s="3">
        <v>-845</v>
      </c>
    </row>
    <row r="75" spans="1:9" x14ac:dyDescent="0.35">
      <c r="A75" s="11" t="s">
        <v>99</v>
      </c>
      <c r="B75" s="8">
        <v>1237</v>
      </c>
      <c r="C75" s="3">
        <v>-586</v>
      </c>
      <c r="D75" s="3">
        <v>-158</v>
      </c>
      <c r="E75" s="8">
        <v>1515</v>
      </c>
      <c r="F75" s="8">
        <v>1525</v>
      </c>
      <c r="G75">
        <v>24</v>
      </c>
      <c r="H75" s="3">
        <v>1326</v>
      </c>
      <c r="I75" s="3">
        <v>1365</v>
      </c>
    </row>
    <row r="76" spans="1:9" x14ac:dyDescent="0.35">
      <c r="A76" s="24" t="s">
        <v>76</v>
      </c>
      <c r="B76" s="25">
        <f t="shared" ref="B76:H76" si="13">+SUM(B64:B75)</f>
        <v>4680</v>
      </c>
      <c r="C76" s="25">
        <f t="shared" si="13"/>
        <v>3399</v>
      </c>
      <c r="D76" s="25">
        <f t="shared" si="13"/>
        <v>3846</v>
      </c>
      <c r="E76" s="25">
        <f t="shared" si="13"/>
        <v>4955</v>
      </c>
      <c r="F76" s="25">
        <f t="shared" si="13"/>
        <v>5903</v>
      </c>
      <c r="G76" s="25">
        <f t="shared" si="13"/>
        <v>2485</v>
      </c>
      <c r="H76" s="25">
        <f t="shared" si="13"/>
        <v>6657</v>
      </c>
      <c r="I76" s="25">
        <f>+SUM(I64:I75)</f>
        <v>5188</v>
      </c>
    </row>
    <row r="77" spans="1:9" x14ac:dyDescent="0.35">
      <c r="A77" s="1" t="s">
        <v>77</v>
      </c>
      <c r="B77" s="3"/>
      <c r="C77" s="3"/>
      <c r="D77" s="3"/>
      <c r="E77" s="3"/>
      <c r="F77" s="3"/>
      <c r="G77" s="3"/>
      <c r="H77" s="3"/>
      <c r="I77" s="3"/>
    </row>
    <row r="78" spans="1:9" x14ac:dyDescent="0.35">
      <c r="A78" s="2" t="s">
        <v>78</v>
      </c>
      <c r="B78" s="3">
        <v>-4936</v>
      </c>
      <c r="C78" s="3">
        <v>-5367</v>
      </c>
      <c r="D78" s="3">
        <v>-5928</v>
      </c>
      <c r="E78" s="3">
        <v>-4783</v>
      </c>
      <c r="F78" s="3">
        <v>-2937</v>
      </c>
      <c r="G78" s="3">
        <v>-2426</v>
      </c>
      <c r="H78" s="3">
        <v>-9961</v>
      </c>
      <c r="I78" s="3">
        <v>-12913</v>
      </c>
    </row>
    <row r="79" spans="1:9" x14ac:dyDescent="0.35">
      <c r="A79" s="2" t="s">
        <v>79</v>
      </c>
      <c r="B79" s="8">
        <v>3655</v>
      </c>
      <c r="C79" s="8">
        <v>2924</v>
      </c>
      <c r="D79" s="8">
        <v>3623</v>
      </c>
      <c r="E79" s="8">
        <v>3613</v>
      </c>
      <c r="F79" s="8">
        <v>1715</v>
      </c>
      <c r="G79">
        <v>74</v>
      </c>
      <c r="H79">
        <v>4236</v>
      </c>
      <c r="I79">
        <v>8199</v>
      </c>
    </row>
    <row r="80" spans="1:9" x14ac:dyDescent="0.35">
      <c r="A80" s="2" t="s">
        <v>80</v>
      </c>
      <c r="B80" s="8">
        <v>2216</v>
      </c>
      <c r="C80" s="8">
        <v>2386</v>
      </c>
      <c r="D80" s="8">
        <v>2423</v>
      </c>
      <c r="E80" s="8">
        <v>2496</v>
      </c>
      <c r="F80" s="8">
        <v>2072</v>
      </c>
      <c r="G80" s="8">
        <v>2379</v>
      </c>
      <c r="H80">
        <v>2449</v>
      </c>
      <c r="I80">
        <v>3967</v>
      </c>
    </row>
    <row r="81" spans="1:9" x14ac:dyDescent="0.35">
      <c r="A81" t="s">
        <v>134</v>
      </c>
      <c r="B81" s="3">
        <v>-150</v>
      </c>
      <c r="C81">
        <v>150</v>
      </c>
      <c r="D81" s="3">
        <v>0</v>
      </c>
      <c r="E81" s="3">
        <v>0</v>
      </c>
      <c r="F81" s="3">
        <v>0</v>
      </c>
      <c r="G81" s="3">
        <v>0</v>
      </c>
      <c r="H81" s="3">
        <v>0</v>
      </c>
      <c r="I81" s="3">
        <v>0</v>
      </c>
    </row>
    <row r="82" spans="1:9" x14ac:dyDescent="0.35">
      <c r="A82" s="2" t="s">
        <v>14</v>
      </c>
      <c r="B82" s="3">
        <v>-963</v>
      </c>
      <c r="C82" s="3">
        <v>-1143</v>
      </c>
      <c r="D82" s="3">
        <v>-1105</v>
      </c>
      <c r="E82" s="3">
        <v>-1028</v>
      </c>
      <c r="F82" s="3">
        <v>-1119</v>
      </c>
      <c r="G82" s="3">
        <v>-1086</v>
      </c>
      <c r="H82" s="3">
        <v>-695</v>
      </c>
      <c r="I82" s="3">
        <v>-758</v>
      </c>
    </row>
    <row r="83" spans="1:9" x14ac:dyDescent="0.35">
      <c r="A83" t="s">
        <v>135</v>
      </c>
      <c r="B83">
        <v>3</v>
      </c>
      <c r="C83">
        <v>10</v>
      </c>
      <c r="D83" s="8">
        <v>13</v>
      </c>
      <c r="E83" s="8">
        <v>3</v>
      </c>
      <c r="F83" s="8">
        <v>5</v>
      </c>
      <c r="G83" s="3">
        <v>0</v>
      </c>
      <c r="H83" s="3">
        <v>0</v>
      </c>
      <c r="I83" s="3">
        <v>0</v>
      </c>
    </row>
    <row r="84" spans="1:9" x14ac:dyDescent="0.35">
      <c r="A84" s="2" t="s">
        <v>81</v>
      </c>
      <c r="B84" s="3">
        <v>0</v>
      </c>
      <c r="C84">
        <v>6</v>
      </c>
      <c r="D84" s="3">
        <v>-34</v>
      </c>
      <c r="E84" s="3">
        <v>-25</v>
      </c>
      <c r="F84" s="3">
        <v>0</v>
      </c>
      <c r="G84">
        <v>31</v>
      </c>
      <c r="H84" s="3">
        <v>171</v>
      </c>
      <c r="I84" s="3">
        <v>-19</v>
      </c>
    </row>
    <row r="85" spans="1:9" x14ac:dyDescent="0.35">
      <c r="A85" s="26" t="s">
        <v>82</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35">
      <c r="A86" s="1" t="s">
        <v>83</v>
      </c>
      <c r="B86" s="3"/>
      <c r="C86" s="3"/>
      <c r="D86" s="3"/>
      <c r="E86" s="3"/>
      <c r="F86" s="3"/>
      <c r="G86" s="3"/>
      <c r="H86" s="3"/>
      <c r="I86" s="3"/>
    </row>
    <row r="87" spans="1:9" x14ac:dyDescent="0.35">
      <c r="A87" s="2" t="s">
        <v>84</v>
      </c>
      <c r="B87" s="3">
        <v>0</v>
      </c>
      <c r="C87">
        <v>981</v>
      </c>
      <c r="D87" s="8">
        <v>1482</v>
      </c>
      <c r="E87" s="3">
        <v>0</v>
      </c>
      <c r="F87" s="3">
        <v>0</v>
      </c>
      <c r="G87" s="8">
        <v>6134</v>
      </c>
      <c r="H87" s="3">
        <v>0</v>
      </c>
      <c r="I87" s="3">
        <v>0</v>
      </c>
    </row>
    <row r="88" spans="1:9" x14ac:dyDescent="0.35">
      <c r="A88" t="s">
        <v>136</v>
      </c>
      <c r="B88" s="3">
        <v>-7</v>
      </c>
      <c r="C88" s="3">
        <v>-106</v>
      </c>
      <c r="D88" s="3">
        <v>-44</v>
      </c>
      <c r="E88" s="3">
        <v>-6</v>
      </c>
      <c r="F88" s="3">
        <v>-6</v>
      </c>
      <c r="G88" s="3">
        <v>0</v>
      </c>
      <c r="H88" s="3">
        <v>0</v>
      </c>
      <c r="I88" s="3">
        <v>0</v>
      </c>
    </row>
    <row r="89" spans="1:9" x14ac:dyDescent="0.35">
      <c r="A89" s="2" t="s">
        <v>85</v>
      </c>
      <c r="B89" s="3">
        <v>-63</v>
      </c>
      <c r="C89" s="3">
        <v>-67</v>
      </c>
      <c r="D89">
        <v>327</v>
      </c>
      <c r="E89">
        <v>13</v>
      </c>
      <c r="F89" s="3">
        <v>-325</v>
      </c>
      <c r="G89">
        <v>49</v>
      </c>
      <c r="H89" s="3">
        <v>-52</v>
      </c>
      <c r="I89" s="3">
        <v>15</v>
      </c>
    </row>
    <row r="90" spans="1:9" x14ac:dyDescent="0.35">
      <c r="A90" t="s">
        <v>137</v>
      </c>
      <c r="B90" s="3">
        <v>-19</v>
      </c>
      <c r="C90" s="3">
        <v>-7</v>
      </c>
      <c r="D90" s="3">
        <v>-17</v>
      </c>
      <c r="E90" s="3">
        <v>-23</v>
      </c>
      <c r="F90" s="3">
        <v>-27</v>
      </c>
      <c r="G90" s="3">
        <v>0</v>
      </c>
      <c r="H90" s="3">
        <v>0</v>
      </c>
      <c r="I90" s="3">
        <v>0</v>
      </c>
    </row>
    <row r="91" spans="1:9" x14ac:dyDescent="0.35">
      <c r="A91" s="2" t="s">
        <v>86</v>
      </c>
      <c r="B91" s="3">
        <v>0</v>
      </c>
      <c r="C91" s="3">
        <v>0</v>
      </c>
      <c r="D91" s="3">
        <v>0</v>
      </c>
      <c r="E91" s="3">
        <v>0</v>
      </c>
      <c r="F91" s="3">
        <v>0</v>
      </c>
      <c r="G91" s="3">
        <v>-6</v>
      </c>
      <c r="H91" s="3">
        <v>-197</v>
      </c>
      <c r="I91" s="3">
        <v>0</v>
      </c>
    </row>
    <row r="92" spans="1:9" x14ac:dyDescent="0.35">
      <c r="A92" s="2" t="s">
        <v>87</v>
      </c>
      <c r="B92">
        <v>514</v>
      </c>
      <c r="C92">
        <v>507</v>
      </c>
      <c r="D92">
        <v>489</v>
      </c>
      <c r="E92">
        <v>733</v>
      </c>
      <c r="F92">
        <v>700</v>
      </c>
      <c r="G92">
        <v>885</v>
      </c>
      <c r="H92">
        <v>1172</v>
      </c>
      <c r="I92">
        <v>1151</v>
      </c>
    </row>
    <row r="93" spans="1:9" x14ac:dyDescent="0.35">
      <c r="A93" s="2" t="s">
        <v>16</v>
      </c>
      <c r="B93" s="3">
        <v>-2534</v>
      </c>
      <c r="C93" s="3">
        <v>-3238</v>
      </c>
      <c r="D93" s="3">
        <v>-3223</v>
      </c>
      <c r="E93" s="3">
        <v>-4254</v>
      </c>
      <c r="F93" s="3">
        <v>-4286</v>
      </c>
      <c r="G93" s="3">
        <v>-3067</v>
      </c>
      <c r="H93" s="3">
        <v>-608</v>
      </c>
      <c r="I93" s="3">
        <v>-4014</v>
      </c>
    </row>
    <row r="94" spans="1:9" x14ac:dyDescent="0.35">
      <c r="A94" s="2" t="s">
        <v>88</v>
      </c>
      <c r="B94" s="3">
        <v>-899</v>
      </c>
      <c r="C94" s="3">
        <v>-1022</v>
      </c>
      <c r="D94" s="3">
        <v>-1133</v>
      </c>
      <c r="E94" s="3">
        <v>-1243</v>
      </c>
      <c r="F94" s="3">
        <v>-1332</v>
      </c>
      <c r="G94" s="3">
        <v>-1452</v>
      </c>
      <c r="H94" s="3">
        <v>-1638</v>
      </c>
      <c r="I94" s="3">
        <v>-1837</v>
      </c>
    </row>
    <row r="95" spans="1:9" x14ac:dyDescent="0.35">
      <c r="A95" s="2" t="s">
        <v>89</v>
      </c>
      <c r="B95">
        <v>218</v>
      </c>
      <c r="C95" s="3">
        <v>-22</v>
      </c>
      <c r="D95" s="3">
        <v>-29</v>
      </c>
      <c r="E95" s="3">
        <v>-55</v>
      </c>
      <c r="F95" s="3">
        <v>-17</v>
      </c>
      <c r="G95" s="3">
        <v>-52</v>
      </c>
      <c r="H95" s="3">
        <v>-136</v>
      </c>
      <c r="I95" s="3">
        <v>-151</v>
      </c>
    </row>
    <row r="96" spans="1:9" x14ac:dyDescent="0.35">
      <c r="A96" s="26" t="s">
        <v>90</v>
      </c>
      <c r="B96" s="25">
        <f t="shared" ref="B96:I96" si="15">+SUM(B87:B95)</f>
        <v>-2790</v>
      </c>
      <c r="C96" s="25">
        <f t="shared" si="15"/>
        <v>-2974</v>
      </c>
      <c r="D96" s="25">
        <f t="shared" si="15"/>
        <v>-2148</v>
      </c>
      <c r="E96" s="25">
        <f t="shared" si="15"/>
        <v>-4835</v>
      </c>
      <c r="F96" s="25">
        <f t="shared" si="15"/>
        <v>-5293</v>
      </c>
      <c r="G96" s="25">
        <f t="shared" si="15"/>
        <v>2491</v>
      </c>
      <c r="H96" s="25">
        <f t="shared" si="15"/>
        <v>-1459</v>
      </c>
      <c r="I96" s="25">
        <f t="shared" si="15"/>
        <v>-4836</v>
      </c>
    </row>
    <row r="97" spans="1:9" x14ac:dyDescent="0.35">
      <c r="A97" s="2" t="s">
        <v>91</v>
      </c>
      <c r="B97" s="3">
        <v>-83</v>
      </c>
      <c r="C97" s="3">
        <v>-105</v>
      </c>
      <c r="D97" s="3">
        <v>-20</v>
      </c>
      <c r="E97">
        <v>45</v>
      </c>
      <c r="F97" s="3">
        <v>-129</v>
      </c>
      <c r="G97" s="3">
        <v>-66</v>
      </c>
      <c r="H97" s="8">
        <v>143</v>
      </c>
      <c r="I97" s="3">
        <v>-143</v>
      </c>
    </row>
    <row r="98" spans="1:9" x14ac:dyDescent="0.35">
      <c r="A98" s="26" t="s">
        <v>92</v>
      </c>
      <c r="B98" s="25">
        <f t="shared" ref="B98:I98" si="16">+B76+B85+B96+B97</f>
        <v>1632</v>
      </c>
      <c r="C98" s="25">
        <f t="shared" si="16"/>
        <v>-714</v>
      </c>
      <c r="D98" s="25">
        <f t="shared" si="16"/>
        <v>670</v>
      </c>
      <c r="E98" s="25">
        <f t="shared" si="16"/>
        <v>441</v>
      </c>
      <c r="F98" s="25">
        <f t="shared" si="16"/>
        <v>217</v>
      </c>
      <c r="G98" s="25">
        <f t="shared" si="16"/>
        <v>3882</v>
      </c>
      <c r="H98" s="25">
        <f t="shared" si="16"/>
        <v>1541</v>
      </c>
      <c r="I98" s="25">
        <f t="shared" si="16"/>
        <v>-1315</v>
      </c>
    </row>
    <row r="99" spans="1:9" x14ac:dyDescent="0.35">
      <c r="A99" t="s">
        <v>93</v>
      </c>
      <c r="B99" s="8">
        <v>2220</v>
      </c>
      <c r="C99" s="8">
        <v>3852</v>
      </c>
      <c r="D99" s="8">
        <v>3138</v>
      </c>
      <c r="E99" s="8">
        <v>3808</v>
      </c>
      <c r="F99" s="8">
        <v>4249</v>
      </c>
      <c r="G99" s="8">
        <v>4466</v>
      </c>
      <c r="H99" s="8">
        <v>8348</v>
      </c>
      <c r="I99" s="8">
        <f>+H100</f>
        <v>9889</v>
      </c>
    </row>
    <row r="100" spans="1:9" ht="15" thickBot="1" x14ac:dyDescent="0.4">
      <c r="A100" s="6" t="s">
        <v>94</v>
      </c>
      <c r="B100" s="7">
        <f t="shared" ref="B100:I100" si="17">+B98+B99</f>
        <v>3852</v>
      </c>
      <c r="C100" s="7">
        <f t="shared" si="17"/>
        <v>3138</v>
      </c>
      <c r="D100" s="7">
        <f t="shared" si="17"/>
        <v>3808</v>
      </c>
      <c r="E100" s="7">
        <f t="shared" si="17"/>
        <v>4249</v>
      </c>
      <c r="F100" s="7">
        <f t="shared" si="17"/>
        <v>4466</v>
      </c>
      <c r="G100" s="7">
        <f t="shared" si="17"/>
        <v>8348</v>
      </c>
      <c r="H100" s="7">
        <f t="shared" si="17"/>
        <v>9889</v>
      </c>
      <c r="I100" s="7">
        <f t="shared" si="17"/>
        <v>8574</v>
      </c>
    </row>
    <row r="101" spans="1:9" s="12" customFormat="1" ht="15" thickTop="1" x14ac:dyDescent="0.35">
      <c r="A101" s="12" t="s">
        <v>19</v>
      </c>
      <c r="B101" s="13">
        <f t="shared" ref="B101:I101" si="18">+B100-B25</f>
        <v>0</v>
      </c>
      <c r="C101" s="13">
        <f t="shared" si="18"/>
        <v>0</v>
      </c>
      <c r="D101" s="13">
        <f t="shared" si="18"/>
        <v>0</v>
      </c>
      <c r="E101" s="13">
        <f t="shared" si="18"/>
        <v>0</v>
      </c>
      <c r="F101" s="13">
        <f t="shared" si="18"/>
        <v>0</v>
      </c>
      <c r="G101" s="13">
        <f t="shared" si="18"/>
        <v>0</v>
      </c>
      <c r="H101" s="13">
        <f t="shared" si="18"/>
        <v>0</v>
      </c>
      <c r="I101" s="13">
        <f t="shared" si="18"/>
        <v>0</v>
      </c>
    </row>
    <row r="102" spans="1:9" x14ac:dyDescent="0.35">
      <c r="A102" t="s">
        <v>95</v>
      </c>
      <c r="B102" s="3"/>
      <c r="C102" s="3"/>
      <c r="D102" s="3"/>
      <c r="E102" s="3"/>
      <c r="F102" s="3"/>
      <c r="G102" s="3"/>
      <c r="H102" s="3"/>
      <c r="I102" s="3"/>
    </row>
    <row r="103" spans="1:9" x14ac:dyDescent="0.35">
      <c r="A103" s="2" t="s">
        <v>17</v>
      </c>
      <c r="B103" s="3"/>
      <c r="C103" s="3"/>
      <c r="D103" s="3"/>
      <c r="E103" s="3"/>
      <c r="F103" s="3"/>
      <c r="G103" s="3"/>
      <c r="H103" s="3"/>
      <c r="I103" s="3"/>
    </row>
    <row r="104" spans="1:9" x14ac:dyDescent="0.35">
      <c r="A104" s="11" t="s">
        <v>96</v>
      </c>
      <c r="B104">
        <v>53</v>
      </c>
      <c r="C104">
        <v>70</v>
      </c>
      <c r="D104">
        <v>98</v>
      </c>
      <c r="E104">
        <v>125</v>
      </c>
      <c r="F104">
        <v>153</v>
      </c>
      <c r="G104">
        <v>140</v>
      </c>
      <c r="H104">
        <v>293</v>
      </c>
      <c r="I104">
        <v>290</v>
      </c>
    </row>
    <row r="105" spans="1:9" x14ac:dyDescent="0.35">
      <c r="A105" s="11" t="s">
        <v>18</v>
      </c>
      <c r="B105" s="8">
        <v>1262</v>
      </c>
      <c r="C105">
        <v>748</v>
      </c>
      <c r="D105">
        <v>703</v>
      </c>
      <c r="E105">
        <v>529</v>
      </c>
      <c r="F105">
        <v>757</v>
      </c>
      <c r="G105" s="8">
        <v>1028</v>
      </c>
      <c r="H105" s="8">
        <v>1177</v>
      </c>
      <c r="I105" s="8">
        <v>1231</v>
      </c>
    </row>
    <row r="106" spans="1:9" x14ac:dyDescent="0.35">
      <c r="A106" s="11" t="s">
        <v>97</v>
      </c>
      <c r="B106">
        <v>206</v>
      </c>
      <c r="C106">
        <v>252</v>
      </c>
      <c r="D106">
        <v>266</v>
      </c>
      <c r="E106">
        <v>294</v>
      </c>
      <c r="F106">
        <v>160</v>
      </c>
      <c r="G106">
        <v>121</v>
      </c>
      <c r="H106">
        <v>179</v>
      </c>
      <c r="I106">
        <v>160</v>
      </c>
    </row>
    <row r="107" spans="1:9" x14ac:dyDescent="0.35">
      <c r="A107" s="11" t="s">
        <v>98</v>
      </c>
      <c r="B107">
        <v>240</v>
      </c>
      <c r="C107">
        <v>271</v>
      </c>
      <c r="D107">
        <v>300</v>
      </c>
      <c r="E107">
        <v>320</v>
      </c>
      <c r="F107">
        <v>347</v>
      </c>
      <c r="G107">
        <v>385</v>
      </c>
      <c r="H107">
        <v>438</v>
      </c>
      <c r="I107">
        <v>480</v>
      </c>
    </row>
    <row r="109" spans="1:9" x14ac:dyDescent="0.35">
      <c r="A109" s="14" t="s">
        <v>101</v>
      </c>
      <c r="B109" s="14"/>
      <c r="C109" s="14"/>
      <c r="D109" s="14"/>
      <c r="E109" s="14"/>
      <c r="F109" s="14"/>
      <c r="G109" s="14"/>
      <c r="H109" s="14"/>
      <c r="I109" s="14"/>
    </row>
    <row r="110" spans="1:9" x14ac:dyDescent="0.35">
      <c r="A110" s="27" t="s">
        <v>111</v>
      </c>
      <c r="B110" s="3"/>
      <c r="C110" s="3"/>
      <c r="D110" s="3"/>
      <c r="E110" s="3"/>
      <c r="F110" s="3"/>
      <c r="G110" s="3"/>
      <c r="H110" s="3"/>
      <c r="I110" s="3"/>
    </row>
    <row r="111" spans="1:9" x14ac:dyDescent="0.35">
      <c r="A111" s="2" t="s">
        <v>102</v>
      </c>
      <c r="B111" s="3">
        <f t="shared" ref="B111:H111" si="19">+SUM(B112:B114)</f>
        <v>13740</v>
      </c>
      <c r="C111" s="3">
        <f t="shared" si="19"/>
        <v>14764</v>
      </c>
      <c r="D111" s="3">
        <f t="shared" si="19"/>
        <v>15216</v>
      </c>
      <c r="E111" s="3">
        <f t="shared" si="19"/>
        <v>14855</v>
      </c>
      <c r="F111" s="3">
        <f t="shared" si="19"/>
        <v>15902</v>
      </c>
      <c r="G111" s="3">
        <f t="shared" si="19"/>
        <v>14484</v>
      </c>
      <c r="H111" s="3">
        <f t="shared" si="19"/>
        <v>17179</v>
      </c>
      <c r="I111" s="3">
        <f>+SUM(I112:I114)</f>
        <v>18353</v>
      </c>
    </row>
    <row r="112" spans="1:9" x14ac:dyDescent="0.35">
      <c r="A112" s="11" t="s">
        <v>115</v>
      </c>
      <c r="B112" s="8">
        <v>8506</v>
      </c>
      <c r="C112" s="8">
        <v>9299</v>
      </c>
      <c r="D112" s="8">
        <v>9684</v>
      </c>
      <c r="E112" s="8">
        <v>9322</v>
      </c>
      <c r="F112" s="8">
        <v>10045</v>
      </c>
      <c r="G112" s="8">
        <v>9329</v>
      </c>
      <c r="H112" s="8">
        <v>11644</v>
      </c>
      <c r="I112" s="8">
        <v>12228</v>
      </c>
    </row>
    <row r="113" spans="1:9" x14ac:dyDescent="0.35">
      <c r="A113" s="11" t="s">
        <v>116</v>
      </c>
      <c r="B113" s="8">
        <v>4410</v>
      </c>
      <c r="C113" s="8">
        <v>4746</v>
      </c>
      <c r="D113" s="8">
        <v>4886</v>
      </c>
      <c r="E113" s="8">
        <v>4938</v>
      </c>
      <c r="F113" s="8">
        <v>5260</v>
      </c>
      <c r="G113" s="8">
        <v>4639</v>
      </c>
      <c r="H113" s="8">
        <v>5028</v>
      </c>
      <c r="I113" s="8">
        <v>5492</v>
      </c>
    </row>
    <row r="114" spans="1:9" x14ac:dyDescent="0.35">
      <c r="A114" s="11" t="s">
        <v>117</v>
      </c>
      <c r="B114">
        <v>824</v>
      </c>
      <c r="C114">
        <v>719</v>
      </c>
      <c r="D114">
        <v>646</v>
      </c>
      <c r="E114">
        <v>595</v>
      </c>
      <c r="F114">
        <v>597</v>
      </c>
      <c r="G114">
        <v>516</v>
      </c>
      <c r="H114">
        <v>507</v>
      </c>
      <c r="I114">
        <v>633</v>
      </c>
    </row>
    <row r="115" spans="1:9" x14ac:dyDescent="0.35">
      <c r="A115" s="2" t="s">
        <v>103</v>
      </c>
      <c r="B115" s="3">
        <f t="shared" ref="B115:I115" si="20">+SUM(B116:B118)</f>
        <v>7126</v>
      </c>
      <c r="C115" s="3">
        <f t="shared" si="20"/>
        <v>7568</v>
      </c>
      <c r="D115" s="3">
        <f t="shared" si="20"/>
        <v>7970</v>
      </c>
      <c r="E115" s="3">
        <f t="shared" si="20"/>
        <v>9242</v>
      </c>
      <c r="F115" s="3">
        <f t="shared" si="20"/>
        <v>9812</v>
      </c>
      <c r="G115" s="3">
        <f t="shared" si="20"/>
        <v>9347</v>
      </c>
      <c r="H115" s="3">
        <f t="shared" si="20"/>
        <v>11456</v>
      </c>
      <c r="I115" s="3">
        <f t="shared" si="20"/>
        <v>12479</v>
      </c>
    </row>
    <row r="116" spans="1:9" x14ac:dyDescent="0.35">
      <c r="A116" s="11" t="s">
        <v>115</v>
      </c>
      <c r="B116" s="8">
        <v>4703</v>
      </c>
      <c r="C116" s="8">
        <v>5043</v>
      </c>
      <c r="D116" s="8">
        <v>5192</v>
      </c>
      <c r="E116" s="8">
        <v>5875</v>
      </c>
      <c r="F116" s="8">
        <v>6293</v>
      </c>
      <c r="G116" s="8">
        <v>5892</v>
      </c>
      <c r="H116" s="8">
        <v>6970</v>
      </c>
      <c r="I116" s="8">
        <v>7388</v>
      </c>
    </row>
    <row r="117" spans="1:9" x14ac:dyDescent="0.35">
      <c r="A117" s="11" t="s">
        <v>116</v>
      </c>
      <c r="B117">
        <v>2051</v>
      </c>
      <c r="C117" s="8">
        <v>2149</v>
      </c>
      <c r="D117" s="8">
        <v>2395</v>
      </c>
      <c r="E117" s="8">
        <v>2940</v>
      </c>
      <c r="F117" s="8">
        <v>3087</v>
      </c>
      <c r="G117" s="8">
        <v>3053</v>
      </c>
      <c r="H117" s="8">
        <v>3996</v>
      </c>
      <c r="I117" s="8">
        <v>4527</v>
      </c>
    </row>
    <row r="118" spans="1:9" x14ac:dyDescent="0.35">
      <c r="A118" s="11" t="s">
        <v>117</v>
      </c>
      <c r="B118">
        <v>372</v>
      </c>
      <c r="C118">
        <v>376</v>
      </c>
      <c r="D118">
        <v>383</v>
      </c>
      <c r="E118">
        <v>427</v>
      </c>
      <c r="F118">
        <v>432</v>
      </c>
      <c r="G118">
        <v>402</v>
      </c>
      <c r="H118">
        <v>490</v>
      </c>
      <c r="I118">
        <v>564</v>
      </c>
    </row>
    <row r="119" spans="1:9" x14ac:dyDescent="0.35">
      <c r="A119" s="2" t="s">
        <v>104</v>
      </c>
      <c r="B119" s="3">
        <f t="shared" ref="B119:I119" si="21">+SUM(B120:B122)</f>
        <v>3067</v>
      </c>
      <c r="C119" s="3">
        <f t="shared" si="21"/>
        <v>3785</v>
      </c>
      <c r="D119" s="3">
        <f t="shared" si="21"/>
        <v>4237</v>
      </c>
      <c r="E119" s="3">
        <f t="shared" si="21"/>
        <v>5134</v>
      </c>
      <c r="F119" s="3">
        <f t="shared" si="21"/>
        <v>6208</v>
      </c>
      <c r="G119" s="3">
        <f t="shared" si="21"/>
        <v>6679</v>
      </c>
      <c r="H119" s="3">
        <f t="shared" si="21"/>
        <v>8290</v>
      </c>
      <c r="I119" s="3">
        <f t="shared" si="21"/>
        <v>7547</v>
      </c>
    </row>
    <row r="120" spans="1:9" x14ac:dyDescent="0.35">
      <c r="A120" s="11" t="s">
        <v>115</v>
      </c>
      <c r="B120" s="8">
        <v>2016</v>
      </c>
      <c r="C120" s="8">
        <v>2599</v>
      </c>
      <c r="D120" s="8">
        <v>2920</v>
      </c>
      <c r="E120" s="8">
        <v>3496</v>
      </c>
      <c r="F120" s="8">
        <v>4262</v>
      </c>
      <c r="G120" s="8">
        <v>4635</v>
      </c>
      <c r="H120" s="8">
        <v>5748</v>
      </c>
      <c r="I120" s="8">
        <v>5416</v>
      </c>
    </row>
    <row r="121" spans="1:9" x14ac:dyDescent="0.35">
      <c r="A121" s="11" t="s">
        <v>116</v>
      </c>
      <c r="B121">
        <v>925</v>
      </c>
      <c r="C121" s="8">
        <v>1055</v>
      </c>
      <c r="D121" s="8">
        <v>1188</v>
      </c>
      <c r="E121" s="8">
        <v>1508</v>
      </c>
      <c r="F121" s="8">
        <v>1808</v>
      </c>
      <c r="G121" s="8">
        <v>1896</v>
      </c>
      <c r="H121" s="8">
        <v>2347</v>
      </c>
      <c r="I121" s="8">
        <v>1938</v>
      </c>
    </row>
    <row r="122" spans="1:9" x14ac:dyDescent="0.35">
      <c r="A122" s="11" t="s">
        <v>117</v>
      </c>
      <c r="B122">
        <v>126</v>
      </c>
      <c r="C122">
        <v>131</v>
      </c>
      <c r="D122">
        <v>129</v>
      </c>
      <c r="E122">
        <v>130</v>
      </c>
      <c r="F122">
        <v>138</v>
      </c>
      <c r="G122">
        <v>148</v>
      </c>
      <c r="H122">
        <v>195</v>
      </c>
      <c r="I122">
        <v>193</v>
      </c>
    </row>
    <row r="123" spans="1:9" x14ac:dyDescent="0.35">
      <c r="A123" s="2" t="s">
        <v>108</v>
      </c>
      <c r="B123" s="3">
        <f t="shared" ref="B123:I123" si="22">+SUM(B124:B126)</f>
        <v>4653</v>
      </c>
      <c r="C123" s="3">
        <f t="shared" si="22"/>
        <v>4317</v>
      </c>
      <c r="D123" s="3">
        <f t="shared" si="22"/>
        <v>4737</v>
      </c>
      <c r="E123" s="3">
        <f t="shared" si="22"/>
        <v>5166</v>
      </c>
      <c r="F123" s="3">
        <f t="shared" si="22"/>
        <v>5254</v>
      </c>
      <c r="G123" s="3">
        <f t="shared" si="22"/>
        <v>5028</v>
      </c>
      <c r="H123" s="3">
        <f t="shared" si="22"/>
        <v>5343</v>
      </c>
      <c r="I123" s="3">
        <f t="shared" si="22"/>
        <v>5955</v>
      </c>
    </row>
    <row r="124" spans="1:9" x14ac:dyDescent="0.35">
      <c r="A124" s="11" t="s">
        <v>115</v>
      </c>
      <c r="B124" s="8">
        <v>3093</v>
      </c>
      <c r="C124" s="8">
        <v>2930</v>
      </c>
      <c r="D124" s="8">
        <v>3285</v>
      </c>
      <c r="E124" s="8">
        <v>3575</v>
      </c>
      <c r="F124" s="8">
        <v>3622</v>
      </c>
      <c r="G124" s="8">
        <v>3449</v>
      </c>
      <c r="H124" s="8">
        <v>3659</v>
      </c>
      <c r="I124" s="8">
        <v>4111</v>
      </c>
    </row>
    <row r="125" spans="1:9" x14ac:dyDescent="0.35">
      <c r="A125" s="11" t="s">
        <v>116</v>
      </c>
      <c r="B125" s="8">
        <v>1251</v>
      </c>
      <c r="C125" s="8">
        <v>1117</v>
      </c>
      <c r="D125" s="8">
        <v>1185</v>
      </c>
      <c r="E125" s="8">
        <v>1347</v>
      </c>
      <c r="F125" s="8">
        <v>1395</v>
      </c>
      <c r="G125" s="8">
        <v>1365</v>
      </c>
      <c r="H125" s="8">
        <v>1494</v>
      </c>
      <c r="I125" s="8">
        <v>1610</v>
      </c>
    </row>
    <row r="126" spans="1:9" x14ac:dyDescent="0.35">
      <c r="A126" s="11" t="s">
        <v>117</v>
      </c>
      <c r="B126" s="8">
        <v>309</v>
      </c>
      <c r="C126">
        <v>270</v>
      </c>
      <c r="D126">
        <v>267</v>
      </c>
      <c r="E126">
        <v>244</v>
      </c>
      <c r="F126">
        <v>237</v>
      </c>
      <c r="G126">
        <v>214</v>
      </c>
      <c r="H126">
        <v>190</v>
      </c>
      <c r="I126">
        <v>234</v>
      </c>
    </row>
    <row r="127" spans="1:9" x14ac:dyDescent="0.35">
      <c r="A127" s="2" t="s">
        <v>109</v>
      </c>
      <c r="B127">
        <v>115</v>
      </c>
      <c r="C127">
        <v>73</v>
      </c>
      <c r="D127">
        <v>73</v>
      </c>
      <c r="E127">
        <v>88</v>
      </c>
      <c r="F127">
        <v>42</v>
      </c>
      <c r="G127">
        <v>30</v>
      </c>
      <c r="H127" s="3">
        <v>25</v>
      </c>
      <c r="I127" s="3">
        <v>102</v>
      </c>
    </row>
    <row r="128" spans="1:9" x14ac:dyDescent="0.35">
      <c r="A128" s="4" t="s">
        <v>105</v>
      </c>
      <c r="B128" s="5">
        <f t="shared" ref="B128:I128" si="23">+B111+B115+B119+B123+B127</f>
        <v>28701</v>
      </c>
      <c r="C128" s="5">
        <f t="shared" si="23"/>
        <v>30507</v>
      </c>
      <c r="D128" s="5">
        <f t="shared" si="23"/>
        <v>32233</v>
      </c>
      <c r="E128" s="5">
        <f t="shared" si="23"/>
        <v>34485</v>
      </c>
      <c r="F128" s="5">
        <f t="shared" si="23"/>
        <v>37218</v>
      </c>
      <c r="G128" s="5">
        <f t="shared" si="23"/>
        <v>35568</v>
      </c>
      <c r="H128" s="5">
        <f t="shared" si="23"/>
        <v>42293</v>
      </c>
      <c r="I128" s="5">
        <f t="shared" si="23"/>
        <v>44436</v>
      </c>
    </row>
    <row r="129" spans="1:9" x14ac:dyDescent="0.35">
      <c r="A129" s="2" t="s">
        <v>106</v>
      </c>
      <c r="B129" s="8">
        <v>1982</v>
      </c>
      <c r="C129" s="8">
        <v>1955</v>
      </c>
      <c r="D129" s="8">
        <v>2042</v>
      </c>
      <c r="E129" s="8">
        <v>1886</v>
      </c>
      <c r="F129" s="8">
        <v>1906</v>
      </c>
      <c r="G129" s="8">
        <v>1846</v>
      </c>
      <c r="H129" s="3">
        <v>2205</v>
      </c>
      <c r="I129">
        <v>2346</v>
      </c>
    </row>
    <row r="130" spans="1:9" x14ac:dyDescent="0.35">
      <c r="A130" s="2" t="s">
        <v>110</v>
      </c>
      <c r="B130" s="3">
        <v>-82</v>
      </c>
      <c r="C130" s="3">
        <v>-86</v>
      </c>
      <c r="D130">
        <v>75</v>
      </c>
      <c r="E130">
        <v>26</v>
      </c>
      <c r="F130" s="3">
        <v>-7</v>
      </c>
      <c r="G130" s="3">
        <v>-11</v>
      </c>
      <c r="H130" s="3">
        <v>40</v>
      </c>
      <c r="I130" s="3">
        <v>-72</v>
      </c>
    </row>
    <row r="131" spans="1:9" ht="15" thickBot="1" x14ac:dyDescent="0.4">
      <c r="A131" s="6" t="s">
        <v>107</v>
      </c>
      <c r="B131" s="7">
        <f t="shared" ref="B131:I131" si="24">+B128+B129+B130</f>
        <v>30601</v>
      </c>
      <c r="C131" s="7">
        <f t="shared" si="24"/>
        <v>32376</v>
      </c>
      <c r="D131" s="7">
        <f t="shared" si="24"/>
        <v>34350</v>
      </c>
      <c r="E131" s="7">
        <f t="shared" si="24"/>
        <v>36397</v>
      </c>
      <c r="F131" s="7">
        <f t="shared" si="24"/>
        <v>39117</v>
      </c>
      <c r="G131" s="7">
        <f t="shared" si="24"/>
        <v>37403</v>
      </c>
      <c r="H131" s="7">
        <f t="shared" si="24"/>
        <v>44538</v>
      </c>
      <c r="I131" s="7">
        <f t="shared" si="24"/>
        <v>46710</v>
      </c>
    </row>
    <row r="132" spans="1:9" s="12" customFormat="1" ht="15" thickTop="1" x14ac:dyDescent="0.35">
      <c r="A132" s="12" t="s">
        <v>113</v>
      </c>
      <c r="B132" s="13">
        <f>+I131-I2</f>
        <v>0</v>
      </c>
      <c r="C132" s="13">
        <f t="shared" ref="C132:I132" si="25">+C131-C2</f>
        <v>0</v>
      </c>
      <c r="D132" s="13">
        <f t="shared" si="25"/>
        <v>0</v>
      </c>
      <c r="E132" s="13">
        <f t="shared" si="25"/>
        <v>0</v>
      </c>
      <c r="F132" s="13">
        <f t="shared" si="25"/>
        <v>0</v>
      </c>
      <c r="G132" s="13">
        <f t="shared" si="25"/>
        <v>0</v>
      </c>
      <c r="H132" s="13">
        <f t="shared" si="25"/>
        <v>0</v>
      </c>
      <c r="I132" s="13">
        <f t="shared" si="25"/>
        <v>0</v>
      </c>
    </row>
    <row r="133" spans="1:9" x14ac:dyDescent="0.35">
      <c r="A133" s="1" t="s">
        <v>112</v>
      </c>
    </row>
    <row r="134" spans="1:9" x14ac:dyDescent="0.35">
      <c r="A134" s="2" t="s">
        <v>102</v>
      </c>
      <c r="B134" s="8">
        <v>3645</v>
      </c>
      <c r="C134" s="8">
        <v>3763</v>
      </c>
      <c r="D134" s="8">
        <v>3875</v>
      </c>
      <c r="E134" s="8">
        <v>3600</v>
      </c>
      <c r="F134" s="8">
        <v>3925</v>
      </c>
      <c r="G134" s="8">
        <v>2899</v>
      </c>
      <c r="H134" s="3">
        <v>5089</v>
      </c>
      <c r="I134" s="8">
        <v>5114</v>
      </c>
    </row>
    <row r="135" spans="1:9" x14ac:dyDescent="0.35">
      <c r="A135" s="2" t="s">
        <v>103</v>
      </c>
      <c r="B135" s="8">
        <f>1275+249</f>
        <v>1524</v>
      </c>
      <c r="C135" s="8">
        <v>1787</v>
      </c>
      <c r="D135" s="8">
        <v>1507</v>
      </c>
      <c r="E135" s="8">
        <v>1587</v>
      </c>
      <c r="F135" s="8">
        <v>1995</v>
      </c>
      <c r="G135" s="8">
        <v>1541</v>
      </c>
      <c r="H135" s="3">
        <v>2435</v>
      </c>
      <c r="I135" s="8">
        <v>3293</v>
      </c>
    </row>
    <row r="136" spans="1:9" x14ac:dyDescent="0.35">
      <c r="A136" s="2" t="s">
        <v>104</v>
      </c>
      <c r="B136">
        <v>993</v>
      </c>
      <c r="C136" s="8">
        <v>1372</v>
      </c>
      <c r="D136" s="8">
        <v>1507</v>
      </c>
      <c r="E136" s="8">
        <v>1807</v>
      </c>
      <c r="F136" s="8">
        <v>2376</v>
      </c>
      <c r="G136" s="8">
        <v>2490</v>
      </c>
      <c r="H136" s="3">
        <v>3243</v>
      </c>
      <c r="I136" s="8">
        <v>2365</v>
      </c>
    </row>
    <row r="137" spans="1:9" x14ac:dyDescent="0.35">
      <c r="A137" s="2" t="s">
        <v>108</v>
      </c>
      <c r="B137">
        <f>100+818</f>
        <v>918</v>
      </c>
      <c r="C137" s="8">
        <v>1002</v>
      </c>
      <c r="D137">
        <v>980</v>
      </c>
      <c r="E137" s="8">
        <v>1189</v>
      </c>
      <c r="F137" s="8">
        <v>1323</v>
      </c>
      <c r="G137" s="8">
        <v>1184</v>
      </c>
      <c r="H137" s="3">
        <v>1530</v>
      </c>
      <c r="I137" s="8">
        <v>1896</v>
      </c>
    </row>
    <row r="138" spans="1:9" x14ac:dyDescent="0.35">
      <c r="A138" s="2" t="s">
        <v>109</v>
      </c>
      <c r="B138" s="3">
        <v>-2267</v>
      </c>
      <c r="C138" s="3">
        <v>-2596</v>
      </c>
      <c r="D138" s="3">
        <v>-2677</v>
      </c>
      <c r="E138" s="3">
        <v>-2658</v>
      </c>
      <c r="F138" s="3">
        <v>-3262</v>
      </c>
      <c r="G138" s="3">
        <v>-3468</v>
      </c>
      <c r="H138" s="3">
        <v>-3656</v>
      </c>
      <c r="I138" s="3">
        <v>-4262</v>
      </c>
    </row>
    <row r="139" spans="1:9" x14ac:dyDescent="0.35">
      <c r="A139" s="4" t="s">
        <v>105</v>
      </c>
      <c r="B139" s="5">
        <f t="shared" ref="B139:I139" si="26">+SUM(B134:B138)</f>
        <v>4813</v>
      </c>
      <c r="C139" s="5">
        <f t="shared" si="26"/>
        <v>5328</v>
      </c>
      <c r="D139" s="5">
        <f t="shared" si="26"/>
        <v>5192</v>
      </c>
      <c r="E139" s="5">
        <f t="shared" si="26"/>
        <v>5525</v>
      </c>
      <c r="F139" s="5">
        <f t="shared" si="26"/>
        <v>6357</v>
      </c>
      <c r="G139" s="5">
        <f t="shared" si="26"/>
        <v>4646</v>
      </c>
      <c r="H139" s="5">
        <f t="shared" si="26"/>
        <v>8641</v>
      </c>
      <c r="I139" s="5">
        <f t="shared" si="26"/>
        <v>8406</v>
      </c>
    </row>
    <row r="140" spans="1:9" x14ac:dyDescent="0.35">
      <c r="A140" s="2" t="s">
        <v>106</v>
      </c>
      <c r="B140">
        <v>517</v>
      </c>
      <c r="C140">
        <v>487</v>
      </c>
      <c r="D140">
        <v>477</v>
      </c>
      <c r="E140">
        <v>310</v>
      </c>
      <c r="F140">
        <v>303</v>
      </c>
      <c r="G140">
        <v>297</v>
      </c>
      <c r="H140" s="3">
        <v>543</v>
      </c>
      <c r="I140" s="3">
        <v>669</v>
      </c>
    </row>
    <row r="141" spans="1:9" x14ac:dyDescent="0.35">
      <c r="A141" s="2" t="s">
        <v>110</v>
      </c>
      <c r="B141" s="3">
        <v>-1097</v>
      </c>
      <c r="C141" s="3">
        <v>-1173</v>
      </c>
      <c r="D141" s="3">
        <v>-724</v>
      </c>
      <c r="E141" s="3">
        <v>-1456</v>
      </c>
      <c r="F141" s="3">
        <v>-1810</v>
      </c>
      <c r="G141" s="3">
        <v>-1967</v>
      </c>
      <c r="H141" s="3">
        <v>-2261</v>
      </c>
      <c r="I141" s="3">
        <v>-2219</v>
      </c>
    </row>
    <row r="142" spans="1:9" ht="15" thickBot="1" x14ac:dyDescent="0.4">
      <c r="A142" s="6" t="s">
        <v>114</v>
      </c>
      <c r="B142" s="7">
        <f t="shared" ref="B142:I142" si="27">+SUM(B139:B141)</f>
        <v>4233</v>
      </c>
      <c r="C142" s="7">
        <f t="shared" si="27"/>
        <v>4642</v>
      </c>
      <c r="D142" s="7">
        <f t="shared" si="27"/>
        <v>4945</v>
      </c>
      <c r="E142" s="7">
        <f t="shared" si="27"/>
        <v>4379</v>
      </c>
      <c r="F142" s="7">
        <f t="shared" si="27"/>
        <v>4850</v>
      </c>
      <c r="G142" s="7">
        <f t="shared" si="27"/>
        <v>2976</v>
      </c>
      <c r="H142" s="7">
        <f t="shared" si="27"/>
        <v>6923</v>
      </c>
      <c r="I142" s="7">
        <f t="shared" si="27"/>
        <v>6856</v>
      </c>
    </row>
    <row r="143" spans="1:9" s="12" customFormat="1" ht="15" thickTop="1" x14ac:dyDescent="0.35">
      <c r="A143" s="12" t="s">
        <v>113</v>
      </c>
      <c r="B143" s="13">
        <f t="shared" ref="B143:I143" si="28">+B142-B10-B8</f>
        <v>0</v>
      </c>
      <c r="C143" s="13">
        <f t="shared" si="28"/>
        <v>0</v>
      </c>
      <c r="D143" s="13">
        <f t="shared" si="28"/>
        <v>0</v>
      </c>
      <c r="E143" s="13">
        <f t="shared" si="28"/>
        <v>0</v>
      </c>
      <c r="F143" s="13">
        <f t="shared" si="28"/>
        <v>0</v>
      </c>
      <c r="G143" s="13">
        <f t="shared" si="28"/>
        <v>0</v>
      </c>
      <c r="H143" s="13">
        <f t="shared" si="28"/>
        <v>0</v>
      </c>
      <c r="I143" s="13">
        <f t="shared" si="28"/>
        <v>0</v>
      </c>
    </row>
    <row r="144" spans="1:9" x14ac:dyDescent="0.35">
      <c r="A144" s="1" t="s">
        <v>119</v>
      </c>
    </row>
    <row r="145" spans="1:9" x14ac:dyDescent="0.35">
      <c r="A145" s="2" t="s">
        <v>102</v>
      </c>
      <c r="B145">
        <v>632</v>
      </c>
      <c r="C145">
        <v>742</v>
      </c>
      <c r="D145">
        <v>819</v>
      </c>
      <c r="E145">
        <v>848</v>
      </c>
      <c r="F145">
        <v>814</v>
      </c>
      <c r="G145">
        <v>645</v>
      </c>
      <c r="H145">
        <v>617</v>
      </c>
      <c r="I145">
        <v>639</v>
      </c>
    </row>
    <row r="146" spans="1:9" x14ac:dyDescent="0.35">
      <c r="A146" s="2" t="s">
        <v>103</v>
      </c>
      <c r="B146" s="3">
        <f>451+47</f>
        <v>498</v>
      </c>
      <c r="C146" s="3">
        <f>589+50</f>
        <v>639</v>
      </c>
      <c r="D146">
        <v>709</v>
      </c>
      <c r="E146">
        <v>849</v>
      </c>
      <c r="F146">
        <v>929</v>
      </c>
      <c r="G146">
        <v>885</v>
      </c>
      <c r="H146">
        <v>982</v>
      </c>
      <c r="I146">
        <v>920</v>
      </c>
    </row>
    <row r="147" spans="1:9" x14ac:dyDescent="0.35">
      <c r="A147" s="2" t="s">
        <v>104</v>
      </c>
      <c r="B147">
        <v>254</v>
      </c>
      <c r="C147">
        <v>234</v>
      </c>
      <c r="D147">
        <v>225</v>
      </c>
      <c r="E147">
        <v>256</v>
      </c>
      <c r="F147">
        <v>237</v>
      </c>
      <c r="G147">
        <v>214</v>
      </c>
      <c r="H147">
        <v>288</v>
      </c>
      <c r="I147">
        <v>303</v>
      </c>
    </row>
    <row r="148" spans="1:9" x14ac:dyDescent="0.35">
      <c r="A148" s="2" t="s">
        <v>120</v>
      </c>
      <c r="B148" s="3">
        <f>205+103</f>
        <v>308</v>
      </c>
      <c r="C148" s="3">
        <f>223+109</f>
        <v>332</v>
      </c>
      <c r="D148">
        <v>340</v>
      </c>
      <c r="E148">
        <v>339</v>
      </c>
      <c r="F148">
        <v>326</v>
      </c>
      <c r="G148">
        <v>296</v>
      </c>
      <c r="H148">
        <v>304</v>
      </c>
      <c r="I148">
        <v>274</v>
      </c>
    </row>
    <row r="149" spans="1:9" x14ac:dyDescent="0.35">
      <c r="A149" s="2" t="s">
        <v>109</v>
      </c>
      <c r="B149">
        <v>484</v>
      </c>
      <c r="C149">
        <v>511</v>
      </c>
      <c r="D149">
        <v>533</v>
      </c>
      <c r="E149">
        <v>597</v>
      </c>
      <c r="F149">
        <v>665</v>
      </c>
      <c r="G149">
        <v>830</v>
      </c>
      <c r="H149">
        <v>780</v>
      </c>
      <c r="I149">
        <v>789</v>
      </c>
    </row>
    <row r="150" spans="1:9" x14ac:dyDescent="0.35">
      <c r="A150" s="4" t="s">
        <v>121</v>
      </c>
      <c r="B150" s="5">
        <f t="shared" ref="B150:I150" si="29">+SUM(B145:B149)</f>
        <v>2176</v>
      </c>
      <c r="C150" s="5">
        <f t="shared" si="29"/>
        <v>2458</v>
      </c>
      <c r="D150" s="5">
        <f t="shared" si="29"/>
        <v>2626</v>
      </c>
      <c r="E150" s="5">
        <f t="shared" si="29"/>
        <v>2889</v>
      </c>
      <c r="F150" s="5">
        <f t="shared" si="29"/>
        <v>2971</v>
      </c>
      <c r="G150" s="5">
        <f t="shared" si="29"/>
        <v>2870</v>
      </c>
      <c r="H150" s="5">
        <f t="shared" si="29"/>
        <v>2971</v>
      </c>
      <c r="I150" s="5">
        <f t="shared" si="29"/>
        <v>2925</v>
      </c>
    </row>
    <row r="151" spans="1:9" x14ac:dyDescent="0.35">
      <c r="A151" s="2" t="s">
        <v>106</v>
      </c>
      <c r="B151">
        <v>122</v>
      </c>
      <c r="C151">
        <v>125</v>
      </c>
      <c r="D151">
        <v>125</v>
      </c>
      <c r="E151">
        <v>115</v>
      </c>
      <c r="F151">
        <v>100</v>
      </c>
      <c r="G151">
        <v>80</v>
      </c>
      <c r="H151" s="3">
        <v>63</v>
      </c>
      <c r="I151" s="3">
        <v>49</v>
      </c>
    </row>
    <row r="152" spans="1:9" x14ac:dyDescent="0.35">
      <c r="A152" s="2" t="s">
        <v>110</v>
      </c>
      <c r="B152">
        <v>713</v>
      </c>
      <c r="C152">
        <v>937</v>
      </c>
      <c r="D152" s="8">
        <v>1238</v>
      </c>
      <c r="E152" s="8">
        <v>1450</v>
      </c>
      <c r="F152" s="8">
        <v>1673</v>
      </c>
      <c r="G152" s="8">
        <v>1916</v>
      </c>
      <c r="H152" s="3">
        <v>1870</v>
      </c>
      <c r="I152" s="3">
        <v>1817</v>
      </c>
    </row>
    <row r="153" spans="1:9" ht="15" thickBot="1" x14ac:dyDescent="0.4">
      <c r="A153" s="6" t="s">
        <v>122</v>
      </c>
      <c r="B153" s="7">
        <f t="shared" ref="B153:H153" si="30">+SUM(B150:B152)</f>
        <v>3011</v>
      </c>
      <c r="C153" s="7">
        <f t="shared" si="30"/>
        <v>3520</v>
      </c>
      <c r="D153" s="7">
        <f t="shared" si="30"/>
        <v>3989</v>
      </c>
      <c r="E153" s="7">
        <f t="shared" si="30"/>
        <v>4454</v>
      </c>
      <c r="F153" s="7">
        <f t="shared" si="30"/>
        <v>4744</v>
      </c>
      <c r="G153" s="7">
        <f t="shared" si="30"/>
        <v>4866</v>
      </c>
      <c r="H153" s="7">
        <f t="shared" si="30"/>
        <v>4904</v>
      </c>
      <c r="I153" s="7">
        <f>+SUM(I150:I152)</f>
        <v>4791</v>
      </c>
    </row>
    <row r="154" spans="1:9" ht="15" thickTop="1" x14ac:dyDescent="0.35">
      <c r="A154" s="12" t="s">
        <v>113</v>
      </c>
      <c r="B154" s="13">
        <f t="shared" ref="B154:I154" si="31">+B153-B31</f>
        <v>0</v>
      </c>
      <c r="C154" s="13">
        <f t="shared" si="31"/>
        <v>0</v>
      </c>
      <c r="D154" s="13">
        <f t="shared" si="31"/>
        <v>0</v>
      </c>
      <c r="E154" s="13">
        <f t="shared" si="31"/>
        <v>0</v>
      </c>
      <c r="F154" s="13">
        <f t="shared" si="31"/>
        <v>0</v>
      </c>
      <c r="G154" s="13">
        <f t="shared" si="31"/>
        <v>0</v>
      </c>
      <c r="H154" s="13">
        <f t="shared" si="31"/>
        <v>0</v>
      </c>
      <c r="I154" s="13">
        <f t="shared" si="31"/>
        <v>0</v>
      </c>
    </row>
    <row r="155" spans="1:9" x14ac:dyDescent="0.35">
      <c r="A155" s="1" t="s">
        <v>123</v>
      </c>
    </row>
    <row r="156" spans="1:9" x14ac:dyDescent="0.35">
      <c r="A156" s="2" t="s">
        <v>102</v>
      </c>
      <c r="B156">
        <v>208</v>
      </c>
      <c r="C156">
        <v>242</v>
      </c>
      <c r="D156">
        <v>223</v>
      </c>
      <c r="E156">
        <v>196</v>
      </c>
      <c r="F156">
        <v>117</v>
      </c>
      <c r="G156">
        <v>110</v>
      </c>
      <c r="H156">
        <v>98</v>
      </c>
      <c r="I156">
        <v>146</v>
      </c>
    </row>
    <row r="157" spans="1:9" x14ac:dyDescent="0.35">
      <c r="A157" s="2" t="s">
        <v>103</v>
      </c>
      <c r="B157" s="3">
        <f>216+20</f>
        <v>236</v>
      </c>
      <c r="C157">
        <v>234</v>
      </c>
      <c r="D157">
        <v>173</v>
      </c>
      <c r="E157">
        <v>240</v>
      </c>
      <c r="F157">
        <v>233</v>
      </c>
      <c r="G157">
        <v>139</v>
      </c>
      <c r="H157">
        <v>153</v>
      </c>
      <c r="I157">
        <v>197</v>
      </c>
    </row>
    <row r="158" spans="1:9" x14ac:dyDescent="0.35">
      <c r="A158" s="2" t="s">
        <v>104</v>
      </c>
      <c r="B158">
        <v>69</v>
      </c>
      <c r="C158">
        <v>44</v>
      </c>
      <c r="D158">
        <v>51</v>
      </c>
      <c r="E158">
        <v>76</v>
      </c>
      <c r="F158">
        <v>49</v>
      </c>
      <c r="G158">
        <v>28</v>
      </c>
      <c r="H158">
        <v>94</v>
      </c>
      <c r="I158">
        <v>78</v>
      </c>
    </row>
    <row r="159" spans="1:9" x14ac:dyDescent="0.35">
      <c r="A159" s="2" t="s">
        <v>120</v>
      </c>
      <c r="B159" s="3">
        <f>15+37</f>
        <v>52</v>
      </c>
      <c r="C159">
        <v>62</v>
      </c>
      <c r="D159">
        <v>59</v>
      </c>
      <c r="E159">
        <v>49</v>
      </c>
      <c r="F159">
        <v>47</v>
      </c>
      <c r="G159">
        <v>41</v>
      </c>
      <c r="H159">
        <v>54</v>
      </c>
      <c r="I159">
        <v>56</v>
      </c>
    </row>
    <row r="160" spans="1:9" x14ac:dyDescent="0.35">
      <c r="A160" s="2" t="s">
        <v>109</v>
      </c>
      <c r="B160">
        <v>225</v>
      </c>
      <c r="C160">
        <v>258</v>
      </c>
      <c r="D160">
        <v>278</v>
      </c>
      <c r="E160">
        <v>286</v>
      </c>
      <c r="F160">
        <v>278</v>
      </c>
      <c r="G160">
        <v>438</v>
      </c>
      <c r="H160">
        <v>278</v>
      </c>
      <c r="I160">
        <v>222</v>
      </c>
    </row>
    <row r="161" spans="1:9" x14ac:dyDescent="0.35">
      <c r="A161" s="4" t="s">
        <v>121</v>
      </c>
      <c r="B161" s="5">
        <f t="shared" ref="B161:I161" si="32">+SUM(B156:B160)</f>
        <v>790</v>
      </c>
      <c r="C161" s="5">
        <f t="shared" si="32"/>
        <v>840</v>
      </c>
      <c r="D161" s="5">
        <f t="shared" si="32"/>
        <v>784</v>
      </c>
      <c r="E161" s="5">
        <f t="shared" si="32"/>
        <v>847</v>
      </c>
      <c r="F161" s="5">
        <f t="shared" si="32"/>
        <v>724</v>
      </c>
      <c r="G161" s="5">
        <f t="shared" si="32"/>
        <v>756</v>
      </c>
      <c r="H161" s="5">
        <f t="shared" si="32"/>
        <v>677</v>
      </c>
      <c r="I161" s="5">
        <f t="shared" si="32"/>
        <v>699</v>
      </c>
    </row>
    <row r="162" spans="1:9" x14ac:dyDescent="0.35">
      <c r="A162" s="2" t="s">
        <v>106</v>
      </c>
      <c r="B162">
        <v>69</v>
      </c>
      <c r="C162">
        <v>39</v>
      </c>
      <c r="D162">
        <v>30</v>
      </c>
      <c r="E162">
        <v>22</v>
      </c>
      <c r="F162">
        <v>18</v>
      </c>
      <c r="G162">
        <v>12</v>
      </c>
      <c r="H162">
        <v>7</v>
      </c>
      <c r="I162">
        <v>9</v>
      </c>
    </row>
    <row r="163" spans="1:9" x14ac:dyDescent="0.35">
      <c r="A163" s="2" t="s">
        <v>110</v>
      </c>
      <c r="B163" s="3">
        <f t="shared" ref="B163:I163" si="33">-(SUM(B161:B162)+B82)</f>
        <v>104</v>
      </c>
      <c r="C163" s="3">
        <f t="shared" si="33"/>
        <v>264</v>
      </c>
      <c r="D163" s="3">
        <f t="shared" si="33"/>
        <v>291</v>
      </c>
      <c r="E163" s="3">
        <f t="shared" si="33"/>
        <v>159</v>
      </c>
      <c r="F163" s="3">
        <f t="shared" si="33"/>
        <v>377</v>
      </c>
      <c r="G163" s="3">
        <f t="shared" si="33"/>
        <v>318</v>
      </c>
      <c r="H163" s="3">
        <f t="shared" si="33"/>
        <v>11</v>
      </c>
      <c r="I163" s="3">
        <f t="shared" si="33"/>
        <v>50</v>
      </c>
    </row>
    <row r="164" spans="1:9" ht="15" thickBot="1" x14ac:dyDescent="0.4">
      <c r="A164" s="6" t="s">
        <v>124</v>
      </c>
      <c r="B164" s="7">
        <f t="shared" ref="B164:H164" si="34">+SUM(B161:B163)</f>
        <v>963</v>
      </c>
      <c r="C164" s="7">
        <f t="shared" si="34"/>
        <v>1143</v>
      </c>
      <c r="D164" s="7">
        <f t="shared" si="34"/>
        <v>1105</v>
      </c>
      <c r="E164" s="7">
        <f t="shared" si="34"/>
        <v>1028</v>
      </c>
      <c r="F164" s="7">
        <f t="shared" si="34"/>
        <v>1119</v>
      </c>
      <c r="G164" s="7">
        <f>+SUM(G161:G163)</f>
        <v>1086</v>
      </c>
      <c r="H164" s="7">
        <f t="shared" si="34"/>
        <v>695</v>
      </c>
      <c r="I164" s="7">
        <f>+SUM(I161:I163)</f>
        <v>758</v>
      </c>
    </row>
    <row r="165" spans="1:9" ht="15" thickTop="1" x14ac:dyDescent="0.35">
      <c r="A165" s="12" t="s">
        <v>113</v>
      </c>
      <c r="B165" s="13">
        <f t="shared" ref="B165:I165" si="35">+B164+B82</f>
        <v>0</v>
      </c>
      <c r="C165" s="13">
        <f t="shared" si="35"/>
        <v>0</v>
      </c>
      <c r="D165" s="13">
        <f t="shared" si="35"/>
        <v>0</v>
      </c>
      <c r="E165" s="13">
        <f t="shared" si="35"/>
        <v>0</v>
      </c>
      <c r="F165" s="13">
        <f t="shared" si="35"/>
        <v>0</v>
      </c>
      <c r="G165" s="13">
        <f t="shared" si="35"/>
        <v>0</v>
      </c>
      <c r="H165" s="13">
        <f t="shared" si="35"/>
        <v>0</v>
      </c>
      <c r="I165" s="13">
        <f t="shared" si="35"/>
        <v>0</v>
      </c>
    </row>
    <row r="166" spans="1:9" x14ac:dyDescent="0.35">
      <c r="A166" s="1" t="s">
        <v>125</v>
      </c>
    </row>
    <row r="167" spans="1:9" x14ac:dyDescent="0.35">
      <c r="A167" s="2" t="s">
        <v>102</v>
      </c>
      <c r="B167">
        <v>121</v>
      </c>
      <c r="C167">
        <v>133</v>
      </c>
      <c r="D167">
        <v>140</v>
      </c>
      <c r="E167">
        <v>160</v>
      </c>
      <c r="F167">
        <v>149</v>
      </c>
      <c r="G167">
        <v>148</v>
      </c>
      <c r="H167">
        <v>130</v>
      </c>
      <c r="I167">
        <v>124</v>
      </c>
    </row>
    <row r="168" spans="1:9" x14ac:dyDescent="0.35">
      <c r="A168" s="2" t="s">
        <v>103</v>
      </c>
      <c r="B168" s="3">
        <f>75+12</f>
        <v>87</v>
      </c>
      <c r="C168">
        <v>85</v>
      </c>
      <c r="D168">
        <v>106</v>
      </c>
      <c r="E168">
        <v>116</v>
      </c>
      <c r="F168">
        <v>111</v>
      </c>
      <c r="G168">
        <v>132</v>
      </c>
      <c r="H168">
        <v>136</v>
      </c>
      <c r="I168">
        <v>134</v>
      </c>
    </row>
    <row r="169" spans="1:9" x14ac:dyDescent="0.35">
      <c r="A169" s="2" t="s">
        <v>104</v>
      </c>
      <c r="B169">
        <v>46</v>
      </c>
      <c r="C169">
        <v>48</v>
      </c>
      <c r="D169">
        <v>54</v>
      </c>
      <c r="E169">
        <v>56</v>
      </c>
      <c r="F169">
        <v>50</v>
      </c>
      <c r="G169">
        <v>44</v>
      </c>
      <c r="H169">
        <v>46</v>
      </c>
      <c r="I169">
        <v>41</v>
      </c>
    </row>
    <row r="170" spans="1:9" x14ac:dyDescent="0.35">
      <c r="A170" s="2" t="s">
        <v>108</v>
      </c>
      <c r="B170" s="3">
        <f>22+27</f>
        <v>49</v>
      </c>
      <c r="C170">
        <v>42</v>
      </c>
      <c r="D170">
        <v>54</v>
      </c>
      <c r="E170">
        <v>55</v>
      </c>
      <c r="F170">
        <v>53</v>
      </c>
      <c r="G170">
        <v>46</v>
      </c>
      <c r="H170">
        <v>43</v>
      </c>
      <c r="I170">
        <v>42</v>
      </c>
    </row>
    <row r="171" spans="1:9" x14ac:dyDescent="0.35">
      <c r="A171" s="2" t="s">
        <v>109</v>
      </c>
      <c r="B171">
        <v>210</v>
      </c>
      <c r="C171">
        <v>230</v>
      </c>
      <c r="D171">
        <v>233</v>
      </c>
      <c r="E171">
        <v>217</v>
      </c>
      <c r="F171">
        <v>195</v>
      </c>
      <c r="G171">
        <v>214</v>
      </c>
      <c r="H171">
        <v>222</v>
      </c>
      <c r="I171">
        <v>220</v>
      </c>
    </row>
    <row r="172" spans="1:9" x14ac:dyDescent="0.35">
      <c r="A172" s="4" t="s">
        <v>121</v>
      </c>
      <c r="B172" s="5">
        <f t="shared" ref="B172:I172" si="36">+SUM(B167:B171)</f>
        <v>513</v>
      </c>
      <c r="C172" s="5">
        <f t="shared" si="36"/>
        <v>538</v>
      </c>
      <c r="D172" s="5">
        <f t="shared" si="36"/>
        <v>587</v>
      </c>
      <c r="E172" s="5">
        <f t="shared" si="36"/>
        <v>604</v>
      </c>
      <c r="F172" s="5">
        <f t="shared" si="36"/>
        <v>558</v>
      </c>
      <c r="G172" s="5">
        <f t="shared" si="36"/>
        <v>584</v>
      </c>
      <c r="H172" s="5">
        <f t="shared" si="36"/>
        <v>577</v>
      </c>
      <c r="I172" s="5">
        <f t="shared" si="36"/>
        <v>561</v>
      </c>
    </row>
    <row r="173" spans="1:9" x14ac:dyDescent="0.35">
      <c r="A173" s="2" t="s">
        <v>106</v>
      </c>
      <c r="B173">
        <v>18</v>
      </c>
      <c r="C173">
        <v>27</v>
      </c>
      <c r="D173">
        <v>28</v>
      </c>
      <c r="E173">
        <v>33</v>
      </c>
      <c r="F173">
        <v>31</v>
      </c>
      <c r="G173">
        <v>25</v>
      </c>
      <c r="H173">
        <v>26</v>
      </c>
      <c r="I173">
        <v>22</v>
      </c>
    </row>
    <row r="174" spans="1:9" x14ac:dyDescent="0.35">
      <c r="A174" s="2" t="s">
        <v>110</v>
      </c>
      <c r="B174">
        <v>75</v>
      </c>
      <c r="C174">
        <v>84</v>
      </c>
      <c r="D174">
        <v>91</v>
      </c>
      <c r="E174">
        <v>110</v>
      </c>
      <c r="F174">
        <v>116</v>
      </c>
      <c r="G174">
        <v>112</v>
      </c>
      <c r="H174">
        <v>141</v>
      </c>
      <c r="I174">
        <v>134</v>
      </c>
    </row>
    <row r="175" spans="1:9" ht="15" thickBot="1" x14ac:dyDescent="0.4">
      <c r="A175" s="6" t="s">
        <v>126</v>
      </c>
      <c r="B175" s="7">
        <f t="shared" ref="B175:H175" si="37">+SUM(B172:B174)</f>
        <v>606</v>
      </c>
      <c r="C175" s="7">
        <f t="shared" si="37"/>
        <v>649</v>
      </c>
      <c r="D175" s="7">
        <f t="shared" si="37"/>
        <v>706</v>
      </c>
      <c r="E175" s="7">
        <f t="shared" si="37"/>
        <v>747</v>
      </c>
      <c r="F175" s="7">
        <f t="shared" si="37"/>
        <v>705</v>
      </c>
      <c r="G175" s="7">
        <f t="shared" si="37"/>
        <v>721</v>
      </c>
      <c r="H175" s="7">
        <f t="shared" si="37"/>
        <v>744</v>
      </c>
      <c r="I175" s="7">
        <f>+SUM(I172:I174)</f>
        <v>717</v>
      </c>
    </row>
    <row r="176" spans="1:9" ht="15" thickTop="1" x14ac:dyDescent="0.35">
      <c r="A176" s="12" t="s">
        <v>113</v>
      </c>
      <c r="B176" s="13">
        <f t="shared" ref="B176:I176" si="38">+B175-B66</f>
        <v>0</v>
      </c>
      <c r="C176" s="13">
        <f t="shared" si="38"/>
        <v>0</v>
      </c>
      <c r="D176" s="13">
        <f t="shared" si="38"/>
        <v>0</v>
      </c>
      <c r="E176" s="13">
        <f t="shared" si="38"/>
        <v>0</v>
      </c>
      <c r="F176" s="13">
        <f t="shared" si="38"/>
        <v>0</v>
      </c>
      <c r="G176" s="13">
        <f t="shared" si="38"/>
        <v>0</v>
      </c>
      <c r="H176" s="13">
        <f t="shared" si="38"/>
        <v>0</v>
      </c>
      <c r="I176" s="13">
        <f t="shared" si="38"/>
        <v>0</v>
      </c>
    </row>
    <row r="177" spans="1:10" x14ac:dyDescent="0.35">
      <c r="A177" s="14" t="s">
        <v>127</v>
      </c>
      <c r="B177" s="14"/>
      <c r="C177" s="14"/>
      <c r="D177" s="14"/>
      <c r="E177" s="14"/>
      <c r="F177" s="14"/>
      <c r="G177" s="14"/>
      <c r="H177" s="14"/>
      <c r="I177" s="14"/>
    </row>
    <row r="178" spans="1:10" x14ac:dyDescent="0.35">
      <c r="A178" s="27" t="s">
        <v>132</v>
      </c>
    </row>
    <row r="179" spans="1:10" x14ac:dyDescent="0.35">
      <c r="A179" s="31" t="s">
        <v>102</v>
      </c>
      <c r="B179" s="35">
        <v>0.12</v>
      </c>
      <c r="C179" s="35">
        <v>0.08</v>
      </c>
      <c r="D179" s="35">
        <v>0.03</v>
      </c>
      <c r="E179" s="35">
        <v>-0.02</v>
      </c>
      <c r="F179" s="38">
        <v>7.0000000000000007E-2</v>
      </c>
      <c r="G179" s="38">
        <v>-0.09</v>
      </c>
      <c r="H179" s="38">
        <v>0.19</v>
      </c>
      <c r="I179" s="38">
        <v>7.0000000000000007E-2</v>
      </c>
      <c r="J179" s="34"/>
    </row>
    <row r="180" spans="1:10" x14ac:dyDescent="0.35">
      <c r="A180" s="29" t="s">
        <v>115</v>
      </c>
      <c r="B180" s="36">
        <v>0.14000000000000001</v>
      </c>
      <c r="C180" s="36">
        <v>0.1</v>
      </c>
      <c r="D180" s="36">
        <v>0.04</v>
      </c>
      <c r="E180" s="36">
        <v>-0.04</v>
      </c>
      <c r="F180" s="34">
        <v>0.08</v>
      </c>
      <c r="G180" s="34">
        <v>-7.0000000000000007E-2</v>
      </c>
      <c r="H180" s="34">
        <v>0.25</v>
      </c>
      <c r="I180" s="34">
        <v>0.05</v>
      </c>
      <c r="J180" s="34"/>
    </row>
    <row r="181" spans="1:10" x14ac:dyDescent="0.35">
      <c r="A181" s="29" t="s">
        <v>116</v>
      </c>
      <c r="B181" s="36">
        <v>0.12</v>
      </c>
      <c r="C181" s="36">
        <v>0.08</v>
      </c>
      <c r="D181" s="36">
        <v>0.03</v>
      </c>
      <c r="E181" s="36">
        <v>0.01</v>
      </c>
      <c r="F181" s="34">
        <v>7.0000000000000007E-2</v>
      </c>
      <c r="G181" s="34">
        <v>-0.12</v>
      </c>
      <c r="H181" s="34">
        <v>0.08</v>
      </c>
      <c r="I181" s="34">
        <v>0.09</v>
      </c>
      <c r="J181" s="34"/>
    </row>
    <row r="182" spans="1:10" x14ac:dyDescent="0.35">
      <c r="A182" s="29" t="s">
        <v>117</v>
      </c>
      <c r="B182" s="36">
        <v>-0.05</v>
      </c>
      <c r="C182" s="36">
        <v>-0.13</v>
      </c>
      <c r="D182" s="36">
        <v>-0.1</v>
      </c>
      <c r="E182" s="36">
        <v>-0.08</v>
      </c>
      <c r="F182" s="34">
        <v>0</v>
      </c>
      <c r="G182" s="34">
        <v>-0.14000000000000001</v>
      </c>
      <c r="H182" s="34">
        <v>-0.02</v>
      </c>
      <c r="I182" s="34">
        <v>0.25</v>
      </c>
      <c r="J182" s="34"/>
    </row>
    <row r="183" spans="1:10" x14ac:dyDescent="0.35">
      <c r="A183" s="31" t="s">
        <v>103</v>
      </c>
      <c r="B183" s="35">
        <f>AVERAGE(0.21,0.15)</f>
        <v>0.18</v>
      </c>
      <c r="C183" s="35">
        <f>AVERAGE(0.14,0.17)</f>
        <v>0.15500000000000003</v>
      </c>
      <c r="D183" s="35">
        <v>0.1</v>
      </c>
      <c r="E183" s="35">
        <v>0.09</v>
      </c>
      <c r="F183" s="38">
        <v>0.11</v>
      </c>
      <c r="G183" s="38">
        <v>-0.01</v>
      </c>
      <c r="H183" s="38">
        <v>0.17</v>
      </c>
      <c r="I183" s="38">
        <v>0.12</v>
      </c>
      <c r="J183" s="34"/>
    </row>
    <row r="184" spans="1:10" x14ac:dyDescent="0.35">
      <c r="A184" s="29" t="s">
        <v>115</v>
      </c>
      <c r="B184" s="36">
        <f>AVERAGE(0.25,0.22)</f>
        <v>0.23499999999999999</v>
      </c>
      <c r="C184" s="36">
        <f>AVERAGE(0.14,0.23)</f>
        <v>0.185</v>
      </c>
      <c r="D184" s="36">
        <v>0.08</v>
      </c>
      <c r="E184" s="36">
        <v>0.06</v>
      </c>
      <c r="F184" s="34">
        <v>0.12</v>
      </c>
      <c r="G184" s="34">
        <v>-0.03</v>
      </c>
      <c r="H184" s="34">
        <v>0.13</v>
      </c>
      <c r="I184" s="34">
        <v>0.09</v>
      </c>
      <c r="J184" s="34"/>
    </row>
    <row r="185" spans="1:10" x14ac:dyDescent="0.35">
      <c r="A185" s="29" t="s">
        <v>116</v>
      </c>
      <c r="B185" s="36">
        <f>AVERAGE(0.14,0.05)</f>
        <v>9.5000000000000001E-2</v>
      </c>
      <c r="C185" s="36">
        <f>AVERAGE(0.16,0.09)</f>
        <v>0.125</v>
      </c>
      <c r="D185" s="36">
        <v>0.17</v>
      </c>
      <c r="E185" s="36">
        <v>0.16</v>
      </c>
      <c r="F185" s="34">
        <v>0.09</v>
      </c>
      <c r="G185" s="34">
        <v>0.02</v>
      </c>
      <c r="H185" s="34">
        <v>0.25</v>
      </c>
      <c r="I185" s="34">
        <v>0.16</v>
      </c>
      <c r="J185" s="34"/>
    </row>
    <row r="186" spans="1:10" x14ac:dyDescent="0.35">
      <c r="A186" s="29" t="s">
        <v>117</v>
      </c>
      <c r="B186" s="36">
        <f>AVERAGE(0.15,0.14)</f>
        <v>0.14500000000000002</v>
      </c>
      <c r="C186" s="36">
        <f>AVERAGE(0.08,0.07)</f>
        <v>7.5000000000000011E-2</v>
      </c>
      <c r="D186" s="36">
        <v>7.0000000000000007E-2</v>
      </c>
      <c r="E186" s="36">
        <v>0.06</v>
      </c>
      <c r="F186" s="34">
        <v>0.05</v>
      </c>
      <c r="G186" s="34">
        <v>-0.03</v>
      </c>
      <c r="H186" s="34">
        <v>0.19</v>
      </c>
      <c r="I186" s="34">
        <v>0.17</v>
      </c>
      <c r="J186" s="34"/>
    </row>
    <row r="187" spans="1:10" x14ac:dyDescent="0.35">
      <c r="A187" s="31" t="s">
        <v>104</v>
      </c>
      <c r="B187" s="38">
        <v>0.19</v>
      </c>
      <c r="C187" s="38">
        <v>0.27</v>
      </c>
      <c r="D187" s="35">
        <v>0.17</v>
      </c>
      <c r="E187" s="35">
        <v>0.18</v>
      </c>
      <c r="F187" s="38">
        <v>0.24</v>
      </c>
      <c r="G187" s="38">
        <v>0.11</v>
      </c>
      <c r="H187" s="38">
        <v>0.19</v>
      </c>
      <c r="I187" s="38">
        <v>-0.13</v>
      </c>
      <c r="J187" s="34"/>
    </row>
    <row r="188" spans="1:10" x14ac:dyDescent="0.35">
      <c r="A188" s="29" t="s">
        <v>115</v>
      </c>
      <c r="B188" s="34">
        <v>0.28000000000000003</v>
      </c>
      <c r="C188" s="34">
        <v>0.33</v>
      </c>
      <c r="D188" s="36">
        <v>0.18</v>
      </c>
      <c r="E188" s="36">
        <v>0.16</v>
      </c>
      <c r="F188" s="34">
        <v>0.25</v>
      </c>
      <c r="G188" s="34">
        <v>0.12</v>
      </c>
      <c r="H188" s="34">
        <v>0.19</v>
      </c>
      <c r="I188" s="34">
        <v>-0.1</v>
      </c>
      <c r="J188" s="34"/>
    </row>
    <row r="189" spans="1:10" x14ac:dyDescent="0.35">
      <c r="A189" s="29" t="s">
        <v>116</v>
      </c>
      <c r="B189" s="34">
        <v>7.0000000000000007E-2</v>
      </c>
      <c r="C189" s="34">
        <v>0.17</v>
      </c>
      <c r="D189" s="36">
        <v>0.18</v>
      </c>
      <c r="E189" s="36">
        <v>0.23</v>
      </c>
      <c r="F189" s="34">
        <v>0.23</v>
      </c>
      <c r="G189" s="34">
        <v>0.08</v>
      </c>
      <c r="H189" s="34">
        <v>0.19</v>
      </c>
      <c r="I189" s="34">
        <v>-0.21</v>
      </c>
      <c r="J189" s="34"/>
    </row>
    <row r="190" spans="1:10" x14ac:dyDescent="0.35">
      <c r="A190" s="29" t="s">
        <v>117</v>
      </c>
      <c r="B190" s="34">
        <v>0.01</v>
      </c>
      <c r="C190" s="34">
        <v>7.0000000000000007E-2</v>
      </c>
      <c r="D190" s="36">
        <v>0.03</v>
      </c>
      <c r="E190" s="36">
        <v>-0.01</v>
      </c>
      <c r="F190" s="34">
        <v>0.08</v>
      </c>
      <c r="G190" s="34">
        <v>0.11</v>
      </c>
      <c r="H190" s="34">
        <v>0.26</v>
      </c>
      <c r="I190" s="34">
        <v>-0.06</v>
      </c>
      <c r="J190" s="34"/>
    </row>
    <row r="191" spans="1:10" x14ac:dyDescent="0.35">
      <c r="A191" s="31" t="s">
        <v>108</v>
      </c>
      <c r="B191" s="35">
        <f>AVERAGE(0.09,0.08)</f>
        <v>8.4999999999999992E-2</v>
      </c>
      <c r="C191" s="35">
        <f>AVERAGE(0.22,0.13)</f>
        <v>0.17499999999999999</v>
      </c>
      <c r="D191" s="35">
        <v>0.13</v>
      </c>
      <c r="E191" s="35">
        <v>0.1</v>
      </c>
      <c r="F191" s="38">
        <v>0.13</v>
      </c>
      <c r="G191" s="38">
        <v>0.01</v>
      </c>
      <c r="H191" s="38">
        <v>0.08</v>
      </c>
      <c r="I191" s="38">
        <v>0.16</v>
      </c>
      <c r="J191" s="34"/>
    </row>
    <row r="192" spans="1:10" x14ac:dyDescent="0.35">
      <c r="A192" s="29" t="s">
        <v>115</v>
      </c>
      <c r="B192" s="36">
        <f>AVERAGE(0.23,0.09)</f>
        <v>0.16</v>
      </c>
      <c r="C192" s="36">
        <f>AVERAGE(0.34,0.14)</f>
        <v>0.24000000000000002</v>
      </c>
      <c r="D192" s="36">
        <v>0.16</v>
      </c>
      <c r="E192" s="36">
        <v>0.09</v>
      </c>
      <c r="F192" s="34">
        <v>0.12</v>
      </c>
      <c r="G192" s="34">
        <v>0</v>
      </c>
      <c r="H192" s="34">
        <v>0.08</v>
      </c>
      <c r="I192" s="34">
        <v>0.17</v>
      </c>
      <c r="J192" s="34"/>
    </row>
    <row r="193" spans="1:10" x14ac:dyDescent="0.35">
      <c r="A193" s="29" t="s">
        <v>116</v>
      </c>
      <c r="B193" s="36">
        <f>AVERAGE(-0.08,0.05)</f>
        <v>-1.4999999999999999E-2</v>
      </c>
      <c r="C193" s="36">
        <f>AVERAGE(0.05,0.11)</f>
        <v>0.08</v>
      </c>
      <c r="D193" s="36">
        <v>0.09</v>
      </c>
      <c r="E193" s="36">
        <v>0.15</v>
      </c>
      <c r="F193" s="34">
        <v>0.15</v>
      </c>
      <c r="G193" s="34">
        <v>0.03</v>
      </c>
      <c r="H193" s="34">
        <v>0.1</v>
      </c>
      <c r="I193" s="34">
        <v>0.12</v>
      </c>
      <c r="J193" s="34"/>
    </row>
    <row r="194" spans="1:10" x14ac:dyDescent="0.35">
      <c r="A194" s="29" t="s">
        <v>117</v>
      </c>
      <c r="B194" s="36">
        <f>AVERAGE(-0.06,0.05)</f>
        <v>-4.9999999999999975E-3</v>
      </c>
      <c r="C194" s="36">
        <f>AVERAGE(0.03,0.11)</f>
        <v>7.0000000000000007E-2</v>
      </c>
      <c r="D194" s="36">
        <v>-0.01</v>
      </c>
      <c r="E194" s="36">
        <v>-0.08</v>
      </c>
      <c r="F194" s="34">
        <v>0.08</v>
      </c>
      <c r="G194" s="34">
        <v>-0.04</v>
      </c>
      <c r="H194" s="34">
        <v>-0.09</v>
      </c>
      <c r="I194" s="34">
        <v>0.28000000000000003</v>
      </c>
      <c r="J194" s="34"/>
    </row>
    <row r="195" spans="1:10" x14ac:dyDescent="0.35">
      <c r="A195" s="31" t="s">
        <v>109</v>
      </c>
      <c r="B195" s="38">
        <v>-0.02</v>
      </c>
      <c r="C195" s="38">
        <v>-0.3</v>
      </c>
      <c r="D195" s="35">
        <v>0.02</v>
      </c>
      <c r="E195" s="35">
        <v>0.12</v>
      </c>
      <c r="F195" s="38">
        <v>-0.53</v>
      </c>
      <c r="G195" s="38">
        <v>-0.26</v>
      </c>
      <c r="H195" s="38">
        <v>-0.17</v>
      </c>
      <c r="I195" s="38">
        <v>3.02</v>
      </c>
      <c r="J195" s="34"/>
    </row>
    <row r="196" spans="1:10" x14ac:dyDescent="0.35">
      <c r="A196" s="37" t="s">
        <v>105</v>
      </c>
      <c r="B196" s="40">
        <v>0.14000000000000001</v>
      </c>
      <c r="C196" s="40">
        <v>0.13</v>
      </c>
      <c r="D196" s="40">
        <v>0.08</v>
      </c>
      <c r="E196" s="40">
        <v>0.05</v>
      </c>
      <c r="F196" s="40">
        <v>0.11</v>
      </c>
      <c r="G196" s="40">
        <v>-0.02</v>
      </c>
      <c r="H196" s="40">
        <v>0.17</v>
      </c>
      <c r="I196" s="40">
        <v>0.06</v>
      </c>
      <c r="J196" s="34"/>
    </row>
    <row r="197" spans="1:10" x14ac:dyDescent="0.35">
      <c r="A197" s="28" t="s">
        <v>106</v>
      </c>
      <c r="B197" s="39">
        <v>0.21</v>
      </c>
      <c r="C197" s="39">
        <v>0.02</v>
      </c>
      <c r="D197" s="39">
        <v>0.06</v>
      </c>
      <c r="E197" s="39">
        <v>-0.11</v>
      </c>
      <c r="F197" s="38">
        <v>0.03</v>
      </c>
      <c r="G197" s="38">
        <v>-0.01</v>
      </c>
      <c r="H197" s="38">
        <v>0.16</v>
      </c>
      <c r="I197" s="38">
        <v>7.0000000000000007E-2</v>
      </c>
      <c r="J197" s="34"/>
    </row>
    <row r="198" spans="1:10" x14ac:dyDescent="0.35">
      <c r="A198" s="28" t="s">
        <v>110</v>
      </c>
      <c r="B198" s="41">
        <v>0</v>
      </c>
      <c r="C198" s="41">
        <v>0</v>
      </c>
      <c r="D198" s="41">
        <v>0</v>
      </c>
      <c r="E198" s="41">
        <v>0</v>
      </c>
      <c r="F198" s="41">
        <v>0</v>
      </c>
      <c r="G198" s="41">
        <v>0</v>
      </c>
      <c r="H198" s="41">
        <v>0</v>
      </c>
      <c r="I198" s="41">
        <v>0</v>
      </c>
    </row>
    <row r="199" spans="1:10" ht="15" thickBot="1" x14ac:dyDescent="0.4">
      <c r="A199" s="30" t="s">
        <v>107</v>
      </c>
      <c r="B199" s="42">
        <v>0.14000000000000001</v>
      </c>
      <c r="C199" s="42">
        <v>0.12</v>
      </c>
      <c r="D199" s="42">
        <v>0.08</v>
      </c>
      <c r="E199" s="42">
        <v>0.04</v>
      </c>
      <c r="F199" s="42">
        <v>0.11</v>
      </c>
      <c r="G199" s="42">
        <v>-0.02</v>
      </c>
      <c r="H199" s="42">
        <v>0.17</v>
      </c>
      <c r="I199" s="42">
        <v>0.06</v>
      </c>
    </row>
    <row r="200" spans="1:10" ht="15" thickTop="1" x14ac:dyDescent="0.35"/>
  </sheetData>
  <pageMargins left="0.7" right="0.7" top="0.75" bottom="0.75" header="0.3" footer="0.3"/>
  <pageSetup paperSize="9" orientation="portrait" r:id="rId1"/>
  <ignoredErrors>
    <ignoredError sqref="B123:I123"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ADEYINKA OMIKUNLE</cp:lastModifiedBy>
  <dcterms:created xsi:type="dcterms:W3CDTF">2020-05-20T17:26:08Z</dcterms:created>
  <dcterms:modified xsi:type="dcterms:W3CDTF">2023-10-12T21:07:48Z</dcterms:modified>
</cp:coreProperties>
</file>