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458" documentId="8_{97BF5648-2117-4906-92DF-ECD40BA83590}" xr6:coauthVersionLast="47" xr6:coauthVersionMax="47" xr10:uidLastSave="{66657334-473C-4EA2-99B7-E8319006F535}"/>
  <bookViews>
    <workbookView xWindow="-110" yWindow="-110" windowWidth="19420" windowHeight="122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4" l="1"/>
  <c r="L44" i="4"/>
  <c r="M44" i="4"/>
  <c r="N44" i="4"/>
  <c r="O44" i="4"/>
  <c r="K53" i="4"/>
  <c r="J54" i="4"/>
  <c r="J55" i="4" s="1"/>
  <c r="L53" i="4"/>
  <c r="M53" i="4"/>
  <c r="N53" i="4"/>
  <c r="O53" i="4"/>
  <c r="J53" i="4"/>
  <c r="K52" i="4"/>
  <c r="L52" i="4"/>
  <c r="M52" i="4"/>
  <c r="N52" i="4"/>
  <c r="O52" i="4"/>
  <c r="K51" i="4"/>
  <c r="L51" i="4"/>
  <c r="M51" i="4"/>
  <c r="N51" i="4"/>
  <c r="O51" i="4"/>
  <c r="K50" i="4"/>
  <c r="L50" i="4"/>
  <c r="M50" i="4"/>
  <c r="N50" i="4"/>
  <c r="O50" i="4"/>
  <c r="K49" i="4"/>
  <c r="L49" i="4"/>
  <c r="M49" i="4"/>
  <c r="N49" i="4"/>
  <c r="O49" i="4"/>
  <c r="K48" i="4"/>
  <c r="L48" i="4"/>
  <c r="M48" i="4"/>
  <c r="N48" i="4"/>
  <c r="O48" i="4"/>
  <c r="K47" i="4"/>
  <c r="L47" i="4"/>
  <c r="M47" i="4"/>
  <c r="N47" i="4"/>
  <c r="O47" i="4"/>
  <c r="K46" i="4"/>
  <c r="L46" i="4"/>
  <c r="M46" i="4"/>
  <c r="N46" i="4"/>
  <c r="O46" i="4"/>
  <c r="D48" i="4"/>
  <c r="E48" i="4"/>
  <c r="F48" i="4"/>
  <c r="G48" i="4"/>
  <c r="H48" i="4"/>
  <c r="I48" i="4"/>
  <c r="J48" i="4"/>
  <c r="C48" i="4"/>
  <c r="K43" i="4"/>
  <c r="D43" i="4"/>
  <c r="J31" i="4"/>
  <c r="K31" i="4"/>
  <c r="L43" i="4"/>
  <c r="M43" i="4"/>
  <c r="N43" i="4"/>
  <c r="O43" i="4"/>
  <c r="K39" i="4"/>
  <c r="L39" i="4"/>
  <c r="M39" i="4"/>
  <c r="N39" i="4"/>
  <c r="O39" i="4"/>
  <c r="L42" i="4"/>
  <c r="M42" i="4" s="1"/>
  <c r="N42" i="4" s="1"/>
  <c r="O42" i="4" s="1"/>
  <c r="K42" i="4"/>
  <c r="P42" i="4"/>
  <c r="K57" i="1"/>
  <c r="L41" i="4"/>
  <c r="M41" i="4" s="1"/>
  <c r="N41" i="4" s="1"/>
  <c r="O41" i="4" s="1"/>
  <c r="K41" i="4"/>
  <c r="L40" i="4"/>
  <c r="M40" i="4"/>
  <c r="N40" i="4" s="1"/>
  <c r="O40" i="4" s="1"/>
  <c r="K40" i="4"/>
  <c r="L35" i="4"/>
  <c r="M35" i="4" s="1"/>
  <c r="N35" i="4" s="1"/>
  <c r="O35" i="4" s="1"/>
  <c r="K35" i="4"/>
  <c r="P35" i="4"/>
  <c r="L38" i="4"/>
  <c r="M38" i="4" s="1"/>
  <c r="N38" i="4" s="1"/>
  <c r="O38" i="4" s="1"/>
  <c r="K38" i="4"/>
  <c r="L37" i="4"/>
  <c r="M37" i="4" s="1"/>
  <c r="N37" i="4" s="1"/>
  <c r="O37" i="4" s="1"/>
  <c r="K37" i="4"/>
  <c r="L36" i="4"/>
  <c r="M36" i="4" s="1"/>
  <c r="N36" i="4" s="1"/>
  <c r="O36" i="4" s="1"/>
  <c r="K36" i="4"/>
  <c r="K48" i="1"/>
  <c r="K47" i="1"/>
  <c r="K46" i="1"/>
  <c r="K32" i="4"/>
  <c r="L32" i="4"/>
  <c r="M32" i="4"/>
  <c r="N32" i="4"/>
  <c r="O32" i="4"/>
  <c r="L34" i="4"/>
  <c r="M34" i="4" s="1"/>
  <c r="N34" i="4" s="1"/>
  <c r="O34" i="4" s="1"/>
  <c r="K34" i="4"/>
  <c r="K40" i="1"/>
  <c r="K39" i="1"/>
  <c r="M138" i="3"/>
  <c r="L31" i="4"/>
  <c r="M31" i="4"/>
  <c r="N31" i="4"/>
  <c r="O31" i="4"/>
  <c r="L30" i="4"/>
  <c r="M30" i="4" s="1"/>
  <c r="N30" i="4" s="1"/>
  <c r="O30" i="4" s="1"/>
  <c r="K30" i="4"/>
  <c r="L29" i="4"/>
  <c r="M29" i="4" s="1"/>
  <c r="N29" i="4" s="1"/>
  <c r="O29" i="4" s="1"/>
  <c r="K29" i="4"/>
  <c r="O28" i="4"/>
  <c r="L28" i="4"/>
  <c r="M28" i="4" s="1"/>
  <c r="N28" i="4" s="1"/>
  <c r="K28" i="4"/>
  <c r="L27" i="4"/>
  <c r="M27" i="4" s="1"/>
  <c r="N27" i="4" s="1"/>
  <c r="O27" i="4" s="1"/>
  <c r="K27" i="4"/>
  <c r="L26" i="4"/>
  <c r="M26" i="4" s="1"/>
  <c r="N26" i="4" s="1"/>
  <c r="O26" i="4" s="1"/>
  <c r="K26" i="4"/>
  <c r="L25" i="4"/>
  <c r="M25" i="4" s="1"/>
  <c r="N25" i="4" s="1"/>
  <c r="O25" i="4" s="1"/>
  <c r="K25" i="4"/>
  <c r="J25" i="4"/>
  <c r="K35" i="1"/>
  <c r="K32" i="1"/>
  <c r="K34" i="1"/>
  <c r="K33" i="1"/>
  <c r="K31" i="1"/>
  <c r="K29" i="1"/>
  <c r="K24" i="4"/>
  <c r="L24" i="4"/>
  <c r="M24" i="4"/>
  <c r="N24" i="4"/>
  <c r="O24" i="4"/>
  <c r="L23" i="4"/>
  <c r="M23" i="4" s="1"/>
  <c r="N23" i="4" s="1"/>
  <c r="O23" i="4" s="1"/>
  <c r="K23" i="4"/>
  <c r="P23" i="4"/>
  <c r="L22" i="4"/>
  <c r="M22" i="4" s="1"/>
  <c r="N22" i="4" s="1"/>
  <c r="O22" i="4" s="1"/>
  <c r="K22" i="4"/>
  <c r="L21" i="4"/>
  <c r="M21" i="4" s="1"/>
  <c r="N21" i="4" s="1"/>
  <c r="O21" i="4" s="1"/>
  <c r="K21" i="4"/>
  <c r="K25" i="1"/>
  <c r="K26" i="1"/>
  <c r="L16" i="4"/>
  <c r="M16" i="4"/>
  <c r="N16" i="4"/>
  <c r="O16" i="4"/>
  <c r="K16" i="4"/>
  <c r="L15" i="4"/>
  <c r="M15" i="4"/>
  <c r="N15" i="4" s="1"/>
  <c r="O15" i="4" s="1"/>
  <c r="K15" i="4"/>
  <c r="K18" i="1"/>
  <c r="K15" i="1"/>
  <c r="K8" i="1"/>
  <c r="K11" i="1"/>
  <c r="I104" i="3"/>
  <c r="C168" i="3" l="1"/>
  <c r="D168" i="3"/>
  <c r="E168" i="3"/>
  <c r="F168" i="3"/>
  <c r="G168" i="3"/>
  <c r="H168" i="3"/>
  <c r="I168" i="3"/>
  <c r="J168" i="3" s="1"/>
  <c r="K168" i="3" s="1"/>
  <c r="L168" i="3" s="1"/>
  <c r="M168" i="3" s="1"/>
  <c r="N168" i="3" s="1"/>
  <c r="B168" i="3"/>
  <c r="C189" i="3"/>
  <c r="D189" i="3"/>
  <c r="E189" i="3"/>
  <c r="F189" i="3"/>
  <c r="G189" i="3"/>
  <c r="H189" i="3"/>
  <c r="I189" i="3"/>
  <c r="B189" i="3"/>
  <c r="D62" i="4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C57" i="4"/>
  <c r="D57" i="4"/>
  <c r="E57" i="4"/>
  <c r="F57" i="4"/>
  <c r="G57" i="4"/>
  <c r="H57" i="4"/>
  <c r="I57" i="4"/>
  <c r="J57" i="4"/>
  <c r="B23" i="4" l="1"/>
  <c r="B45" i="1"/>
  <c r="B35" i="1"/>
  <c r="B30" i="1"/>
  <c r="B36" i="1" s="1"/>
  <c r="D30" i="1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C25" i="4"/>
  <c r="D23" i="4"/>
  <c r="E23" i="4"/>
  <c r="F23" i="4"/>
  <c r="G23" i="4"/>
  <c r="H23" i="4"/>
  <c r="I23" i="4"/>
  <c r="J23" i="4"/>
  <c r="E51" i="4" l="1"/>
  <c r="G51" i="4"/>
  <c r="I51" i="4"/>
  <c r="H51" i="4"/>
  <c r="D51" i="4"/>
  <c r="J51" i="4"/>
  <c r="C51" i="4"/>
  <c r="F51" i="4"/>
  <c r="D22" i="4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E59" i="4"/>
  <c r="F59" i="4"/>
  <c r="G59" i="4"/>
  <c r="H59" i="4"/>
  <c r="H60" i="4" s="1"/>
  <c r="I59" i="4"/>
  <c r="J59" i="4"/>
  <c r="C59" i="4"/>
  <c r="C60" i="4" s="1"/>
  <c r="D60" i="4" l="1"/>
  <c r="F60" i="4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C61" i="4"/>
  <c r="C64" i="4" s="1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K12" i="4" s="1"/>
  <c r="C12" i="4"/>
  <c r="D10" i="4"/>
  <c r="D50" i="4" s="1"/>
  <c r="E10" i="4"/>
  <c r="E50" i="4" s="1"/>
  <c r="F10" i="4"/>
  <c r="F50" i="4" s="1"/>
  <c r="G10" i="4"/>
  <c r="G50" i="4" s="1"/>
  <c r="H10" i="4"/>
  <c r="H50" i="4" s="1"/>
  <c r="I10" i="4"/>
  <c r="I50" i="4" s="1"/>
  <c r="J10" i="4"/>
  <c r="C10" i="4"/>
  <c r="C50" i="4" s="1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N125" i="3" s="1"/>
  <c r="D122" i="3"/>
  <c r="E122" i="3"/>
  <c r="F122" i="3"/>
  <c r="G122" i="3"/>
  <c r="H122" i="3"/>
  <c r="I122" i="3"/>
  <c r="J122" i="3" s="1"/>
  <c r="K122" i="3" s="1"/>
  <c r="L122" i="3" s="1"/>
  <c r="M122" i="3" s="1"/>
  <c r="N122" i="3" s="1"/>
  <c r="N121" i="3" s="1"/>
  <c r="I118" i="3"/>
  <c r="J118" i="3" s="1"/>
  <c r="K118" i="3" s="1"/>
  <c r="L118" i="3" s="1"/>
  <c r="M118" i="3" s="1"/>
  <c r="N118" i="3" s="1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J64" i="3" s="1"/>
  <c r="K64" i="3" s="1"/>
  <c r="L64" i="3" s="1"/>
  <c r="M64" i="3" s="1"/>
  <c r="N64" i="3" s="1"/>
  <c r="N63" i="3" s="1"/>
  <c r="D60" i="3"/>
  <c r="E60" i="3"/>
  <c r="F60" i="3"/>
  <c r="G60" i="3"/>
  <c r="H60" i="3"/>
  <c r="I60" i="3"/>
  <c r="J60" i="3" s="1"/>
  <c r="K60" i="3" s="1"/>
  <c r="L60" i="3" s="1"/>
  <c r="M60" i="3" s="1"/>
  <c r="N60" i="3" s="1"/>
  <c r="N59" i="3" s="1"/>
  <c r="D56" i="3"/>
  <c r="E56" i="3"/>
  <c r="F56" i="3"/>
  <c r="G56" i="3"/>
  <c r="H56" i="3"/>
  <c r="I56" i="3"/>
  <c r="J56" i="3" s="1"/>
  <c r="K56" i="3" s="1"/>
  <c r="L56" i="3" s="1"/>
  <c r="M56" i="3" s="1"/>
  <c r="N56" i="3" s="1"/>
  <c r="C33" i="3"/>
  <c r="D33" i="3"/>
  <c r="E33" i="3"/>
  <c r="F33" i="3"/>
  <c r="G33" i="3"/>
  <c r="H33" i="3"/>
  <c r="I33" i="3"/>
  <c r="J33" i="3" s="1"/>
  <c r="B33" i="3"/>
  <c r="C29" i="3"/>
  <c r="D29" i="3"/>
  <c r="E29" i="3"/>
  <c r="F29" i="3"/>
  <c r="G29" i="3"/>
  <c r="H29" i="3"/>
  <c r="I29" i="3"/>
  <c r="J29" i="3" s="1"/>
  <c r="B29" i="3"/>
  <c r="C25" i="3"/>
  <c r="D25" i="3"/>
  <c r="E25" i="3"/>
  <c r="F25" i="3"/>
  <c r="G25" i="3"/>
  <c r="H25" i="3"/>
  <c r="I25" i="3"/>
  <c r="J25" i="3" s="1"/>
  <c r="B25" i="3"/>
  <c r="F205" i="3"/>
  <c r="B205" i="3"/>
  <c r="H200" i="3"/>
  <c r="H195" i="3"/>
  <c r="D197" i="3"/>
  <c r="B197" i="3"/>
  <c r="B191" i="3"/>
  <c r="N188" i="3"/>
  <c r="M188" i="3"/>
  <c r="L188" i="3"/>
  <c r="K188" i="3"/>
  <c r="J188" i="3"/>
  <c r="D188" i="3"/>
  <c r="J187" i="3"/>
  <c r="F188" i="3"/>
  <c r="E188" i="3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N167" i="3"/>
  <c r="M167" i="3"/>
  <c r="L167" i="3"/>
  <c r="K167" i="3"/>
  <c r="J167" i="3"/>
  <c r="J166" i="3" s="1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I136" i="3"/>
  <c r="F136" i="3"/>
  <c r="H134" i="3"/>
  <c r="F132" i="3"/>
  <c r="E134" i="3"/>
  <c r="K125" i="3"/>
  <c r="J125" i="3"/>
  <c r="B125" i="3"/>
  <c r="K121" i="3"/>
  <c r="J121" i="3"/>
  <c r="J120" i="3" s="1"/>
  <c r="N117" i="3"/>
  <c r="M117" i="3"/>
  <c r="A113" i="3"/>
  <c r="F111" i="3"/>
  <c r="B111" i="3"/>
  <c r="H108" i="3"/>
  <c r="F97" i="3"/>
  <c r="F101" i="3"/>
  <c r="C8" i="3"/>
  <c r="D47" i="4" s="1"/>
  <c r="B101" i="3"/>
  <c r="G97" i="3"/>
  <c r="G94" i="3"/>
  <c r="D94" i="3"/>
  <c r="I90" i="3"/>
  <c r="E90" i="3"/>
  <c r="H86" i="3"/>
  <c r="G86" i="3"/>
  <c r="F86" i="3"/>
  <c r="H83" i="3"/>
  <c r="D83" i="3"/>
  <c r="B86" i="3"/>
  <c r="B88" i="3" s="1"/>
  <c r="A82" i="3"/>
  <c r="H77" i="3"/>
  <c r="I77" i="3"/>
  <c r="D74" i="3"/>
  <c r="D70" i="3"/>
  <c r="I72" i="3"/>
  <c r="J72" i="3" s="1"/>
  <c r="C66" i="3"/>
  <c r="D63" i="3"/>
  <c r="B63" i="3"/>
  <c r="M59" i="3"/>
  <c r="L59" i="3"/>
  <c r="K59" i="3"/>
  <c r="F59" i="3"/>
  <c r="E59" i="3"/>
  <c r="B59" i="3"/>
  <c r="N55" i="3"/>
  <c r="M55" i="3"/>
  <c r="L55" i="3"/>
  <c r="K55" i="3"/>
  <c r="E55" i="3"/>
  <c r="D55" i="3"/>
  <c r="A51" i="3"/>
  <c r="G49" i="3"/>
  <c r="B49" i="3"/>
  <c r="I46" i="3"/>
  <c r="E46" i="3"/>
  <c r="I43" i="3"/>
  <c r="B35" i="3"/>
  <c r="D8" i="3"/>
  <c r="B41" i="3"/>
  <c r="K34" i="3"/>
  <c r="L34" i="3" s="1"/>
  <c r="M34" i="3" s="1"/>
  <c r="N34" i="3" s="1"/>
  <c r="K33" i="3"/>
  <c r="L33" i="3" s="1"/>
  <c r="J32" i="3"/>
  <c r="J31" i="3" s="1"/>
  <c r="H32" i="3"/>
  <c r="D32" i="3"/>
  <c r="B32" i="3"/>
  <c r="M30" i="3"/>
  <c r="N30" i="3" s="1"/>
  <c r="L30" i="3"/>
  <c r="K30" i="3"/>
  <c r="K29" i="3"/>
  <c r="L29" i="3" s="1"/>
  <c r="L28" i="3" s="1"/>
  <c r="J28" i="3"/>
  <c r="J27" i="3" s="1"/>
  <c r="I28" i="3"/>
  <c r="B21" i="3"/>
  <c r="K26" i="3"/>
  <c r="L26" i="3" s="1"/>
  <c r="K25" i="3"/>
  <c r="L25" i="3" s="1"/>
  <c r="M25" i="3" s="1"/>
  <c r="J24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B132" i="3" s="1"/>
  <c r="C168" i="1"/>
  <c r="J161" i="1"/>
  <c r="J163" i="1" s="1"/>
  <c r="I201" i="3" s="1"/>
  <c r="I203" i="3" s="1"/>
  <c r="J203" i="3" s="1"/>
  <c r="K203" i="3" s="1"/>
  <c r="L203" i="3" s="1"/>
  <c r="M203" i="3" s="1"/>
  <c r="N203" i="3" s="1"/>
  <c r="I161" i="1"/>
  <c r="H161" i="1"/>
  <c r="G161" i="1"/>
  <c r="F161" i="1"/>
  <c r="E161" i="1"/>
  <c r="D161" i="1"/>
  <c r="C159" i="1"/>
  <c r="B138" i="3" s="1"/>
  <c r="C139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B1" i="1" s="1"/>
  <c r="B139" i="3" l="1"/>
  <c r="M125" i="3"/>
  <c r="K63" i="3"/>
  <c r="L121" i="3"/>
  <c r="B34" i="3"/>
  <c r="L63" i="3"/>
  <c r="D96" i="3"/>
  <c r="M121" i="3"/>
  <c r="F59" i="1"/>
  <c r="H88" i="3"/>
  <c r="L125" i="3"/>
  <c r="J55" i="3"/>
  <c r="J54" i="3" s="1"/>
  <c r="J59" i="3"/>
  <c r="J58" i="3" s="1"/>
  <c r="K58" i="3" s="1"/>
  <c r="L58" i="3" s="1"/>
  <c r="M58" i="3" s="1"/>
  <c r="N58" i="3" s="1"/>
  <c r="J95" i="3"/>
  <c r="K10" i="4"/>
  <c r="L10" i="4" s="1"/>
  <c r="M10" i="4" s="1"/>
  <c r="N10" i="4" s="1"/>
  <c r="O10" i="4" s="1"/>
  <c r="J50" i="4"/>
  <c r="L12" i="4"/>
  <c r="J91" i="3"/>
  <c r="J117" i="3"/>
  <c r="M29" i="3"/>
  <c r="M28" i="3" s="1"/>
  <c r="M63" i="3"/>
  <c r="J87" i="3"/>
  <c r="K117" i="3"/>
  <c r="J63" i="3"/>
  <c r="J62" i="3" s="1"/>
  <c r="J52" i="3" s="1"/>
  <c r="L117" i="3"/>
  <c r="K24" i="3"/>
  <c r="D190" i="3"/>
  <c r="E190" i="3"/>
  <c r="D19" i="4"/>
  <c r="D32" i="4"/>
  <c r="D70" i="4"/>
  <c r="F32" i="4"/>
  <c r="F70" i="4"/>
  <c r="E32" i="4"/>
  <c r="E70" i="4"/>
  <c r="C32" i="4"/>
  <c r="C43" i="4" s="1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G39" i="4"/>
  <c r="I39" i="4"/>
  <c r="H31" i="4"/>
  <c r="F31" i="4"/>
  <c r="F39" i="4"/>
  <c r="H39" i="4"/>
  <c r="F88" i="3"/>
  <c r="G96" i="3"/>
  <c r="C150" i="1"/>
  <c r="C153" i="1" s="1"/>
  <c r="C154" i="1" s="1"/>
  <c r="C161" i="1"/>
  <c r="C163" i="1" s="1"/>
  <c r="B76" i="3"/>
  <c r="B77" i="3" s="1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D39" i="4"/>
  <c r="E57" i="3"/>
  <c r="E61" i="3"/>
  <c r="C31" i="4"/>
  <c r="C39" i="4"/>
  <c r="E19" i="4"/>
  <c r="E59" i="1"/>
  <c r="E60" i="1" s="1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D60" i="1" s="1"/>
  <c r="F61" i="3"/>
  <c r="J39" i="4"/>
  <c r="G39" i="3"/>
  <c r="F94" i="3"/>
  <c r="F96" i="3" s="1"/>
  <c r="B103" i="3"/>
  <c r="C24" i="3"/>
  <c r="C26" i="3" s="1"/>
  <c r="H8" i="3"/>
  <c r="C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I94" i="3"/>
  <c r="I96" i="3" s="1"/>
  <c r="F103" i="3"/>
  <c r="D105" i="3"/>
  <c r="C17" i="3"/>
  <c r="E128" i="3"/>
  <c r="F139" i="3"/>
  <c r="D153" i="3"/>
  <c r="I158" i="3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D172" i="3" s="1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D181" i="3"/>
  <c r="C182" i="3"/>
  <c r="I14" i="3"/>
  <c r="J52" i="4" s="1"/>
  <c r="J58" i="4" s="1"/>
  <c r="I39" i="3"/>
  <c r="I41" i="3"/>
  <c r="J41" i="3" s="1"/>
  <c r="K41" i="3" s="1"/>
  <c r="L41" i="3" s="1"/>
  <c r="M41" i="3" s="1"/>
  <c r="N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K185" i="3" s="1"/>
  <c r="L185" i="3" s="1"/>
  <c r="M185" i="3" s="1"/>
  <c r="N185" i="3" s="1"/>
  <c r="C200" i="3"/>
  <c r="G205" i="3"/>
  <c r="G197" i="3"/>
  <c r="D6" i="4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K54" i="3"/>
  <c r="F197" i="3"/>
  <c r="F195" i="3"/>
  <c r="F196" i="3"/>
  <c r="D9" i="3"/>
  <c r="H49" i="3"/>
  <c r="H17" i="3"/>
  <c r="I49" i="3"/>
  <c r="H106" i="3"/>
  <c r="I24" i="3"/>
  <c r="I26" i="3" s="1"/>
  <c r="J23" i="3"/>
  <c r="N25" i="3"/>
  <c r="B28" i="3"/>
  <c r="B30" i="3" s="1"/>
  <c r="G41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I59" i="3"/>
  <c r="I61" i="3" s="1"/>
  <c r="H59" i="3"/>
  <c r="H61" i="3" s="1"/>
  <c r="F21" i="3"/>
  <c r="F44" i="3" s="1"/>
  <c r="K32" i="3"/>
  <c r="K31" i="3" s="1"/>
  <c r="L31" i="3" s="1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D39" i="3"/>
  <c r="G17" i="3"/>
  <c r="I70" i="3"/>
  <c r="I8" i="3"/>
  <c r="E77" i="3"/>
  <c r="C94" i="3"/>
  <c r="C96" i="3" s="1"/>
  <c r="B94" i="3"/>
  <c r="B96" i="3" s="1"/>
  <c r="H101" i="3"/>
  <c r="I111" i="3"/>
  <c r="G142" i="3"/>
  <c r="E24" i="3"/>
  <c r="E26" i="3" s="1"/>
  <c r="K28" i="3"/>
  <c r="K27" i="3" s="1"/>
  <c r="L27" i="3" s="1"/>
  <c r="I32" i="3"/>
  <c r="I34" i="3" s="1"/>
  <c r="H39" i="3"/>
  <c r="G80" i="3"/>
  <c r="H80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E49" i="3"/>
  <c r="D49" i="3"/>
  <c r="D59" i="3"/>
  <c r="D61" i="3" s="1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K166" i="3"/>
  <c r="H174" i="3"/>
  <c r="H184" i="3"/>
  <c r="I200" i="3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I178" i="3"/>
  <c r="I170" i="3"/>
  <c r="I179" i="3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D143" i="1"/>
  <c r="D64" i="1"/>
  <c r="D76" i="1" s="1"/>
  <c r="D2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I52" i="4" s="1"/>
  <c r="I58" i="4" s="1"/>
  <c r="D163" i="1"/>
  <c r="C201" i="3" s="1"/>
  <c r="C203" i="3" s="1"/>
  <c r="C77" i="3" l="1"/>
  <c r="G43" i="4"/>
  <c r="H43" i="4"/>
  <c r="D44" i="4"/>
  <c r="K62" i="3"/>
  <c r="L62" i="3" s="1"/>
  <c r="M62" i="3" s="1"/>
  <c r="N62" i="3" s="1"/>
  <c r="M120" i="3"/>
  <c r="N120" i="3" s="1"/>
  <c r="B74" i="3"/>
  <c r="F43" i="4"/>
  <c r="F44" i="4" s="1"/>
  <c r="M12" i="4"/>
  <c r="M27" i="3"/>
  <c r="B66" i="3"/>
  <c r="B5" i="3" s="1"/>
  <c r="C5" i="4" s="1"/>
  <c r="K91" i="3"/>
  <c r="J90" i="3"/>
  <c r="J89" i="3" s="1"/>
  <c r="D50" i="3"/>
  <c r="N29" i="3"/>
  <c r="N28" i="3" s="1"/>
  <c r="N27" i="3" s="1"/>
  <c r="B8" i="3"/>
  <c r="C47" i="4" s="1"/>
  <c r="C133" i="3"/>
  <c r="G44" i="4"/>
  <c r="K87" i="3"/>
  <c r="J86" i="3"/>
  <c r="J85" i="3" s="1"/>
  <c r="C70" i="3"/>
  <c r="B72" i="3"/>
  <c r="J43" i="4"/>
  <c r="K95" i="3"/>
  <c r="J94" i="3"/>
  <c r="J93" i="3" s="1"/>
  <c r="I43" i="4"/>
  <c r="I44" i="4" s="1"/>
  <c r="C44" i="4"/>
  <c r="H44" i="4"/>
  <c r="C98" i="1"/>
  <c r="C100" i="1" s="1"/>
  <c r="C101" i="1" s="1"/>
  <c r="I6" i="4"/>
  <c r="I47" i="4"/>
  <c r="I202" i="3"/>
  <c r="J98" i="1"/>
  <c r="F6" i="4"/>
  <c r="F47" i="4"/>
  <c r="H203" i="3"/>
  <c r="D98" i="1"/>
  <c r="D100" i="1" s="1"/>
  <c r="D101" i="1" s="1"/>
  <c r="I150" i="3"/>
  <c r="E171" i="3"/>
  <c r="H98" i="1"/>
  <c r="H100" i="1" s="1"/>
  <c r="H101" i="1" s="1"/>
  <c r="F98" i="1"/>
  <c r="F100" i="1" s="1"/>
  <c r="F101" i="1" s="1"/>
  <c r="E14" i="3"/>
  <c r="F52" i="4" s="1"/>
  <c r="F58" i="4" s="1"/>
  <c r="G6" i="4"/>
  <c r="G47" i="4"/>
  <c r="C14" i="3"/>
  <c r="D52" i="4" s="1"/>
  <c r="D58" i="4" s="1"/>
  <c r="H6" i="4"/>
  <c r="H47" i="4"/>
  <c r="F164" i="1"/>
  <c r="F165" i="1" s="1"/>
  <c r="H164" i="1"/>
  <c r="H165" i="1" s="1"/>
  <c r="G201" i="3"/>
  <c r="I98" i="1"/>
  <c r="I100" i="1" s="1"/>
  <c r="I101" i="1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D164" i="1"/>
  <c r="D165" i="1" s="1"/>
  <c r="E98" i="1"/>
  <c r="E100" i="1" s="1"/>
  <c r="E101" i="1" s="1"/>
  <c r="J180" i="3"/>
  <c r="J181" i="3" s="1"/>
  <c r="J183" i="3"/>
  <c r="J184" i="3" s="1"/>
  <c r="D18" i="3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E143" i="3"/>
  <c r="H9" i="3"/>
  <c r="E81" i="3"/>
  <c r="H67" i="3"/>
  <c r="D81" i="3"/>
  <c r="E115" i="3"/>
  <c r="B3" i="3"/>
  <c r="C3" i="4" s="1"/>
  <c r="C24" i="4" s="1"/>
  <c r="B78" i="3"/>
  <c r="G68" i="3"/>
  <c r="J159" i="3"/>
  <c r="J160" i="3" s="1"/>
  <c r="C115" i="3"/>
  <c r="D133" i="3"/>
  <c r="F47" i="3"/>
  <c r="G50" i="3"/>
  <c r="H192" i="3"/>
  <c r="H193" i="3"/>
  <c r="B172" i="3"/>
  <c r="B171" i="3"/>
  <c r="D99" i="3"/>
  <c r="J149" i="3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K162" i="3"/>
  <c r="K149" i="3"/>
  <c r="L145" i="3"/>
  <c r="K159" i="3"/>
  <c r="G18" i="3"/>
  <c r="D130" i="3"/>
  <c r="D129" i="3"/>
  <c r="E129" i="3"/>
  <c r="M32" i="3"/>
  <c r="N33" i="3"/>
  <c r="N32" i="3" s="1"/>
  <c r="C84" i="3"/>
  <c r="C106" i="3"/>
  <c r="C102" i="3"/>
  <c r="E78" i="3"/>
  <c r="L166" i="3"/>
  <c r="K180" i="3"/>
  <c r="K183" i="3"/>
  <c r="E84" i="3"/>
  <c r="E112" i="3"/>
  <c r="I75" i="3"/>
  <c r="I53" i="3"/>
  <c r="I81" i="3"/>
  <c r="J81" i="3" s="1"/>
  <c r="K81" i="3" s="1"/>
  <c r="L81" i="3" s="1"/>
  <c r="M81" i="3" s="1"/>
  <c r="N81" i="3" s="1"/>
  <c r="D150" i="3"/>
  <c r="D151" i="3"/>
  <c r="E150" i="3"/>
  <c r="J83" i="3"/>
  <c r="F84" i="3"/>
  <c r="F9" i="3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J191" i="3" s="1"/>
  <c r="C99" i="3"/>
  <c r="C98" i="3"/>
  <c r="E75" i="3"/>
  <c r="H36" i="3"/>
  <c r="H5" i="3"/>
  <c r="I5" i="4" s="1"/>
  <c r="H37" i="3"/>
  <c r="H115" i="3"/>
  <c r="B112" i="3"/>
  <c r="B84" i="3"/>
  <c r="B99" i="3"/>
  <c r="G78" i="3"/>
  <c r="G53" i="3"/>
  <c r="G75" i="3"/>
  <c r="G3" i="3"/>
  <c r="H53" i="3"/>
  <c r="K201" i="3"/>
  <c r="K202" i="3" s="1"/>
  <c r="K204" i="3"/>
  <c r="L187" i="3"/>
  <c r="B130" i="3"/>
  <c r="B129" i="3"/>
  <c r="G143" i="3"/>
  <c r="I9" i="3"/>
  <c r="M31" i="3"/>
  <c r="N31" i="3" s="1"/>
  <c r="G84" i="3"/>
  <c r="G106" i="3"/>
  <c r="G99" i="3"/>
  <c r="E18" i="3"/>
  <c r="E71" i="3"/>
  <c r="K23" i="3"/>
  <c r="J21" i="3"/>
  <c r="J48" i="3" s="1"/>
  <c r="J49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K52" i="3"/>
  <c r="L54" i="3"/>
  <c r="F18" i="3"/>
  <c r="F171" i="3"/>
  <c r="F172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I50" i="3"/>
  <c r="I40" i="3"/>
  <c r="I22" i="3"/>
  <c r="I3" i="3"/>
  <c r="B75" i="3"/>
  <c r="B71" i="3"/>
  <c r="B68" i="3"/>
  <c r="B53" i="3"/>
  <c r="G102" i="3"/>
  <c r="G37" i="3"/>
  <c r="G36" i="3"/>
  <c r="G5" i="3"/>
  <c r="H5" i="4" s="1"/>
  <c r="C3" i="3"/>
  <c r="F98" i="3"/>
  <c r="E9" i="3"/>
  <c r="H40" i="3"/>
  <c r="M24" i="3"/>
  <c r="H84" i="3"/>
  <c r="C192" i="3"/>
  <c r="C193" i="3"/>
  <c r="E67" i="3"/>
  <c r="E68" i="3"/>
  <c r="E5" i="3"/>
  <c r="F5" i="4" s="1"/>
  <c r="F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N24" i="3"/>
  <c r="I18" i="3"/>
  <c r="L72" i="3"/>
  <c r="J99" i="1"/>
  <c r="J100" i="1" l="1"/>
  <c r="J101" i="1" s="1"/>
  <c r="J173" i="3"/>
  <c r="C9" i="3"/>
  <c r="B9" i="3"/>
  <c r="C6" i="4"/>
  <c r="C7" i="4" s="1"/>
  <c r="K47" i="3"/>
  <c r="L47" i="3" s="1"/>
  <c r="M47" i="3" s="1"/>
  <c r="N47" i="3" s="1"/>
  <c r="L91" i="3"/>
  <c r="K90" i="3"/>
  <c r="K89" i="3" s="1"/>
  <c r="L87" i="3"/>
  <c r="K86" i="3"/>
  <c r="K85" i="3" s="1"/>
  <c r="I7" i="4"/>
  <c r="I8" i="4" s="1"/>
  <c r="J150" i="3"/>
  <c r="B67" i="3"/>
  <c r="C67" i="3"/>
  <c r="H7" i="4"/>
  <c r="L95" i="3"/>
  <c r="K94" i="3"/>
  <c r="K93" i="3" s="1"/>
  <c r="N12" i="4"/>
  <c r="J79" i="3"/>
  <c r="J80" i="3" s="1"/>
  <c r="G7" i="4"/>
  <c r="G8" i="4" s="1"/>
  <c r="D203" i="3"/>
  <c r="D202" i="3"/>
  <c r="D14" i="3"/>
  <c r="E52" i="4" s="1"/>
  <c r="E58" i="4" s="1"/>
  <c r="G14" i="3"/>
  <c r="H52" i="4" s="1"/>
  <c r="H58" i="4" s="1"/>
  <c r="G202" i="3"/>
  <c r="G203" i="3"/>
  <c r="H202" i="3"/>
  <c r="B14" i="3"/>
  <c r="C52" i="4" s="1"/>
  <c r="C58" i="4" s="1"/>
  <c r="B202" i="3"/>
  <c r="B203" i="3"/>
  <c r="K181" i="3"/>
  <c r="F202" i="3"/>
  <c r="F14" i="3"/>
  <c r="G52" i="4" s="1"/>
  <c r="G58" i="4" s="1"/>
  <c r="F203" i="3"/>
  <c r="E202" i="3"/>
  <c r="C202" i="3"/>
  <c r="K160" i="3"/>
  <c r="E11" i="4"/>
  <c r="E14" i="4" s="1"/>
  <c r="D11" i="3"/>
  <c r="B19" i="3"/>
  <c r="B4" i="3"/>
  <c r="C4" i="4" s="1"/>
  <c r="B10" i="3"/>
  <c r="F10" i="3"/>
  <c r="G19" i="3"/>
  <c r="H3" i="4"/>
  <c r="H24" i="4" s="1"/>
  <c r="H11" i="4"/>
  <c r="I11" i="4"/>
  <c r="I10" i="3"/>
  <c r="J3" i="4"/>
  <c r="J24" i="4" s="1"/>
  <c r="F11" i="4"/>
  <c r="F8" i="4"/>
  <c r="K150" i="3"/>
  <c r="E4" i="3"/>
  <c r="F4" i="4" s="1"/>
  <c r="F3" i="4"/>
  <c r="F24" i="4" s="1"/>
  <c r="D7" i="3"/>
  <c r="E3" i="4"/>
  <c r="D11" i="4"/>
  <c r="F6" i="3"/>
  <c r="F11" i="3"/>
  <c r="E8" i="4"/>
  <c r="C16" i="3"/>
  <c r="D3" i="4"/>
  <c r="D24" i="4" s="1"/>
  <c r="H19" i="3"/>
  <c r="L52" i="3"/>
  <c r="M54" i="3"/>
  <c r="K205" i="3"/>
  <c r="K194" i="3"/>
  <c r="J138" i="3"/>
  <c r="J139" i="3" s="1"/>
  <c r="J141" i="3"/>
  <c r="J115" i="3"/>
  <c r="J128" i="3"/>
  <c r="J110" i="3"/>
  <c r="J107" i="3"/>
  <c r="J108" i="3" s="1"/>
  <c r="J84" i="3"/>
  <c r="K163" i="3"/>
  <c r="K152" i="3"/>
  <c r="K156" i="3" s="1"/>
  <c r="K76" i="3"/>
  <c r="K77" i="3" s="1"/>
  <c r="K53" i="3"/>
  <c r="K79" i="3"/>
  <c r="K66" i="3"/>
  <c r="K172" i="3"/>
  <c r="J170" i="3"/>
  <c r="J171" i="3" s="1"/>
  <c r="K184" i="3"/>
  <c r="K173" i="3"/>
  <c r="C11" i="3"/>
  <c r="C6" i="3"/>
  <c r="C7" i="3"/>
  <c r="M72" i="3"/>
  <c r="E11" i="3"/>
  <c r="F46" i="4" s="1"/>
  <c r="F49" i="4" s="1"/>
  <c r="E6" i="3"/>
  <c r="E7" i="3"/>
  <c r="J66" i="3"/>
  <c r="K193" i="3"/>
  <c r="J192" i="3"/>
  <c r="I4" i="3"/>
  <c r="J4" i="4" s="1"/>
  <c r="I19" i="3"/>
  <c r="I16" i="3"/>
  <c r="E19" i="3"/>
  <c r="B7" i="3"/>
  <c r="B11" i="3"/>
  <c r="C46" i="4" s="1"/>
  <c r="B6" i="3"/>
  <c r="E16" i="3"/>
  <c r="L180" i="3"/>
  <c r="L181" i="3" s="1"/>
  <c r="M166" i="3"/>
  <c r="L183" i="3"/>
  <c r="K50" i="3"/>
  <c r="G4" i="3"/>
  <c r="H4" i="4" s="1"/>
  <c r="G10" i="3"/>
  <c r="D6" i="3"/>
  <c r="L149" i="3"/>
  <c r="L159" i="3"/>
  <c r="L160" i="3" s="1"/>
  <c r="M145" i="3"/>
  <c r="L162" i="3"/>
  <c r="J152" i="3"/>
  <c r="J156" i="3" s="1"/>
  <c r="J163" i="3"/>
  <c r="F4" i="3"/>
  <c r="G4" i="4" s="1"/>
  <c r="F19" i="3"/>
  <c r="C4" i="3"/>
  <c r="D4" i="4" s="1"/>
  <c r="C19" i="3"/>
  <c r="C10" i="3"/>
  <c r="D4" i="3"/>
  <c r="E4" i="4" s="1"/>
  <c r="D10" i="3"/>
  <c r="D19" i="3"/>
  <c r="J45" i="3"/>
  <c r="J22" i="3"/>
  <c r="J3" i="3"/>
  <c r="J35" i="3"/>
  <c r="H11" i="3"/>
  <c r="I46" i="4" s="1"/>
  <c r="I49" i="4" s="1"/>
  <c r="H7" i="3"/>
  <c r="H6" i="3"/>
  <c r="J174" i="3"/>
  <c r="J175" i="3"/>
  <c r="F7" i="3"/>
  <c r="J205" i="3"/>
  <c r="J194" i="3"/>
  <c r="J198" i="3" s="1"/>
  <c r="G6" i="3"/>
  <c r="G7" i="3"/>
  <c r="G11" i="3"/>
  <c r="H46" i="4" s="1"/>
  <c r="H49" i="4" s="1"/>
  <c r="K21" i="3"/>
  <c r="L23" i="3"/>
  <c r="L201" i="3"/>
  <c r="L202" i="3" s="1"/>
  <c r="M187" i="3"/>
  <c r="L204" i="3"/>
  <c r="H4" i="3"/>
  <c r="I4" i="4" s="1"/>
  <c r="H16" i="3"/>
  <c r="H10" i="3"/>
  <c r="L116" i="3"/>
  <c r="K114" i="3"/>
  <c r="D16" i="3" l="1"/>
  <c r="I9" i="4"/>
  <c r="L89" i="3"/>
  <c r="K83" i="3"/>
  <c r="K107" i="3" s="1"/>
  <c r="K108" i="3" s="1"/>
  <c r="J158" i="3"/>
  <c r="J157" i="3"/>
  <c r="K158" i="3"/>
  <c r="K157" i="3"/>
  <c r="J199" i="3"/>
  <c r="J200" i="3"/>
  <c r="J177" i="3"/>
  <c r="O12" i="4"/>
  <c r="J67" i="3"/>
  <c r="J73" i="3"/>
  <c r="M91" i="3"/>
  <c r="L90" i="3"/>
  <c r="G16" i="3"/>
  <c r="L150" i="3"/>
  <c r="J129" i="3"/>
  <c r="J135" i="3"/>
  <c r="M95" i="3"/>
  <c r="L94" i="3"/>
  <c r="L93" i="3" s="1"/>
  <c r="L83" i="3" s="1"/>
  <c r="K73" i="3"/>
  <c r="K75" i="3" s="1"/>
  <c r="M87" i="3"/>
  <c r="L86" i="3"/>
  <c r="L85" i="3" s="1"/>
  <c r="H54" i="4"/>
  <c r="H55" i="4" s="1"/>
  <c r="H66" i="4" s="1"/>
  <c r="H53" i="4"/>
  <c r="F54" i="4"/>
  <c r="F55" i="4" s="1"/>
  <c r="F66" i="4" s="1"/>
  <c r="F53" i="4"/>
  <c r="G11" i="4"/>
  <c r="G14" i="4" s="1"/>
  <c r="I54" i="4"/>
  <c r="I55" i="4" s="1"/>
  <c r="I66" i="4" s="1"/>
  <c r="I53" i="4"/>
  <c r="G9" i="4"/>
  <c r="H8" i="4"/>
  <c r="C49" i="4"/>
  <c r="F15" i="3"/>
  <c r="D12" i="3"/>
  <c r="D46" i="4"/>
  <c r="D49" i="4" s="1"/>
  <c r="D13" i="3"/>
  <c r="E46" i="4"/>
  <c r="E49" i="4" s="1"/>
  <c r="G15" i="3"/>
  <c r="H15" i="3"/>
  <c r="F13" i="3"/>
  <c r="G46" i="4"/>
  <c r="G49" i="4" s="1"/>
  <c r="D15" i="3"/>
  <c r="E15" i="3"/>
  <c r="C15" i="3"/>
  <c r="B15" i="3"/>
  <c r="B16" i="3"/>
  <c r="F16" i="3"/>
  <c r="E13" i="4"/>
  <c r="J69" i="3"/>
  <c r="J71" i="3" s="1"/>
  <c r="C9" i="4"/>
  <c r="C11" i="4"/>
  <c r="C13" i="4" s="1"/>
  <c r="C8" i="4"/>
  <c r="D8" i="4"/>
  <c r="F12" i="3"/>
  <c r="H9" i="4"/>
  <c r="D14" i="4"/>
  <c r="D13" i="4"/>
  <c r="F14" i="4"/>
  <c r="F13" i="4"/>
  <c r="I14" i="4"/>
  <c r="I13" i="4"/>
  <c r="F9" i="4"/>
  <c r="E24" i="4"/>
  <c r="E9" i="4"/>
  <c r="J4" i="3"/>
  <c r="K4" i="4" s="1"/>
  <c r="K3" i="4"/>
  <c r="K67" i="3"/>
  <c r="D9" i="4"/>
  <c r="H14" i="4"/>
  <c r="H13" i="4"/>
  <c r="L172" i="3"/>
  <c r="K170" i="3"/>
  <c r="K171" i="3" s="1"/>
  <c r="M183" i="3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N72" i="3"/>
  <c r="K84" i="3"/>
  <c r="J195" i="3"/>
  <c r="J196" i="3"/>
  <c r="L193" i="3"/>
  <c r="K191" i="3"/>
  <c r="J100" i="3"/>
  <c r="J111" i="3"/>
  <c r="J17" i="3"/>
  <c r="K141" i="3"/>
  <c r="K115" i="3"/>
  <c r="K128" i="3"/>
  <c r="K138" i="3"/>
  <c r="K139" i="3" s="1"/>
  <c r="M204" i="3"/>
  <c r="M201" i="3"/>
  <c r="M202" i="3" s="1"/>
  <c r="N187" i="3"/>
  <c r="H12" i="3"/>
  <c r="H13" i="3"/>
  <c r="J153" i="3"/>
  <c r="J154" i="3"/>
  <c r="C13" i="3"/>
  <c r="C12" i="3"/>
  <c r="K195" i="3"/>
  <c r="K196" i="3"/>
  <c r="M116" i="3"/>
  <c r="L114" i="3"/>
  <c r="J36" i="3"/>
  <c r="L152" i="3"/>
  <c r="L156" i="3" s="1"/>
  <c r="L163" i="3"/>
  <c r="M23" i="3"/>
  <c r="L21" i="3"/>
  <c r="N145" i="3"/>
  <c r="M162" i="3"/>
  <c r="M149" i="3"/>
  <c r="M159" i="3"/>
  <c r="M160" i="3" s="1"/>
  <c r="L50" i="3"/>
  <c r="B12" i="3"/>
  <c r="B13" i="3"/>
  <c r="M52" i="3"/>
  <c r="N54" i="3"/>
  <c r="N52" i="3" s="1"/>
  <c r="G13" i="3"/>
  <c r="G12" i="3"/>
  <c r="K174" i="3"/>
  <c r="K175" i="3"/>
  <c r="K154" i="3"/>
  <c r="K153" i="3"/>
  <c r="K22" i="3"/>
  <c r="K48" i="3"/>
  <c r="K49" i="3" s="1"/>
  <c r="K45" i="3"/>
  <c r="K35" i="3"/>
  <c r="E12" i="3"/>
  <c r="E13" i="3"/>
  <c r="L79" i="3"/>
  <c r="L53" i="3"/>
  <c r="L76" i="3"/>
  <c r="L77" i="3" s="1"/>
  <c r="L66" i="3"/>
  <c r="K74" i="3" l="1"/>
  <c r="K3" i="3"/>
  <c r="K110" i="3"/>
  <c r="L158" i="3"/>
  <c r="L157" i="3"/>
  <c r="K192" i="3"/>
  <c r="K198" i="3"/>
  <c r="N91" i="3"/>
  <c r="N90" i="3" s="1"/>
  <c r="M90" i="3"/>
  <c r="J137" i="3"/>
  <c r="J136" i="3"/>
  <c r="M150" i="3"/>
  <c r="N95" i="3"/>
  <c r="N94" i="3" s="1"/>
  <c r="M94" i="3"/>
  <c r="M93" i="3" s="1"/>
  <c r="N93" i="3" s="1"/>
  <c r="N87" i="3"/>
  <c r="N86" i="3" s="1"/>
  <c r="M86" i="3"/>
  <c r="M85" i="3" s="1"/>
  <c r="J179" i="3"/>
  <c r="J178" i="3"/>
  <c r="L67" i="3"/>
  <c r="J75" i="3"/>
  <c r="J74" i="3"/>
  <c r="K129" i="3"/>
  <c r="K135" i="3"/>
  <c r="K177" i="3"/>
  <c r="M89" i="3"/>
  <c r="G53" i="4"/>
  <c r="G54" i="4"/>
  <c r="G55" i="4"/>
  <c r="G66" i="4" s="1"/>
  <c r="C54" i="4"/>
  <c r="C55" i="4" s="1"/>
  <c r="C66" i="4" s="1"/>
  <c r="C68" i="4" s="1"/>
  <c r="C53" i="4"/>
  <c r="E54" i="4"/>
  <c r="E55" i="4" s="1"/>
  <c r="E66" i="4" s="1"/>
  <c r="E53" i="4"/>
  <c r="G13" i="4"/>
  <c r="D54" i="4"/>
  <c r="D55" i="4" s="1"/>
  <c r="D66" i="4" s="1"/>
  <c r="D53" i="4"/>
  <c r="J70" i="3"/>
  <c r="C14" i="4"/>
  <c r="K4" i="3"/>
  <c r="L4" i="4" s="1"/>
  <c r="L3" i="4"/>
  <c r="K17" i="3"/>
  <c r="L174" i="3"/>
  <c r="L175" i="3"/>
  <c r="J15" i="3"/>
  <c r="J16" i="3"/>
  <c r="M152" i="3"/>
  <c r="M156" i="3" s="1"/>
  <c r="M163" i="3"/>
  <c r="K142" i="3"/>
  <c r="K131" i="3"/>
  <c r="M184" i="3"/>
  <c r="M173" i="3"/>
  <c r="L153" i="3"/>
  <c r="L154" i="3"/>
  <c r="M193" i="3"/>
  <c r="L191" i="3"/>
  <c r="N149" i="3"/>
  <c r="N162" i="3"/>
  <c r="N159" i="3"/>
  <c r="N160" i="3" s="1"/>
  <c r="L128" i="3"/>
  <c r="L141" i="3"/>
  <c r="L138" i="3"/>
  <c r="L139" i="3" s="1"/>
  <c r="L115" i="3"/>
  <c r="N204" i="3"/>
  <c r="N201" i="3"/>
  <c r="N202" i="3" s="1"/>
  <c r="J132" i="3"/>
  <c r="J133" i="3"/>
  <c r="L45" i="3"/>
  <c r="L35" i="3"/>
  <c r="L22" i="3"/>
  <c r="L3" i="3"/>
  <c r="L48" i="3"/>
  <c r="L49" i="3" s="1"/>
  <c r="N116" i="3"/>
  <c r="N114" i="3" s="1"/>
  <c r="M114" i="3"/>
  <c r="J18" i="3"/>
  <c r="J19" i="3"/>
  <c r="K70" i="3"/>
  <c r="K71" i="3"/>
  <c r="L107" i="3"/>
  <c r="L108" i="3" s="1"/>
  <c r="L110" i="3"/>
  <c r="L84" i="3"/>
  <c r="N79" i="3"/>
  <c r="N66" i="3"/>
  <c r="N53" i="3"/>
  <c r="N76" i="3"/>
  <c r="M66" i="3"/>
  <c r="M53" i="3"/>
  <c r="M76" i="3"/>
  <c r="M77" i="3" s="1"/>
  <c r="M79" i="3"/>
  <c r="K36" i="3"/>
  <c r="K46" i="3"/>
  <c r="K14" i="3"/>
  <c r="N23" i="3"/>
  <c r="N21" i="3" s="1"/>
  <c r="M21" i="3"/>
  <c r="M205" i="3"/>
  <c r="M194" i="3"/>
  <c r="K111" i="3"/>
  <c r="K100" i="3"/>
  <c r="L196" i="3"/>
  <c r="L195" i="3"/>
  <c r="N180" i="3"/>
  <c r="N181" i="3" s="1"/>
  <c r="N183" i="3"/>
  <c r="L80" i="3"/>
  <c r="L69" i="3"/>
  <c r="L73" i="3" s="1"/>
  <c r="M50" i="3"/>
  <c r="J102" i="3"/>
  <c r="J101" i="3"/>
  <c r="M172" i="3"/>
  <c r="L170" i="3"/>
  <c r="L171" i="3" s="1"/>
  <c r="M83" i="3" l="1"/>
  <c r="L75" i="3"/>
  <c r="L74" i="3"/>
  <c r="M67" i="3"/>
  <c r="L129" i="3"/>
  <c r="K137" i="3"/>
  <c r="K136" i="3"/>
  <c r="N150" i="3"/>
  <c r="M158" i="3"/>
  <c r="M157" i="3"/>
  <c r="N85" i="3"/>
  <c r="N89" i="3"/>
  <c r="L192" i="3"/>
  <c r="L198" i="3"/>
  <c r="K200" i="3"/>
  <c r="K199" i="3"/>
  <c r="K179" i="3"/>
  <c r="K178" i="3"/>
  <c r="L177" i="3"/>
  <c r="D67" i="4"/>
  <c r="D68" i="4" s="1"/>
  <c r="C69" i="4"/>
  <c r="N80" i="3"/>
  <c r="N67" i="3"/>
  <c r="L4" i="3"/>
  <c r="M4" i="4" s="1"/>
  <c r="M3" i="4"/>
  <c r="N50" i="3"/>
  <c r="M153" i="3"/>
  <c r="M154" i="3"/>
  <c r="M196" i="3"/>
  <c r="M195" i="3"/>
  <c r="L36" i="3"/>
  <c r="M80" i="3"/>
  <c r="M69" i="3"/>
  <c r="M73" i="3" s="1"/>
  <c r="N172" i="3"/>
  <c r="N170" i="3" s="1"/>
  <c r="M170" i="3"/>
  <c r="M171" i="3" s="1"/>
  <c r="M48" i="3"/>
  <c r="M49" i="3" s="1"/>
  <c r="M35" i="3"/>
  <c r="M3" i="3"/>
  <c r="M45" i="3"/>
  <c r="M22" i="3"/>
  <c r="M110" i="3"/>
  <c r="M84" i="3"/>
  <c r="M107" i="3"/>
  <c r="M108" i="3" s="1"/>
  <c r="M174" i="3"/>
  <c r="M175" i="3"/>
  <c r="N173" i="3"/>
  <c r="N177" i="3" s="1"/>
  <c r="N184" i="3"/>
  <c r="L142" i="3"/>
  <c r="L131" i="3"/>
  <c r="L135" i="3" s="1"/>
  <c r="L46" i="3"/>
  <c r="L14" i="3"/>
  <c r="L100" i="3"/>
  <c r="L111" i="3"/>
  <c r="N205" i="3"/>
  <c r="N194" i="3"/>
  <c r="K15" i="3"/>
  <c r="K16" i="3"/>
  <c r="N141" i="3"/>
  <c r="N138" i="3"/>
  <c r="N128" i="3"/>
  <c r="N115" i="3"/>
  <c r="K133" i="3"/>
  <c r="K132" i="3"/>
  <c r="L71" i="3"/>
  <c r="L70" i="3"/>
  <c r="M139" i="3"/>
  <c r="M115" i="3"/>
  <c r="M141" i="3"/>
  <c r="M128" i="3"/>
  <c r="N77" i="3"/>
  <c r="L17" i="3"/>
  <c r="K18" i="3"/>
  <c r="K19" i="3"/>
  <c r="N193" i="3"/>
  <c r="N191" i="3" s="1"/>
  <c r="M191" i="3"/>
  <c r="N48" i="3"/>
  <c r="N49" i="3" s="1"/>
  <c r="N45" i="3"/>
  <c r="N22" i="3"/>
  <c r="N35" i="3"/>
  <c r="N163" i="3"/>
  <c r="N152" i="3"/>
  <c r="N156" i="3" s="1"/>
  <c r="K101" i="3"/>
  <c r="K102" i="3"/>
  <c r="N69" i="3"/>
  <c r="N73" i="3" s="1"/>
  <c r="N75" i="3" s="1"/>
  <c r="N83" i="3" l="1"/>
  <c r="N158" i="3"/>
  <c r="N157" i="3"/>
  <c r="L137" i="3"/>
  <c r="L136" i="3"/>
  <c r="M75" i="3"/>
  <c r="M74" i="3"/>
  <c r="L179" i="3"/>
  <c r="L178" i="3"/>
  <c r="M129" i="3"/>
  <c r="N3" i="3"/>
  <c r="O3" i="4" s="1"/>
  <c r="M192" i="3"/>
  <c r="M198" i="3"/>
  <c r="M177" i="3"/>
  <c r="N178" i="3" s="1"/>
  <c r="N107" i="3"/>
  <c r="N14" i="3" s="1"/>
  <c r="N198" i="3"/>
  <c r="L200" i="3"/>
  <c r="L199" i="3"/>
  <c r="N179" i="3"/>
  <c r="D69" i="4"/>
  <c r="E67" i="4"/>
  <c r="E68" i="4" s="1"/>
  <c r="N129" i="3"/>
  <c r="N139" i="3"/>
  <c r="M4" i="3"/>
  <c r="N4" i="4" s="1"/>
  <c r="N3" i="4"/>
  <c r="N192" i="3"/>
  <c r="N171" i="3"/>
  <c r="L102" i="3"/>
  <c r="L101" i="3"/>
  <c r="M17" i="3"/>
  <c r="N153" i="3"/>
  <c r="N154" i="3"/>
  <c r="L132" i="3"/>
  <c r="L133" i="3"/>
  <c r="M36" i="3"/>
  <c r="L18" i="3"/>
  <c r="L19" i="3"/>
  <c r="L16" i="3"/>
  <c r="L15" i="3"/>
  <c r="N46" i="3"/>
  <c r="N196" i="3"/>
  <c r="N195" i="3"/>
  <c r="M111" i="3"/>
  <c r="M100" i="3"/>
  <c r="M70" i="3"/>
  <c r="M71" i="3"/>
  <c r="N74" i="3"/>
  <c r="N4" i="3"/>
  <c r="O4" i="4" s="1"/>
  <c r="N175" i="3"/>
  <c r="N174" i="3"/>
  <c r="N70" i="3"/>
  <c r="N71" i="3"/>
  <c r="N36" i="3"/>
  <c r="N142" i="3"/>
  <c r="N131" i="3"/>
  <c r="N135" i="3" s="1"/>
  <c r="N137" i="3" s="1"/>
  <c r="M131" i="3"/>
  <c r="M135" i="3" s="1"/>
  <c r="M142" i="3"/>
  <c r="M46" i="3"/>
  <c r="M14" i="3"/>
  <c r="N84" i="3" l="1"/>
  <c r="N110" i="3"/>
  <c r="M137" i="3"/>
  <c r="M136" i="3"/>
  <c r="N136" i="3"/>
  <c r="M178" i="3"/>
  <c r="M179" i="3"/>
  <c r="M200" i="3"/>
  <c r="M199" i="3"/>
  <c r="N108" i="3"/>
  <c r="N200" i="3"/>
  <c r="N199" i="3"/>
  <c r="E69" i="4"/>
  <c r="F67" i="4"/>
  <c r="F68" i="4" s="1"/>
  <c r="M133" i="3"/>
  <c r="M132" i="3"/>
  <c r="M19" i="3"/>
  <c r="M18" i="3"/>
  <c r="N132" i="3"/>
  <c r="N133" i="3"/>
  <c r="M101" i="3"/>
  <c r="M102" i="3"/>
  <c r="N15" i="3"/>
  <c r="N16" i="3"/>
  <c r="M16" i="3"/>
  <c r="M15" i="3"/>
  <c r="N111" i="3" l="1"/>
  <c r="N17" i="3"/>
  <c r="N100" i="3"/>
  <c r="F69" i="4"/>
  <c r="G67" i="4"/>
  <c r="G68" i="4" s="1"/>
  <c r="N101" i="3" l="1"/>
  <c r="N102" i="3"/>
  <c r="N19" i="3"/>
  <c r="N18" i="3"/>
  <c r="G69" i="4"/>
  <c r="H67" i="4"/>
  <c r="H68" i="4" s="1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  <c r="I67" i="4" l="1"/>
  <c r="I68" i="4" s="1"/>
  <c r="H69" i="4"/>
  <c r="K38" i="3"/>
  <c r="K42" i="3" s="1"/>
  <c r="K44" i="3" s="1"/>
  <c r="I69" i="4" l="1"/>
  <c r="J67" i="4"/>
  <c r="N38" i="3"/>
  <c r="M38" i="3"/>
  <c r="K40" i="3"/>
  <c r="K8" i="3"/>
  <c r="L38" i="3"/>
  <c r="L6" i="4" l="1"/>
  <c r="K10" i="3"/>
  <c r="L42" i="3"/>
  <c r="L39" i="3"/>
  <c r="L8" i="3"/>
  <c r="L40" i="3"/>
  <c r="M8" i="3"/>
  <c r="M39" i="3"/>
  <c r="M42" i="3"/>
  <c r="M40" i="3"/>
  <c r="N39" i="3"/>
  <c r="N8" i="3"/>
  <c r="N42" i="3"/>
  <c r="N40" i="3"/>
  <c r="L44" i="3" l="1"/>
  <c r="L43" i="3"/>
  <c r="M43" i="3"/>
  <c r="M44" i="3"/>
  <c r="O6" i="4"/>
  <c r="N9" i="3"/>
  <c r="N10" i="3"/>
  <c r="M9" i="3"/>
  <c r="M10" i="3"/>
  <c r="N6" i="4"/>
  <c r="N43" i="3"/>
  <c r="N44" i="3"/>
  <c r="L10" i="3"/>
  <c r="M6" i="4"/>
  <c r="L9" i="3"/>
  <c r="J38" i="3" l="1"/>
  <c r="J42" i="3" s="1"/>
  <c r="J40" i="3" l="1"/>
  <c r="K39" i="3"/>
  <c r="K43" i="3"/>
  <c r="J44" i="3"/>
  <c r="J43" i="3"/>
  <c r="J8" i="3"/>
  <c r="J39" i="3"/>
  <c r="J10" i="3" l="1"/>
  <c r="K6" i="4"/>
  <c r="K9" i="3"/>
  <c r="J9" i="3"/>
  <c r="I106" i="3" l="1"/>
  <c r="I105" i="3"/>
  <c r="I97" i="3"/>
  <c r="I98" i="3" s="1"/>
  <c r="I5" i="3" l="1"/>
  <c r="I7" i="3" s="1"/>
  <c r="I6" i="3"/>
  <c r="I11" i="3"/>
  <c r="I99" i="3"/>
  <c r="J99" i="3" s="1"/>
  <c r="J5" i="4" l="1"/>
  <c r="J7" i="4" s="1"/>
  <c r="J11" i="4" s="1"/>
  <c r="J46" i="4"/>
  <c r="J49" i="4" s="1"/>
  <c r="I13" i="3"/>
  <c r="I12" i="3"/>
  <c r="K99" i="3"/>
  <c r="J97" i="3"/>
  <c r="J104" i="3" s="1"/>
  <c r="J8" i="4"/>
  <c r="J9" i="4"/>
  <c r="J106" i="3" l="1"/>
  <c r="J105" i="3"/>
  <c r="K97" i="3"/>
  <c r="K104" i="3" s="1"/>
  <c r="L99" i="3"/>
  <c r="J98" i="3"/>
  <c r="J5" i="3"/>
  <c r="J14" i="4"/>
  <c r="J13" i="4"/>
  <c r="J66" i="4"/>
  <c r="J68" i="4" s="1"/>
  <c r="J69" i="4" s="1"/>
  <c r="K106" i="3" l="1"/>
  <c r="K105" i="3"/>
  <c r="K98" i="3"/>
  <c r="K5" i="3"/>
  <c r="J6" i="3"/>
  <c r="J11" i="3"/>
  <c r="J7" i="3"/>
  <c r="K5" i="4"/>
  <c r="K7" i="4" s="1"/>
  <c r="K11" i="4" s="1"/>
  <c r="M99" i="3"/>
  <c r="L97" i="3"/>
  <c r="L104" i="3" s="1"/>
  <c r="K14" i="4" l="1"/>
  <c r="K13" i="4"/>
  <c r="L106" i="3"/>
  <c r="L105" i="3"/>
  <c r="L98" i="3"/>
  <c r="L5" i="3"/>
  <c r="J13" i="3"/>
  <c r="J12" i="3"/>
  <c r="K9" i="4"/>
  <c r="K8" i="4"/>
  <c r="K6" i="3"/>
  <c r="L5" i="4"/>
  <c r="L7" i="4" s="1"/>
  <c r="L11" i="4" s="1"/>
  <c r="K7" i="3"/>
  <c r="K11" i="3"/>
  <c r="M97" i="3"/>
  <c r="M104" i="3" s="1"/>
  <c r="N99" i="3"/>
  <c r="N97" i="3" s="1"/>
  <c r="N104" i="3" s="1"/>
  <c r="N106" i="3" s="1"/>
  <c r="L14" i="4" l="1"/>
  <c r="L13" i="4"/>
  <c r="N105" i="3"/>
  <c r="M106" i="3"/>
  <c r="M105" i="3"/>
  <c r="N98" i="3"/>
  <c r="N5" i="3"/>
  <c r="M98" i="3"/>
  <c r="M5" i="3"/>
  <c r="L11" i="3"/>
  <c r="M5" i="4"/>
  <c r="M7" i="4" s="1"/>
  <c r="M11" i="4" s="1"/>
  <c r="L6" i="3"/>
  <c r="L7" i="3"/>
  <c r="L8" i="4"/>
  <c r="L9" i="4"/>
  <c r="K13" i="3"/>
  <c r="K12" i="3"/>
  <c r="M14" i="4" l="1"/>
  <c r="M13" i="4"/>
  <c r="L12" i="3"/>
  <c r="L13" i="3"/>
  <c r="O5" i="4"/>
  <c r="O7" i="4" s="1"/>
  <c r="O11" i="4" s="1"/>
  <c r="N7" i="3"/>
  <c r="N6" i="3"/>
  <c r="N11" i="3"/>
  <c r="M8" i="4"/>
  <c r="M9" i="4"/>
  <c r="N5" i="4"/>
  <c r="N7" i="4" s="1"/>
  <c r="N11" i="4" s="1"/>
  <c r="M6" i="3"/>
  <c r="M11" i="3"/>
  <c r="M7" i="3"/>
  <c r="O14" i="4" l="1"/>
  <c r="O13" i="4"/>
  <c r="N14" i="4"/>
  <c r="N13" i="4"/>
  <c r="O8" i="4"/>
  <c r="O9" i="4"/>
  <c r="N12" i="3"/>
  <c r="N13" i="3"/>
  <c r="M12" i="3"/>
  <c r="M13" i="3"/>
  <c r="N9" i="4"/>
  <c r="N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<sst xmlns="http://schemas.openxmlformats.org/spreadsheetml/2006/main" count="493" uniqueCount="206">
  <si>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</si>
  <si>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</si>
  <si>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</si>
  <si>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</si>
  <si>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</si>
  <si>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</si>
  <si>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</si>
  <si>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</si>
  <si>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</si>
  <si>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</si>
  <si>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</si>
  <si>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</si>
  <si>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</si>
  <si>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</si>
  <si>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</si>
  <si>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</si>
  <si>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</si>
  <si>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</si>
  <si>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</si>
  <si>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</si>
  <si>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</si>
  <si>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</si>
  <si>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</si>
  <si>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</si>
  <si>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</si>
  <si>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</si>
  <si>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</si>
  <si>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</si>
  <si>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</si>
  <si>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</si>
  <si>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</si>
  <si>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</si>
  <si>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</si>
  <si>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</si>
  <si>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</si>
  <si>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</si>
  <si>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</si>
  <si>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</si>
  <si>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</si>
  <si>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</si>
  <si>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</si>
  <si>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</si>
  <si>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</si>
  <si>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</si>
  <si>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</si>
  <si>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</si>
  <si>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</si>
  <si>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</si>
  <si>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</si>
  <si>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</si>
  <si>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</si>
  <si>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</si>
  <si>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</si>
  <si>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</si>
  <si>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</si>
  <si>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</si>
  <si>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</si>
  <si>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</si>
  <si>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</si>
  <si>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</si>
  <si>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</si>
  <si>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</si>
  <si>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</si>
  <si>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</si>
  <si>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</si>
  <si>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</si>
  <si>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</si>
  <si>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</si>
  <si>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</si>
  <si>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</si>
  <si>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</si>
  <si>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</si>
  <si>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</si>
  <si>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</si>
  <si>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</si>
  <si>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</si>
  <si>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</si>
  <si>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</si>
  <si>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</si>
  <si>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</si>
  <si>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</si>
  <si>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</si>
  <si>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</si>
  <si>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</si>
  <si>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</si>
  <si>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</si>
  <si>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</si>
  <si>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</si>
  <si>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</si>
  <si>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</si>
  <si>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</si>
  <si>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</si>
  <si>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</si>
  <si>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</si>
  <si>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</si>
  <si>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</si>
  <si>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</si>
  <si>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</si>
  <si>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</si>
  <si>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</si>
  <si>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</si>
  <si>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</si>
  <si>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</si>
  <si>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</si>
  <si>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</si>
  <si>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</si>
  <si>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</si>
  <si>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</si>
  <si>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</si>
  <si>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</si>
  <si>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</si>
  <si>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</si>
  <si>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</si>
  <si>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</si>
  <si>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</si>
  <si>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</si>
  <si>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</si>
  <si>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</si>
  <si>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</si>
  <si>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</si>
  <si>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</si>
  <si>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</si>
  <si>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</si>
  <si>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</si>
  <si>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</si>
  <si>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</si>
  <si>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</si>
  <si>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</si>
  <si>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</si>
  <si>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</si>
  <si>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</si>
  <si>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</si>
  <si>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</si>
  <si>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</si>
  <si>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</si>
  <si>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</si>
  <si>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</si>
  <si>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</si>
  <si>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</si>
  <si>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</si>
  <si>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</si>
  <si>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</si>
  <si>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</si>
  <si>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</si>
  <si>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</si>
  <si>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</si>
  <si>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</si>
  <si>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</si>
  <si>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</si>
  <si>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</si>
  <si>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</si>
  <si>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</si>
  <si>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</si>
  <si>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</si>
  <si>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</si>
  <si>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</si>
  <si>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</si>
  <si>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</si>
  <si>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</si>
  <si>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</si>
  <si>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</si>
  <si>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</si>
  <si>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</si>
  <si>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</si>
  <si>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</si>
  <si>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</si>
  <si>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</si>
  <si>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</si>
  <si>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</si>
  <si>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</si>
  <si>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</si>
  <si>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</si>
  <si>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</si>
  <si>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</si>
  <si>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</si>
  <si>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</si>
  <si>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</si>
  <si>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</si>
  <si>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</si>
  <si>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</si>
  <si>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</si>
  <si>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</si>
  <si>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</si>
  <si>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</si>
  <si>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</si>
  <si>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</si>
  <si>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</si>
  <si>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</si>
  <si>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</si>
  <si>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</si>
  <si>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</si>
  <si>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</si>
  <si>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</si>
  <si>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</si>
  <si>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</si>
  <si>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</si>
  <si>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</si>
  <si>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</si>
  <si>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</si>
  <si>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</si>
  <si>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</si>
  <si>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</si>
  <si>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 xml:space="preserve"> </t>
  </si>
  <si>
    <t>CAGR</t>
  </si>
  <si>
    <t>CAGR (2020-2022)</t>
  </si>
  <si>
    <t>CAGR(2019-2022)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</si>
</sst>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165" fontId="5" fillId="0" borderId="0" xfId="1" applyNumberFormat="1" applyFont="1" applyBorder="1"/>
    <xf numFmtId="43" fontId="5" fillId="0" borderId="0" xfId="3" applyFont="1" applyBorder="1"/>
    <xf numFmtId="0" fontId="0" fillId="9" borderId="0" xfId="0" applyFill="1"/>
    <xf numFmtId="166" fontId="0" fillId="0" borderId="0" xfId="2" applyNumberFormat="1" applyFont="1"/>
    <xf numFmtId="166" fontId="15" fillId="0" borderId="0" xfId="2" applyNumberFormat="1" applyFont="1"/>
    <xf numFmtId="43" fontId="15" fillId="0" borderId="0" xfId="0" applyNumberFormat="1" applyFont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9" sqref="A9"/>
    </sheetView>
  </sheetViews>
  <sheetFormatPr defaultRowHeight="14.5" x14ac:dyDescent="0.35"/>
  <cols>
    <col min="1" max="1" width="176.08984375" style="18" customWidth="1"/>
  </cols>
  <sheetData>
    <row r="1" spans="1:1" ht="23.5" x14ac:dyDescent="0.55000000000000004">
      <c r="A1" s="74" t="s">
        <v>20</v>
      </c>
    </row>
    <row r="2" spans="1:1" x14ac:dyDescent="0.35">
      <c r="A2" t="s">
        <v>194</v>
      </c>
    </row>
    <row r="3" spans="1:1" x14ac:dyDescent="0.35">
      <c r="A3" s="1" t="s">
        <v>195</v>
      </c>
    </row>
    <row r="4" spans="1:1" x14ac:dyDescent="0.35">
      <c r="A4" t="s">
        <v>196</v>
      </c>
    </row>
    <row r="5" spans="1:1" x14ac:dyDescent="0.35">
      <c r="A5" s="2" t="s">
        <v>197</v>
      </c>
    </row>
    <row r="6" spans="1:1" x14ac:dyDescent="0.35">
      <c r="A6" t="s">
        <v>198</v>
      </c>
    </row>
    <row r="7" spans="1:1" x14ac:dyDescent="0.35">
      <c r="A7" t="s">
        <v>199</v>
      </c>
    </row>
    <row r="8" spans="1:1" x14ac:dyDescent="0.35">
      <c r="A8" t="s">
        <v>200</v>
      </c>
    </row>
    <row r="9" spans="1:1" x14ac:dyDescent="0.35">
      <c r="A9" t="s">
        <v>201</v>
      </c>
    </row>
    <row r="11" spans="1:1" x14ac:dyDescent="0.35">
      <c r="A11" s="75"/>
    </row>
    <row r="12" spans="1:1" x14ac:dyDescent="0.35">
      <c r="A12" s="75"/>
    </row>
    <row r="13" spans="1:1" x14ac:dyDescent="0.35">
      <c r="A13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0"/>
  <sheetViews>
    <sheetView zoomScale="88" workbookViewId="0">
      <pane ySplit="1" topLeftCell="A2" activePane="bottomLeft" state="frozen"/>
      <selection pane="bottomLeft" activeCell="A24" sqref="A24"/>
    </sheetView>
  </sheetViews>
  <sheetFormatPr defaultRowHeight="14.5" x14ac:dyDescent="0.35"/>
  <cols>
    <col min="1" max="1" width="78.08984375" customWidth="1"/>
    <col min="2" max="2" width="10.36328125" customWidth="1"/>
    <col min="3" max="8" width="9" bestFit="1" customWidth="1"/>
    <col min="9" max="9" width="10.453125" bestFit="1" customWidth="1"/>
    <col min="10" max="10" width="10.6328125" bestFit="1" customWidth="1"/>
  </cols>
  <sheetData>
    <row r="1" spans="1:12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2" x14ac:dyDescent="0.35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2" x14ac:dyDescent="0.35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2" s="1" customFormat="1" x14ac:dyDescent="0.35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2" x14ac:dyDescent="0.35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2" x14ac:dyDescent="0.35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2" x14ac:dyDescent="0.35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  <c r="K7" s="8"/>
    </row>
    <row r="8" spans="1:12" x14ac:dyDescent="0.35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  <c r="K8" s="80">
        <f>(J8/C8)^(1/7)-1</f>
        <v>0.32896544850823006</v>
      </c>
      <c r="L8" t="s">
        <v>203</v>
      </c>
    </row>
    <row r="9" spans="1:12" x14ac:dyDescent="0.35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2" x14ac:dyDescent="0.35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2" x14ac:dyDescent="0.35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  <c r="K11" s="80">
        <f>(J11/C11)^(1/7)-1</f>
        <v>-5.9862552636511412E-2</v>
      </c>
      <c r="L11" t="s">
        <v>203</v>
      </c>
    </row>
    <row r="12" spans="1:12" ht="15" thickBot="1" x14ac:dyDescent="0.4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2" ht="15" thickTop="1" x14ac:dyDescent="0.35">
      <c r="A13" s="1" t="s">
        <v>8</v>
      </c>
      <c r="B13" s="1"/>
    </row>
    <row r="14" spans="1:12" x14ac:dyDescent="0.35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2" x14ac:dyDescent="0.35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  <c r="K15" s="80">
        <f>(J15/C15)^(1/7)-1</f>
        <v>0.10620871860386205</v>
      </c>
      <c r="L15" t="s">
        <v>203</v>
      </c>
    </row>
    <row r="16" spans="1:12" x14ac:dyDescent="0.35">
      <c r="A16" s="1" t="s">
        <v>9</v>
      </c>
      <c r="B16" s="1"/>
    </row>
    <row r="17" spans="1:12" x14ac:dyDescent="0.35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2" x14ac:dyDescent="0.35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  <c r="K18" s="80">
        <f>(J18/C18)^(1/7)-1</f>
        <v>-1.3278255814851869E-2</v>
      </c>
      <c r="L18" t="s">
        <v>203</v>
      </c>
    </row>
    <row r="20" spans="1:12" s="12" customFormat="1" x14ac:dyDescent="0.35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2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2" x14ac:dyDescent="0.35">
      <c r="A23" s="1" t="s">
        <v>30</v>
      </c>
      <c r="B23" s="1"/>
    </row>
    <row r="24" spans="1:12" x14ac:dyDescent="0.3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2" x14ac:dyDescent="0.3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  <c r="K25" s="80">
        <f>(J25/H25)^(1/2)-1</f>
        <v>1.3445781805479395E-2</v>
      </c>
      <c r="L25" t="s">
        <v>204</v>
      </c>
    </row>
    <row r="26" spans="1:12" x14ac:dyDescent="0.35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  <c r="K26" s="80">
        <f>(J26/B26)^(1/7)-1</f>
        <v>6.1010135347120631E-2</v>
      </c>
    </row>
    <row r="27" spans="1:12" x14ac:dyDescent="0.35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2" x14ac:dyDescent="0.35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2" x14ac:dyDescent="0.35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  <c r="K29" s="80">
        <f>(J29/B29)^(1/7)-1</f>
        <v>0.14642606379329526</v>
      </c>
    </row>
    <row r="30" spans="1:12" x14ac:dyDescent="0.35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2" x14ac:dyDescent="0.35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  <c r="K31" s="80">
        <f>(J31/B31)^(1/7)-1</f>
        <v>7.7891852645782356E-2</v>
      </c>
    </row>
    <row r="32" spans="1:12" x14ac:dyDescent="0.35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  <c r="K32" s="80">
        <f>(J32/H32)^(1/2)-1</f>
        <v>-2.7999343583750669E-2</v>
      </c>
    </row>
    <row r="33" spans="1:12" x14ac:dyDescent="0.35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  <c r="K33" s="80">
        <f>(J33/B33)^(1/7)-1</f>
        <v>2.0141313404349326E-3</v>
      </c>
    </row>
    <row r="34" spans="1:12" x14ac:dyDescent="0.35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  <c r="K34" s="80">
        <f>(J34/B34)^(1/7)-1</f>
        <v>0.11688053116787378</v>
      </c>
    </row>
    <row r="35" spans="1:12" x14ac:dyDescent="0.35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  <c r="K35" s="80">
        <f>(J35/B35)^(1/7)-1</f>
        <v>9.6422692707500701E-2</v>
      </c>
    </row>
    <row r="36" spans="1:12" ht="15" thickBot="1" x14ac:dyDescent="0.4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2" ht="15" thickTop="1" x14ac:dyDescent="0.35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2" x14ac:dyDescent="0.35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2" x14ac:dyDescent="0.35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  <c r="K39" s="81">
        <f>(J39/B39)^(1/7)-1</f>
        <v>0.84008909706535051</v>
      </c>
    </row>
    <row r="40" spans="1:12" x14ac:dyDescent="0.35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  <c r="K40" s="81">
        <f>(J40/B40)^(1/7)-1</f>
        <v>-0.33115387021660625</v>
      </c>
    </row>
    <row r="41" spans="1:12" x14ac:dyDescent="0.35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2" x14ac:dyDescent="0.35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2" x14ac:dyDescent="0.35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2" x14ac:dyDescent="0.35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2" x14ac:dyDescent="0.35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2" x14ac:dyDescent="0.35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  <c r="K46" s="80">
        <f>(J46/H46)^(1/2)-1</f>
        <v>-2.6177196484264642E-2</v>
      </c>
      <c r="L46" t="s">
        <v>204</v>
      </c>
    </row>
    <row r="47" spans="1:12" x14ac:dyDescent="0.35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  <c r="K47" s="80">
        <f>(J47/H47)^(1/2)-1</f>
        <v>-2.3622646713379991E-2</v>
      </c>
      <c r="L47" t="s">
        <v>204</v>
      </c>
    </row>
    <row r="48" spans="1:12" x14ac:dyDescent="0.35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  <c r="K48" s="80">
        <f>(J48/H48)^(1/2)-1</f>
        <v>-1.3315174506863925E-2</v>
      </c>
      <c r="L48" t="s">
        <v>204</v>
      </c>
    </row>
    <row r="49" spans="1:12" x14ac:dyDescent="0.35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2" x14ac:dyDescent="0.35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2" x14ac:dyDescent="0.35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2" x14ac:dyDescent="0.35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2" x14ac:dyDescent="0.35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2" x14ac:dyDescent="0.35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2" x14ac:dyDescent="0.35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2" x14ac:dyDescent="0.35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2" x14ac:dyDescent="0.35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  <c r="K57" s="80">
        <f>(J57/C57)^(1/7)-1</f>
        <v>-4.1744207393676236E-2</v>
      </c>
      <c r="L57" t="s">
        <v>203</v>
      </c>
    </row>
    <row r="58" spans="1:12" x14ac:dyDescent="0.35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2" ht="15" thickBot="1" x14ac:dyDescent="0.4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2" s="12" customFormat="1" ht="15" thickTop="1" x14ac:dyDescent="0.35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2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2" x14ac:dyDescent="0.35">
      <c r="A62" t="s">
        <v>15</v>
      </c>
    </row>
    <row r="63" spans="1:12" x14ac:dyDescent="0.35">
      <c r="A63" s="1" t="s">
        <v>63</v>
      </c>
      <c r="B63" s="1"/>
    </row>
    <row r="64" spans="1:12" s="1" customFormat="1" x14ac:dyDescent="0.35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5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5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5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5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5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5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5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5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5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5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5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5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5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5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5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5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5">
      <c r="A81" t="s">
        <v>190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5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5">
      <c r="A83" t="s">
        <v>191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5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5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5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5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5">
      <c r="A88" t="s">
        <v>192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5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5">
      <c r="A90" t="s">
        <v>193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5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5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5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5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5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5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5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5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5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4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5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5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5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5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5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5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5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5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5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5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5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5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5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5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5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5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5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5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5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5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5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5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5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5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5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5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5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5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4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5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5">
      <c r="A133" s="1" t="s">
        <v>110</v>
      </c>
      <c r="B133" s="1"/>
    </row>
    <row r="134" spans="1:10" x14ac:dyDescent="0.35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5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5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5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5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5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5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5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4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5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5">
      <c r="A144" s="1" t="s">
        <v>117</v>
      </c>
      <c r="B144" s="1"/>
    </row>
    <row r="145" spans="1:10" x14ac:dyDescent="0.35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5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5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5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5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5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5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5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4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5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5">
      <c r="A155" s="1" t="s">
        <v>121</v>
      </c>
      <c r="B155" s="1"/>
    </row>
    <row r="156" spans="1:10" x14ac:dyDescent="0.35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5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5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5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5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5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5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5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4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5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5">
      <c r="A166" s="1" t="s">
        <v>123</v>
      </c>
      <c r="B166" s="1"/>
    </row>
    <row r="167" spans="1:10" x14ac:dyDescent="0.35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5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5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5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5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5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5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5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4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5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5">
      <c r="A178" s="26" t="s">
        <v>126</v>
      </c>
      <c r="B178" s="26"/>
    </row>
    <row r="179" spans="1:10" x14ac:dyDescent="0.35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5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5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5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5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5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5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5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5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5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5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5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5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5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5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5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5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5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5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5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4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opLeftCell="B90" zoomScale="94" zoomScaleNormal="85" workbookViewId="0">
      <selection activeCell="A18" sqref="A18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4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4" x14ac:dyDescent="0.3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5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51001.343333333338</v>
      </c>
      <c r="K3" s="9">
        <f t="shared" si="2"/>
        <v>55803.493077777784</v>
      </c>
      <c r="L3" s="9">
        <f t="shared" si="2"/>
        <v>61189.07728781482</v>
      </c>
      <c r="M3" s="9">
        <f t="shared" si="2"/>
        <v>67243.055594089034</v>
      </c>
      <c r="N3" s="9">
        <f t="shared" si="2"/>
        <v>74064.999344989963</v>
      </c>
    </row>
    <row r="4" spans="1:14" x14ac:dyDescent="0.35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9.1872047384571554E-2</v>
      </c>
      <c r="K4" s="43">
        <f t="shared" si="4"/>
        <v>9.4157318819205971E-2</v>
      </c>
      <c r="L4" s="43">
        <f t="shared" si="4"/>
        <v>9.6509804548090106E-2</v>
      </c>
      <c r="M4" s="43">
        <f t="shared" si="4"/>
        <v>9.8938872338246497E-2</v>
      </c>
      <c r="N4" s="43">
        <f t="shared" si="4"/>
        <v>0.10145201895763645</v>
      </c>
    </row>
    <row r="5" spans="1:14" x14ac:dyDescent="0.35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9897.0336063294508</v>
      </c>
      <c r="K5" s="66">
        <f t="shared" si="5"/>
        <v>11907.477051317777</v>
      </c>
      <c r="L5" s="66">
        <f t="shared" si="5"/>
        <v>13994.583670493625</v>
      </c>
      <c r="M5" s="66">
        <f t="shared" si="5"/>
        <v>16200.392317980863</v>
      </c>
      <c r="N5" s="66">
        <f t="shared" si="5"/>
        <v>18568.504242421364</v>
      </c>
    </row>
    <row r="6" spans="1:14" x14ac:dyDescent="0.35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0.30688414186312563</v>
      </c>
      <c r="K6" s="43">
        <f t="shared" si="7"/>
        <v>0.20313596224454433</v>
      </c>
      <c r="L6" s="43">
        <f t="shared" si="7"/>
        <v>0.17527698018488902</v>
      </c>
      <c r="M6" s="43">
        <f t="shared" si="7"/>
        <v>0.15761874018003086</v>
      </c>
      <c r="N6" s="43">
        <f t="shared" si="7"/>
        <v>0.14617620844972556</v>
      </c>
    </row>
    <row r="7" spans="1:14" x14ac:dyDescent="0.35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0.19405437111027957</v>
      </c>
      <c r="K7" s="43">
        <f t="shared" si="8"/>
        <v>0.21338228835821041</v>
      </c>
      <c r="L7" s="43">
        <f t="shared" si="8"/>
        <v>0.22871048708035516</v>
      </c>
      <c r="M7" s="43">
        <f t="shared" si="8"/>
        <v>0.24092290534466654</v>
      </c>
      <c r="N7" s="43">
        <f t="shared" si="8"/>
        <v>0.25070552091589815</v>
      </c>
    </row>
    <row r="8" spans="1:14" x14ac:dyDescent="0.35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711.64834878793624</v>
      </c>
      <c r="K8" s="44">
        <f t="shared" si="9"/>
        <v>719.7816216608519</v>
      </c>
      <c r="L8" s="44">
        <f t="shared" si="9"/>
        <v>738.01418402718593</v>
      </c>
      <c r="M8" s="44">
        <f t="shared" si="9"/>
        <v>766.15394539711713</v>
      </c>
      <c r="N8" s="44">
        <f t="shared" si="9"/>
        <v>804.27879434074919</v>
      </c>
    </row>
    <row r="9" spans="1:14" x14ac:dyDescent="0.35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-7.4639486918601783E-3</v>
      </c>
      <c r="K9" s="43">
        <f t="shared" si="11"/>
        <v>1.1428780642529501E-2</v>
      </c>
      <c r="L9" s="43">
        <f t="shared" si="11"/>
        <v>2.5330686165983884E-2</v>
      </c>
      <c r="M9" s="43">
        <f t="shared" si="11"/>
        <v>3.8129025131168337E-2</v>
      </c>
      <c r="N9" s="43">
        <f t="shared" si="11"/>
        <v>4.9761342577007817E-2</v>
      </c>
    </row>
    <row r="10" spans="1:14" x14ac:dyDescent="0.35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1.3953521657983836E-2</v>
      </c>
      <c r="K10" s="43">
        <f t="shared" si="12"/>
        <v>1.289850477025936E-2</v>
      </c>
      <c r="L10" s="43">
        <f t="shared" si="12"/>
        <v>1.2061207926960421E-2</v>
      </c>
      <c r="M10" s="43">
        <f t="shared" si="12"/>
        <v>1.1393800276150234E-2</v>
      </c>
      <c r="N10" s="43">
        <f t="shared" si="12"/>
        <v>1.0859094058645309E-2</v>
      </c>
    </row>
    <row r="11" spans="1:14" x14ac:dyDescent="0.35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9185.3852575415149</v>
      </c>
      <c r="K11" s="66">
        <f t="shared" si="13"/>
        <v>11187.695429656926</v>
      </c>
      <c r="L11" s="66">
        <f t="shared" si="13"/>
        <v>13256.569486466438</v>
      </c>
      <c r="M11" s="66">
        <f t="shared" si="13"/>
        <v>15434.238372583746</v>
      </c>
      <c r="N11" s="66">
        <f t="shared" si="13"/>
        <v>17764.225448080615</v>
      </c>
    </row>
    <row r="12" spans="1:14" x14ac:dyDescent="0.35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0.33975864316533189</v>
      </c>
      <c r="K12" s="43">
        <f t="shared" si="15"/>
        <v>0.2179886979124197</v>
      </c>
      <c r="L12" s="43">
        <f t="shared" si="15"/>
        <v>0.18492405963476921</v>
      </c>
      <c r="M12" s="43">
        <f t="shared" si="15"/>
        <v>0.16427092154878209</v>
      </c>
      <c r="N12" s="43">
        <f t="shared" si="15"/>
        <v>0.15096223210052839</v>
      </c>
    </row>
    <row r="13" spans="1:14" x14ac:dyDescent="0.35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0.18010084945229574</v>
      </c>
      <c r="K13" s="43">
        <f t="shared" si="16"/>
        <v>0.20048378358795105</v>
      </c>
      <c r="L13" s="43">
        <f t="shared" si="16"/>
        <v>0.21664927915339474</v>
      </c>
      <c r="M13" s="43">
        <f t="shared" si="16"/>
        <v>0.22952910506851631</v>
      </c>
      <c r="N13" s="43">
        <f t="shared" si="16"/>
        <v>0.23984642685725285</v>
      </c>
    </row>
    <row r="14" spans="1:14" x14ac:dyDescent="0.35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767.91962202482296</v>
      </c>
      <c r="K14" s="44">
        <f t="shared" si="17"/>
        <v>790.05386529400687</v>
      </c>
      <c r="L14" s="44">
        <f t="shared" si="17"/>
        <v>824.14527253556821</v>
      </c>
      <c r="M14" s="44">
        <f t="shared" si="17"/>
        <v>870.25761628457246</v>
      </c>
      <c r="N14" s="44">
        <f t="shared" si="17"/>
        <v>928.76881630177797</v>
      </c>
    </row>
    <row r="15" spans="1:14" x14ac:dyDescent="0.35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1.3086572592114765E-2</v>
      </c>
      <c r="K15" s="43">
        <f t="shared" si="19"/>
        <v>2.8823645905571738E-2</v>
      </c>
      <c r="L15" s="43">
        <f t="shared" si="19"/>
        <v>4.315073786630319E-2</v>
      </c>
      <c r="M15" s="43">
        <f t="shared" si="19"/>
        <v>5.5951717841121518E-2</v>
      </c>
      <c r="N15" s="43">
        <f t="shared" si="19"/>
        <v>6.7234344086535947E-2</v>
      </c>
    </row>
    <row r="16" spans="1:14" x14ac:dyDescent="0.35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1.5056850895198438E-2</v>
      </c>
      <c r="K16" s="43">
        <f t="shared" si="20"/>
        <v>1.4157785144253348E-2</v>
      </c>
      <c r="L16" s="43">
        <f t="shared" si="20"/>
        <v>1.3468829880520004E-2</v>
      </c>
      <c r="M16" s="43">
        <f t="shared" si="20"/>
        <v>1.2941970120124524E-2</v>
      </c>
      <c r="N16" s="43">
        <f t="shared" si="20"/>
        <v>1.2539915270580548E-2</v>
      </c>
    </row>
    <row r="17" spans="1:15" x14ac:dyDescent="0.35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4859.4026972224237</v>
      </c>
      <c r="K17" s="44">
        <f t="shared" si="21"/>
        <v>4992.4567991782806</v>
      </c>
      <c r="L17" s="44">
        <f t="shared" si="21"/>
        <v>5175.1749423599249</v>
      </c>
      <c r="M17" s="44">
        <f t="shared" si="21"/>
        <v>5408.8616694147131</v>
      </c>
      <c r="N17" s="44">
        <f t="shared" si="21"/>
        <v>5696.1175384321432</v>
      </c>
    </row>
    <row r="18" spans="1:15" x14ac:dyDescent="0.35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1.4277331918685743E-2</v>
      </c>
      <c r="K18" s="43">
        <f t="shared" si="23"/>
        <v>2.7380752377634598E-2</v>
      </c>
      <c r="L18" s="43">
        <f t="shared" si="23"/>
        <v>3.6598843121029789E-2</v>
      </c>
      <c r="M18" s="43">
        <f t="shared" si="23"/>
        <v>4.5155328980671205E-2</v>
      </c>
      <c r="N18" s="43">
        <f t="shared" si="23"/>
        <v>5.3108377801888595E-2</v>
      </c>
    </row>
    <row r="19" spans="1:15" x14ac:dyDescent="0.35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9.5279896167880476E-2</v>
      </c>
      <c r="K19" s="43">
        <f t="shared" si="24"/>
        <v>8.9464951454201885E-2</v>
      </c>
      <c r="L19" s="43">
        <f t="shared" si="24"/>
        <v>8.4576776963271968E-2</v>
      </c>
      <c r="M19" s="43">
        <f t="shared" si="24"/>
        <v>8.0437475983619292E-2</v>
      </c>
      <c r="N19" s="43">
        <f t="shared" si="24"/>
        <v>7.6907008557442869E-2</v>
      </c>
    </row>
    <row r="20" spans="1:15" x14ac:dyDescent="0.35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19616.93</v>
      </c>
      <c r="K21" s="9">
        <f t="shared" ref="K21:N21" si="26">+SUM(K23+K27+K31)</f>
        <v>20995.477700000003</v>
      </c>
      <c r="L21" s="9">
        <f t="shared" si="26"/>
        <v>22504.065893000006</v>
      </c>
      <c r="M21" s="9">
        <f t="shared" si="26"/>
        <v>24161.026783370005</v>
      </c>
      <c r="N21" s="9">
        <f t="shared" si="26"/>
        <v>25988.25640187331</v>
      </c>
    </row>
    <row r="22" spans="1:15" x14ac:dyDescent="0.35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6.8867760039230674E-2</v>
      </c>
      <c r="K22" s="43">
        <f t="shared" si="28"/>
        <v>7.0273365914034658E-2</v>
      </c>
      <c r="L22" s="43">
        <f t="shared" si="28"/>
        <v>7.1853006373844064E-2</v>
      </c>
      <c r="M22" s="43">
        <f t="shared" si="28"/>
        <v>7.3629400937961442E-2</v>
      </c>
      <c r="N22" s="43">
        <f t="shared" si="28"/>
        <v>7.5627150902418672E-2</v>
      </c>
    </row>
    <row r="23" spans="1:15" x14ac:dyDescent="0.35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12839.4</v>
      </c>
      <c r="K23" s="3">
        <f t="shared" ref="K23:N23" si="29">+J23*(1+K24)</f>
        <v>13481.37</v>
      </c>
      <c r="L23" s="3">
        <f t="shared" si="29"/>
        <v>14155.438500000002</v>
      </c>
      <c r="M23" s="3">
        <f t="shared" si="29"/>
        <v>14863.210425000003</v>
      </c>
      <c r="N23" s="3">
        <f t="shared" si="29"/>
        <v>15606.370946250005</v>
      </c>
    </row>
    <row r="24" spans="1:15" x14ac:dyDescent="0.35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0.05</v>
      </c>
      <c r="K24" s="43">
        <f t="shared" ref="K24:N24" si="31">+K25+K26</f>
        <v>0.05</v>
      </c>
      <c r="L24" s="43">
        <f t="shared" si="31"/>
        <v>0.05</v>
      </c>
      <c r="M24" s="43">
        <f t="shared" si="31"/>
        <v>0.05</v>
      </c>
      <c r="N24" s="43">
        <f t="shared" si="31"/>
        <v>0.05</v>
      </c>
    </row>
    <row r="25" spans="1:15" x14ac:dyDescent="0.35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f>+I25</f>
        <v>0.05</v>
      </c>
      <c r="K25" s="45">
        <f t="shared" ref="K25:N26" si="32">+J25</f>
        <v>0.05</v>
      </c>
      <c r="L25" s="45">
        <f t="shared" si="32"/>
        <v>0.05</v>
      </c>
      <c r="M25" s="45">
        <f t="shared" si="32"/>
        <v>0.05</v>
      </c>
      <c r="N25" s="45">
        <f t="shared" si="32"/>
        <v>0.05</v>
      </c>
      <c r="O25" s="78"/>
    </row>
    <row r="26" spans="1:15" x14ac:dyDescent="0.35">
      <c r="A26" s="40" t="s">
        <v>137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-1.2792434046789425E-3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5" x14ac:dyDescent="0.35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5986.2800000000007</v>
      </c>
      <c r="K27" s="3">
        <f t="shared" ref="K27:N27" si="34">+J27*(1+K28)</f>
        <v>6525.0452000000014</v>
      </c>
      <c r="L27" s="3">
        <f t="shared" si="34"/>
        <v>7112.2992680000025</v>
      </c>
      <c r="M27" s="3">
        <f t="shared" si="34"/>
        <v>7752.4062021200034</v>
      </c>
      <c r="N27" s="3">
        <f t="shared" si="34"/>
        <v>8450.1227603108036</v>
      </c>
    </row>
    <row r="28" spans="1:15" x14ac:dyDescent="0.35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0.09</v>
      </c>
      <c r="K28" s="43">
        <f t="shared" ref="K28:N28" si="36">+K29+K30</f>
        <v>0.09</v>
      </c>
      <c r="L28" s="43">
        <f t="shared" si="36"/>
        <v>0.09</v>
      </c>
      <c r="M28" s="43">
        <f t="shared" si="36"/>
        <v>0.09</v>
      </c>
      <c r="N28" s="43">
        <f t="shared" si="36"/>
        <v>0.09</v>
      </c>
    </row>
    <row r="29" spans="1:15" x14ac:dyDescent="0.35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f>+I29</f>
        <v>0.09</v>
      </c>
      <c r="K29" s="45">
        <f t="shared" ref="K29:N30" si="37">+J29</f>
        <v>0.09</v>
      </c>
      <c r="L29" s="45">
        <f t="shared" si="37"/>
        <v>0.09</v>
      </c>
      <c r="M29" s="45">
        <f t="shared" si="37"/>
        <v>0.09</v>
      </c>
      <c r="N29" s="45">
        <f t="shared" si="37"/>
        <v>0.09</v>
      </c>
      <c r="O29" s="78"/>
    </row>
    <row r="30" spans="1:15" x14ac:dyDescent="0.35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5" x14ac:dyDescent="0.35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791.25</v>
      </c>
      <c r="K31" s="3">
        <f t="shared" ref="K31:N31" si="39">+J31*(1+K32)</f>
        <v>989.0625</v>
      </c>
      <c r="L31" s="3">
        <f t="shared" si="39"/>
        <v>1236.328125</v>
      </c>
      <c r="M31" s="3">
        <f t="shared" si="39"/>
        <v>1545.41015625</v>
      </c>
      <c r="N31" s="3">
        <f t="shared" si="39"/>
        <v>1931.7626953125</v>
      </c>
    </row>
    <row r="32" spans="1:15" x14ac:dyDescent="0.35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0.25</v>
      </c>
      <c r="K32" s="43">
        <f t="shared" ref="K32:N32" si="42">+K33+K34</f>
        <v>0.25</v>
      </c>
      <c r="L32" s="43">
        <f t="shared" si="42"/>
        <v>0.25</v>
      </c>
      <c r="M32" s="43">
        <f t="shared" si="42"/>
        <v>0.25</v>
      </c>
      <c r="N32" s="43">
        <f t="shared" si="42"/>
        <v>0.25</v>
      </c>
    </row>
    <row r="33" spans="1:15" x14ac:dyDescent="0.35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f>+I33</f>
        <v>0.25</v>
      </c>
      <c r="K33" s="45">
        <f t="shared" ref="K33:N34" si="43">+J33</f>
        <v>0.25</v>
      </c>
      <c r="L33" s="45">
        <f t="shared" si="43"/>
        <v>0.25</v>
      </c>
      <c r="M33" s="45">
        <f t="shared" si="43"/>
        <v>0.25</v>
      </c>
      <c r="N33" s="45">
        <f t="shared" si="43"/>
        <v>0.25</v>
      </c>
      <c r="O33" s="78"/>
    </row>
    <row r="34" spans="1:15" x14ac:dyDescent="0.35">
      <c r="A34" s="40" t="s">
        <v>137</v>
      </c>
      <c r="B34" s="43" t="str">
        <f t="shared" ref="B34:H34" si="44">+IFERROR(B32-B33,"nm")</f>
        <v>nm</v>
      </c>
      <c r="C34" s="43">
        <f t="shared" si="44"/>
        <v>2.572815533980588E-3</v>
      </c>
      <c r="D34" s="43">
        <f t="shared" si="44"/>
        <v>-1.5299026425591167E-3</v>
      </c>
      <c r="E34" s="43">
        <f t="shared" si="44"/>
        <v>1.0526315789473467E-3</v>
      </c>
      <c r="F34" s="43">
        <f t="shared" si="44"/>
        <v>3.3613445378151141E-3</v>
      </c>
      <c r="G34" s="43">
        <f t="shared" si="44"/>
        <v>4.321608040200986E-3</v>
      </c>
      <c r="H34" s="43">
        <f t="shared" si="44"/>
        <v>2.5581395348836904E-3</v>
      </c>
      <c r="I34" s="43">
        <f>+IFERROR(I32-I33,"nm")</f>
        <v>-1.4792899408284654E-3</v>
      </c>
      <c r="J34" s="45">
        <v>0</v>
      </c>
      <c r="K34" s="45">
        <f t="shared" si="43"/>
        <v>0</v>
      </c>
      <c r="L34" s="45">
        <f t="shared" si="43"/>
        <v>0</v>
      </c>
      <c r="M34" s="45">
        <f t="shared" si="43"/>
        <v>0</v>
      </c>
      <c r="N34" s="45">
        <f t="shared" si="43"/>
        <v>0</v>
      </c>
    </row>
    <row r="35" spans="1:15" x14ac:dyDescent="0.35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5598.7293270854898</v>
      </c>
      <c r="K35" s="44">
        <f t="shared" ref="K35:N35" si="46">+K21*K37</f>
        <v>5992.1708817414046</v>
      </c>
      <c r="L35" s="44">
        <f t="shared" si="46"/>
        <v>6422.7263743003332</v>
      </c>
      <c r="M35" s="44">
        <f t="shared" si="46"/>
        <v>6895.6278696285117</v>
      </c>
      <c r="N35" s="44">
        <f t="shared" si="46"/>
        <v>7417.1245590918315</v>
      </c>
    </row>
    <row r="36" spans="1:15" x14ac:dyDescent="0.35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6.8867760039230674E-2</v>
      </c>
      <c r="K36" s="43">
        <f t="shared" si="48"/>
        <v>7.0273365914034436E-2</v>
      </c>
      <c r="L36" s="43">
        <f t="shared" si="48"/>
        <v>7.1853006373844064E-2</v>
      </c>
      <c r="M36" s="43">
        <f t="shared" si="48"/>
        <v>7.3629400937961442E-2</v>
      </c>
      <c r="N36" s="43">
        <f t="shared" si="48"/>
        <v>7.5627150902418672E-2</v>
      </c>
    </row>
    <row r="37" spans="1:15" x14ac:dyDescent="0.35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5" x14ac:dyDescent="0.35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129.42875881064163</v>
      </c>
      <c r="K38" s="44">
        <f t="shared" ref="K38:N38" si="51">+K41*K48</f>
        <v>138.52415333834119</v>
      </c>
      <c r="L38" s="44">
        <f t="shared" si="51"/>
        <v>148.47753021109239</v>
      </c>
      <c r="M38" s="44">
        <f t="shared" si="51"/>
        <v>159.40984181328318</v>
      </c>
      <c r="N38" s="44">
        <f t="shared" si="51"/>
        <v>171.46555397542704</v>
      </c>
    </row>
    <row r="39" spans="1:15" x14ac:dyDescent="0.35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4.3780312989045278E-2</v>
      </c>
      <c r="K39" s="43">
        <f t="shared" si="53"/>
        <v>7.0273365914034658E-2</v>
      </c>
      <c r="L39" s="43">
        <f t="shared" si="53"/>
        <v>7.1853006373844064E-2</v>
      </c>
      <c r="M39" s="43">
        <f t="shared" si="53"/>
        <v>7.3629400937961442E-2</v>
      </c>
      <c r="N39" s="43">
        <f t="shared" si="53"/>
        <v>7.5627150902418672E-2</v>
      </c>
    </row>
    <row r="40" spans="1:15" x14ac:dyDescent="0.35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>+IFERROR(J38/J$21,"nm")</f>
        <v>6.5978090766823155E-3</v>
      </c>
      <c r="K40" s="43">
        <f>+IFERROR(K38/K$21,"nm")</f>
        <v>6.5978090766823172E-3</v>
      </c>
      <c r="L40" s="43">
        <f t="shared" ref="L40:N40" si="55">+IFERROR(L38/L$21,"nm")</f>
        <v>6.5978090766823164E-3</v>
      </c>
      <c r="M40" s="43">
        <f t="shared" si="55"/>
        <v>6.5978090766823164E-3</v>
      </c>
      <c r="N40" s="43">
        <f t="shared" si="55"/>
        <v>6.5978090766823164E-3</v>
      </c>
    </row>
    <row r="41" spans="1:15" x14ac:dyDescent="0.35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  <c r="O41" s="78"/>
    </row>
    <row r="42" spans="1:15" x14ac:dyDescent="0.35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5469.300568274848</v>
      </c>
      <c r="K42" s="9">
        <f>+K35-K38</f>
        <v>5853.6467284030632</v>
      </c>
      <c r="L42" s="9">
        <f t="shared" ref="L42:N42" si="58">+L35-L38</f>
        <v>6274.2488440892412</v>
      </c>
      <c r="M42" s="9">
        <f t="shared" si="58"/>
        <v>6736.2180278152282</v>
      </c>
      <c r="N42" s="9">
        <f t="shared" si="58"/>
        <v>7245.6590051164048</v>
      </c>
    </row>
    <row r="43" spans="1:15" x14ac:dyDescent="0.35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6.9476059498405851E-2</v>
      </c>
      <c r="K43" s="43">
        <f t="shared" si="60"/>
        <v>7.0273365914034436E-2</v>
      </c>
      <c r="L43" s="43">
        <f t="shared" si="60"/>
        <v>7.1853006373844286E-2</v>
      </c>
      <c r="M43" s="43">
        <f t="shared" si="60"/>
        <v>7.362940093796122E-2</v>
      </c>
      <c r="N43" s="43">
        <f t="shared" si="60"/>
        <v>7.5627150902418894E-2</v>
      </c>
    </row>
    <row r="44" spans="1:15" x14ac:dyDescent="0.35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0.27880512232417853</v>
      </c>
      <c r="K44" s="43">
        <f>+IFERROR(K42/K$21,"nm")</f>
        <v>0.27880512232417853</v>
      </c>
      <c r="L44" s="43">
        <f t="shared" si="62"/>
        <v>0.27880512232417853</v>
      </c>
      <c r="M44" s="43">
        <f t="shared" si="62"/>
        <v>0.27880512232417853</v>
      </c>
      <c r="N44" s="43">
        <f t="shared" si="62"/>
        <v>0.27880512232417859</v>
      </c>
    </row>
    <row r="45" spans="1:15" x14ac:dyDescent="0.35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156.0546929657277</v>
      </c>
      <c r="K45" s="44">
        <f t="shared" ref="K45:N45" si="63">+K21*K47</f>
        <v>167.02118150711058</v>
      </c>
      <c r="L45" s="44">
        <f t="shared" si="63"/>
        <v>179.02215552650799</v>
      </c>
      <c r="M45" s="44">
        <f t="shared" si="63"/>
        <v>192.20344959254732</v>
      </c>
      <c r="N45" s="44">
        <f t="shared" si="63"/>
        <v>206.73924887884834</v>
      </c>
    </row>
    <row r="46" spans="1:15" x14ac:dyDescent="0.35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6.8867760039230896E-2</v>
      </c>
      <c r="K46" s="43">
        <f t="shared" si="65"/>
        <v>7.0273365914034436E-2</v>
      </c>
      <c r="L46" s="43">
        <f t="shared" si="65"/>
        <v>7.1853006373844286E-2</v>
      </c>
      <c r="M46" s="43">
        <f t="shared" si="65"/>
        <v>7.3629400937961442E-2</v>
      </c>
      <c r="N46" s="43">
        <f t="shared" si="65"/>
        <v>7.5627150902418894E-2</v>
      </c>
    </row>
    <row r="47" spans="1:15" x14ac:dyDescent="0.35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5" x14ac:dyDescent="0.35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666.97562000000005</v>
      </c>
      <c r="K48" s="44">
        <f t="shared" ref="K48:N48" si="68">+K21*K50</f>
        <v>713.84624180000014</v>
      </c>
      <c r="L48" s="44">
        <f t="shared" si="68"/>
        <v>765.13824036200026</v>
      </c>
      <c r="M48" s="44">
        <f t="shared" si="68"/>
        <v>821.47491063458028</v>
      </c>
      <c r="N48" s="44">
        <f t="shared" si="68"/>
        <v>883.60071766369265</v>
      </c>
    </row>
    <row r="49" spans="1:15" x14ac:dyDescent="0.35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 t="shared" ref="J49:N49" si="70">+IFERROR(J48/I48-1,"nm")</f>
        <v>4.37803129890455E-2</v>
      </c>
      <c r="K49" s="43">
        <f t="shared" si="70"/>
        <v>7.0273365914034658E-2</v>
      </c>
      <c r="L49" s="43">
        <f t="shared" si="70"/>
        <v>7.1853006373844064E-2</v>
      </c>
      <c r="M49" s="43">
        <f t="shared" si="70"/>
        <v>7.3629400937961442E-2</v>
      </c>
      <c r="N49" s="43">
        <f t="shared" si="70"/>
        <v>7.5627150902418672E-2</v>
      </c>
    </row>
    <row r="50" spans="1:15" x14ac:dyDescent="0.35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v>3.4000000000000002E-2</v>
      </c>
      <c r="K50" s="45">
        <f t="shared" ref="K50:N50" si="72">+J50</f>
        <v>3.4000000000000002E-2</v>
      </c>
      <c r="L50" s="45">
        <f t="shared" si="72"/>
        <v>3.4000000000000002E-2</v>
      </c>
      <c r="M50" s="45">
        <f t="shared" si="72"/>
        <v>3.4000000000000002E-2</v>
      </c>
      <c r="N50" s="45">
        <f t="shared" si="72"/>
        <v>3.4000000000000002E-2</v>
      </c>
      <c r="O50" s="78"/>
    </row>
    <row r="51" spans="1:15" x14ac:dyDescent="0.35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5" x14ac:dyDescent="0.35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13964.12</v>
      </c>
      <c r="K52" s="66">
        <f t="shared" ref="K52:N52" si="74">+SUM(K54+K58+K62)</f>
        <v>15641.273600000002</v>
      </c>
      <c r="L52" s="66">
        <f t="shared" si="74"/>
        <v>17537.160176000005</v>
      </c>
      <c r="M52" s="66">
        <f t="shared" si="74"/>
        <v>19682.401703840002</v>
      </c>
      <c r="N52" s="66">
        <f t="shared" si="74"/>
        <v>22112.141154891204</v>
      </c>
    </row>
    <row r="53" spans="1:15" x14ac:dyDescent="0.35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0.11900953602051456</v>
      </c>
      <c r="K53" s="68">
        <f t="shared" si="75"/>
        <v>0.12010449638072451</v>
      </c>
      <c r="L53" s="68">
        <f t="shared" si="75"/>
        <v>0.12121049886883917</v>
      </c>
      <c r="M53" s="68">
        <f t="shared" si="75"/>
        <v>0.12232547951382733</v>
      </c>
      <c r="N53" s="68">
        <f t="shared" si="75"/>
        <v>0.12344730524309777</v>
      </c>
    </row>
    <row r="54" spans="1:15" x14ac:dyDescent="0.35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8052.920000000001</v>
      </c>
      <c r="K54" s="3">
        <f t="shared" ref="K54:N54" si="76">+J54*(1+K55)</f>
        <v>8777.6828000000023</v>
      </c>
      <c r="L54" s="3">
        <f t="shared" si="76"/>
        <v>9567.6742520000025</v>
      </c>
      <c r="M54" s="3">
        <f t="shared" si="76"/>
        <v>10428.764934680003</v>
      </c>
      <c r="N54" s="3">
        <f t="shared" si="76"/>
        <v>11367.353778801204</v>
      </c>
    </row>
    <row r="55" spans="1:15" x14ac:dyDescent="0.35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69">
        <f>+J56+J57</f>
        <v>0.09</v>
      </c>
      <c r="K55" s="69">
        <f t="shared" ref="K55:N55" si="78">+K56+K57</f>
        <v>0.09</v>
      </c>
      <c r="L55" s="69">
        <f t="shared" si="78"/>
        <v>0.09</v>
      </c>
      <c r="M55" s="69">
        <f t="shared" si="78"/>
        <v>0.09</v>
      </c>
      <c r="N55" s="69">
        <f t="shared" si="78"/>
        <v>0.09</v>
      </c>
    </row>
    <row r="56" spans="1:15" x14ac:dyDescent="0.35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70">
        <f>+I56</f>
        <v>0.09</v>
      </c>
      <c r="K56" s="70">
        <f t="shared" ref="K56:N56" si="79">+J56</f>
        <v>0.09</v>
      </c>
      <c r="L56" s="70">
        <f t="shared" si="79"/>
        <v>0.09</v>
      </c>
      <c r="M56" s="70">
        <f t="shared" si="79"/>
        <v>0.09</v>
      </c>
      <c r="N56" s="70">
        <f t="shared" si="79"/>
        <v>0.09</v>
      </c>
      <c r="O56" s="78"/>
    </row>
    <row r="57" spans="1:15" x14ac:dyDescent="0.35">
      <c r="A57" s="40" t="s">
        <v>137</v>
      </c>
      <c r="B57" s="67" t="str">
        <f>+IFERROR(B55-B56,"nm")</f>
        <v>nm</v>
      </c>
      <c r="C57" s="68">
        <f t="shared" ref="C57:I57" si="80">+IFERROR(C55-C56,"nm")</f>
        <v>-0.11270571975334892</v>
      </c>
      <c r="D57" s="68">
        <f t="shared" si="80"/>
        <v>-5.0454094784850342E-2</v>
      </c>
      <c r="E57" s="68">
        <f t="shared" si="80"/>
        <v>7.1548536209553204E-2</v>
      </c>
      <c r="F57" s="68">
        <f t="shared" si="80"/>
        <v>-4.8851063829787322E-2</v>
      </c>
      <c r="G57" s="68">
        <f t="shared" si="80"/>
        <v>-3.3721595423486433E-2</v>
      </c>
      <c r="H57" s="68">
        <f t="shared" si="80"/>
        <v>5.2959945689070032E-2</v>
      </c>
      <c r="I57" s="68">
        <f t="shared" si="80"/>
        <v>-3.0028694404591022E-2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</row>
    <row r="58" spans="1:15" x14ac:dyDescent="0.35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5251.32</v>
      </c>
      <c r="K58" s="3">
        <f t="shared" ref="K58:N58" si="81">+J58*(1+K59)</f>
        <v>6091.5311999999994</v>
      </c>
      <c r="L58" s="3">
        <f t="shared" si="81"/>
        <v>7066.176191999999</v>
      </c>
      <c r="M58" s="3">
        <f t="shared" si="81"/>
        <v>8196.764382719999</v>
      </c>
      <c r="N58" s="3">
        <f t="shared" si="81"/>
        <v>9508.246683955198</v>
      </c>
    </row>
    <row r="59" spans="1:15" x14ac:dyDescent="0.35">
      <c r="A59" s="40" t="s">
        <v>128</v>
      </c>
      <c r="B59" s="67" t="str">
        <f>+IFERROR(B58/A58-1,"nm")</f>
        <v>nm</v>
      </c>
      <c r="C59" s="43">
        <f t="shared" ref="C59:I59" si="82">+IFERROR(C58/B58-1,"nm")</f>
        <v>4.7781569965870352E-2</v>
      </c>
      <c r="D59" s="43">
        <f t="shared" si="82"/>
        <v>0.11447184737087013</v>
      </c>
      <c r="E59" s="43">
        <f t="shared" si="82"/>
        <v>0.22755741127348639</v>
      </c>
      <c r="F59" s="43">
        <f t="shared" si="82"/>
        <v>5.0000000000000044E-2</v>
      </c>
      <c r="G59" s="43">
        <f t="shared" si="82"/>
        <v>-1.1013929381276322E-2</v>
      </c>
      <c r="H59" s="43">
        <f t="shared" si="82"/>
        <v>0.30887651490337364</v>
      </c>
      <c r="I59" s="43">
        <f t="shared" si="82"/>
        <v>0.13288288288288297</v>
      </c>
      <c r="J59" s="69">
        <f>+J60+J61</f>
        <v>0.16</v>
      </c>
      <c r="K59" s="69">
        <f t="shared" ref="K59:N59" si="83">+K60+K61</f>
        <v>0.16</v>
      </c>
      <c r="L59" s="69">
        <f t="shared" si="83"/>
        <v>0.16</v>
      </c>
      <c r="M59" s="69">
        <f t="shared" si="83"/>
        <v>0.16</v>
      </c>
      <c r="N59" s="69">
        <f t="shared" si="83"/>
        <v>0.16</v>
      </c>
    </row>
    <row r="60" spans="1:15" x14ac:dyDescent="0.35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70">
        <f>+I60</f>
        <v>0.16</v>
      </c>
      <c r="K60" s="70">
        <f t="shared" ref="K60:N60" si="84">+J60</f>
        <v>0.16</v>
      </c>
      <c r="L60" s="70">
        <f t="shared" si="84"/>
        <v>0.16</v>
      </c>
      <c r="M60" s="70">
        <f t="shared" si="84"/>
        <v>0.16</v>
      </c>
      <c r="N60" s="70">
        <f t="shared" si="84"/>
        <v>0.16</v>
      </c>
      <c r="O60" s="78"/>
    </row>
    <row r="61" spans="1:15" x14ac:dyDescent="0.35">
      <c r="A61" s="40" t="s">
        <v>137</v>
      </c>
      <c r="B61" s="67" t="str">
        <f>+IFERROR(B59-B60,"nm")</f>
        <v>nm</v>
      </c>
      <c r="C61" s="43">
        <f t="shared" ref="C61:I61" si="85">+IFERROR(C59-C60,"nm")</f>
        <v>-7.7218430034129648E-2</v>
      </c>
      <c r="D61" s="43">
        <f t="shared" si="85"/>
        <v>-5.5528152629129884E-2</v>
      </c>
      <c r="E61" s="43">
        <f t="shared" si="85"/>
        <v>6.7557411273486384E-2</v>
      </c>
      <c r="F61" s="43">
        <f t="shared" si="85"/>
        <v>-3.9999999999999952E-2</v>
      </c>
      <c r="G61" s="43">
        <f t="shared" si="85"/>
        <v>-3.1013929381276322E-2</v>
      </c>
      <c r="H61" s="43">
        <f t="shared" si="85"/>
        <v>5.8876514903373645E-2</v>
      </c>
      <c r="I61" s="43">
        <f t="shared" si="85"/>
        <v>-2.7117117117117034E-2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</row>
    <row r="62" spans="1:15" x14ac:dyDescent="0.35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 s="3">
        <f>+I62*(1+J63)</f>
        <v>659.88</v>
      </c>
      <c r="K62" s="3">
        <f t="shared" ref="K62:N62" si="86">+J62*(1+K63)</f>
        <v>772.05959999999993</v>
      </c>
      <c r="L62" s="3">
        <f t="shared" si="86"/>
        <v>903.30973199999983</v>
      </c>
      <c r="M62" s="3">
        <f t="shared" si="86"/>
        <v>1056.8723864399997</v>
      </c>
      <c r="N62" s="3">
        <f t="shared" si="86"/>
        <v>1236.5406921347994</v>
      </c>
    </row>
    <row r="63" spans="1:15" x14ac:dyDescent="0.35">
      <c r="A63" s="40" t="s">
        <v>128</v>
      </c>
      <c r="B63" s="67" t="str">
        <f>+IFERROR(B62/A62-1,"nm")</f>
        <v>nm</v>
      </c>
      <c r="C63" s="43">
        <f t="shared" ref="C63:I63" si="87">+IFERROR(C62/B62-1,"nm")</f>
        <v>1.0752688172043001E-2</v>
      </c>
      <c r="D63" s="43">
        <f t="shared" si="87"/>
        <v>1.8617021276595702E-2</v>
      </c>
      <c r="E63" s="43">
        <f t="shared" si="87"/>
        <v>0.11488250652741505</v>
      </c>
      <c r="F63" s="43">
        <f t="shared" si="87"/>
        <v>1.1709601873536313E-2</v>
      </c>
      <c r="G63" s="43">
        <f t="shared" si="87"/>
        <v>-6.944444444444442E-2</v>
      </c>
      <c r="H63" s="43">
        <f t="shared" si="87"/>
        <v>0.21890547263681581</v>
      </c>
      <c r="I63" s="43">
        <f t="shared" si="87"/>
        <v>0.15102040816326534</v>
      </c>
      <c r="J63" s="69">
        <f>+J64+J65</f>
        <v>0.17</v>
      </c>
      <c r="K63" s="69">
        <f t="shared" ref="K63:N63" si="88">+K64+K65</f>
        <v>0.17</v>
      </c>
      <c r="L63" s="69">
        <f t="shared" si="88"/>
        <v>0.17</v>
      </c>
      <c r="M63" s="69">
        <f t="shared" si="88"/>
        <v>0.17</v>
      </c>
      <c r="N63" s="69">
        <f t="shared" si="88"/>
        <v>0.17</v>
      </c>
    </row>
    <row r="64" spans="1:15" x14ac:dyDescent="0.35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70">
        <f>+I64</f>
        <v>0.17</v>
      </c>
      <c r="K64" s="70">
        <f t="shared" ref="K64:N64" si="89">+J64</f>
        <v>0.17</v>
      </c>
      <c r="L64" s="70">
        <f t="shared" si="89"/>
        <v>0.17</v>
      </c>
      <c r="M64" s="70">
        <f t="shared" si="89"/>
        <v>0.17</v>
      </c>
      <c r="N64" s="70">
        <f t="shared" si="89"/>
        <v>0.17</v>
      </c>
      <c r="O64" s="78"/>
    </row>
    <row r="65" spans="1:15" x14ac:dyDescent="0.35">
      <c r="A65" s="40" t="s">
        <v>137</v>
      </c>
      <c r="B65" s="67" t="str">
        <f>+IFERROR(B63-B64,"nm")</f>
        <v>nm</v>
      </c>
      <c r="C65" s="43">
        <f t="shared" ref="C65:I65" si="90">+IFERROR(C63-C64,"nm")</f>
        <v>-6.424731182795701E-2</v>
      </c>
      <c r="D65" s="43">
        <f t="shared" si="90"/>
        <v>-5.1382978723404304E-2</v>
      </c>
      <c r="E65" s="43">
        <f t="shared" si="90"/>
        <v>5.4882506527415054E-2</v>
      </c>
      <c r="F65" s="43">
        <f t="shared" si="90"/>
        <v>-3.829039812646369E-2</v>
      </c>
      <c r="G65" s="43">
        <f t="shared" si="90"/>
        <v>-3.9444444444444421E-2</v>
      </c>
      <c r="H65" s="43">
        <f t="shared" si="90"/>
        <v>2.890547263681581E-2</v>
      </c>
      <c r="I65" s="43">
        <f t="shared" si="90"/>
        <v>-1.8979591836734672E-2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5" x14ac:dyDescent="0.35">
      <c r="A66" s="9" t="s">
        <v>129</v>
      </c>
      <c r="B66" s="66">
        <f>+B73+B69</f>
        <v>1611</v>
      </c>
      <c r="C66" s="66">
        <f t="shared" ref="C66:H66" si="91">+C73+C69</f>
        <v>1872</v>
      </c>
      <c r="D66" s="66">
        <f t="shared" si="91"/>
        <v>1613</v>
      </c>
      <c r="E66" s="66">
        <f t="shared" si="91"/>
        <v>1703</v>
      </c>
      <c r="F66" s="66">
        <f t="shared" si="91"/>
        <v>2106</v>
      </c>
      <c r="G66" s="66">
        <f t="shared" si="91"/>
        <v>1673</v>
      </c>
      <c r="H66" s="66">
        <f t="shared" si="91"/>
        <v>2571</v>
      </c>
      <c r="I66" s="66">
        <f>+I73+I69</f>
        <v>3427</v>
      </c>
      <c r="J66" s="66">
        <f>+J52*J68</f>
        <v>3834.8456799423034</v>
      </c>
      <c r="K66" s="66">
        <f t="shared" ref="K66:N66" si="92">+K52*K68</f>
        <v>4295.42788902957</v>
      </c>
      <c r="L66" s="66">
        <f t="shared" si="92"/>
        <v>4816.0788463139688</v>
      </c>
      <c r="M66" s="66">
        <f t="shared" si="92"/>
        <v>5405.2080005657253</v>
      </c>
      <c r="N66" s="66">
        <f t="shared" si="92"/>
        <v>6072.4663625139965</v>
      </c>
    </row>
    <row r="67" spans="1:15" x14ac:dyDescent="0.35">
      <c r="A67" s="42" t="s">
        <v>128</v>
      </c>
      <c r="B67" s="43" t="str">
        <f>+IFERROR(B66/A66-1,"nm")</f>
        <v>nm</v>
      </c>
      <c r="C67" s="43">
        <f t="shared" ref="C67:N67" si="93">+IFERROR(C66/B66-1,"nm")</f>
        <v>0.16201117318435765</v>
      </c>
      <c r="D67" s="43">
        <f t="shared" si="93"/>
        <v>-0.13835470085470081</v>
      </c>
      <c r="E67" s="43">
        <f t="shared" si="93"/>
        <v>5.5796652200867936E-2</v>
      </c>
      <c r="F67" s="43">
        <f t="shared" si="93"/>
        <v>0.23664122137404586</v>
      </c>
      <c r="G67" s="43">
        <f t="shared" si="93"/>
        <v>-0.20560303893637222</v>
      </c>
      <c r="H67" s="43">
        <f t="shared" si="93"/>
        <v>0.53676031081888831</v>
      </c>
      <c r="I67" s="43">
        <f t="shared" si="93"/>
        <v>0.33294437961882539</v>
      </c>
      <c r="J67" s="43">
        <f t="shared" si="93"/>
        <v>0.11900953602051456</v>
      </c>
      <c r="K67" s="43">
        <f t="shared" si="93"/>
        <v>0.12010449638072429</v>
      </c>
      <c r="L67" s="43">
        <f t="shared" si="93"/>
        <v>0.12121049886883917</v>
      </c>
      <c r="M67" s="43">
        <f t="shared" si="93"/>
        <v>0.12232547951382733</v>
      </c>
      <c r="N67" s="43">
        <f t="shared" si="93"/>
        <v>0.12344730524309777</v>
      </c>
    </row>
    <row r="68" spans="1:15" x14ac:dyDescent="0.35">
      <c r="A68" s="42" t="s">
        <v>130</v>
      </c>
      <c r="B68" s="28">
        <f>+IFERROR(B66/B$52,"nm")</f>
        <v>0.22607353353915241</v>
      </c>
      <c r="C68" s="28">
        <f t="shared" ref="C68:I68" si="94">+IFERROR(C66/C$52,"nm")</f>
        <v>0.24735729386892177</v>
      </c>
      <c r="D68" s="28">
        <f t="shared" si="94"/>
        <v>0.20238393977415309</v>
      </c>
      <c r="E68" s="28">
        <f t="shared" si="94"/>
        <v>0.18426747457260334</v>
      </c>
      <c r="F68" s="28">
        <f t="shared" si="94"/>
        <v>0.21463514064410924</v>
      </c>
      <c r="G68" s="28">
        <f t="shared" si="94"/>
        <v>0.17898791055953783</v>
      </c>
      <c r="H68" s="28">
        <f t="shared" si="94"/>
        <v>0.22442388268156424</v>
      </c>
      <c r="I68" s="28">
        <f t="shared" si="94"/>
        <v>0.27462136389133746</v>
      </c>
      <c r="J68" s="71">
        <f>+I68</f>
        <v>0.27462136389133746</v>
      </c>
      <c r="K68" s="71">
        <f t="shared" ref="K68:N68" si="95">+J68</f>
        <v>0.27462136389133746</v>
      </c>
      <c r="L68" s="71">
        <f t="shared" si="95"/>
        <v>0.27462136389133746</v>
      </c>
      <c r="M68" s="71">
        <f t="shared" si="95"/>
        <v>0.27462136389133746</v>
      </c>
      <c r="N68" s="71">
        <f t="shared" si="95"/>
        <v>0.27462136389133746</v>
      </c>
      <c r="O68" s="78"/>
    </row>
    <row r="69" spans="1:15" x14ac:dyDescent="0.35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 s="44">
        <f>+J72*J79</f>
        <v>149.94727782674897</v>
      </c>
      <c r="K69" s="44">
        <f t="shared" ref="K69:N69" si="96">+K72*K79</f>
        <v>167.95662011379119</v>
      </c>
      <c r="L69" s="44">
        <f t="shared" si="96"/>
        <v>188.31472582610789</v>
      </c>
      <c r="M69" s="44">
        <f t="shared" si="96"/>
        <v>211.35041496230147</v>
      </c>
      <c r="N69" s="44">
        <f t="shared" si="96"/>
        <v>237.44105415140808</v>
      </c>
    </row>
    <row r="70" spans="1:15" x14ac:dyDescent="0.35">
      <c r="A70" s="42" t="s">
        <v>128</v>
      </c>
      <c r="B70" s="43" t="str">
        <f>+IFERROR(B69/A69-1,"nm")</f>
        <v>nm</v>
      </c>
      <c r="C70" s="43">
        <f t="shared" ref="C70:N70" si="97">+IFERROR(C69/B69-1,"nm")</f>
        <v>-2.2988505747126409E-2</v>
      </c>
      <c r="D70" s="43">
        <f t="shared" si="97"/>
        <v>0.24705882352941178</v>
      </c>
      <c r="E70" s="43">
        <f t="shared" si="97"/>
        <v>9.4339622641509413E-2</v>
      </c>
      <c r="F70" s="43">
        <f t="shared" si="97"/>
        <v>-4.31034482758621E-2</v>
      </c>
      <c r="G70" s="43">
        <f t="shared" si="97"/>
        <v>0.18918918918918926</v>
      </c>
      <c r="H70" s="43">
        <f t="shared" si="97"/>
        <v>3.0303030303030276E-2</v>
      </c>
      <c r="I70" s="43">
        <f t="shared" si="97"/>
        <v>-1.4705882352941124E-2</v>
      </c>
      <c r="J70" s="43">
        <f t="shared" si="97"/>
        <v>0.11900953602051478</v>
      </c>
      <c r="K70" s="43">
        <f t="shared" si="97"/>
        <v>0.12010449638072429</v>
      </c>
      <c r="L70" s="43">
        <f t="shared" si="97"/>
        <v>0.12121049886883895</v>
      </c>
      <c r="M70" s="43">
        <f t="shared" si="97"/>
        <v>0.12232547951382733</v>
      </c>
      <c r="N70" s="43">
        <f t="shared" si="97"/>
        <v>0.12344730524309777</v>
      </c>
    </row>
    <row r="71" spans="1:15" x14ac:dyDescent="0.35">
      <c r="A71" s="42" t="s">
        <v>132</v>
      </c>
      <c r="B71" s="28">
        <f>+IFERROR(B69/B$52,"nm")</f>
        <v>1.2208812798203761E-2</v>
      </c>
      <c r="C71" s="28">
        <f t="shared" ref="C71:N71" si="98">+IFERROR(C69/C$52,"nm")</f>
        <v>1.1231501057082453E-2</v>
      </c>
      <c r="D71" s="28">
        <f t="shared" si="98"/>
        <v>1.3299874529485571E-2</v>
      </c>
      <c r="E71" s="28">
        <f t="shared" si="98"/>
        <v>1.2551395801774508E-2</v>
      </c>
      <c r="F71" s="28">
        <f t="shared" si="98"/>
        <v>1.1312678353037097E-2</v>
      </c>
      <c r="G71" s="28">
        <f t="shared" si="98"/>
        <v>1.4122178239007167E-2</v>
      </c>
      <c r="H71" s="28">
        <f t="shared" si="98"/>
        <v>1.1871508379888268E-2</v>
      </c>
      <c r="I71" s="28">
        <f t="shared" si="98"/>
        <v>1.0738039907043834E-2</v>
      </c>
      <c r="J71" s="28">
        <f t="shared" si="98"/>
        <v>1.0738039907043835E-2</v>
      </c>
      <c r="K71" s="28">
        <f t="shared" si="98"/>
        <v>1.0738039907043834E-2</v>
      </c>
      <c r="L71" s="28">
        <f t="shared" si="98"/>
        <v>1.0738039907043832E-2</v>
      </c>
      <c r="M71" s="28">
        <f t="shared" si="98"/>
        <v>1.0738039907043834E-2</v>
      </c>
      <c r="N71" s="28">
        <f t="shared" si="98"/>
        <v>1.0738039907043834E-2</v>
      </c>
    </row>
    <row r="72" spans="1:15" x14ac:dyDescent="0.35">
      <c r="A72" s="42" t="s">
        <v>139</v>
      </c>
      <c r="B72" s="28">
        <f>+IFERROR(B69/B$79,"nm")</f>
        <v>0.1746987951807229</v>
      </c>
      <c r="C72" s="28">
        <f t="shared" ref="C72:I72" si="99">+IFERROR(C69/C$79,"nm")</f>
        <v>0.13302034428794993</v>
      </c>
      <c r="D72" s="28">
        <f t="shared" si="99"/>
        <v>0.14950634696755993</v>
      </c>
      <c r="E72" s="28">
        <f t="shared" si="99"/>
        <v>0.13663133097762073</v>
      </c>
      <c r="F72" s="28">
        <f t="shared" si="99"/>
        <v>0.11948331539289558</v>
      </c>
      <c r="G72" s="28">
        <f t="shared" si="99"/>
        <v>0.14915254237288136</v>
      </c>
      <c r="H72" s="28">
        <f t="shared" si="99"/>
        <v>0.1384928716904277</v>
      </c>
      <c r="I72" s="28">
        <f t="shared" si="99"/>
        <v>0.14565217391304347</v>
      </c>
      <c r="J72" s="28">
        <f>+I72</f>
        <v>0.14565217391304347</v>
      </c>
      <c r="K72" s="28">
        <f t="shared" ref="K72:N72" si="100">+J72</f>
        <v>0.14565217391304347</v>
      </c>
      <c r="L72" s="28">
        <f t="shared" si="100"/>
        <v>0.14565217391304347</v>
      </c>
      <c r="M72" s="28">
        <f t="shared" si="100"/>
        <v>0.14565217391304347</v>
      </c>
      <c r="N72" s="28">
        <f t="shared" si="100"/>
        <v>0.14565217391304347</v>
      </c>
      <c r="O72" s="78"/>
    </row>
    <row r="73" spans="1:15" x14ac:dyDescent="0.35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66">
        <f>+J66-J69</f>
        <v>3684.8984021155543</v>
      </c>
      <c r="K73" s="66">
        <f>+K66-K69</f>
        <v>4127.4712689157786</v>
      </c>
      <c r="L73" s="66">
        <f t="shared" ref="L73:N73" si="101">+L66-L69</f>
        <v>4627.764120487861</v>
      </c>
      <c r="M73" s="66">
        <f t="shared" si="101"/>
        <v>5193.857585603424</v>
      </c>
      <c r="N73" s="66">
        <f t="shared" si="101"/>
        <v>5835.0253083625885</v>
      </c>
    </row>
    <row r="74" spans="1:15" x14ac:dyDescent="0.35">
      <c r="A74" s="42" t="s">
        <v>128</v>
      </c>
      <c r="B74" s="43" t="str">
        <f>+IFERROR(B73/A73-1,"nm")</f>
        <v>nm</v>
      </c>
      <c r="C74" s="43">
        <f t="shared" ref="C74:N74" si="102">+IFERROR(C73/B73-1,"nm")</f>
        <v>0.17257217847769035</v>
      </c>
      <c r="D74" s="43">
        <f t="shared" si="102"/>
        <v>-0.15668718522663683</v>
      </c>
      <c r="E74" s="43">
        <f t="shared" si="102"/>
        <v>5.3085600530855981E-2</v>
      </c>
      <c r="F74" s="43">
        <f t="shared" si="102"/>
        <v>0.25708884688090738</v>
      </c>
      <c r="G74" s="43">
        <f t="shared" si="102"/>
        <v>-0.22756892230576442</v>
      </c>
      <c r="H74" s="43">
        <f t="shared" si="102"/>
        <v>0.58014276443867629</v>
      </c>
      <c r="I74" s="43">
        <f t="shared" si="102"/>
        <v>0.3523613963039014</v>
      </c>
      <c r="J74" s="43">
        <f t="shared" si="102"/>
        <v>0.11900953602051456</v>
      </c>
      <c r="K74" s="43">
        <f t="shared" si="102"/>
        <v>0.12010449638072429</v>
      </c>
      <c r="L74" s="43">
        <f t="shared" si="102"/>
        <v>0.12121049886883917</v>
      </c>
      <c r="M74" s="43">
        <f t="shared" si="102"/>
        <v>0.12232547951382733</v>
      </c>
      <c r="N74" s="43">
        <f t="shared" si="102"/>
        <v>0.12344730524309777</v>
      </c>
    </row>
    <row r="75" spans="1:15" x14ac:dyDescent="0.35">
      <c r="A75" s="42" t="s">
        <v>130</v>
      </c>
      <c r="B75" s="28">
        <f>+IFERROR(B73/B$52,"nm")</f>
        <v>0.21386472074094864</v>
      </c>
      <c r="C75" s="28">
        <f t="shared" ref="C75:N75" si="103">+IFERROR(C73/C$52,"nm")</f>
        <v>0.23612579281183932</v>
      </c>
      <c r="D75" s="28">
        <f t="shared" si="103"/>
        <v>0.1890840652446675</v>
      </c>
      <c r="E75" s="28">
        <f t="shared" si="103"/>
        <v>0.17171607877082881</v>
      </c>
      <c r="F75" s="28">
        <f t="shared" si="103"/>
        <v>0.20332246229107215</v>
      </c>
      <c r="G75" s="28">
        <f t="shared" si="103"/>
        <v>0.16486573232053064</v>
      </c>
      <c r="H75" s="28">
        <f t="shared" si="103"/>
        <v>0.21255237430167598</v>
      </c>
      <c r="I75" s="28">
        <f t="shared" si="103"/>
        <v>0.26388332398429359</v>
      </c>
      <c r="J75" s="28">
        <f t="shared" si="103"/>
        <v>0.26388332398429359</v>
      </c>
      <c r="K75" s="28">
        <f t="shared" si="103"/>
        <v>0.26388332398429359</v>
      </c>
      <c r="L75" s="28">
        <f t="shared" si="103"/>
        <v>0.26388332398429359</v>
      </c>
      <c r="M75" s="28">
        <f t="shared" si="103"/>
        <v>0.26388332398429365</v>
      </c>
      <c r="N75" s="28">
        <f t="shared" si="103"/>
        <v>0.26388332398429365</v>
      </c>
    </row>
    <row r="76" spans="1:15" x14ac:dyDescent="0.35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44">
        <f>+J52*J78</f>
        <v>220.44487859604135</v>
      </c>
      <c r="K76" s="44">
        <f t="shared" ref="K76:N76" si="104">+K52*K78</f>
        <v>246.92129971952883</v>
      </c>
      <c r="L76" s="44">
        <f t="shared" si="104"/>
        <v>276.85075363987505</v>
      </c>
      <c r="M76" s="44">
        <f t="shared" si="104"/>
        <v>310.71665483263723</v>
      </c>
      <c r="N76" s="44">
        <f t="shared" si="104"/>
        <v>349.07378856587604</v>
      </c>
    </row>
    <row r="77" spans="1:15" x14ac:dyDescent="0.35">
      <c r="A77" s="42" t="s">
        <v>128</v>
      </c>
      <c r="B77" s="43" t="str">
        <f>+IFERROR(B76/A76-1,"nm")</f>
        <v>nm</v>
      </c>
      <c r="C77" s="43">
        <f t="shared" ref="C77:N77" si="105">+IFERROR(C76/B76-1,"nm")</f>
        <v>-8.4745762711864181E-3</v>
      </c>
      <c r="D77" s="43">
        <f t="shared" si="105"/>
        <v>-0.26068376068376065</v>
      </c>
      <c r="E77" s="43">
        <f t="shared" si="105"/>
        <v>0.38728323699421963</v>
      </c>
      <c r="F77" s="43">
        <f t="shared" si="105"/>
        <v>-2.9166666666666674E-2</v>
      </c>
      <c r="G77" s="43">
        <f t="shared" si="105"/>
        <v>-0.40343347639484983</v>
      </c>
      <c r="H77" s="43">
        <f t="shared" si="105"/>
        <v>0.10071942446043169</v>
      </c>
      <c r="I77" s="43">
        <f t="shared" si="105"/>
        <v>0.28758169934640532</v>
      </c>
      <c r="J77" s="43">
        <f t="shared" si="105"/>
        <v>0.11900953602051456</v>
      </c>
      <c r="K77" s="43">
        <f t="shared" si="105"/>
        <v>0.12010449638072451</v>
      </c>
      <c r="L77" s="43">
        <f t="shared" si="105"/>
        <v>0.12121049886883917</v>
      </c>
      <c r="M77" s="43">
        <f t="shared" si="105"/>
        <v>0.12232547951382733</v>
      </c>
      <c r="N77" s="43">
        <f t="shared" si="105"/>
        <v>0.12344730524309777</v>
      </c>
    </row>
    <row r="78" spans="1:15" x14ac:dyDescent="0.35">
      <c r="A78" s="42" t="s">
        <v>132</v>
      </c>
      <c r="B78" s="28">
        <f>+IFERROR(B76/B$52,"nm")</f>
        <v>3.3118158854897557E-2</v>
      </c>
      <c r="C78" s="28">
        <f t="shared" ref="C78:I78" si="106">+IFERROR(C76/C$52,"nm")</f>
        <v>3.0919661733615222E-2</v>
      </c>
      <c r="D78" s="28">
        <f t="shared" si="106"/>
        <v>2.1706398996235884E-2</v>
      </c>
      <c r="E78" s="28">
        <f t="shared" si="106"/>
        <v>2.5968405107119671E-2</v>
      </c>
      <c r="F78" s="28">
        <f t="shared" si="106"/>
        <v>2.3746432939258051E-2</v>
      </c>
      <c r="G78" s="28">
        <f t="shared" si="106"/>
        <v>1.4871081630469669E-2</v>
      </c>
      <c r="H78" s="28">
        <f t="shared" si="106"/>
        <v>1.3355446927374302E-2</v>
      </c>
      <c r="I78" s="28">
        <f t="shared" si="106"/>
        <v>1.5786521355877874E-2</v>
      </c>
      <c r="J78" s="28">
        <f>+I78</f>
        <v>1.5786521355877874E-2</v>
      </c>
      <c r="K78" s="28">
        <f t="shared" ref="K78:N78" si="107">+J78</f>
        <v>1.5786521355877874E-2</v>
      </c>
      <c r="L78" s="28">
        <f t="shared" si="107"/>
        <v>1.5786521355877874E-2</v>
      </c>
      <c r="M78" s="28">
        <f t="shared" si="107"/>
        <v>1.5786521355877874E-2</v>
      </c>
      <c r="N78" s="28">
        <f t="shared" si="107"/>
        <v>1.5786521355877874E-2</v>
      </c>
    </row>
    <row r="79" spans="1:15" x14ac:dyDescent="0.35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44">
        <f>+J52*J81</f>
        <v>1029.4887731388735</v>
      </c>
      <c r="K79" s="44">
        <f t="shared" ref="K79:N79" si="108">+K52*K81</f>
        <v>1153.1350037663276</v>
      </c>
      <c r="L79" s="44">
        <f t="shared" si="108"/>
        <v>1292.9070728359648</v>
      </c>
      <c r="M79" s="44">
        <f t="shared" si="108"/>
        <v>1451.0625504874431</v>
      </c>
      <c r="N79" s="44">
        <f t="shared" si="108"/>
        <v>1630.1923120842944</v>
      </c>
    </row>
    <row r="80" spans="1:15" x14ac:dyDescent="0.35">
      <c r="A80" s="42" t="s">
        <v>128</v>
      </c>
      <c r="B80" s="43" t="str">
        <f t="shared" ref="B80:H80" si="109">+IFERROR(B79/A79-1,"nm")</f>
        <v>nm</v>
      </c>
      <c r="C80" s="43">
        <f t="shared" si="109"/>
        <v>0.2831325301204819</v>
      </c>
      <c r="D80" s="43">
        <f t="shared" si="109"/>
        <v>0.10954616588419408</v>
      </c>
      <c r="E80" s="43">
        <f t="shared" si="109"/>
        <v>0.19746121297602248</v>
      </c>
      <c r="F80" s="43">
        <f t="shared" si="109"/>
        <v>9.4228504122497059E-2</v>
      </c>
      <c r="G80" s="43">
        <f t="shared" si="109"/>
        <v>-4.7362755651237931E-2</v>
      </c>
      <c r="H80" s="43">
        <f t="shared" si="109"/>
        <v>0.1096045197740112</v>
      </c>
      <c r="I80" s="43">
        <f>+IFERROR(I79/H79-1,"nm")</f>
        <v>-6.313645621181263E-2</v>
      </c>
      <c r="J80" s="43">
        <f>+IFERROR(J79/I79-1,"nm")</f>
        <v>0.11900953602051478</v>
      </c>
      <c r="K80" s="43">
        <f t="shared" ref="K80:N80" si="110">+IFERROR(K79/J79-1,"nm")</f>
        <v>0.12010449638072429</v>
      </c>
      <c r="L80" s="43">
        <f t="shared" si="110"/>
        <v>0.12121049886883895</v>
      </c>
      <c r="M80" s="43">
        <f t="shared" si="110"/>
        <v>0.12232547951382733</v>
      </c>
      <c r="N80" s="43">
        <f t="shared" si="110"/>
        <v>0.12344730524309777</v>
      </c>
    </row>
    <row r="81" spans="1:15" x14ac:dyDescent="0.35">
      <c r="A81" s="42" t="s">
        <v>132</v>
      </c>
      <c r="B81" s="43">
        <f>+IFERROR(B79/B$52,"nm")</f>
        <v>6.9884928431097393E-2</v>
      </c>
      <c r="C81" s="43">
        <f t="shared" ref="C81:H81" si="111">+IFERROR(C79/C$52,"nm")</f>
        <v>8.4434460887949259E-2</v>
      </c>
      <c r="D81" s="43">
        <f t="shared" si="111"/>
        <v>8.8958594730238399E-2</v>
      </c>
      <c r="E81" s="43">
        <f t="shared" si="111"/>
        <v>9.1863233066435832E-2</v>
      </c>
      <c r="F81" s="43">
        <f t="shared" si="111"/>
        <v>9.4679983693436609E-2</v>
      </c>
      <c r="G81" s="43">
        <f t="shared" si="111"/>
        <v>9.4682785920616241E-2</v>
      </c>
      <c r="H81" s="43">
        <f t="shared" si="111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12">+J81</f>
        <v>7.37238560782114E-2</v>
      </c>
      <c r="L81" s="71">
        <f t="shared" si="112"/>
        <v>7.37238560782114E-2</v>
      </c>
      <c r="M81" s="71">
        <f t="shared" si="112"/>
        <v>7.37238560782114E-2</v>
      </c>
      <c r="N81" s="71">
        <f t="shared" si="112"/>
        <v>7.37238560782114E-2</v>
      </c>
      <c r="O81" s="78"/>
    </row>
    <row r="82" spans="1:15" x14ac:dyDescent="0.35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5" x14ac:dyDescent="0.35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3">+E85+E89+E93</f>
        <v>5134</v>
      </c>
      <c r="F83" s="66">
        <f t="shared" si="113"/>
        <v>6208</v>
      </c>
      <c r="G83" s="66">
        <f t="shared" si="113"/>
        <v>6679</v>
      </c>
      <c r="H83" s="66">
        <f t="shared" si="113"/>
        <v>8290</v>
      </c>
      <c r="I83" s="66">
        <f t="shared" si="113"/>
        <v>7547</v>
      </c>
      <c r="J83" s="66">
        <f>+SUM(J85+J89+J93)</f>
        <v>7984.8233333333337</v>
      </c>
      <c r="K83" s="66">
        <f t="shared" ref="K83:N83" si="114">+SUM(K85+K89+K93)</f>
        <v>8452.0210777777775</v>
      </c>
      <c r="L83" s="66">
        <f t="shared" si="114"/>
        <v>8950.679375814816</v>
      </c>
      <c r="M83" s="66">
        <f t="shared" si="114"/>
        <v>9483.0367230490137</v>
      </c>
      <c r="N83" s="66">
        <f t="shared" si="114"/>
        <v>10051.495350918745</v>
      </c>
    </row>
    <row r="84" spans="1:15" x14ac:dyDescent="0.35">
      <c r="A84" s="40" t="s">
        <v>128</v>
      </c>
      <c r="B84" s="43" t="str">
        <f>+IFERROR(B83/A83-1,"nm")</f>
        <v>nm</v>
      </c>
      <c r="C84" s="43">
        <f t="shared" ref="C84:N84" si="115">+IFERROR(C83/B83-1,"nm")</f>
        <v>0.23410498858819695</v>
      </c>
      <c r="D84" s="43">
        <f t="shared" si="115"/>
        <v>0.11941875825627468</v>
      </c>
      <c r="E84" s="43">
        <f t="shared" si="115"/>
        <v>0.21170639603493036</v>
      </c>
      <c r="F84" s="43">
        <f t="shared" si="115"/>
        <v>0.20919361121932223</v>
      </c>
      <c r="G84" s="43">
        <f t="shared" si="115"/>
        <v>7.5869845360824639E-2</v>
      </c>
      <c r="H84" s="43">
        <f t="shared" si="115"/>
        <v>0.24120377301991325</v>
      </c>
      <c r="I84" s="43">
        <f t="shared" si="115"/>
        <v>-8.9626055488540413E-2</v>
      </c>
      <c r="J84" s="68">
        <f t="shared" si="115"/>
        <v>5.8012896956848303E-2</v>
      </c>
      <c r="K84" s="68">
        <f t="shared" si="115"/>
        <v>5.8510717763045061E-2</v>
      </c>
      <c r="L84" s="68">
        <f t="shared" si="115"/>
        <v>5.8998704978164396E-2</v>
      </c>
      <c r="M84" s="68">
        <f t="shared" si="115"/>
        <v>5.9476753091240564E-2</v>
      </c>
      <c r="N84" s="68">
        <f t="shared" si="115"/>
        <v>5.9944788201448551E-2</v>
      </c>
    </row>
    <row r="85" spans="1:15" x14ac:dyDescent="0.35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5795.12</v>
      </c>
      <c r="K85" s="3">
        <f t="shared" ref="K85:N85" si="116">+J85*(1+K86)</f>
        <v>6200.7784000000001</v>
      </c>
      <c r="L85" s="3">
        <f t="shared" si="116"/>
        <v>6634.8328880000008</v>
      </c>
      <c r="M85" s="3">
        <f t="shared" si="116"/>
        <v>7099.2711901600014</v>
      </c>
      <c r="N85" s="3">
        <f t="shared" si="116"/>
        <v>7596.2201734712016</v>
      </c>
    </row>
    <row r="86" spans="1:15" x14ac:dyDescent="0.35">
      <c r="A86" s="40" t="s">
        <v>128</v>
      </c>
      <c r="B86" s="43" t="str">
        <f>+IFERROR(B85/A85-1,"nm")</f>
        <v>nm</v>
      </c>
      <c r="C86" s="43">
        <f t="shared" ref="C86:I86" si="117">+IFERROR(C85/B85-1,"nm")</f>
        <v>0.28918650793650791</v>
      </c>
      <c r="D86" s="43">
        <f t="shared" si="117"/>
        <v>0.12350904193920731</v>
      </c>
      <c r="E86" s="43">
        <f t="shared" si="117"/>
        <v>0.19726027397260282</v>
      </c>
      <c r="F86" s="43">
        <f t="shared" si="117"/>
        <v>0.21910755148741412</v>
      </c>
      <c r="G86" s="43">
        <f t="shared" si="117"/>
        <v>8.7517597372125833E-2</v>
      </c>
      <c r="H86" s="43">
        <f t="shared" si="117"/>
        <v>0.24012944983818763</v>
      </c>
      <c r="I86" s="43">
        <f t="shared" si="117"/>
        <v>-5.7759220598469052E-2</v>
      </c>
      <c r="J86" s="69">
        <f>+J87+J88</f>
        <v>6.9999999999999993E-2</v>
      </c>
      <c r="K86" s="69">
        <f t="shared" ref="K86:N86" si="118">+K87+K88</f>
        <v>6.9999999999999993E-2</v>
      </c>
      <c r="L86" s="69">
        <f t="shared" si="118"/>
        <v>6.9999999999999993E-2</v>
      </c>
      <c r="M86" s="69">
        <f t="shared" si="118"/>
        <v>6.9999999999999993E-2</v>
      </c>
      <c r="N86" s="69">
        <f t="shared" si="118"/>
        <v>6.9999999999999993E-2</v>
      </c>
    </row>
    <row r="87" spans="1:15" x14ac:dyDescent="0.35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70">
        <f>(G87+H87+I87)/3</f>
        <v>6.9999999999999993E-2</v>
      </c>
      <c r="K87" s="70">
        <f>+J87</f>
        <v>6.9999999999999993E-2</v>
      </c>
      <c r="L87" s="70">
        <f t="shared" ref="L87:N87" si="119">+K87</f>
        <v>6.9999999999999993E-2</v>
      </c>
      <c r="M87" s="70">
        <f t="shared" si="119"/>
        <v>6.9999999999999993E-2</v>
      </c>
      <c r="N87" s="70">
        <f t="shared" si="119"/>
        <v>6.9999999999999993E-2</v>
      </c>
      <c r="O87" s="78"/>
    </row>
    <row r="88" spans="1:15" x14ac:dyDescent="0.35">
      <c r="A88" s="40" t="s">
        <v>137</v>
      </c>
      <c r="B88" s="43" t="str">
        <f>+IFERROR(B86-B87,"nm")</f>
        <v>nm</v>
      </c>
      <c r="C88" s="43">
        <f t="shared" ref="C88:I88" si="120">+IFERROR(C86-C87,"nm")</f>
        <v>-4.0813492063492107E-2</v>
      </c>
      <c r="D88" s="43">
        <f t="shared" si="120"/>
        <v>-5.6490958060792684E-2</v>
      </c>
      <c r="E88" s="43">
        <f t="shared" si="120"/>
        <v>3.7260273972602814E-2</v>
      </c>
      <c r="F88" s="43">
        <f t="shared" si="120"/>
        <v>-3.0892448512585879E-2</v>
      </c>
      <c r="G88" s="43">
        <f t="shared" si="120"/>
        <v>-3.2482402627874163E-2</v>
      </c>
      <c r="H88" s="43">
        <f t="shared" si="120"/>
        <v>5.0129449838187623E-2</v>
      </c>
      <c r="I88" s="43">
        <f t="shared" si="120"/>
        <v>4.2240779401530953E-2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</row>
    <row r="89" spans="1:15" x14ac:dyDescent="0.35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1976.76</v>
      </c>
      <c r="K89" s="3">
        <f t="shared" ref="K89:N89" si="121">+J89*(1+K90)</f>
        <v>2016.2952</v>
      </c>
      <c r="L89" s="3">
        <f t="shared" si="121"/>
        <v>2056.6211039999998</v>
      </c>
      <c r="M89" s="3">
        <f t="shared" si="121"/>
        <v>2097.75352608</v>
      </c>
      <c r="N89" s="3">
        <f t="shared" si="121"/>
        <v>2139.7085966016002</v>
      </c>
    </row>
    <row r="90" spans="1:15" x14ac:dyDescent="0.35">
      <c r="A90" s="40" t="s">
        <v>128</v>
      </c>
      <c r="B90" s="43" t="str">
        <f>+IFERROR(B89/A89-1,"nm")</f>
        <v>nm</v>
      </c>
      <c r="C90" s="43">
        <f t="shared" ref="C90:I90" si="122">+IFERROR(C89/B89-1,"nm")</f>
        <v>0.14054054054054044</v>
      </c>
      <c r="D90" s="43">
        <f t="shared" si="122"/>
        <v>0.12606635071090055</v>
      </c>
      <c r="E90" s="43">
        <f t="shared" si="122"/>
        <v>0.26936026936026947</v>
      </c>
      <c r="F90" s="43">
        <f t="shared" si="122"/>
        <v>0.19893899204244025</v>
      </c>
      <c r="G90" s="43">
        <f t="shared" si="122"/>
        <v>4.8672566371681381E-2</v>
      </c>
      <c r="H90" s="43">
        <f t="shared" si="122"/>
        <v>0.2378691983122363</v>
      </c>
      <c r="I90" s="43">
        <f t="shared" si="122"/>
        <v>-0.17426501917341286</v>
      </c>
      <c r="J90" s="69">
        <f>+J91+J92</f>
        <v>2.0000000000000007E-2</v>
      </c>
      <c r="K90" s="69">
        <f t="shared" ref="K90:N90" si="123">+K91+K92</f>
        <v>2.0000000000000007E-2</v>
      </c>
      <c r="L90" s="69">
        <f t="shared" si="123"/>
        <v>2.0000000000000007E-2</v>
      </c>
      <c r="M90" s="69">
        <f t="shared" si="123"/>
        <v>2.0000000000000007E-2</v>
      </c>
      <c r="N90" s="69">
        <f t="shared" si="123"/>
        <v>2.0000000000000007E-2</v>
      </c>
    </row>
    <row r="91" spans="1:15" x14ac:dyDescent="0.35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70">
        <f>(G91+H91+I91)/3</f>
        <v>2.0000000000000007E-2</v>
      </c>
      <c r="K91" s="70">
        <f>+J91</f>
        <v>2.0000000000000007E-2</v>
      </c>
      <c r="L91" s="70">
        <f t="shared" ref="L91:M91" si="124">+K91</f>
        <v>2.0000000000000007E-2</v>
      </c>
      <c r="M91" s="70">
        <f t="shared" si="124"/>
        <v>2.0000000000000007E-2</v>
      </c>
      <c r="N91" s="70">
        <f>+M91</f>
        <v>2.0000000000000007E-2</v>
      </c>
      <c r="O91" s="78"/>
    </row>
    <row r="92" spans="1:15" x14ac:dyDescent="0.35">
      <c r="A92" s="40" t="s">
        <v>137</v>
      </c>
      <c r="B92" s="43" t="str">
        <f>+IFERROR(B90-B91,"nm")</f>
        <v>nm</v>
      </c>
      <c r="C92" s="43">
        <f t="shared" ref="C92:I92" si="125">+IFERROR(C90-C91,"nm")</f>
        <v>-2.9459459459459575E-2</v>
      </c>
      <c r="D92" s="43">
        <f t="shared" si="125"/>
        <v>-5.3933649289099439E-2</v>
      </c>
      <c r="E92" s="43">
        <f t="shared" si="125"/>
        <v>3.9360269360269456E-2</v>
      </c>
      <c r="F92" s="43">
        <f t="shared" si="125"/>
        <v>-3.1061007957559755E-2</v>
      </c>
      <c r="G92" s="43">
        <f t="shared" si="125"/>
        <v>-3.1327433628318621E-2</v>
      </c>
      <c r="H92" s="43">
        <f t="shared" si="125"/>
        <v>4.7869198312236294E-2</v>
      </c>
      <c r="I92" s="43">
        <f t="shared" si="125"/>
        <v>3.5734980826587132E-2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</row>
    <row r="93" spans="1:15" x14ac:dyDescent="0.35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 s="3">
        <f>+I93*(1+J94)</f>
        <v>212.94333333333333</v>
      </c>
      <c r="K93" s="3">
        <f t="shared" ref="K93:N93" si="126">+J93*(1+K94)</f>
        <v>234.94747777777775</v>
      </c>
      <c r="L93" s="3">
        <f t="shared" si="126"/>
        <v>259.22538381481479</v>
      </c>
      <c r="M93" s="3">
        <f t="shared" si="126"/>
        <v>286.01200680901229</v>
      </c>
      <c r="N93" s="3">
        <f t="shared" si="126"/>
        <v>315.56658084594352</v>
      </c>
    </row>
    <row r="94" spans="1:15" x14ac:dyDescent="0.35">
      <c r="A94" s="40" t="s">
        <v>128</v>
      </c>
      <c r="B94" s="43" t="str">
        <f>+IFERROR(B93/A93-1,"nm")</f>
        <v>nm</v>
      </c>
      <c r="C94" s="43">
        <f t="shared" ref="C94:I94" si="127">+IFERROR(C93/B93-1,"nm")</f>
        <v>3.9682539682539764E-2</v>
      </c>
      <c r="D94" s="43">
        <f t="shared" si="127"/>
        <v>-1.5267175572519109E-2</v>
      </c>
      <c r="E94" s="43">
        <f t="shared" si="127"/>
        <v>7.7519379844961378E-3</v>
      </c>
      <c r="F94" s="43">
        <f t="shared" si="127"/>
        <v>6.1538461538461542E-2</v>
      </c>
      <c r="G94" s="43">
        <f t="shared" si="127"/>
        <v>7.2463768115942129E-2</v>
      </c>
      <c r="H94" s="43">
        <f t="shared" si="127"/>
        <v>0.31756756756756754</v>
      </c>
      <c r="I94" s="43">
        <f t="shared" si="127"/>
        <v>-1.025641025641022E-2</v>
      </c>
      <c r="J94" s="69">
        <f>+J95+J96</f>
        <v>0.10333333333333333</v>
      </c>
      <c r="K94" s="69">
        <f t="shared" ref="K94:N94" si="128">+K95+K96</f>
        <v>0.10333333333333333</v>
      </c>
      <c r="L94" s="69">
        <f t="shared" si="128"/>
        <v>0.10333333333333333</v>
      </c>
      <c r="M94" s="69">
        <f t="shared" si="128"/>
        <v>0.10333333333333333</v>
      </c>
      <c r="N94" s="69">
        <f t="shared" si="128"/>
        <v>0.10333333333333333</v>
      </c>
    </row>
    <row r="95" spans="1:15" x14ac:dyDescent="0.35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70">
        <f>(G95+H95+I95)/3</f>
        <v>0.10333333333333333</v>
      </c>
      <c r="K95" s="70">
        <f>+J95</f>
        <v>0.10333333333333333</v>
      </c>
      <c r="L95" s="70">
        <f t="shared" ref="L95:N95" si="129">+K95</f>
        <v>0.10333333333333333</v>
      </c>
      <c r="M95" s="70">
        <f t="shared" si="129"/>
        <v>0.10333333333333333</v>
      </c>
      <c r="N95" s="70">
        <f t="shared" si="129"/>
        <v>0.10333333333333333</v>
      </c>
      <c r="O95" s="78"/>
    </row>
    <row r="96" spans="1:15" x14ac:dyDescent="0.35">
      <c r="A96" s="40" t="s">
        <v>137</v>
      </c>
      <c r="B96" s="43" t="str">
        <f>+IFERROR(B94-B95,"nm")</f>
        <v>nm</v>
      </c>
      <c r="C96" s="43">
        <f t="shared" ref="C96:I96" si="130">+IFERROR(C94-C95,"nm")</f>
        <v>-3.0317460317460243E-2</v>
      </c>
      <c r="D96" s="43">
        <f t="shared" si="130"/>
        <v>-4.5267175572519108E-2</v>
      </c>
      <c r="E96" s="43">
        <f t="shared" si="130"/>
        <v>1.775193798449614E-2</v>
      </c>
      <c r="F96" s="43">
        <f t="shared" si="130"/>
        <v>-1.846153846153846E-2</v>
      </c>
      <c r="G96" s="43">
        <f t="shared" si="130"/>
        <v>-3.7536231884057872E-2</v>
      </c>
      <c r="H96" s="43">
        <f t="shared" si="130"/>
        <v>5.7567567567567535E-2</v>
      </c>
      <c r="I96" s="43">
        <f t="shared" si="130"/>
        <v>4.9743589743589778E-2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</row>
    <row r="97" spans="1:15" x14ac:dyDescent="0.35">
      <c r="A97" s="9" t="s">
        <v>129</v>
      </c>
      <c r="B97" s="66">
        <f t="shared" ref="B97:I97" si="131">+B104+B100</f>
        <v>1039</v>
      </c>
      <c r="C97" s="66">
        <f t="shared" si="131"/>
        <v>1420</v>
      </c>
      <c r="D97" s="66">
        <f t="shared" si="131"/>
        <v>1561</v>
      </c>
      <c r="E97" s="66">
        <f t="shared" si="131"/>
        <v>1863</v>
      </c>
      <c r="F97" s="66">
        <f t="shared" si="131"/>
        <v>2426</v>
      </c>
      <c r="G97" s="66">
        <f t="shared" si="131"/>
        <v>2534</v>
      </c>
      <c r="H97" s="66">
        <f t="shared" si="131"/>
        <v>3289</v>
      </c>
      <c r="I97" s="66">
        <f t="shared" si="131"/>
        <v>2406</v>
      </c>
      <c r="J97" s="66">
        <f>+J83*J99</f>
        <v>2914.3097378407001</v>
      </c>
      <c r="K97" s="66">
        <f t="shared" ref="K97:N97" si="132">+K83*K99</f>
        <v>3084.8280923855914</v>
      </c>
      <c r="L97" s="66">
        <f t="shared" si="132"/>
        <v>3266.8289549166025</v>
      </c>
      <c r="M97" s="66">
        <f t="shared" si="132"/>
        <v>3461.129334059493</v>
      </c>
      <c r="N97" s="66">
        <f t="shared" si="132"/>
        <v>3668.60599892751</v>
      </c>
    </row>
    <row r="98" spans="1:15" x14ac:dyDescent="0.35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33">+IFERROR(D97/C97-1,"nm")</f>
        <v>9.9295774647887303E-2</v>
      </c>
      <c r="E98" s="43">
        <f t="shared" si="133"/>
        <v>0.19346572709801402</v>
      </c>
      <c r="F98" s="43">
        <f t="shared" si="133"/>
        <v>0.3022007514761138</v>
      </c>
      <c r="G98" s="43">
        <f t="shared" si="133"/>
        <v>4.4517724649629109E-2</v>
      </c>
      <c r="H98" s="43">
        <f t="shared" si="133"/>
        <v>0.29794790844514596</v>
      </c>
      <c r="I98" s="43">
        <f t="shared" si="133"/>
        <v>-0.26847065977500761</v>
      </c>
      <c r="J98" s="43">
        <f t="shared" si="133"/>
        <v>0.21126755521226115</v>
      </c>
      <c r="K98" s="43">
        <f t="shared" si="133"/>
        <v>5.8510717763045061E-2</v>
      </c>
      <c r="L98" s="43">
        <f t="shared" si="133"/>
        <v>5.8998704978164396E-2</v>
      </c>
      <c r="M98" s="43">
        <f t="shared" si="133"/>
        <v>5.9476753091240564E-2</v>
      </c>
      <c r="N98" s="43">
        <f t="shared" si="133"/>
        <v>5.9944788201448551E-2</v>
      </c>
    </row>
    <row r="99" spans="1:15" x14ac:dyDescent="0.35">
      <c r="A99" s="42" t="s">
        <v>130</v>
      </c>
      <c r="B99" s="28">
        <f>+IFERROR(B97/B$83,"nm")</f>
        <v>0.33876752526899251</v>
      </c>
      <c r="C99" s="28">
        <f t="shared" ref="C99:I99" si="134">+IFERROR(C97/C$83,"nm")</f>
        <v>0.37516512549537651</v>
      </c>
      <c r="D99" s="28">
        <f t="shared" si="134"/>
        <v>0.36842105263157893</v>
      </c>
      <c r="E99" s="28">
        <f t="shared" si="134"/>
        <v>0.36287495130502534</v>
      </c>
      <c r="F99" s="28">
        <f t="shared" si="134"/>
        <v>0.3907860824742268</v>
      </c>
      <c r="G99" s="28">
        <f t="shared" si="134"/>
        <v>0.37939811349004343</v>
      </c>
      <c r="H99" s="28">
        <f t="shared" si="134"/>
        <v>0.39674306393244874</v>
      </c>
      <c r="I99" s="28">
        <f t="shared" si="134"/>
        <v>0.31880217304889358</v>
      </c>
      <c r="J99" s="71">
        <f>(G99+H99+I99)/3</f>
        <v>0.3649811168237953</v>
      </c>
      <c r="K99" s="71">
        <f t="shared" ref="K99:N99" si="135">+J99</f>
        <v>0.3649811168237953</v>
      </c>
      <c r="L99" s="71">
        <f t="shared" si="135"/>
        <v>0.3649811168237953</v>
      </c>
      <c r="M99" s="71">
        <f t="shared" si="135"/>
        <v>0.3649811168237953</v>
      </c>
      <c r="N99" s="71">
        <f t="shared" si="135"/>
        <v>0.3649811168237953</v>
      </c>
      <c r="O99" s="78"/>
    </row>
    <row r="100" spans="1:15" x14ac:dyDescent="0.35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44">
        <f>+J110*J103</f>
        <v>43.378528775230777</v>
      </c>
      <c r="K100" s="44">
        <f t="shared" ref="K100:N100" si="136">+K110*K103</f>
        <v>45.916637629374435</v>
      </c>
      <c r="L100" s="44">
        <f t="shared" si="136"/>
        <v>48.625659786459181</v>
      </c>
      <c r="M100" s="44">
        <f t="shared" si="136"/>
        <v>51.517756147477087</v>
      </c>
      <c r="N100" s="44">
        <f t="shared" si="136"/>
        <v>54.605977128351469</v>
      </c>
    </row>
    <row r="101" spans="1:15" x14ac:dyDescent="0.35">
      <c r="A101" s="42" t="s">
        <v>128</v>
      </c>
      <c r="B101" s="43" t="str">
        <f>+IFERROR(B100/A100-1,"nm")</f>
        <v>nm</v>
      </c>
      <c r="C101" s="43">
        <f t="shared" ref="C101:N101" si="137">+IFERROR(C100/B100-1,"nm")</f>
        <v>4.3478260869565188E-2</v>
      </c>
      <c r="D101" s="43">
        <f t="shared" si="137"/>
        <v>0.125</v>
      </c>
      <c r="E101" s="43">
        <f t="shared" si="137"/>
        <v>3.7037037037036979E-2</v>
      </c>
      <c r="F101" s="43">
        <f t="shared" si="137"/>
        <v>-0.1071428571428571</v>
      </c>
      <c r="G101" s="43">
        <f t="shared" si="137"/>
        <v>-0.12</v>
      </c>
      <c r="H101" s="43">
        <f t="shared" si="137"/>
        <v>4.5454545454545414E-2</v>
      </c>
      <c r="I101" s="43">
        <f t="shared" si="137"/>
        <v>-0.10869565217391308</v>
      </c>
      <c r="J101" s="43">
        <f t="shared" si="137"/>
        <v>5.8012896956848303E-2</v>
      </c>
      <c r="K101" s="43">
        <f t="shared" si="137"/>
        <v>5.8510717763045061E-2</v>
      </c>
      <c r="L101" s="43">
        <f t="shared" si="137"/>
        <v>5.8998704978164396E-2</v>
      </c>
      <c r="M101" s="43">
        <f t="shared" si="137"/>
        <v>5.9476753091240786E-2</v>
      </c>
      <c r="N101" s="43">
        <f t="shared" si="137"/>
        <v>5.9944788201448551E-2</v>
      </c>
    </row>
    <row r="102" spans="1:15" x14ac:dyDescent="0.35">
      <c r="A102" s="42" t="s">
        <v>132</v>
      </c>
      <c r="B102" s="28">
        <f>+IFERROR(B100/B$83,"nm")</f>
        <v>1.4998369742419302E-2</v>
      </c>
      <c r="C102" s="28">
        <f t="shared" ref="C102:N102" si="138">+IFERROR(C100/C$83,"nm")</f>
        <v>1.2681638044914135E-2</v>
      </c>
      <c r="D102" s="28">
        <f t="shared" si="138"/>
        <v>1.2744866650932263E-2</v>
      </c>
      <c r="E102" s="28">
        <f t="shared" si="138"/>
        <v>1.090767432800935E-2</v>
      </c>
      <c r="F102" s="28">
        <f t="shared" si="138"/>
        <v>8.0541237113402053E-3</v>
      </c>
      <c r="G102" s="28">
        <f t="shared" si="138"/>
        <v>6.5878125467884411E-3</v>
      </c>
      <c r="H102" s="28">
        <f t="shared" si="138"/>
        <v>5.5488540410132689E-3</v>
      </c>
      <c r="I102" s="28">
        <f t="shared" si="138"/>
        <v>5.4326222340002651E-3</v>
      </c>
      <c r="J102" s="28">
        <f t="shared" si="138"/>
        <v>5.4326222340002651E-3</v>
      </c>
      <c r="K102" s="28">
        <f t="shared" si="138"/>
        <v>5.4326222340002651E-3</v>
      </c>
      <c r="L102" s="28">
        <f t="shared" si="138"/>
        <v>5.4326222340002651E-3</v>
      </c>
      <c r="M102" s="28">
        <f t="shared" si="138"/>
        <v>5.4326222340002651E-3</v>
      </c>
      <c r="N102" s="28">
        <f t="shared" si="138"/>
        <v>5.4326222340002651E-3</v>
      </c>
    </row>
    <row r="103" spans="1:15" x14ac:dyDescent="0.35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9">+IFERROR(E100/E$110,"nm")</f>
        <v>0.21875</v>
      </c>
      <c r="F103" s="28">
        <f t="shared" si="139"/>
        <v>0.2109704641350211</v>
      </c>
      <c r="G103" s="28">
        <f t="shared" si="139"/>
        <v>0.20560747663551401</v>
      </c>
      <c r="H103" s="28">
        <f t="shared" si="139"/>
        <v>0.15972222222222221</v>
      </c>
      <c r="I103" s="28">
        <f t="shared" si="139"/>
        <v>0.13531353135313531</v>
      </c>
      <c r="J103" s="71">
        <f>+I103</f>
        <v>0.13531353135313531</v>
      </c>
      <c r="K103" s="71">
        <f t="shared" ref="K103:N103" si="140">+J103</f>
        <v>0.13531353135313531</v>
      </c>
      <c r="L103" s="71">
        <f t="shared" si="140"/>
        <v>0.13531353135313531</v>
      </c>
      <c r="M103" s="71">
        <f t="shared" si="140"/>
        <v>0.13531353135313531</v>
      </c>
      <c r="N103" s="71">
        <f t="shared" si="140"/>
        <v>0.13531353135313531</v>
      </c>
      <c r="O103" s="78"/>
    </row>
    <row r="104" spans="1:15" x14ac:dyDescent="0.35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66">
        <f>+J97-J100</f>
        <v>2870.9312090654694</v>
      </c>
      <c r="K104" s="66">
        <f t="shared" ref="K104:N104" si="141">+K97-K100</f>
        <v>3038.9114547562172</v>
      </c>
      <c r="L104" s="66">
        <f t="shared" si="141"/>
        <v>3218.2032951301435</v>
      </c>
      <c r="M104" s="66">
        <f t="shared" si="141"/>
        <v>3409.6115779120159</v>
      </c>
      <c r="N104" s="66">
        <f t="shared" si="141"/>
        <v>3614.0000217991583</v>
      </c>
    </row>
    <row r="105" spans="1:15" x14ac:dyDescent="0.35">
      <c r="A105" s="42" t="s">
        <v>128</v>
      </c>
      <c r="B105" s="43" t="str">
        <f>+IFERROR(B104/A104-1,"nm")</f>
        <v>nm</v>
      </c>
      <c r="C105" s="43">
        <f t="shared" ref="C105:N105" si="142">+IFERROR(C104/B104-1,"nm")</f>
        <v>0.38167170191339372</v>
      </c>
      <c r="D105" s="43">
        <f t="shared" si="142"/>
        <v>9.8396501457725938E-2</v>
      </c>
      <c r="E105" s="43">
        <f t="shared" si="142"/>
        <v>0.19907100199071004</v>
      </c>
      <c r="F105" s="43">
        <f t="shared" si="142"/>
        <v>0.31488655229662421</v>
      </c>
      <c r="G105" s="43">
        <f t="shared" si="142"/>
        <v>4.7979797979798011E-2</v>
      </c>
      <c r="H105" s="43">
        <f t="shared" si="142"/>
        <v>0.30240963855421676</v>
      </c>
      <c r="I105" s="43">
        <f t="shared" si="142"/>
        <v>-0.27073697193956214</v>
      </c>
      <c r="J105" s="43">
        <f t="shared" si="142"/>
        <v>0.21392440129618162</v>
      </c>
      <c r="K105" s="43">
        <f t="shared" si="142"/>
        <v>5.8510717763045283E-2</v>
      </c>
      <c r="L105" s="43">
        <f t="shared" si="142"/>
        <v>5.8998704978164396E-2</v>
      </c>
      <c r="M105" s="43">
        <f t="shared" si="142"/>
        <v>5.9476753091240564E-2</v>
      </c>
      <c r="N105" s="43">
        <f t="shared" si="142"/>
        <v>5.9944788201448551E-2</v>
      </c>
    </row>
    <row r="106" spans="1:15" x14ac:dyDescent="0.35">
      <c r="A106" s="42" t="s">
        <v>130</v>
      </c>
      <c r="B106" s="28">
        <f>+IFERROR(B104/B$83,"nm")</f>
        <v>0.3237691555265732</v>
      </c>
      <c r="C106" s="28">
        <f t="shared" ref="C106:N106" si="143">+IFERROR(C104/C$83,"nm")</f>
        <v>0.36248348745046233</v>
      </c>
      <c r="D106" s="28">
        <f t="shared" si="143"/>
        <v>0.35567618598064671</v>
      </c>
      <c r="E106" s="28">
        <f t="shared" si="143"/>
        <v>0.35196727697701596</v>
      </c>
      <c r="F106" s="28">
        <f t="shared" si="143"/>
        <v>0.38273195876288657</v>
      </c>
      <c r="G106" s="28">
        <f t="shared" si="143"/>
        <v>0.37281030094325496</v>
      </c>
      <c r="H106" s="28">
        <f t="shared" si="143"/>
        <v>0.39119420989143544</v>
      </c>
      <c r="I106" s="28">
        <f t="shared" si="143"/>
        <v>0.31336955081489332</v>
      </c>
      <c r="J106" s="28">
        <f t="shared" si="143"/>
        <v>0.35954849458979504</v>
      </c>
      <c r="K106" s="28">
        <f t="shared" si="143"/>
        <v>0.3595484945897951</v>
      </c>
      <c r="L106" s="28">
        <f t="shared" si="143"/>
        <v>0.35954849458979504</v>
      </c>
      <c r="M106" s="28">
        <f t="shared" si="143"/>
        <v>0.35954849458979504</v>
      </c>
      <c r="N106" s="28">
        <f t="shared" si="143"/>
        <v>0.35954849458979504</v>
      </c>
    </row>
    <row r="107" spans="1:15" x14ac:dyDescent="0.35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44">
        <f>+J83*J109</f>
        <v>82.525005962634168</v>
      </c>
      <c r="K107" s="44">
        <f t="shared" ref="K107:N107" si="144">+K83*K109</f>
        <v>87.353603294907458</v>
      </c>
      <c r="L107" s="44">
        <f t="shared" si="144"/>
        <v>92.507352764483329</v>
      </c>
      <c r="M107" s="44">
        <f t="shared" si="144"/>
        <v>98.00938974398079</v>
      </c>
      <c r="N107" s="44">
        <f t="shared" si="144"/>
        <v>103.88454185393695</v>
      </c>
    </row>
    <row r="108" spans="1:15" x14ac:dyDescent="0.35">
      <c r="A108" s="42" t="s">
        <v>128</v>
      </c>
      <c r="B108" s="43" t="str">
        <f>+IFERROR(B107/A107-1,"nm")</f>
        <v>nm</v>
      </c>
      <c r="C108" s="43">
        <f t="shared" ref="C108:N108" si="145">+IFERROR(C107/B107-1,"nm")</f>
        <v>-0.3623188405797102</v>
      </c>
      <c r="D108" s="43">
        <f t="shared" si="145"/>
        <v>0.15909090909090917</v>
      </c>
      <c r="E108" s="43">
        <f t="shared" si="145"/>
        <v>0.49019607843137258</v>
      </c>
      <c r="F108" s="43">
        <f t="shared" si="145"/>
        <v>-0.35526315789473684</v>
      </c>
      <c r="G108" s="43">
        <f t="shared" si="145"/>
        <v>-0.4285714285714286</v>
      </c>
      <c r="H108" s="43">
        <f t="shared" si="145"/>
        <v>2.3571428571428572</v>
      </c>
      <c r="I108" s="43">
        <f t="shared" si="145"/>
        <v>-0.17021276595744683</v>
      </c>
      <c r="J108" s="43">
        <f t="shared" si="145"/>
        <v>5.8012896956848303E-2</v>
      </c>
      <c r="K108" s="43">
        <f t="shared" si="145"/>
        <v>5.8510717763045061E-2</v>
      </c>
      <c r="L108" s="43">
        <f t="shared" si="145"/>
        <v>5.8998704978164618E-2</v>
      </c>
      <c r="M108" s="43">
        <f t="shared" si="145"/>
        <v>5.9476753091240564E-2</v>
      </c>
      <c r="N108" s="43">
        <f t="shared" si="145"/>
        <v>5.9944788201448551E-2</v>
      </c>
    </row>
    <row r="109" spans="1:15" x14ac:dyDescent="0.35">
      <c r="A109" s="42" t="s">
        <v>132</v>
      </c>
      <c r="B109" s="28">
        <f>+IFERROR(B107/B$83,"nm")</f>
        <v>2.2497554613628953E-2</v>
      </c>
      <c r="C109" s="28">
        <f t="shared" ref="C109:I109" si="146">+IFERROR(C107/C$83,"nm")</f>
        <v>1.1624834874504624E-2</v>
      </c>
      <c r="D109" s="28">
        <f t="shared" si="146"/>
        <v>1.2036818503658248E-2</v>
      </c>
      <c r="E109" s="28">
        <f t="shared" si="146"/>
        <v>1.4803272302298403E-2</v>
      </c>
      <c r="F109" s="28">
        <f t="shared" si="146"/>
        <v>7.8930412371134018E-3</v>
      </c>
      <c r="G109" s="28">
        <f t="shared" si="146"/>
        <v>4.1922443479562805E-3</v>
      </c>
      <c r="H109" s="28">
        <f>+IFERROR(H107/H$83,"nm")</f>
        <v>1.1338962605548853E-2</v>
      </c>
      <c r="I109" s="28">
        <f t="shared" si="146"/>
        <v>1.0335232542732211E-2</v>
      </c>
      <c r="J109" s="71">
        <f>+I109</f>
        <v>1.0335232542732211E-2</v>
      </c>
      <c r="K109" s="71">
        <f t="shared" ref="K109:N109" si="147">+J109</f>
        <v>1.0335232542732211E-2</v>
      </c>
      <c r="L109" s="71">
        <f t="shared" si="147"/>
        <v>1.0335232542732211E-2</v>
      </c>
      <c r="M109" s="71">
        <f t="shared" si="147"/>
        <v>1.0335232542732211E-2</v>
      </c>
      <c r="N109" s="71">
        <f t="shared" si="147"/>
        <v>1.0335232542732211E-2</v>
      </c>
      <c r="O109" s="78"/>
    </row>
    <row r="110" spans="1:15" x14ac:dyDescent="0.35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44">
        <f>+J83*J112</f>
        <v>320.57790777792502</v>
      </c>
      <c r="K110" s="44">
        <f t="shared" ref="K110:N110" si="148">+K83*K112</f>
        <v>339.33515126098666</v>
      </c>
      <c r="L110" s="44">
        <f t="shared" si="148"/>
        <v>359.35548573895443</v>
      </c>
      <c r="M110" s="44">
        <f t="shared" si="148"/>
        <v>380.72878323623308</v>
      </c>
      <c r="N110" s="44">
        <f t="shared" si="148"/>
        <v>403.55148950952429</v>
      </c>
    </row>
    <row r="111" spans="1:15" x14ac:dyDescent="0.35">
      <c r="A111" s="42" t="s">
        <v>128</v>
      </c>
      <c r="B111" s="43" t="str">
        <f t="shared" ref="B111:H111" si="149">+IFERROR(B110/A110-1,"nm")</f>
        <v>nm</v>
      </c>
      <c r="C111" s="43">
        <f t="shared" si="149"/>
        <v>-7.8740157480314932E-2</v>
      </c>
      <c r="D111" s="43">
        <f t="shared" si="149"/>
        <v>-3.8461538461538436E-2</v>
      </c>
      <c r="E111" s="43">
        <f t="shared" si="149"/>
        <v>0.13777777777777778</v>
      </c>
      <c r="F111" s="43">
        <f t="shared" si="149"/>
        <v>-7.421875E-2</v>
      </c>
      <c r="G111" s="43">
        <f t="shared" si="149"/>
        <v>-9.7046413502109741E-2</v>
      </c>
      <c r="H111" s="43">
        <f t="shared" si="149"/>
        <v>0.34579439252336441</v>
      </c>
      <c r="I111" s="43">
        <f>+IFERROR(I110/H110-1,"nm")</f>
        <v>5.2083333333333259E-2</v>
      </c>
      <c r="J111" s="43">
        <f>+IFERROR(J110/I110-1,"nm")</f>
        <v>5.8012896956848303E-2</v>
      </c>
      <c r="K111" s="43">
        <f t="shared" ref="K111:N111" si="150">+IFERROR(K110/J110-1,"nm")</f>
        <v>5.8510717763045061E-2</v>
      </c>
      <c r="L111" s="43">
        <f t="shared" si="150"/>
        <v>5.8998704978164396E-2</v>
      </c>
      <c r="M111" s="43">
        <f t="shared" si="150"/>
        <v>5.9476753091240786E-2</v>
      </c>
      <c r="N111" s="43">
        <f t="shared" si="150"/>
        <v>5.9944788201448551E-2</v>
      </c>
    </row>
    <row r="112" spans="1:15" x14ac:dyDescent="0.35">
      <c r="A112" s="42" t="s">
        <v>132</v>
      </c>
      <c r="B112" s="43">
        <f>+IFERROR(B110/B$83,"nm")</f>
        <v>8.2817085099445714E-2</v>
      </c>
      <c r="C112" s="43">
        <f t="shared" ref="C112:I112" si="151">+IFERROR(C110/C$83,"nm")</f>
        <v>6.1822985468956405E-2</v>
      </c>
      <c r="D112" s="43">
        <f t="shared" si="151"/>
        <v>5.31036110455511E-2</v>
      </c>
      <c r="E112" s="43">
        <f t="shared" si="151"/>
        <v>4.9863654070899883E-2</v>
      </c>
      <c r="F112" s="43">
        <f t="shared" si="151"/>
        <v>3.817654639175258E-2</v>
      </c>
      <c r="G112" s="43">
        <f t="shared" si="151"/>
        <v>3.2040724659380147E-2</v>
      </c>
      <c r="H112" s="43">
        <f t="shared" si="151"/>
        <v>3.4740651387213509E-2</v>
      </c>
      <c r="I112" s="43">
        <f t="shared" si="151"/>
        <v>4.0148403339075128E-2</v>
      </c>
      <c r="J112" s="71">
        <f>+I112</f>
        <v>4.0148403339075128E-2</v>
      </c>
      <c r="K112" s="71">
        <f t="shared" ref="K112:N112" si="152">+J112</f>
        <v>4.0148403339075128E-2</v>
      </c>
      <c r="L112" s="71">
        <f t="shared" si="152"/>
        <v>4.0148403339075128E-2</v>
      </c>
      <c r="M112" s="71">
        <f t="shared" si="152"/>
        <v>4.0148403339075128E-2</v>
      </c>
      <c r="N112" s="71">
        <f t="shared" si="152"/>
        <v>4.0148403339075128E-2</v>
      </c>
      <c r="O112" s="78"/>
    </row>
    <row r="113" spans="1:15" x14ac:dyDescent="0.35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5" x14ac:dyDescent="0.35">
      <c r="A114" s="9" t="s">
        <v>135</v>
      </c>
      <c r="B114" s="66">
        <f t="shared" ref="B114:I114" si="153">+B116+B120+B124</f>
        <v>4653</v>
      </c>
      <c r="C114" s="66">
        <f t="shared" si="153"/>
        <v>4317</v>
      </c>
      <c r="D114" s="66">
        <f t="shared" si="153"/>
        <v>4737</v>
      </c>
      <c r="E114" s="66">
        <f t="shared" si="153"/>
        <v>5166</v>
      </c>
      <c r="F114" s="66">
        <f t="shared" si="153"/>
        <v>5254</v>
      </c>
      <c r="G114" s="66">
        <f t="shared" si="153"/>
        <v>5028</v>
      </c>
      <c r="H114" s="66">
        <f t="shared" si="153"/>
        <v>5343</v>
      </c>
      <c r="I114" s="66">
        <f t="shared" si="153"/>
        <v>5955</v>
      </c>
      <c r="J114" s="66">
        <f>+SUM(J116+J120+J124)</f>
        <v>6912.59</v>
      </c>
      <c r="K114" s="66">
        <f t="shared" ref="K114:N114" si="154">+SUM(K116+K120+K124)</f>
        <v>8030.5174999999999</v>
      </c>
      <c r="L114" s="66">
        <f t="shared" si="154"/>
        <v>9336.8986909999985</v>
      </c>
      <c r="M114" s="66">
        <f t="shared" si="154"/>
        <v>10865.05545695</v>
      </c>
      <c r="N114" s="66">
        <f t="shared" si="154"/>
        <v>12654.541862525899</v>
      </c>
    </row>
    <row r="115" spans="1:15" x14ac:dyDescent="0.35">
      <c r="A115" s="40" t="s">
        <v>128</v>
      </c>
      <c r="B115" s="43" t="str">
        <f>+IFERROR(B114/A114-1,"nm")</f>
        <v>nm</v>
      </c>
      <c r="C115" s="43">
        <f t="shared" ref="C115:N115" si="155">+IFERROR(C114/B114-1,"nm")</f>
        <v>-7.2211476466795599E-2</v>
      </c>
      <c r="D115" s="43">
        <f t="shared" si="155"/>
        <v>9.7289784572619942E-2</v>
      </c>
      <c r="E115" s="43">
        <f t="shared" si="155"/>
        <v>9.0563647878403986E-2</v>
      </c>
      <c r="F115" s="43">
        <f t="shared" si="155"/>
        <v>1.7034456058846237E-2</v>
      </c>
      <c r="G115" s="43">
        <f t="shared" si="155"/>
        <v>-4.3014845831747195E-2</v>
      </c>
      <c r="H115" s="43">
        <f t="shared" si="155"/>
        <v>6.2649164677804237E-2</v>
      </c>
      <c r="I115" s="43">
        <f t="shared" si="155"/>
        <v>0.11454239191465465</v>
      </c>
      <c r="J115" s="68">
        <f t="shared" si="155"/>
        <v>0.16080436607892534</v>
      </c>
      <c r="K115" s="68">
        <f t="shared" si="155"/>
        <v>0.16172339166650995</v>
      </c>
      <c r="L115" s="68">
        <f t="shared" si="155"/>
        <v>0.16267708662611069</v>
      </c>
      <c r="M115" s="68">
        <f t="shared" si="155"/>
        <v>0.16366856024934906</v>
      </c>
      <c r="N115" s="68">
        <f t="shared" si="155"/>
        <v>0.16470108345661738</v>
      </c>
    </row>
    <row r="116" spans="1:15" x14ac:dyDescent="0.35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4809.87</v>
      </c>
      <c r="K116" s="3">
        <f t="shared" ref="K116:N116" si="156">+J116*(1+K117)</f>
        <v>5627.5478999999996</v>
      </c>
      <c r="L116" s="3">
        <f t="shared" si="156"/>
        <v>6584.2310429999989</v>
      </c>
      <c r="M116" s="3">
        <f t="shared" si="156"/>
        <v>7703.5503203099979</v>
      </c>
      <c r="N116" s="3">
        <f t="shared" si="156"/>
        <v>9013.1538747626964</v>
      </c>
    </row>
    <row r="117" spans="1:15" x14ac:dyDescent="0.35">
      <c r="A117" s="40" t="s">
        <v>128</v>
      </c>
      <c r="B117" s="43" t="str">
        <f>+IFERROR(B116/A116-1,"nm")</f>
        <v>nm</v>
      </c>
      <c r="C117" s="43">
        <f t="shared" ref="C117:I117" si="157">+IFERROR(C116/B116-1,"nm")</f>
        <v>-5.269964435822827E-2</v>
      </c>
      <c r="D117" s="43">
        <f t="shared" si="157"/>
        <v>0.12116040955631391</v>
      </c>
      <c r="E117" s="43">
        <f t="shared" si="157"/>
        <v>8.8280060882800715E-2</v>
      </c>
      <c r="F117" s="43">
        <f t="shared" si="157"/>
        <v>1.3146853146853044E-2</v>
      </c>
      <c r="G117" s="43">
        <f t="shared" si="157"/>
        <v>-4.7763666482606326E-2</v>
      </c>
      <c r="H117" s="43">
        <f t="shared" si="157"/>
        <v>6.0887213685126174E-2</v>
      </c>
      <c r="I117" s="43">
        <f t="shared" si="157"/>
        <v>0.12353101940420874</v>
      </c>
      <c r="J117" s="69">
        <f>+J118+J119</f>
        <v>0.17</v>
      </c>
      <c r="K117" s="69">
        <f t="shared" ref="K117:N117" si="158">+K118+K119</f>
        <v>0.17</v>
      </c>
      <c r="L117" s="69">
        <f t="shared" si="158"/>
        <v>0.17</v>
      </c>
      <c r="M117" s="69">
        <f t="shared" si="158"/>
        <v>0.17</v>
      </c>
      <c r="N117" s="69">
        <f t="shared" si="158"/>
        <v>0.17</v>
      </c>
    </row>
    <row r="118" spans="1:15" x14ac:dyDescent="0.35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70">
        <f>+I118</f>
        <v>0.17</v>
      </c>
      <c r="K118" s="70">
        <f t="shared" ref="K118:N118" si="159">+J118</f>
        <v>0.17</v>
      </c>
      <c r="L118" s="70">
        <f t="shared" si="159"/>
        <v>0.17</v>
      </c>
      <c r="M118" s="70">
        <f t="shared" si="159"/>
        <v>0.17</v>
      </c>
      <c r="N118" s="70">
        <f t="shared" si="159"/>
        <v>0.17</v>
      </c>
      <c r="O118" s="78"/>
    </row>
    <row r="119" spans="1:15" x14ac:dyDescent="0.35">
      <c r="A119" s="40" t="s">
        <v>137</v>
      </c>
      <c r="B119" s="43" t="str">
        <f>+IFERROR(B117-B118,"nm")</f>
        <v>nm</v>
      </c>
      <c r="C119" s="43">
        <f t="shared" ref="C119:I119" si="160">+IFERROR(C117-C118,"nm")</f>
        <v>-0.29269964435822826</v>
      </c>
      <c r="D119" s="43">
        <f t="shared" si="160"/>
        <v>-3.8839590443686095E-2</v>
      </c>
      <c r="E119" s="43">
        <f t="shared" si="160"/>
        <v>-1.7199391171992817E-3</v>
      </c>
      <c r="F119" s="43">
        <f t="shared" si="160"/>
        <v>-0.10685314685314695</v>
      </c>
      <c r="G119" s="43">
        <f t="shared" si="160"/>
        <v>-4.7763666482606326E-2</v>
      </c>
      <c r="H119" s="43">
        <f t="shared" si="160"/>
        <v>-1.9112786314873828E-2</v>
      </c>
      <c r="I119" s="43">
        <f t="shared" si="160"/>
        <v>-4.646898059579127E-2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</row>
    <row r="120" spans="1:15" x14ac:dyDescent="0.35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1803.2000000000003</v>
      </c>
      <c r="K120" s="3">
        <f t="shared" ref="K120:N120" si="161">+J120*(1+K121)</f>
        <v>2019.5840000000005</v>
      </c>
      <c r="L120" s="3">
        <f t="shared" si="161"/>
        <v>2261.9340800000009</v>
      </c>
      <c r="M120" s="3">
        <f t="shared" si="161"/>
        <v>2533.3661696000013</v>
      </c>
      <c r="N120" s="3">
        <f t="shared" si="161"/>
        <v>2837.3701099520017</v>
      </c>
    </row>
    <row r="121" spans="1:15" x14ac:dyDescent="0.35">
      <c r="A121" s="40" t="s">
        <v>128</v>
      </c>
      <c r="B121" s="43" t="str">
        <f>+IFERROR(B120/A120-1,"nm")</f>
        <v>nm</v>
      </c>
      <c r="C121" s="43">
        <f t="shared" ref="C121:I121" si="162">+IFERROR(C120/B120-1,"nm")</f>
        <v>-0.10711430855315751</v>
      </c>
      <c r="D121" s="43">
        <f t="shared" si="162"/>
        <v>6.0877350044762801E-2</v>
      </c>
      <c r="E121" s="43">
        <f t="shared" si="162"/>
        <v>0.13670886075949373</v>
      </c>
      <c r="F121" s="43">
        <f t="shared" si="162"/>
        <v>3.563474387527843E-2</v>
      </c>
      <c r="G121" s="43">
        <f t="shared" si="162"/>
        <v>-2.1505376344086002E-2</v>
      </c>
      <c r="H121" s="43">
        <f t="shared" si="162"/>
        <v>9.4505494505494614E-2</v>
      </c>
      <c r="I121" s="43">
        <f t="shared" si="162"/>
        <v>7.7643908969210251E-2</v>
      </c>
      <c r="J121" s="69">
        <f>+J122+J123</f>
        <v>0.12</v>
      </c>
      <c r="K121" s="69">
        <f t="shared" ref="K121:N121" si="163">+K122+K123</f>
        <v>0.12</v>
      </c>
      <c r="L121" s="69">
        <f t="shared" si="163"/>
        <v>0.12</v>
      </c>
      <c r="M121" s="69">
        <f t="shared" si="163"/>
        <v>0.12</v>
      </c>
      <c r="N121" s="69">
        <f t="shared" si="163"/>
        <v>0.12</v>
      </c>
    </row>
    <row r="122" spans="1:15" x14ac:dyDescent="0.35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70">
        <f>+I122</f>
        <v>0.12</v>
      </c>
      <c r="K122" s="70">
        <f t="shared" ref="K122:N122" si="164">+J122</f>
        <v>0.12</v>
      </c>
      <c r="L122" s="70">
        <f t="shared" si="164"/>
        <v>0.12</v>
      </c>
      <c r="M122" s="70">
        <f t="shared" si="164"/>
        <v>0.12</v>
      </c>
      <c r="N122" s="70">
        <f t="shared" si="164"/>
        <v>0.12</v>
      </c>
      <c r="O122" s="78"/>
    </row>
    <row r="123" spans="1:15" x14ac:dyDescent="0.35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65">+IFERROR(E121-E122,"nm")</f>
        <v>-1.3291139240506261E-2</v>
      </c>
      <c r="F123" s="43">
        <f t="shared" si="165"/>
        <v>-0.11436525612472156</v>
      </c>
      <c r="G123" s="43">
        <f t="shared" si="165"/>
        <v>-5.1505376344086001E-2</v>
      </c>
      <c r="H123" s="43">
        <f t="shared" si="165"/>
        <v>-5.4945054945053917E-3</v>
      </c>
      <c r="I123" s="43">
        <f t="shared" si="165"/>
        <v>-4.2356091030789744E-2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</row>
    <row r="124" spans="1:15" x14ac:dyDescent="0.35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 s="3">
        <f>+I124*(1+J125)</f>
        <v>299.52</v>
      </c>
      <c r="K124" s="3">
        <f t="shared" ref="K124:N124" si="166">+J124*(1+K125)</f>
        <v>383.38560000000001</v>
      </c>
      <c r="L124" s="3">
        <f t="shared" si="166"/>
        <v>490.73356800000005</v>
      </c>
      <c r="M124" s="3">
        <f t="shared" si="166"/>
        <v>628.13896704000013</v>
      </c>
      <c r="N124" s="3">
        <f t="shared" si="166"/>
        <v>804.01787781120015</v>
      </c>
    </row>
    <row r="125" spans="1:15" x14ac:dyDescent="0.35">
      <c r="A125" s="40" t="s">
        <v>128</v>
      </c>
      <c r="B125" s="43" t="str">
        <f>+IFERROR(B124/A124-1,"nm")</f>
        <v>nm</v>
      </c>
      <c r="C125" s="43">
        <f t="shared" ref="C125:I125" si="167">+IFERROR(C124/B124-1,"nm")</f>
        <v>-0.12621359223300976</v>
      </c>
      <c r="D125" s="43">
        <f t="shared" si="167"/>
        <v>-1.1111111111111072E-2</v>
      </c>
      <c r="E125" s="43">
        <f t="shared" si="167"/>
        <v>-8.6142322097378266E-2</v>
      </c>
      <c r="F125" s="43">
        <f t="shared" si="167"/>
        <v>-2.8688524590163911E-2</v>
      </c>
      <c r="G125" s="43">
        <f t="shared" si="167"/>
        <v>-9.7046413502109741E-2</v>
      </c>
      <c r="H125" s="43">
        <f t="shared" si="167"/>
        <v>-0.11214953271028039</v>
      </c>
      <c r="I125" s="43">
        <f t="shared" si="167"/>
        <v>0.23157894736842111</v>
      </c>
      <c r="J125" s="69">
        <f>+J126+J127</f>
        <v>0.28000000000000003</v>
      </c>
      <c r="K125" s="69">
        <f t="shared" ref="K125:N125" si="168">+K126+K127</f>
        <v>0.28000000000000003</v>
      </c>
      <c r="L125" s="69">
        <f t="shared" si="168"/>
        <v>0.28000000000000003</v>
      </c>
      <c r="M125" s="69">
        <f t="shared" si="168"/>
        <v>0.28000000000000003</v>
      </c>
      <c r="N125" s="69">
        <f t="shared" si="168"/>
        <v>0.28000000000000003</v>
      </c>
    </row>
    <row r="126" spans="1:15" x14ac:dyDescent="0.35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70">
        <f>+I126</f>
        <v>0.28000000000000003</v>
      </c>
      <c r="K126" s="70">
        <f t="shared" ref="K126:N126" si="169">+J126</f>
        <v>0.28000000000000003</v>
      </c>
      <c r="L126" s="70">
        <f t="shared" si="169"/>
        <v>0.28000000000000003</v>
      </c>
      <c r="M126" s="70">
        <f t="shared" si="169"/>
        <v>0.28000000000000003</v>
      </c>
      <c r="N126" s="70">
        <f t="shared" si="169"/>
        <v>0.28000000000000003</v>
      </c>
      <c r="O126" s="78"/>
    </row>
    <row r="127" spans="1:15" x14ac:dyDescent="0.35">
      <c r="A127" s="40" t="s">
        <v>137</v>
      </c>
      <c r="B127" s="43" t="str">
        <f>+IFERROR(B125-B126,"nm")</f>
        <v>nm</v>
      </c>
      <c r="C127" s="43">
        <f t="shared" ref="C127:I127" si="170">+IFERROR(C125-C126,"nm")</f>
        <v>-0.19621359223300977</v>
      </c>
      <c r="D127" s="43">
        <f t="shared" si="170"/>
        <v>-1.1111111111110714E-3</v>
      </c>
      <c r="E127" s="43">
        <f t="shared" si="170"/>
        <v>-6.1423220973782638E-3</v>
      </c>
      <c r="F127" s="43">
        <f t="shared" si="170"/>
        <v>-0.10868852459016391</v>
      </c>
      <c r="G127" s="43">
        <f t="shared" si="170"/>
        <v>-5.704641350210974E-2</v>
      </c>
      <c r="H127" s="43">
        <f t="shared" si="170"/>
        <v>-2.214953271028039E-2</v>
      </c>
      <c r="I127" s="43">
        <f t="shared" si="170"/>
        <v>-4.842105263157892E-2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</row>
    <row r="128" spans="1:15" x14ac:dyDescent="0.35">
      <c r="A128" s="9" t="s">
        <v>129</v>
      </c>
      <c r="B128" s="66">
        <f>+B135+B131</f>
        <v>967</v>
      </c>
      <c r="C128" s="66">
        <f t="shared" ref="C128:I128" si="171">+C135+C131</f>
        <v>1044</v>
      </c>
      <c r="D128" s="66">
        <f t="shared" si="171"/>
        <v>1034</v>
      </c>
      <c r="E128" s="66">
        <f t="shared" si="171"/>
        <v>1244</v>
      </c>
      <c r="F128" s="66">
        <f t="shared" si="171"/>
        <v>1376</v>
      </c>
      <c r="G128" s="66">
        <f t="shared" si="171"/>
        <v>1230</v>
      </c>
      <c r="H128" s="66">
        <f t="shared" si="171"/>
        <v>1573</v>
      </c>
      <c r="I128" s="66">
        <f t="shared" si="171"/>
        <v>1938</v>
      </c>
      <c r="J128" s="66">
        <f>+J114*J130</f>
        <v>2249.6388614609573</v>
      </c>
      <c r="K128" s="66">
        <f t="shared" ref="K128:N128" si="172">+K114*K130</f>
        <v>2613.4580881612087</v>
      </c>
      <c r="L128" s="66">
        <f t="shared" si="172"/>
        <v>3038.6078359627199</v>
      </c>
      <c r="M128" s="66">
        <f t="shared" si="172"/>
        <v>3535.9324056371283</v>
      </c>
      <c r="N128" s="66">
        <f t="shared" si="172"/>
        <v>4118.3043038749274</v>
      </c>
    </row>
    <row r="129" spans="1:15" x14ac:dyDescent="0.35">
      <c r="A129" s="42" t="s">
        <v>128</v>
      </c>
      <c r="B129" s="43" t="str">
        <f>+IFERROR(B128/A128-1,"nm")</f>
        <v>nm</v>
      </c>
      <c r="C129" s="43">
        <f t="shared" ref="C129:N129" si="173">+IFERROR(C128/B128-1,"nm")</f>
        <v>7.962771458117901E-2</v>
      </c>
      <c r="D129" s="43">
        <f t="shared" si="173"/>
        <v>-9.5785440613026518E-3</v>
      </c>
      <c r="E129" s="43">
        <f t="shared" si="173"/>
        <v>0.20309477756286265</v>
      </c>
      <c r="F129" s="43">
        <f t="shared" si="173"/>
        <v>0.10610932475884249</v>
      </c>
      <c r="G129" s="43">
        <f t="shared" si="173"/>
        <v>-0.10610465116279066</v>
      </c>
      <c r="H129" s="43">
        <f t="shared" si="173"/>
        <v>0.27886178861788613</v>
      </c>
      <c r="I129" s="43">
        <f t="shared" si="173"/>
        <v>0.23204068658614108</v>
      </c>
      <c r="J129" s="43">
        <f t="shared" si="173"/>
        <v>0.16080436607892534</v>
      </c>
      <c r="K129" s="43">
        <f t="shared" si="173"/>
        <v>0.16172339166650973</v>
      </c>
      <c r="L129" s="43">
        <f t="shared" si="173"/>
        <v>0.16267708662611091</v>
      </c>
      <c r="M129" s="43">
        <f t="shared" si="173"/>
        <v>0.16366856024934906</v>
      </c>
      <c r="N129" s="43">
        <f t="shared" si="173"/>
        <v>0.1647010834566176</v>
      </c>
    </row>
    <row r="130" spans="1:15" x14ac:dyDescent="0.35">
      <c r="A130" s="42" t="s">
        <v>130</v>
      </c>
      <c r="B130" s="28">
        <f>+IFERROR(B128/B$114,"nm")</f>
        <v>0.20782290995056951</v>
      </c>
      <c r="C130" s="28">
        <f t="shared" ref="C130:I130" si="174">+IFERROR(C128/C$114,"nm")</f>
        <v>0.24183460736622656</v>
      </c>
      <c r="D130" s="28">
        <f t="shared" si="174"/>
        <v>0.21828161283512773</v>
      </c>
      <c r="E130" s="28">
        <f t="shared" si="174"/>
        <v>0.2408052651955091</v>
      </c>
      <c r="F130" s="28">
        <f t="shared" si="174"/>
        <v>0.26189569851541683</v>
      </c>
      <c r="G130" s="28">
        <f t="shared" si="174"/>
        <v>0.24463007159904535</v>
      </c>
      <c r="H130" s="28">
        <f t="shared" si="174"/>
        <v>0.2944038929440389</v>
      </c>
      <c r="I130" s="28">
        <f t="shared" si="174"/>
        <v>0.32544080604534004</v>
      </c>
      <c r="J130" s="71">
        <f>+I130</f>
        <v>0.32544080604534004</v>
      </c>
      <c r="K130" s="71">
        <f t="shared" ref="K130:N130" si="175">+J130</f>
        <v>0.32544080604534004</v>
      </c>
      <c r="L130" s="71">
        <f t="shared" si="175"/>
        <v>0.32544080604534004</v>
      </c>
      <c r="M130" s="71">
        <f t="shared" si="175"/>
        <v>0.32544080604534004</v>
      </c>
      <c r="N130" s="71">
        <f t="shared" si="175"/>
        <v>0.32544080604534004</v>
      </c>
      <c r="O130" s="78"/>
    </row>
    <row r="131" spans="1:15" x14ac:dyDescent="0.35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44">
        <f>+J141*J134</f>
        <v>48.753783375314867</v>
      </c>
      <c r="K131" s="44">
        <f t="shared" ref="K131:N131" si="176">+K141*K134</f>
        <v>56.638410579345091</v>
      </c>
      <c r="L131" s="44">
        <f t="shared" si="176"/>
        <v>65.852182203526439</v>
      </c>
      <c r="M131" s="44">
        <f t="shared" si="176"/>
        <v>76.630114054055426</v>
      </c>
      <c r="N131" s="44">
        <f t="shared" si="176"/>
        <v>89.251176864162517</v>
      </c>
    </row>
    <row r="132" spans="1:15" x14ac:dyDescent="0.35">
      <c r="A132" s="42" t="s">
        <v>128</v>
      </c>
      <c r="B132" s="43" t="str">
        <f>+IFERROR(B131/A131-1,"nm")</f>
        <v>nm</v>
      </c>
      <c r="C132" s="43">
        <f t="shared" ref="C132:N132" si="177">+IFERROR(C131/B131-1,"nm")</f>
        <v>-0.1428571428571429</v>
      </c>
      <c r="D132" s="43">
        <f t="shared" si="177"/>
        <v>0.28571428571428581</v>
      </c>
      <c r="E132" s="43">
        <f t="shared" si="177"/>
        <v>1.8518518518518601E-2</v>
      </c>
      <c r="F132" s="43">
        <f t="shared" si="177"/>
        <v>-3.6363636363636376E-2</v>
      </c>
      <c r="G132" s="43">
        <f t="shared" si="177"/>
        <v>-0.13207547169811318</v>
      </c>
      <c r="H132" s="43">
        <f t="shared" si="177"/>
        <v>-6.5217391304347783E-2</v>
      </c>
      <c r="I132" s="43">
        <f t="shared" si="177"/>
        <v>-2.3255813953488413E-2</v>
      </c>
      <c r="J132" s="43">
        <f t="shared" si="177"/>
        <v>0.16080436607892534</v>
      </c>
      <c r="K132" s="43">
        <f t="shared" si="177"/>
        <v>0.16172339166650995</v>
      </c>
      <c r="L132" s="43">
        <f t="shared" si="177"/>
        <v>0.16267708662611069</v>
      </c>
      <c r="M132" s="43">
        <f t="shared" si="177"/>
        <v>0.16366856024934928</v>
      </c>
      <c r="N132" s="43">
        <f t="shared" si="177"/>
        <v>0.16470108345661738</v>
      </c>
    </row>
    <row r="133" spans="1:15" x14ac:dyDescent="0.35">
      <c r="A133" s="42" t="s">
        <v>132</v>
      </c>
      <c r="B133" s="28">
        <f>+IFERROR(B131/B$114,"nm")</f>
        <v>1.053084031807436E-2</v>
      </c>
      <c r="C133" s="28">
        <f t="shared" ref="C133:I133" si="178">+IFERROR(C131/C$114,"nm")</f>
        <v>9.7289784572619879E-3</v>
      </c>
      <c r="D133" s="28">
        <f t="shared" si="178"/>
        <v>1.1399620012666244E-2</v>
      </c>
      <c r="E133" s="28">
        <f t="shared" si="178"/>
        <v>1.064653503677894E-2</v>
      </c>
      <c r="F133" s="28">
        <f t="shared" si="178"/>
        <v>1.0087552341073468E-2</v>
      </c>
      <c r="G133" s="28">
        <f t="shared" si="178"/>
        <v>9.148766905330152E-3</v>
      </c>
      <c r="H133" s="28">
        <f t="shared" si="178"/>
        <v>8.0479131574022079E-3</v>
      </c>
      <c r="I133" s="28">
        <f t="shared" si="178"/>
        <v>7.0528967254408059E-3</v>
      </c>
      <c r="J133" s="28">
        <f t="shared" ref="J133:N133" si="179">+IFERROR(J131/J$83,"nm")</f>
        <v>6.1058061449885803E-3</v>
      </c>
      <c r="K133" s="28">
        <f t="shared" si="179"/>
        <v>6.7011676920991038E-3</v>
      </c>
      <c r="L133" s="28">
        <f t="shared" si="179"/>
        <v>7.3572272493038163E-3</v>
      </c>
      <c r="M133" s="28">
        <f t="shared" si="179"/>
        <v>8.0807568600680356E-3</v>
      </c>
      <c r="N133" s="28">
        <f t="shared" si="179"/>
        <v>8.8793929408726852E-3</v>
      </c>
    </row>
    <row r="134" spans="1:15" x14ac:dyDescent="0.35">
      <c r="A134" s="42" t="s">
        <v>139</v>
      </c>
      <c r="B134" s="28">
        <f>+IFERROR(B131/B$141,"nm")</f>
        <v>0.15909090909090909</v>
      </c>
      <c r="C134" s="28">
        <f t="shared" ref="C134:I134" si="180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80"/>
        <v>0.16257668711656442</v>
      </c>
      <c r="G134" s="28">
        <f t="shared" si="180"/>
        <v>0.1554054054054054</v>
      </c>
      <c r="H134" s="28">
        <f t="shared" si="180"/>
        <v>0.14144736842105263</v>
      </c>
      <c r="I134" s="28">
        <f t="shared" si="180"/>
        <v>0.15328467153284672</v>
      </c>
      <c r="J134" s="71">
        <f>+I134</f>
        <v>0.15328467153284672</v>
      </c>
      <c r="K134" s="71">
        <f t="shared" ref="K134:N134" si="181">+J134</f>
        <v>0.15328467153284672</v>
      </c>
      <c r="L134" s="71">
        <f t="shared" si="181"/>
        <v>0.15328467153284672</v>
      </c>
      <c r="M134" s="71">
        <f t="shared" si="181"/>
        <v>0.15328467153284672</v>
      </c>
      <c r="N134" s="71">
        <f t="shared" si="181"/>
        <v>0.15328467153284672</v>
      </c>
      <c r="O134" s="78"/>
    </row>
    <row r="135" spans="1:15" x14ac:dyDescent="0.35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+J128-J131</f>
        <v>2200.8850780856424</v>
      </c>
      <c r="K135" s="66">
        <f t="shared" ref="K135:N135" si="182">+K128-K131</f>
        <v>2556.8196775818637</v>
      </c>
      <c r="L135" s="66">
        <f t="shared" si="182"/>
        <v>2972.7556537591936</v>
      </c>
      <c r="M135" s="66">
        <f t="shared" si="182"/>
        <v>3459.3022915830729</v>
      </c>
      <c r="N135" s="66">
        <f t="shared" si="182"/>
        <v>4029.0531270107649</v>
      </c>
    </row>
    <row r="136" spans="1:15" x14ac:dyDescent="0.35">
      <c r="A136" s="42" t="s">
        <v>128</v>
      </c>
      <c r="B136" s="43" t="str">
        <f>+IFERROR(B135/A135-1,"nm")</f>
        <v>nm</v>
      </c>
      <c r="C136" s="43">
        <f t="shared" ref="C136:N136" si="183">+IFERROR(C135/B135-1,"nm")</f>
        <v>9.1503267973856106E-2</v>
      </c>
      <c r="D136" s="43">
        <f t="shared" si="183"/>
        <v>-2.1956087824351322E-2</v>
      </c>
      <c r="E136" s="43">
        <f t="shared" si="183"/>
        <v>0.21326530612244898</v>
      </c>
      <c r="F136" s="43">
        <f t="shared" si="183"/>
        <v>0.11269974768713209</v>
      </c>
      <c r="G136" s="43">
        <f t="shared" si="183"/>
        <v>-0.1050642479213908</v>
      </c>
      <c r="H136" s="43">
        <f t="shared" si="183"/>
        <v>0.29222972972972983</v>
      </c>
      <c r="I136" s="43">
        <f t="shared" si="183"/>
        <v>0.23921568627450984</v>
      </c>
      <c r="J136" s="43">
        <f t="shared" si="183"/>
        <v>0.16080436607892534</v>
      </c>
      <c r="K136" s="43">
        <f t="shared" si="183"/>
        <v>0.16172339166650973</v>
      </c>
      <c r="L136" s="43">
        <f t="shared" si="183"/>
        <v>0.16267708662611091</v>
      </c>
      <c r="M136" s="43">
        <f t="shared" si="183"/>
        <v>0.16366856024934906</v>
      </c>
      <c r="N136" s="43">
        <f t="shared" si="183"/>
        <v>0.1647010834566176</v>
      </c>
    </row>
    <row r="137" spans="1:15" x14ac:dyDescent="0.35">
      <c r="A137" s="42" t="s">
        <v>130</v>
      </c>
      <c r="B137" s="28">
        <f>+IFERROR(B135/B$114,"nm")</f>
        <v>0.19729206963249515</v>
      </c>
      <c r="C137" s="28">
        <f t="shared" ref="C137:N137" si="184">+IFERROR(C135/C$114,"nm")</f>
        <v>0.23210562890896455</v>
      </c>
      <c r="D137" s="28">
        <f t="shared" si="184"/>
        <v>0.20688199282246147</v>
      </c>
      <c r="E137" s="28">
        <f t="shared" si="184"/>
        <v>0.23015873015873015</v>
      </c>
      <c r="F137" s="28">
        <f t="shared" si="184"/>
        <v>0.25180814617434338</v>
      </c>
      <c r="G137" s="28">
        <f t="shared" si="184"/>
        <v>0.2354813046937152</v>
      </c>
      <c r="H137" s="28">
        <f t="shared" si="184"/>
        <v>0.28635597978663674</v>
      </c>
      <c r="I137" s="28">
        <f t="shared" si="184"/>
        <v>0.31838790931989924</v>
      </c>
      <c r="J137" s="28">
        <f t="shared" si="184"/>
        <v>0.31838790931989924</v>
      </c>
      <c r="K137" s="28">
        <f t="shared" si="184"/>
        <v>0.31838790931989924</v>
      </c>
      <c r="L137" s="28">
        <f t="shared" si="184"/>
        <v>0.31838790931989924</v>
      </c>
      <c r="M137" s="28">
        <f t="shared" si="184"/>
        <v>0.31838790931989924</v>
      </c>
      <c r="N137" s="28">
        <f t="shared" si="184"/>
        <v>0.31838790931989924</v>
      </c>
    </row>
    <row r="138" spans="1:15" x14ac:dyDescent="0.35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44">
        <f>+J114*J140</f>
        <v>65.005044500419814</v>
      </c>
      <c r="K138" s="44">
        <f t="shared" ref="K138:N138" si="185">+K114*K140</f>
        <v>75.517880772460117</v>
      </c>
      <c r="L138" s="44">
        <f t="shared" si="185"/>
        <v>87.80290960470191</v>
      </c>
      <c r="M138" s="44">
        <f>+M114*M140</f>
        <v>102.17348540540722</v>
      </c>
      <c r="N138" s="44">
        <f t="shared" si="185"/>
        <v>119.00156915221667</v>
      </c>
    </row>
    <row r="139" spans="1:15" x14ac:dyDescent="0.35">
      <c r="A139" s="42" t="s">
        <v>128</v>
      </c>
      <c r="B139" s="43" t="str">
        <f>+IFERROR(B138/A138-1,"nm")</f>
        <v>nm</v>
      </c>
      <c r="C139" s="28">
        <f t="shared" ref="C139:N139" si="186">+IFERROR(C138/B138-1,"nm")</f>
        <v>0.19230769230769229</v>
      </c>
      <c r="D139" s="28">
        <f t="shared" si="186"/>
        <v>-4.8387096774193505E-2</v>
      </c>
      <c r="E139" s="28">
        <f t="shared" si="186"/>
        <v>-0.16949152542372881</v>
      </c>
      <c r="F139" s="28">
        <f t="shared" si="186"/>
        <v>-4.081632653061229E-2</v>
      </c>
      <c r="G139" s="28">
        <f t="shared" si="186"/>
        <v>-0.12765957446808507</v>
      </c>
      <c r="H139" s="28">
        <f t="shared" si="186"/>
        <v>0.31707317073170738</v>
      </c>
      <c r="I139" s="28">
        <f t="shared" si="186"/>
        <v>3.7037037037036979E-2</v>
      </c>
      <c r="J139" s="43">
        <f t="shared" si="186"/>
        <v>0.16080436607892534</v>
      </c>
      <c r="K139" s="43">
        <f t="shared" si="186"/>
        <v>0.16172339166650995</v>
      </c>
      <c r="L139" s="43">
        <f t="shared" si="186"/>
        <v>0.16267708662611069</v>
      </c>
      <c r="M139" s="43">
        <f t="shared" si="186"/>
        <v>0.16366856024934906</v>
      </c>
      <c r="N139" s="43">
        <f t="shared" si="186"/>
        <v>0.16470108345661738</v>
      </c>
    </row>
    <row r="140" spans="1:15" x14ac:dyDescent="0.35">
      <c r="A140" s="42" t="s">
        <v>132</v>
      </c>
      <c r="B140" s="28">
        <f>+IFERROR(B138/B$114,"nm")</f>
        <v>1.117558564367075E-2</v>
      </c>
      <c r="C140" s="28">
        <f t="shared" ref="C140:I140" si="187">+IFERROR(C138/C$114,"nm")</f>
        <v>1.4361825341672458E-2</v>
      </c>
      <c r="D140" s="28">
        <f t="shared" si="187"/>
        <v>1.2455140384209416E-2</v>
      </c>
      <c r="E140" s="28">
        <f t="shared" si="187"/>
        <v>9.485094850948509E-3</v>
      </c>
      <c r="F140" s="28">
        <f t="shared" si="187"/>
        <v>8.9455652835934533E-3</v>
      </c>
      <c r="G140" s="28">
        <f t="shared" si="187"/>
        <v>8.1543357199681775E-3</v>
      </c>
      <c r="H140" s="28">
        <f t="shared" si="187"/>
        <v>1.0106681639528355E-2</v>
      </c>
      <c r="I140" s="28">
        <f t="shared" si="187"/>
        <v>9.4038623005877411E-3</v>
      </c>
      <c r="J140" s="71">
        <f>+I140</f>
        <v>9.4038623005877411E-3</v>
      </c>
      <c r="K140" s="71">
        <f t="shared" ref="K140:N140" si="188">+J140</f>
        <v>9.4038623005877411E-3</v>
      </c>
      <c r="L140" s="71">
        <f t="shared" si="188"/>
        <v>9.4038623005877411E-3</v>
      </c>
      <c r="M140" s="71">
        <f t="shared" si="188"/>
        <v>9.4038623005877411E-3</v>
      </c>
      <c r="N140" s="71">
        <f t="shared" si="188"/>
        <v>9.4038623005877411E-3</v>
      </c>
      <c r="O140" s="78"/>
    </row>
    <row r="141" spans="1:15" x14ac:dyDescent="0.35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44">
        <f>+J114*J143</f>
        <v>318.06039630562555</v>
      </c>
      <c r="K141" s="44">
        <f t="shared" ref="K141:N141" si="189">+K114*K143</f>
        <v>369.49820235096558</v>
      </c>
      <c r="L141" s="44">
        <f t="shared" si="189"/>
        <v>429.60709342300584</v>
      </c>
      <c r="M141" s="44">
        <f t="shared" si="189"/>
        <v>499.92026787645676</v>
      </c>
      <c r="N141" s="44">
        <f t="shared" si="189"/>
        <v>582.25767763763167</v>
      </c>
    </row>
    <row r="142" spans="1:15" x14ac:dyDescent="0.35">
      <c r="A142" s="42" t="s">
        <v>128</v>
      </c>
      <c r="B142" s="43" t="str">
        <f t="shared" ref="B142:H142" si="190">+IFERROR(B141/A141-1,"nm")</f>
        <v>nm</v>
      </c>
      <c r="C142" s="43">
        <f t="shared" si="190"/>
        <v>7.7922077922077948E-2</v>
      </c>
      <c r="D142" s="43">
        <f t="shared" si="190"/>
        <v>2.4096385542168752E-2</v>
      </c>
      <c r="E142" s="43">
        <f t="shared" si="190"/>
        <v>-2.9411764705882248E-3</v>
      </c>
      <c r="F142" s="43">
        <f t="shared" si="190"/>
        <v>-3.8348082595870192E-2</v>
      </c>
      <c r="G142" s="43">
        <f t="shared" si="190"/>
        <v>-9.2024539877300637E-2</v>
      </c>
      <c r="H142" s="43">
        <f t="shared" si="190"/>
        <v>2.7027027027026973E-2</v>
      </c>
      <c r="I142" s="43">
        <f>+IFERROR(I141/H141-1,"nm")</f>
        <v>-9.8684210526315819E-2</v>
      </c>
      <c r="J142" s="43">
        <f>+IFERROR(J141/I141-1,"nm")</f>
        <v>0.16080436607892534</v>
      </c>
      <c r="K142" s="43">
        <f t="shared" ref="K142:N142" si="191">+IFERROR(K141/J141-1,"nm")</f>
        <v>0.16172339166650995</v>
      </c>
      <c r="L142" s="43">
        <f t="shared" si="191"/>
        <v>0.16267708662611091</v>
      </c>
      <c r="M142" s="43">
        <f t="shared" si="191"/>
        <v>0.16366856024934906</v>
      </c>
      <c r="N142" s="43">
        <f t="shared" si="191"/>
        <v>0.1647010834566176</v>
      </c>
    </row>
    <row r="143" spans="1:15" x14ac:dyDescent="0.35">
      <c r="A143" s="42" t="s">
        <v>132</v>
      </c>
      <c r="B143" s="43">
        <f>+IFERROR(B141/B$114,"nm")</f>
        <v>6.6193853427895979E-2</v>
      </c>
      <c r="C143" s="43">
        <f t="shared" ref="C143:I143" si="192">+IFERROR(C141/C$114,"nm")</f>
        <v>7.6905258281213806E-2</v>
      </c>
      <c r="D143" s="43">
        <f t="shared" si="192"/>
        <v>7.1775385264935612E-2</v>
      </c>
      <c r="E143" s="43">
        <f t="shared" si="192"/>
        <v>6.5621370499419282E-2</v>
      </c>
      <c r="F143" s="43">
        <f t="shared" si="192"/>
        <v>6.2047963456414161E-2</v>
      </c>
      <c r="G143" s="43">
        <f t="shared" si="192"/>
        <v>5.88703261734288E-2</v>
      </c>
      <c r="H143" s="43">
        <f t="shared" si="192"/>
        <v>5.6896874415122589E-2</v>
      </c>
      <c r="I143" s="43">
        <f t="shared" si="192"/>
        <v>4.6011754827875735E-2</v>
      </c>
      <c r="J143" s="71">
        <f>+I143</f>
        <v>4.6011754827875735E-2</v>
      </c>
      <c r="K143" s="71">
        <f t="shared" ref="K143:N143" si="193">+J143</f>
        <v>4.6011754827875735E-2</v>
      </c>
      <c r="L143" s="71">
        <f t="shared" si="193"/>
        <v>4.6011754827875735E-2</v>
      </c>
      <c r="M143" s="71">
        <f t="shared" si="193"/>
        <v>4.6011754827875735E-2</v>
      </c>
      <c r="N143" s="71">
        <f t="shared" si="193"/>
        <v>4.6011754827875735E-2</v>
      </c>
      <c r="O143" s="78"/>
    </row>
    <row r="144" spans="1:15" x14ac:dyDescent="0.35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5" x14ac:dyDescent="0.35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66">
        <f>+I145*(1+J146)</f>
        <v>84.66</v>
      </c>
      <c r="K145" s="66">
        <f t="shared" ref="K145:N145" si="194">+J145*(1+K146)</f>
        <v>70.267799999999994</v>
      </c>
      <c r="L145" s="66">
        <f t="shared" si="194"/>
        <v>58.322273999999993</v>
      </c>
      <c r="M145" s="66">
        <f t="shared" si="194"/>
        <v>48.407487419999995</v>
      </c>
      <c r="N145" s="66">
        <f t="shared" si="194"/>
        <v>40.178214558599997</v>
      </c>
    </row>
    <row r="146" spans="1:15" x14ac:dyDescent="0.35">
      <c r="A146" s="40" t="s">
        <v>128</v>
      </c>
      <c r="B146" s="43" t="str">
        <f>+IFERROR(B145/A145-1,"nm")</f>
        <v>nm</v>
      </c>
      <c r="C146" s="43">
        <f t="shared" ref="C146:I146" si="195">+IFERROR(C145/B145-1,"nm")</f>
        <v>-0.36521739130434783</v>
      </c>
      <c r="D146" s="43">
        <f t="shared" si="195"/>
        <v>0</v>
      </c>
      <c r="E146" s="43">
        <f t="shared" si="195"/>
        <v>0.20547945205479445</v>
      </c>
      <c r="F146" s="43">
        <f t="shared" si="195"/>
        <v>-0.52272727272727271</v>
      </c>
      <c r="G146" s="43">
        <f t="shared" si="195"/>
        <v>-0.2857142857142857</v>
      </c>
      <c r="H146" s="43">
        <f t="shared" si="195"/>
        <v>-0.16666666666666663</v>
      </c>
      <c r="I146" s="43">
        <f t="shared" si="195"/>
        <v>3.08</v>
      </c>
      <c r="J146" s="69">
        <f>+J147+J148</f>
        <v>-0.17</v>
      </c>
      <c r="K146" s="69">
        <f t="shared" ref="K146:N146" si="196">+K147+K148</f>
        <v>-0.17</v>
      </c>
      <c r="L146" s="69">
        <f t="shared" si="196"/>
        <v>-0.17</v>
      </c>
      <c r="M146" s="69">
        <f t="shared" si="196"/>
        <v>-0.17</v>
      </c>
      <c r="N146" s="69">
        <f t="shared" si="196"/>
        <v>-0.17</v>
      </c>
    </row>
    <row r="147" spans="1:15" x14ac:dyDescent="0.35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70">
        <v>-0.17</v>
      </c>
      <c r="K147" s="70">
        <v>-0.17</v>
      </c>
      <c r="L147" s="70">
        <v>-0.17</v>
      </c>
      <c r="M147" s="70">
        <v>-0.17</v>
      </c>
      <c r="N147" s="70">
        <v>-0.17</v>
      </c>
      <c r="O147" s="78"/>
    </row>
    <row r="148" spans="1:15" x14ac:dyDescent="0.35">
      <c r="A148" s="40" t="s">
        <v>137</v>
      </c>
      <c r="B148" s="43" t="str">
        <f>+IFERROR(B146-B147,"nm")</f>
        <v>nm</v>
      </c>
      <c r="C148" s="43">
        <f t="shared" ref="C148:I148" si="197">+IFERROR(C146-C147,"nm")</f>
        <v>-6.5217391304347838E-2</v>
      </c>
      <c r="D148" s="43">
        <f t="shared" si="197"/>
        <v>-0.02</v>
      </c>
      <c r="E148" s="43">
        <f t="shared" si="197"/>
        <v>8.5479452054794458E-2</v>
      </c>
      <c r="F148" s="43">
        <f t="shared" si="197"/>
        <v>7.2727272727273196E-3</v>
      </c>
      <c r="G148" s="43">
        <f t="shared" si="197"/>
        <v>-2.571428571428569E-2</v>
      </c>
      <c r="H148" s="43">
        <f t="shared" si="197"/>
        <v>3.3333333333333826E-3</v>
      </c>
      <c r="I148" s="43">
        <f t="shared" si="197"/>
        <v>6.0000000000000053E-2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5" x14ac:dyDescent="0.35">
      <c r="A149" s="9" t="s">
        <v>129</v>
      </c>
      <c r="B149" s="66">
        <f>+B156+B152</f>
        <v>-2057</v>
      </c>
      <c r="C149" s="66">
        <f t="shared" ref="C149:I149" si="198">+C156+C152</f>
        <v>-2366</v>
      </c>
      <c r="D149" s="66">
        <f t="shared" si="198"/>
        <v>-2444</v>
      </c>
      <c r="E149" s="66">
        <f t="shared" si="198"/>
        <v>-2441</v>
      </c>
      <c r="F149" s="66">
        <f t="shared" si="198"/>
        <v>-3067</v>
      </c>
      <c r="G149" s="66">
        <f t="shared" si="198"/>
        <v>-3254</v>
      </c>
      <c r="H149" s="66">
        <f t="shared" si="198"/>
        <v>-3434</v>
      </c>
      <c r="I149" s="66">
        <f t="shared" si="198"/>
        <v>-4042</v>
      </c>
      <c r="J149" s="66">
        <f>+J145*J151</f>
        <v>-3354.8599999999997</v>
      </c>
      <c r="K149" s="66">
        <f t="shared" ref="K149:N149" si="199">+K145*K151</f>
        <v>-2784.5337999999997</v>
      </c>
      <c r="L149" s="66">
        <f t="shared" si="199"/>
        <v>-2311.1630539999996</v>
      </c>
      <c r="M149" s="66">
        <f t="shared" si="199"/>
        <v>-1918.2653348199997</v>
      </c>
      <c r="N149" s="66">
        <f t="shared" si="199"/>
        <v>-1592.1602279005997</v>
      </c>
    </row>
    <row r="150" spans="1:15" x14ac:dyDescent="0.35">
      <c r="A150" s="42" t="s">
        <v>128</v>
      </c>
      <c r="B150" s="43" t="str">
        <f>+IFERROR(B149/A149-1,"nm")</f>
        <v>nm</v>
      </c>
      <c r="C150" s="43">
        <f t="shared" ref="C150:N150" si="200">+IFERROR(C149/B149-1,"nm")</f>
        <v>0.15021876519202726</v>
      </c>
      <c r="D150" s="43">
        <f t="shared" si="200"/>
        <v>3.2967032967033072E-2</v>
      </c>
      <c r="E150" s="43">
        <f t="shared" si="200"/>
        <v>-1.2274959083469206E-3</v>
      </c>
      <c r="F150" s="43">
        <f t="shared" si="200"/>
        <v>0.25645227365833678</v>
      </c>
      <c r="G150" s="43">
        <f t="shared" si="200"/>
        <v>6.0971633518095869E-2</v>
      </c>
      <c r="H150" s="43">
        <f t="shared" si="200"/>
        <v>5.5316533497234088E-2</v>
      </c>
      <c r="I150" s="43">
        <f t="shared" si="200"/>
        <v>0.1770529994175889</v>
      </c>
      <c r="J150" s="43">
        <f t="shared" si="200"/>
        <v>-0.17000000000000004</v>
      </c>
      <c r="K150" s="43">
        <f t="shared" si="200"/>
        <v>-0.17000000000000004</v>
      </c>
      <c r="L150" s="43">
        <f t="shared" si="200"/>
        <v>-0.17000000000000004</v>
      </c>
      <c r="M150" s="43">
        <f t="shared" si="200"/>
        <v>-0.17000000000000004</v>
      </c>
      <c r="N150" s="43">
        <f t="shared" si="200"/>
        <v>-0.17000000000000004</v>
      </c>
    </row>
    <row r="151" spans="1:15" x14ac:dyDescent="0.35">
      <c r="A151" s="42" t="s">
        <v>130</v>
      </c>
      <c r="B151" s="28">
        <f>+IFERROR(B149/B145,"nm")</f>
        <v>-17.88695652173913</v>
      </c>
      <c r="C151" s="28">
        <f t="shared" ref="C151:I151" si="201">+IFERROR(C149/C145,"nm")</f>
        <v>-32.410958904109592</v>
      </c>
      <c r="D151" s="28">
        <f t="shared" si="201"/>
        <v>-33.479452054794521</v>
      </c>
      <c r="E151" s="28">
        <f t="shared" si="201"/>
        <v>-27.738636363636363</v>
      </c>
      <c r="F151" s="28">
        <f t="shared" si="201"/>
        <v>-73.023809523809518</v>
      </c>
      <c r="G151" s="28">
        <f t="shared" si="201"/>
        <v>-108.46666666666667</v>
      </c>
      <c r="H151" s="28">
        <f t="shared" si="201"/>
        <v>-137.36000000000001</v>
      </c>
      <c r="I151" s="28">
        <f t="shared" si="201"/>
        <v>-39.627450980392155</v>
      </c>
      <c r="J151" s="71">
        <f>+I151</f>
        <v>-39.627450980392155</v>
      </c>
      <c r="K151" s="71">
        <f t="shared" ref="K151:N151" si="202">+J151</f>
        <v>-39.627450980392155</v>
      </c>
      <c r="L151" s="71">
        <f t="shared" si="202"/>
        <v>-39.627450980392155</v>
      </c>
      <c r="M151" s="71">
        <f t="shared" si="202"/>
        <v>-39.627450980392155</v>
      </c>
      <c r="N151" s="71">
        <f t="shared" si="202"/>
        <v>-39.627450980392155</v>
      </c>
      <c r="O151" s="78"/>
    </row>
    <row r="152" spans="1:15" x14ac:dyDescent="0.35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44">
        <f>+J162*J155</f>
        <v>182.6</v>
      </c>
      <c r="K152" s="44">
        <f t="shared" ref="K152:N152" si="203">+K162*K155</f>
        <v>151.55799999999999</v>
      </c>
      <c r="L152" s="44">
        <f t="shared" si="203"/>
        <v>125.79313999999998</v>
      </c>
      <c r="M152" s="44">
        <f t="shared" si="203"/>
        <v>104.40830619999998</v>
      </c>
      <c r="N152" s="44">
        <f t="shared" si="203"/>
        <v>86.658894145999994</v>
      </c>
    </row>
    <row r="153" spans="1:15" x14ac:dyDescent="0.35">
      <c r="A153" s="42" t="s">
        <v>128</v>
      </c>
      <c r="B153" s="43" t="str">
        <f>+IFERROR(B152/A152-1,"nm")</f>
        <v>nm</v>
      </c>
      <c r="C153" s="43">
        <f t="shared" ref="C153:N153" si="204">+IFERROR(C152/B152-1,"nm")</f>
        <v>9.5238095238095344E-2</v>
      </c>
      <c r="D153" s="43">
        <f t="shared" si="204"/>
        <v>1.304347826086949E-2</v>
      </c>
      <c r="E153" s="43">
        <f t="shared" si="204"/>
        <v>-6.8669527896995763E-2</v>
      </c>
      <c r="F153" s="43">
        <f t="shared" si="204"/>
        <v>-0.10138248847926268</v>
      </c>
      <c r="G153" s="43">
        <f t="shared" si="204"/>
        <v>9.7435897435897534E-2</v>
      </c>
      <c r="H153" s="43">
        <f t="shared" si="204"/>
        <v>3.7383177570093462E-2</v>
      </c>
      <c r="I153" s="43">
        <f t="shared" si="204"/>
        <v>-9.009009009009028E-3</v>
      </c>
      <c r="J153" s="43">
        <f t="shared" si="204"/>
        <v>-0.17000000000000004</v>
      </c>
      <c r="K153" s="43">
        <f t="shared" si="204"/>
        <v>-0.17000000000000004</v>
      </c>
      <c r="L153" s="43">
        <f t="shared" si="204"/>
        <v>-0.17000000000000004</v>
      </c>
      <c r="M153" s="43">
        <f t="shared" si="204"/>
        <v>-0.17000000000000004</v>
      </c>
      <c r="N153" s="43">
        <f t="shared" si="204"/>
        <v>-0.16999999999999993</v>
      </c>
    </row>
    <row r="154" spans="1:15" x14ac:dyDescent="0.35">
      <c r="A154" s="42" t="s">
        <v>132</v>
      </c>
      <c r="B154" s="28">
        <f>+IFERROR(B152/B$145,"nm")</f>
        <v>1.826086956521739</v>
      </c>
      <c r="C154" s="28">
        <f t="shared" ref="C154:N154" si="205">+IFERROR(C152/C$145,"nm")</f>
        <v>3.1506849315068495</v>
      </c>
      <c r="D154" s="28">
        <f t="shared" si="205"/>
        <v>3.1917808219178081</v>
      </c>
      <c r="E154" s="28">
        <f t="shared" si="205"/>
        <v>2.4659090909090908</v>
      </c>
      <c r="F154" s="28">
        <f t="shared" si="205"/>
        <v>4.6428571428571432</v>
      </c>
      <c r="G154" s="28">
        <f t="shared" si="205"/>
        <v>7.1333333333333337</v>
      </c>
      <c r="H154" s="28">
        <f t="shared" si="205"/>
        <v>8.8800000000000008</v>
      </c>
      <c r="I154" s="28">
        <f t="shared" si="205"/>
        <v>2.1568627450980391</v>
      </c>
      <c r="J154" s="28">
        <f t="shared" si="205"/>
        <v>2.1568627450980391</v>
      </c>
      <c r="K154" s="28">
        <f t="shared" si="205"/>
        <v>2.1568627450980391</v>
      </c>
      <c r="L154" s="28">
        <f t="shared" si="205"/>
        <v>2.1568627450980391</v>
      </c>
      <c r="M154" s="28">
        <f t="shared" si="205"/>
        <v>2.1568627450980391</v>
      </c>
      <c r="N154" s="28">
        <f t="shared" si="205"/>
        <v>2.1568627450980391</v>
      </c>
    </row>
    <row r="155" spans="1:15" x14ac:dyDescent="0.35">
      <c r="A155" s="42" t="s">
        <v>139</v>
      </c>
      <c r="B155" s="28">
        <f>+IFERROR(B152/B$162,"nm")</f>
        <v>0.43388429752066116</v>
      </c>
      <c r="C155" s="28">
        <f t="shared" ref="C155:I155" si="206">+IFERROR(C152/C$162,"nm")</f>
        <v>0.45009784735812131</v>
      </c>
      <c r="D155" s="28">
        <f t="shared" si="206"/>
        <v>0.43714821763602252</v>
      </c>
      <c r="E155" s="28">
        <f t="shared" si="206"/>
        <v>0.36348408710217756</v>
      </c>
      <c r="F155" s="28">
        <f>+IFERROR(F152/F$162,"nm")</f>
        <v>0.2932330827067669</v>
      </c>
      <c r="G155" s="28">
        <f t="shared" si="206"/>
        <v>0.25783132530120484</v>
      </c>
      <c r="H155" s="28">
        <f t="shared" si="206"/>
        <v>0.2846153846153846</v>
      </c>
      <c r="I155" s="28">
        <f t="shared" si="206"/>
        <v>0.27883396704689478</v>
      </c>
      <c r="J155" s="71">
        <f>+I155</f>
        <v>0.27883396704689478</v>
      </c>
      <c r="K155" s="71">
        <f t="shared" ref="K155:N155" si="207">+J155</f>
        <v>0.27883396704689478</v>
      </c>
      <c r="L155" s="71">
        <f t="shared" si="207"/>
        <v>0.27883396704689478</v>
      </c>
      <c r="M155" s="71">
        <f t="shared" si="207"/>
        <v>0.27883396704689478</v>
      </c>
      <c r="N155" s="71">
        <f t="shared" si="207"/>
        <v>0.27883396704689478</v>
      </c>
      <c r="O155" s="78" t="s">
        <v>202</v>
      </c>
    </row>
    <row r="156" spans="1:15" x14ac:dyDescent="0.35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66">
        <f>+J149-J152</f>
        <v>-3537.4599999999996</v>
      </c>
      <c r="K156" s="66">
        <f>+K149-K152</f>
        <v>-2936.0917999999997</v>
      </c>
      <c r="L156" s="66">
        <f t="shared" ref="L156:N156" si="208">+L149-L152</f>
        <v>-2436.9561939999994</v>
      </c>
      <c r="M156" s="66">
        <f t="shared" si="208"/>
        <v>-2022.6736410199996</v>
      </c>
      <c r="N156" s="66">
        <f t="shared" si="208"/>
        <v>-1678.8191220465997</v>
      </c>
    </row>
    <row r="157" spans="1:15" x14ac:dyDescent="0.35">
      <c r="A157" s="42" t="s">
        <v>128</v>
      </c>
      <c r="B157" s="43" t="str">
        <f>+IFERROR(B156/A156-1,"nm")</f>
        <v>nm</v>
      </c>
      <c r="C157" s="28">
        <f t="shared" ref="C157:N157" si="209">+IFERROR(C156/B156-1,"nm")</f>
        <v>0.145125716806352</v>
      </c>
      <c r="D157" s="28">
        <f t="shared" si="209"/>
        <v>3.1201848998459125E-2</v>
      </c>
      <c r="E157" s="28">
        <f t="shared" si="209"/>
        <v>-7.097497198356395E-3</v>
      </c>
      <c r="F157" s="28">
        <f t="shared" si="209"/>
        <v>0.22723852520692245</v>
      </c>
      <c r="G157" s="28">
        <f t="shared" si="209"/>
        <v>6.3151440833844275E-2</v>
      </c>
      <c r="H157" s="28">
        <f t="shared" si="209"/>
        <v>5.4209919261822392E-2</v>
      </c>
      <c r="I157" s="28">
        <f t="shared" si="209"/>
        <v>0.16575492341356668</v>
      </c>
      <c r="J157" s="28">
        <f t="shared" si="209"/>
        <v>-0.17000000000000015</v>
      </c>
      <c r="K157" s="28">
        <f t="shared" si="209"/>
        <v>-0.17000000000000004</v>
      </c>
      <c r="L157" s="28">
        <f t="shared" si="209"/>
        <v>-0.17000000000000015</v>
      </c>
      <c r="M157" s="28">
        <f t="shared" si="209"/>
        <v>-0.16999999999999993</v>
      </c>
      <c r="N157" s="28">
        <f t="shared" si="209"/>
        <v>-0.17000000000000004</v>
      </c>
    </row>
    <row r="158" spans="1:15" x14ac:dyDescent="0.35">
      <c r="A158" s="42" t="s">
        <v>130</v>
      </c>
      <c r="B158" s="28">
        <f>+IFERROR(B156/B145,"nm")</f>
        <v>-19.713043478260868</v>
      </c>
      <c r="C158" s="28">
        <f t="shared" ref="C158:N158" si="210">+IFERROR(C156/C145,"nm")</f>
        <v>-35.561643835616437</v>
      </c>
      <c r="D158" s="28">
        <f t="shared" si="210"/>
        <v>-36.671232876712331</v>
      </c>
      <c r="E158" s="28">
        <f t="shared" si="210"/>
        <v>-30.204545454545453</v>
      </c>
      <c r="F158" s="28">
        <f t="shared" si="210"/>
        <v>-77.666666666666671</v>
      </c>
      <c r="G158" s="28">
        <f t="shared" si="210"/>
        <v>-115.6</v>
      </c>
      <c r="H158" s="28">
        <f t="shared" si="210"/>
        <v>-146.24</v>
      </c>
      <c r="I158" s="28">
        <f t="shared" si="210"/>
        <v>-41.784313725490193</v>
      </c>
      <c r="J158" s="28">
        <f t="shared" si="210"/>
        <v>-41.784313725490193</v>
      </c>
      <c r="K158" s="28">
        <f t="shared" si="210"/>
        <v>-41.784313725490193</v>
      </c>
      <c r="L158" s="28">
        <f t="shared" si="210"/>
        <v>-41.784313725490193</v>
      </c>
      <c r="M158" s="28">
        <f t="shared" si="210"/>
        <v>-41.784313725490193</v>
      </c>
      <c r="N158" s="28">
        <f t="shared" si="210"/>
        <v>-41.784313725490193</v>
      </c>
    </row>
    <row r="159" spans="1:15" x14ac:dyDescent="0.35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44">
        <f>+J145*J161</f>
        <v>184.26</v>
      </c>
      <c r="K159" s="44">
        <f t="shared" ref="K159:N159" si="211">+K145*K161</f>
        <v>152.93579999999997</v>
      </c>
      <c r="L159" s="44">
        <f t="shared" si="211"/>
        <v>126.93671399999998</v>
      </c>
      <c r="M159" s="44">
        <f t="shared" si="211"/>
        <v>105.35747261999998</v>
      </c>
      <c r="N159" s="44">
        <f t="shared" si="211"/>
        <v>87.446702274599986</v>
      </c>
    </row>
    <row r="160" spans="1:15" x14ac:dyDescent="0.35">
      <c r="A160" s="42" t="s">
        <v>128</v>
      </c>
      <c r="B160" s="43" t="str">
        <f>+IFERROR(B159/A159-1,"nm")</f>
        <v>nm</v>
      </c>
      <c r="C160" s="43">
        <f t="shared" ref="C160:N160" si="212">+IFERROR(C159/B159-1,"nm")</f>
        <v>0.14666666666666672</v>
      </c>
      <c r="D160" s="43">
        <f t="shared" si="212"/>
        <v>7.7519379844961156E-2</v>
      </c>
      <c r="E160" s="43">
        <f t="shared" si="212"/>
        <v>2.877697841726623E-2</v>
      </c>
      <c r="F160" s="43">
        <f t="shared" si="212"/>
        <v>-2.7972027972028024E-2</v>
      </c>
      <c r="G160" s="43">
        <f t="shared" si="212"/>
        <v>0.57553956834532372</v>
      </c>
      <c r="H160" s="43">
        <f t="shared" si="212"/>
        <v>-0.36529680365296802</v>
      </c>
      <c r="I160" s="43">
        <f t="shared" si="212"/>
        <v>-0.20143884892086328</v>
      </c>
      <c r="J160" s="43">
        <f t="shared" si="212"/>
        <v>-0.17000000000000004</v>
      </c>
      <c r="K160" s="43">
        <f t="shared" si="212"/>
        <v>-0.17000000000000015</v>
      </c>
      <c r="L160" s="43">
        <f t="shared" si="212"/>
        <v>-0.16999999999999993</v>
      </c>
      <c r="M160" s="43">
        <f t="shared" si="212"/>
        <v>-0.17000000000000004</v>
      </c>
      <c r="N160" s="43">
        <f t="shared" si="212"/>
        <v>-0.17000000000000004</v>
      </c>
    </row>
    <row r="161" spans="1:15" x14ac:dyDescent="0.35">
      <c r="A161" s="42" t="s">
        <v>132</v>
      </c>
      <c r="B161" s="28">
        <f>+IFERROR(B159/B$145,"nm")</f>
        <v>1.9565217391304348</v>
      </c>
      <c r="C161" s="28">
        <f t="shared" ref="C161:I161" si="213">+IFERROR(C159/C$145,"nm")</f>
        <v>3.5342465753424657</v>
      </c>
      <c r="D161" s="28">
        <f t="shared" si="213"/>
        <v>3.8082191780821919</v>
      </c>
      <c r="E161" s="28">
        <f t="shared" si="213"/>
        <v>3.25</v>
      </c>
      <c r="F161" s="28">
        <f t="shared" si="213"/>
        <v>6.6190476190476186</v>
      </c>
      <c r="G161" s="28">
        <f t="shared" si="213"/>
        <v>14.6</v>
      </c>
      <c r="H161" s="28">
        <f t="shared" si="213"/>
        <v>11.12</v>
      </c>
      <c r="I161" s="28">
        <f t="shared" si="213"/>
        <v>2.1764705882352939</v>
      </c>
      <c r="J161" s="71">
        <f>+I161</f>
        <v>2.1764705882352939</v>
      </c>
      <c r="K161" s="71">
        <f t="shared" ref="K161:N161" si="214">+J161</f>
        <v>2.1764705882352939</v>
      </c>
      <c r="L161" s="71">
        <f t="shared" si="214"/>
        <v>2.1764705882352939</v>
      </c>
      <c r="M161" s="71">
        <f t="shared" si="214"/>
        <v>2.1764705882352939</v>
      </c>
      <c r="N161" s="71">
        <f t="shared" si="214"/>
        <v>2.1764705882352939</v>
      </c>
    </row>
    <row r="162" spans="1:15" x14ac:dyDescent="0.35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44">
        <f>+J145*J164</f>
        <v>654.87</v>
      </c>
      <c r="K162" s="44">
        <f t="shared" ref="K162:N162" si="215">+K145*K164</f>
        <v>543.5421</v>
      </c>
      <c r="L162" s="44">
        <f t="shared" si="215"/>
        <v>451.13994299999996</v>
      </c>
      <c r="M162" s="44">
        <f t="shared" si="215"/>
        <v>374.44615268999996</v>
      </c>
      <c r="N162" s="44">
        <f t="shared" si="215"/>
        <v>310.7903067327</v>
      </c>
    </row>
    <row r="163" spans="1:15" x14ac:dyDescent="0.35">
      <c r="A163" s="42" t="s">
        <v>128</v>
      </c>
      <c r="B163" s="43" t="str">
        <f t="shared" ref="B163:H163" si="216">+IFERROR(B162/A162-1,"nm")</f>
        <v>nm</v>
      </c>
      <c r="C163" s="43">
        <f t="shared" si="216"/>
        <v>5.5785123966942241E-2</v>
      </c>
      <c r="D163" s="43">
        <f t="shared" si="216"/>
        <v>4.3052837573385627E-2</v>
      </c>
      <c r="E163" s="43">
        <f t="shared" si="216"/>
        <v>0.12007504690431525</v>
      </c>
      <c r="F163" s="43">
        <f t="shared" si="216"/>
        <v>0.11390284757118918</v>
      </c>
      <c r="G163" s="43">
        <f t="shared" si="216"/>
        <v>0.24812030075187974</v>
      </c>
      <c r="H163" s="43">
        <f t="shared" si="216"/>
        <v>-6.0240963855421659E-2</v>
      </c>
      <c r="I163" s="43">
        <f>+IFERROR(I162/H162-1,"nm")</f>
        <v>1.1538461538461497E-2</v>
      </c>
      <c r="J163" s="43">
        <f>+IFERROR(J162/I162-1,"nm")</f>
        <v>-0.17000000000000004</v>
      </c>
      <c r="K163" s="43">
        <f t="shared" ref="K163:N163" si="217">+IFERROR(K162/J162-1,"nm")</f>
        <v>-0.17000000000000004</v>
      </c>
      <c r="L163" s="43">
        <f t="shared" si="217"/>
        <v>-0.17000000000000004</v>
      </c>
      <c r="M163" s="43">
        <f t="shared" si="217"/>
        <v>-0.17000000000000004</v>
      </c>
      <c r="N163" s="43">
        <f t="shared" si="217"/>
        <v>-0.16999999999999993</v>
      </c>
    </row>
    <row r="164" spans="1:15" x14ac:dyDescent="0.35">
      <c r="A164" s="42" t="s">
        <v>132</v>
      </c>
      <c r="B164" s="43">
        <f>+IFERROR(B162/B$145,"nm")</f>
        <v>4.2086956521739127</v>
      </c>
      <c r="C164" s="43">
        <f t="shared" ref="C164:I164" si="218">+IFERROR(C162/C$145,"nm")</f>
        <v>7</v>
      </c>
      <c r="D164" s="43">
        <f t="shared" si="218"/>
        <v>7.3013698630136989</v>
      </c>
      <c r="E164" s="43">
        <f t="shared" si="218"/>
        <v>6.7840909090909092</v>
      </c>
      <c r="F164" s="43">
        <f t="shared" si="218"/>
        <v>15.833333333333334</v>
      </c>
      <c r="G164" s="43">
        <f t="shared" si="218"/>
        <v>27.666666666666668</v>
      </c>
      <c r="H164" s="43">
        <f t="shared" si="218"/>
        <v>31.2</v>
      </c>
      <c r="I164" s="43">
        <f t="shared" si="218"/>
        <v>7.7352941176470589</v>
      </c>
      <c r="J164" s="71">
        <f>+I164</f>
        <v>7.7352941176470589</v>
      </c>
      <c r="K164" s="71">
        <f t="shared" ref="K164:N164" si="219">+J164</f>
        <v>7.7352941176470589</v>
      </c>
      <c r="L164" s="71">
        <f t="shared" si="219"/>
        <v>7.7352941176470589</v>
      </c>
      <c r="M164" s="71">
        <f t="shared" si="219"/>
        <v>7.7352941176470589</v>
      </c>
      <c r="N164" s="71">
        <f t="shared" si="219"/>
        <v>7.7352941176470589</v>
      </c>
      <c r="O164" s="78" t="s">
        <v>202</v>
      </c>
    </row>
    <row r="165" spans="1:15" x14ac:dyDescent="0.35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5" x14ac:dyDescent="0.35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2510.2200000000003</v>
      </c>
      <c r="K166" s="66">
        <f t="shared" ref="K166:N166" si="220">+J166*(1+K167)</f>
        <v>2685.9354000000003</v>
      </c>
      <c r="L166" s="66">
        <f t="shared" si="220"/>
        <v>2873.9508780000006</v>
      </c>
      <c r="M166" s="66">
        <f t="shared" si="220"/>
        <v>3075.1274394600009</v>
      </c>
      <c r="N166" s="66">
        <f t="shared" si="220"/>
        <v>3290.3863602222013</v>
      </c>
    </row>
    <row r="167" spans="1:15" x14ac:dyDescent="0.35">
      <c r="A167" s="40" t="s">
        <v>128</v>
      </c>
      <c r="B167" s="43" t="str">
        <f>+IFERROR(B166/A166-1,"nm")</f>
        <v>nm</v>
      </c>
      <c r="C167" s="43">
        <f t="shared" ref="C167:I167" si="221">+IFERROR(C166/B166-1,"nm")</f>
        <v>-1.3622603430877955E-2</v>
      </c>
      <c r="D167" s="43">
        <f t="shared" si="221"/>
        <v>4.4501278772378416E-2</v>
      </c>
      <c r="E167" s="43">
        <f t="shared" si="221"/>
        <v>-7.6395690499510338E-2</v>
      </c>
      <c r="F167" s="43">
        <f t="shared" si="221"/>
        <v>1.0604453870625585E-2</v>
      </c>
      <c r="G167" s="43">
        <f t="shared" si="221"/>
        <v>-3.147953830010497E-2</v>
      </c>
      <c r="H167" s="43">
        <f t="shared" si="221"/>
        <v>0.19447453954496208</v>
      </c>
      <c r="I167" s="43">
        <f t="shared" si="221"/>
        <v>6.3945578231292544E-2</v>
      </c>
      <c r="J167" s="69">
        <f>+J168+J169</f>
        <v>7.0000000000000007E-2</v>
      </c>
      <c r="K167" s="69">
        <f t="shared" ref="K167:N167" si="222">+K168+K169</f>
        <v>7.0000000000000007E-2</v>
      </c>
      <c r="L167" s="69">
        <f t="shared" si="222"/>
        <v>7.0000000000000007E-2</v>
      </c>
      <c r="M167" s="69">
        <f t="shared" si="222"/>
        <v>7.0000000000000007E-2</v>
      </c>
      <c r="N167" s="69">
        <f t="shared" si="222"/>
        <v>7.0000000000000007E-2</v>
      </c>
    </row>
    <row r="168" spans="1:15" x14ac:dyDescent="0.35">
      <c r="A168" s="40" t="s">
        <v>136</v>
      </c>
      <c r="B168" s="28">
        <f>Historicals!C197</f>
        <v>0.21</v>
      </c>
      <c r="C168" s="28">
        <f>Historicals!D197</f>
        <v>0.02</v>
      </c>
      <c r="D168" s="28">
        <f>Historicals!E197</f>
        <v>0.06</v>
      </c>
      <c r="E168" s="28">
        <f>Historicals!F197</f>
        <v>-0.11</v>
      </c>
      <c r="F168" s="28">
        <f>Historicals!G197</f>
        <v>0.03</v>
      </c>
      <c r="G168" s="28">
        <f>Historicals!H197</f>
        <v>-0.01</v>
      </c>
      <c r="H168" s="28">
        <f>Historicals!I197</f>
        <v>0.16</v>
      </c>
      <c r="I168" s="28">
        <f>Historicals!J197</f>
        <v>7.0000000000000007E-2</v>
      </c>
      <c r="J168" s="70">
        <f>+I168</f>
        <v>7.0000000000000007E-2</v>
      </c>
      <c r="K168" s="70">
        <f t="shared" ref="K168:N168" si="223">+J168</f>
        <v>7.0000000000000007E-2</v>
      </c>
      <c r="L168" s="70">
        <f t="shared" si="223"/>
        <v>7.0000000000000007E-2</v>
      </c>
      <c r="M168" s="70">
        <f t="shared" si="223"/>
        <v>7.0000000000000007E-2</v>
      </c>
      <c r="N168" s="70">
        <f t="shared" si="223"/>
        <v>7.0000000000000007E-2</v>
      </c>
      <c r="O168" s="78" t="s">
        <v>202</v>
      </c>
    </row>
    <row r="169" spans="1:15" x14ac:dyDescent="0.35">
      <c r="A169" s="40" t="s">
        <v>137</v>
      </c>
      <c r="B169" s="43" t="str">
        <f>+IFERROR(B167-B168,"nm")</f>
        <v>nm</v>
      </c>
      <c r="C169" s="43">
        <f t="shared" ref="C169:I169" si="224">+IFERROR(C167-C168,"nm")</f>
        <v>-3.3622603430877959E-2</v>
      </c>
      <c r="D169" s="43">
        <f t="shared" si="224"/>
        <v>-1.5498721227621581E-2</v>
      </c>
      <c r="E169" s="43">
        <f t="shared" si="224"/>
        <v>3.3604309500489662E-2</v>
      </c>
      <c r="F169" s="43">
        <f t="shared" si="224"/>
        <v>-1.9395546129374414E-2</v>
      </c>
      <c r="G169" s="43">
        <f t="shared" si="224"/>
        <v>-2.1479538300104968E-2</v>
      </c>
      <c r="H169" s="43">
        <f t="shared" si="224"/>
        <v>3.4474539544962074E-2</v>
      </c>
      <c r="I169" s="43">
        <f t="shared" si="224"/>
        <v>-6.0544217687074631E-3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5" x14ac:dyDescent="0.35">
      <c r="A170" s="9" t="s">
        <v>129</v>
      </c>
      <c r="B170" s="1">
        <f>+B177+B173</f>
        <v>535</v>
      </c>
      <c r="C170" s="1">
        <f t="shared" ref="C170:I170" si="225">+C177+C173</f>
        <v>514</v>
      </c>
      <c r="D170" s="1">
        <f t="shared" si="225"/>
        <v>505</v>
      </c>
      <c r="E170" s="1">
        <f t="shared" si="225"/>
        <v>343</v>
      </c>
      <c r="F170" s="1">
        <f t="shared" si="225"/>
        <v>334</v>
      </c>
      <c r="G170" s="1">
        <f t="shared" si="225"/>
        <v>322</v>
      </c>
      <c r="H170" s="1">
        <f t="shared" si="225"/>
        <v>569</v>
      </c>
      <c r="I170" s="1">
        <f t="shared" si="225"/>
        <v>691</v>
      </c>
      <c r="J170" s="66">
        <f>+J166*J172</f>
        <v>739.37000000000012</v>
      </c>
      <c r="K170" s="66">
        <f t="shared" ref="K170:N170" si="226">+K166*K172</f>
        <v>791.12590000000012</v>
      </c>
      <c r="L170" s="66">
        <f t="shared" si="226"/>
        <v>846.50471300000015</v>
      </c>
      <c r="M170" s="66">
        <f t="shared" si="226"/>
        <v>905.76004291000027</v>
      </c>
      <c r="N170" s="66">
        <f t="shared" si="226"/>
        <v>969.16324591370039</v>
      </c>
    </row>
    <row r="171" spans="1:15" x14ac:dyDescent="0.35">
      <c r="A171" s="42" t="s">
        <v>128</v>
      </c>
      <c r="B171" s="43" t="str">
        <f>+IFERROR(B170/A170-1,"nm")</f>
        <v>nm</v>
      </c>
      <c r="C171" s="43">
        <f t="shared" ref="C171:N171" si="227">+IFERROR(C170/B170-1,"nm")</f>
        <v>-3.9252336448598157E-2</v>
      </c>
      <c r="D171" s="43">
        <f t="shared" si="227"/>
        <v>-1.7509727626459193E-2</v>
      </c>
      <c r="E171" s="43">
        <f t="shared" si="227"/>
        <v>-0.32079207920792074</v>
      </c>
      <c r="F171" s="43">
        <f t="shared" si="227"/>
        <v>-2.6239067055393583E-2</v>
      </c>
      <c r="G171" s="43">
        <f t="shared" si="227"/>
        <v>-3.59281437125748E-2</v>
      </c>
      <c r="H171" s="43">
        <f t="shared" si="227"/>
        <v>0.76708074534161486</v>
      </c>
      <c r="I171" s="43">
        <f t="shared" si="227"/>
        <v>0.21441124780316345</v>
      </c>
      <c r="J171" s="43">
        <f t="shared" si="227"/>
        <v>7.0000000000000062E-2</v>
      </c>
      <c r="K171" s="43">
        <f t="shared" si="227"/>
        <v>7.0000000000000062E-2</v>
      </c>
      <c r="L171" s="43">
        <f t="shared" si="227"/>
        <v>7.0000000000000062E-2</v>
      </c>
      <c r="M171" s="43">
        <f t="shared" si="227"/>
        <v>7.0000000000000062E-2</v>
      </c>
      <c r="N171" s="43">
        <f t="shared" si="227"/>
        <v>7.0000000000000062E-2</v>
      </c>
    </row>
    <row r="172" spans="1:15" x14ac:dyDescent="0.35">
      <c r="A172" s="42" t="s">
        <v>130</v>
      </c>
      <c r="B172" s="28">
        <f>+IFERROR(B170/B$166,"nm")</f>
        <v>0.26992936427850656</v>
      </c>
      <c r="C172" s="28">
        <f t="shared" ref="C172:I172" si="228">+IFERROR(C170/C$166,"nm")</f>
        <v>0.26291560102301792</v>
      </c>
      <c r="D172" s="28">
        <f t="shared" si="228"/>
        <v>0.24730656219392752</v>
      </c>
      <c r="E172" s="28">
        <f t="shared" si="228"/>
        <v>0.18186638388123011</v>
      </c>
      <c r="F172" s="28">
        <f t="shared" si="228"/>
        <v>0.17523609653725078</v>
      </c>
      <c r="G172" s="28">
        <f t="shared" si="228"/>
        <v>0.17443120260021669</v>
      </c>
      <c r="H172" s="28">
        <f t="shared" si="228"/>
        <v>0.25804988662131517</v>
      </c>
      <c r="I172" s="28">
        <f t="shared" si="228"/>
        <v>0.29454390451832907</v>
      </c>
      <c r="J172" s="71">
        <f>+I172</f>
        <v>0.29454390451832907</v>
      </c>
      <c r="K172" s="71">
        <f t="shared" ref="K172:N172" si="229">+J172</f>
        <v>0.29454390451832907</v>
      </c>
      <c r="L172" s="71">
        <f t="shared" si="229"/>
        <v>0.29454390451832907</v>
      </c>
      <c r="M172" s="71">
        <f t="shared" si="229"/>
        <v>0.29454390451832907</v>
      </c>
      <c r="N172" s="71">
        <f t="shared" si="229"/>
        <v>0.29454390451832907</v>
      </c>
      <c r="O172" s="78" t="s">
        <v>202</v>
      </c>
    </row>
    <row r="173" spans="1:15" x14ac:dyDescent="0.35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44">
        <f>+J183*J176</f>
        <v>23.540000000000003</v>
      </c>
      <c r="K173" s="44">
        <f t="shared" ref="K173:N173" si="230">+K183*K176</f>
        <v>25.187800000000006</v>
      </c>
      <c r="L173" s="44">
        <f t="shared" si="230"/>
        <v>26.950946000000005</v>
      </c>
      <c r="M173" s="44">
        <f t="shared" si="230"/>
        <v>28.837512220000011</v>
      </c>
      <c r="N173" s="44">
        <f t="shared" si="230"/>
        <v>30.856138075400018</v>
      </c>
    </row>
    <row r="174" spans="1:15" x14ac:dyDescent="0.35">
      <c r="A174" s="42" t="s">
        <v>128</v>
      </c>
      <c r="B174" s="43" t="str">
        <f>+IFERROR(B173/A173-1,"nm")</f>
        <v>nm</v>
      </c>
      <c r="C174" s="43">
        <f t="shared" ref="C174:N174" si="231">+IFERROR(C173/B173-1,"nm")</f>
        <v>0.5</v>
      </c>
      <c r="D174" s="43">
        <f t="shared" si="231"/>
        <v>3.7037037037036979E-2</v>
      </c>
      <c r="E174" s="43">
        <f t="shared" si="231"/>
        <v>0.1785714285714286</v>
      </c>
      <c r="F174" s="43">
        <f t="shared" si="231"/>
        <v>-6.0606060606060552E-2</v>
      </c>
      <c r="G174" s="43">
        <f t="shared" si="231"/>
        <v>-0.19354838709677424</v>
      </c>
      <c r="H174" s="43">
        <f t="shared" si="231"/>
        <v>4.0000000000000036E-2</v>
      </c>
      <c r="I174" s="43">
        <f t="shared" si="231"/>
        <v>-0.15384615384615385</v>
      </c>
      <c r="J174" s="43">
        <f t="shared" si="231"/>
        <v>7.0000000000000062E-2</v>
      </c>
      <c r="K174" s="43">
        <f t="shared" si="231"/>
        <v>7.0000000000000062E-2</v>
      </c>
      <c r="L174" s="43">
        <f t="shared" si="231"/>
        <v>6.999999999999984E-2</v>
      </c>
      <c r="M174" s="43">
        <f t="shared" si="231"/>
        <v>7.0000000000000284E-2</v>
      </c>
      <c r="N174" s="43">
        <f t="shared" si="231"/>
        <v>7.0000000000000284E-2</v>
      </c>
    </row>
    <row r="175" spans="1:15" x14ac:dyDescent="0.35">
      <c r="A175" s="42" t="s">
        <v>132</v>
      </c>
      <c r="B175" s="28">
        <f>+IFERROR(B173/B$166,"nm")</f>
        <v>9.0817356205852677E-3</v>
      </c>
      <c r="C175" s="28">
        <f t="shared" ref="C175:I175" si="232">+IFERROR(C173/C$166,"nm")</f>
        <v>1.3810741687979539E-2</v>
      </c>
      <c r="D175" s="28">
        <f t="shared" si="232"/>
        <v>1.3712047012732615E-2</v>
      </c>
      <c r="E175" s="28">
        <f t="shared" si="232"/>
        <v>1.7497348886532343E-2</v>
      </c>
      <c r="F175" s="28">
        <f t="shared" si="232"/>
        <v>1.6264428121720881E-2</v>
      </c>
      <c r="G175" s="28">
        <f t="shared" si="232"/>
        <v>1.3542795232936078E-2</v>
      </c>
      <c r="H175" s="28">
        <f t="shared" si="232"/>
        <v>1.1791383219954649E-2</v>
      </c>
      <c r="I175" s="28">
        <f t="shared" si="232"/>
        <v>9.3776641091219103E-3</v>
      </c>
      <c r="J175" s="28">
        <f t="shared" ref="J175:N175" si="233">+IFERROR(J173/J$145,"nm")</f>
        <v>0.27805339003071111</v>
      </c>
      <c r="K175" s="28">
        <f t="shared" si="233"/>
        <v>0.35845437028055538</v>
      </c>
      <c r="L175" s="28">
        <f t="shared" si="233"/>
        <v>0.46210382674722195</v>
      </c>
      <c r="M175" s="28">
        <f t="shared" si="233"/>
        <v>0.59572421038497303</v>
      </c>
      <c r="N175" s="28">
        <f t="shared" si="233"/>
        <v>0.76798181338785687</v>
      </c>
    </row>
    <row r="176" spans="1:15" x14ac:dyDescent="0.35">
      <c r="A176" s="42" t="s">
        <v>139</v>
      </c>
      <c r="B176" s="28">
        <f>+IFERROR(B173/B$183,"nm")</f>
        <v>0.14754098360655737</v>
      </c>
      <c r="C176" s="28">
        <f t="shared" ref="C176:I176" si="234">+IFERROR(C173/C$183,"nm")</f>
        <v>0.216</v>
      </c>
      <c r="D176" s="28">
        <f t="shared" si="234"/>
        <v>0.224</v>
      </c>
      <c r="E176" s="28">
        <f t="shared" si="234"/>
        <v>0.28695652173913044</v>
      </c>
      <c r="F176" s="28">
        <f>+IFERROR(F173/F$183,"nm")</f>
        <v>0.31</v>
      </c>
      <c r="G176" s="28">
        <f t="shared" si="234"/>
        <v>0.3125</v>
      </c>
      <c r="H176" s="28">
        <f t="shared" si="234"/>
        <v>0.41269841269841268</v>
      </c>
      <c r="I176" s="28">
        <f t="shared" si="234"/>
        <v>0.44897959183673469</v>
      </c>
      <c r="J176" s="71">
        <f>+I176</f>
        <v>0.44897959183673469</v>
      </c>
      <c r="K176" s="71">
        <f t="shared" ref="K176:N176" si="235">+J176</f>
        <v>0.44897959183673469</v>
      </c>
      <c r="L176" s="71">
        <f t="shared" si="235"/>
        <v>0.44897959183673469</v>
      </c>
      <c r="M176" s="71">
        <f t="shared" si="235"/>
        <v>0.44897959183673469</v>
      </c>
      <c r="N176" s="71">
        <f t="shared" si="235"/>
        <v>0.44897959183673469</v>
      </c>
      <c r="O176" s="78" t="s">
        <v>202</v>
      </c>
    </row>
    <row r="177" spans="1:15" x14ac:dyDescent="0.35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66">
        <f>+J170-J173</f>
        <v>715.83000000000015</v>
      </c>
      <c r="K177" s="66">
        <f>+K170-K173</f>
        <v>765.93810000000008</v>
      </c>
      <c r="L177" s="66">
        <f>+L170-L173</f>
        <v>819.55376700000011</v>
      </c>
      <c r="M177" s="66">
        <f>+M170-M173</f>
        <v>876.92253069000026</v>
      </c>
      <c r="N177" s="66">
        <f>+N170-N173</f>
        <v>938.30710783830034</v>
      </c>
    </row>
    <row r="178" spans="1:15" x14ac:dyDescent="0.35">
      <c r="A178" s="42" t="s">
        <v>128</v>
      </c>
      <c r="B178" s="43" t="str">
        <f>+IFERROR(B177/A177-1,"nm")</f>
        <v>nm</v>
      </c>
      <c r="C178" s="43">
        <f t="shared" ref="C178:N178" si="236">+IFERROR(C177/B177-1,"nm")</f>
        <v>-5.8027079303675011E-2</v>
      </c>
      <c r="D178" s="43">
        <f t="shared" si="236"/>
        <v>-2.0533880903490731E-2</v>
      </c>
      <c r="E178" s="43">
        <f t="shared" si="236"/>
        <v>-0.35010482180293501</v>
      </c>
      <c r="F178" s="43">
        <f t="shared" si="236"/>
        <v>-2.2580645161290325E-2</v>
      </c>
      <c r="G178" s="43">
        <f t="shared" si="236"/>
        <v>-1.980198019801982E-2</v>
      </c>
      <c r="H178" s="43">
        <f t="shared" si="236"/>
        <v>0.82828282828282829</v>
      </c>
      <c r="I178" s="43">
        <f t="shared" si="236"/>
        <v>0.2320441988950277</v>
      </c>
      <c r="J178" s="28">
        <f t="shared" si="236"/>
        <v>7.0000000000000284E-2</v>
      </c>
      <c r="K178" s="28">
        <f t="shared" si="236"/>
        <v>6.999999999999984E-2</v>
      </c>
      <c r="L178" s="28">
        <f t="shared" si="236"/>
        <v>7.0000000000000062E-2</v>
      </c>
      <c r="M178" s="28">
        <f t="shared" si="236"/>
        <v>7.0000000000000284E-2</v>
      </c>
      <c r="N178" s="28">
        <f t="shared" si="236"/>
        <v>7.0000000000000062E-2</v>
      </c>
    </row>
    <row r="179" spans="1:15" x14ac:dyDescent="0.35">
      <c r="A179" s="42" t="s">
        <v>130</v>
      </c>
      <c r="B179" s="28">
        <f>+IFERROR(B177/B$166,"nm")</f>
        <v>0.26084762865792127</v>
      </c>
      <c r="C179" s="28">
        <f t="shared" ref="C179:H179" si="237">+IFERROR(C177/C$166,"nm")</f>
        <v>0.24910485933503837</v>
      </c>
      <c r="D179" s="28">
        <f t="shared" si="237"/>
        <v>0.23359451518119489</v>
      </c>
      <c r="E179" s="28">
        <f t="shared" si="237"/>
        <v>0.16436903499469777</v>
      </c>
      <c r="F179" s="28">
        <f t="shared" si="237"/>
        <v>0.1589716684155299</v>
      </c>
      <c r="G179" s="28">
        <f t="shared" si="237"/>
        <v>0.16088840736728061</v>
      </c>
      <c r="H179" s="28">
        <f t="shared" si="237"/>
        <v>0.24625850340136055</v>
      </c>
      <c r="I179" s="28">
        <f>+IFERROR(I177/I$166,"nm")</f>
        <v>0.28516624040920718</v>
      </c>
      <c r="J179" s="28">
        <f t="shared" ref="J179:N179" si="238">+IFERROR(J177/J$166,"nm")</f>
        <v>0.28516624040920718</v>
      </c>
      <c r="K179" s="28">
        <f t="shared" si="238"/>
        <v>0.28516624040920718</v>
      </c>
      <c r="L179" s="28">
        <f t="shared" si="238"/>
        <v>0.28516624040920713</v>
      </c>
      <c r="M179" s="28">
        <f t="shared" si="238"/>
        <v>0.28516624040920718</v>
      </c>
      <c r="N179" s="28">
        <f t="shared" si="238"/>
        <v>0.28516624040920713</v>
      </c>
    </row>
    <row r="180" spans="1:15" x14ac:dyDescent="0.35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44">
        <f>+J166*J182</f>
        <v>9.6300000000000008</v>
      </c>
      <c r="K180" s="44">
        <f t="shared" ref="K180:N180" si="239">+K166*K182</f>
        <v>10.304100000000002</v>
      </c>
      <c r="L180" s="44">
        <f t="shared" si="239"/>
        <v>11.025387000000002</v>
      </c>
      <c r="M180" s="44">
        <f t="shared" si="239"/>
        <v>11.797164090000004</v>
      </c>
      <c r="N180" s="44">
        <f t="shared" si="239"/>
        <v>12.622965576300006</v>
      </c>
    </row>
    <row r="181" spans="1:15" x14ac:dyDescent="0.35">
      <c r="A181" s="42" t="s">
        <v>128</v>
      </c>
      <c r="B181" s="43" t="str">
        <f>+IFERROR(B180/A180-1,"nm")</f>
        <v>nm</v>
      </c>
      <c r="C181" s="43">
        <f t="shared" ref="C181:N181" si="240">+IFERROR(C180/B180-1,"nm")</f>
        <v>-0.43478260869565222</v>
      </c>
      <c r="D181" s="43">
        <f t="shared" si="240"/>
        <v>-0.23076923076923073</v>
      </c>
      <c r="E181" s="43">
        <f t="shared" si="240"/>
        <v>-0.26666666666666672</v>
      </c>
      <c r="F181" s="43">
        <f t="shared" si="240"/>
        <v>-0.18181818181818177</v>
      </c>
      <c r="G181" s="43">
        <f t="shared" si="240"/>
        <v>-0.33333333333333337</v>
      </c>
      <c r="H181" s="43">
        <f t="shared" si="240"/>
        <v>-0.41666666666666663</v>
      </c>
      <c r="I181" s="43">
        <f t="shared" si="240"/>
        <v>0.28571428571428581</v>
      </c>
      <c r="J181" s="43">
        <f t="shared" si="240"/>
        <v>7.0000000000000062E-2</v>
      </c>
      <c r="K181" s="43">
        <f t="shared" si="240"/>
        <v>7.0000000000000062E-2</v>
      </c>
      <c r="L181" s="43">
        <f t="shared" si="240"/>
        <v>7.0000000000000062E-2</v>
      </c>
      <c r="M181" s="43">
        <f t="shared" si="240"/>
        <v>7.0000000000000284E-2</v>
      </c>
      <c r="N181" s="43">
        <f t="shared" si="240"/>
        <v>7.0000000000000062E-2</v>
      </c>
    </row>
    <row r="182" spans="1:15" x14ac:dyDescent="0.35">
      <c r="A182" s="42" t="s">
        <v>132</v>
      </c>
      <c r="B182" s="28">
        <f>+IFERROR(B180/B$166,"nm")</f>
        <v>3.481331987891019E-2</v>
      </c>
      <c r="C182" s="28">
        <f t="shared" ref="C182:I182" si="241">+IFERROR(C180/C$166,"nm")</f>
        <v>1.9948849104859334E-2</v>
      </c>
      <c r="D182" s="28">
        <f t="shared" si="241"/>
        <v>1.4691478942213516E-2</v>
      </c>
      <c r="E182" s="28">
        <f t="shared" si="241"/>
        <v>1.166489925768823E-2</v>
      </c>
      <c r="F182" s="28">
        <f t="shared" si="241"/>
        <v>9.4438614900314802E-3</v>
      </c>
      <c r="G182" s="28">
        <f t="shared" si="241"/>
        <v>6.5005417118093175E-3</v>
      </c>
      <c r="H182" s="28">
        <f t="shared" si="241"/>
        <v>3.1746031746031746E-3</v>
      </c>
      <c r="I182" s="28">
        <f t="shared" si="241"/>
        <v>3.8363171355498722E-3</v>
      </c>
      <c r="J182" s="71">
        <f>+I182</f>
        <v>3.8363171355498722E-3</v>
      </c>
      <c r="K182" s="71">
        <f t="shared" ref="K182:N182" si="242">+J182</f>
        <v>3.8363171355498722E-3</v>
      </c>
      <c r="L182" s="71">
        <f t="shared" si="242"/>
        <v>3.8363171355498722E-3</v>
      </c>
      <c r="M182" s="71">
        <f t="shared" si="242"/>
        <v>3.8363171355498722E-3</v>
      </c>
      <c r="N182" s="71">
        <f t="shared" si="242"/>
        <v>3.8363171355498722E-3</v>
      </c>
      <c r="O182" s="78" t="s">
        <v>202</v>
      </c>
    </row>
    <row r="183" spans="1:15" x14ac:dyDescent="0.35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44">
        <f>+J166*J185</f>
        <v>52.430000000000007</v>
      </c>
      <c r="K183" s="44">
        <f t="shared" ref="K183:N183" si="243">+K166*K185</f>
        <v>56.100100000000012</v>
      </c>
      <c r="L183" s="44">
        <f t="shared" si="243"/>
        <v>60.027107000000015</v>
      </c>
      <c r="M183" s="44">
        <f t="shared" si="243"/>
        <v>64.229004490000023</v>
      </c>
      <c r="N183" s="44">
        <f t="shared" si="243"/>
        <v>68.725034804300037</v>
      </c>
    </row>
    <row r="184" spans="1:15" x14ac:dyDescent="0.35">
      <c r="A184" s="42" t="s">
        <v>128</v>
      </c>
      <c r="B184" s="43" t="str">
        <f t="shared" ref="B184:H184" si="244">+IFERROR(B183/A183-1,"nm")</f>
        <v>nm</v>
      </c>
      <c r="C184" s="43">
        <f t="shared" si="244"/>
        <v>2.4590163934426146E-2</v>
      </c>
      <c r="D184" s="43">
        <f t="shared" si="244"/>
        <v>0</v>
      </c>
      <c r="E184" s="43">
        <f t="shared" si="244"/>
        <v>-7.999999999999996E-2</v>
      </c>
      <c r="F184" s="43">
        <f t="shared" si="244"/>
        <v>-0.13043478260869568</v>
      </c>
      <c r="G184" s="43">
        <f t="shared" si="244"/>
        <v>-0.19999999999999996</v>
      </c>
      <c r="H184" s="43">
        <f t="shared" si="244"/>
        <v>-0.21250000000000002</v>
      </c>
      <c r="I184" s="43">
        <f>+IFERROR(I183/H183-1,"nm")</f>
        <v>-0.22222222222222221</v>
      </c>
      <c r="J184" s="43">
        <f>+IFERROR(J183/I183-1,"nm")</f>
        <v>7.0000000000000062E-2</v>
      </c>
      <c r="K184" s="43">
        <f t="shared" ref="K184:N184" si="245">+IFERROR(K183/J183-1,"nm")</f>
        <v>7.0000000000000062E-2</v>
      </c>
      <c r="L184" s="43">
        <f t="shared" si="245"/>
        <v>7.0000000000000062E-2</v>
      </c>
      <c r="M184" s="43">
        <f t="shared" si="245"/>
        <v>7.0000000000000062E-2</v>
      </c>
      <c r="N184" s="43">
        <f t="shared" si="245"/>
        <v>7.0000000000000284E-2</v>
      </c>
    </row>
    <row r="185" spans="1:15" x14ac:dyDescent="0.35">
      <c r="A185" s="42" t="s">
        <v>132</v>
      </c>
      <c r="B185" s="43">
        <f t="shared" ref="B185:I185" si="246">+IFERROR(B183/B$166,"nm")</f>
        <v>6.1553985872855703E-2</v>
      </c>
      <c r="C185" s="43">
        <f t="shared" si="246"/>
        <v>6.3938618925831206E-2</v>
      </c>
      <c r="D185" s="43">
        <f t="shared" si="246"/>
        <v>6.1214495592556317E-2</v>
      </c>
      <c r="E185" s="43">
        <f t="shared" si="246"/>
        <v>6.097560975609756E-2</v>
      </c>
      <c r="F185" s="43">
        <f t="shared" si="246"/>
        <v>5.2465897166841552E-2</v>
      </c>
      <c r="G185" s="43">
        <f t="shared" si="246"/>
        <v>4.3336944745395449E-2</v>
      </c>
      <c r="H185" s="43">
        <f t="shared" si="246"/>
        <v>2.8571428571428571E-2</v>
      </c>
      <c r="I185" s="43">
        <f t="shared" si="246"/>
        <v>2.0886615515771527E-2</v>
      </c>
      <c r="J185" s="71">
        <f>+I185</f>
        <v>2.0886615515771527E-2</v>
      </c>
      <c r="K185" s="71">
        <f t="shared" ref="K185:N185" si="247">+J185</f>
        <v>2.0886615515771527E-2</v>
      </c>
      <c r="L185" s="71">
        <f t="shared" si="247"/>
        <v>2.0886615515771527E-2</v>
      </c>
      <c r="M185" s="71">
        <f t="shared" si="247"/>
        <v>2.0886615515771527E-2</v>
      </c>
      <c r="N185" s="71">
        <f t="shared" si="247"/>
        <v>2.0886615515771527E-2</v>
      </c>
      <c r="O185" s="78" t="s">
        <v>202</v>
      </c>
    </row>
    <row r="186" spans="1:15" x14ac:dyDescent="0.35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5" x14ac:dyDescent="0.35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48">+J187*(1+K188)</f>
        <v>-72</v>
      </c>
      <c r="L187" s="1">
        <f t="shared" si="248"/>
        <v>-72</v>
      </c>
      <c r="M187" s="1">
        <f t="shared" si="248"/>
        <v>-72</v>
      </c>
      <c r="N187" s="1">
        <f t="shared" si="248"/>
        <v>-72</v>
      </c>
    </row>
    <row r="188" spans="1:15" x14ac:dyDescent="0.35">
      <c r="A188" s="40" t="s">
        <v>128</v>
      </c>
      <c r="B188" s="43" t="str">
        <f>+IFERROR(B187/A187-1,"nm")</f>
        <v>nm</v>
      </c>
      <c r="C188" s="43">
        <f t="shared" ref="C188:I188" si="249">+IFERROR(C187/B187-1,"nm")</f>
        <v>4.8780487804878092E-2</v>
      </c>
      <c r="D188" s="43">
        <f t="shared" si="249"/>
        <v>-1.8720930232558139</v>
      </c>
      <c r="E188" s="43">
        <f t="shared" si="249"/>
        <v>-0.65333333333333332</v>
      </c>
      <c r="F188" s="43">
        <f t="shared" si="249"/>
        <v>-1.2692307692307692</v>
      </c>
      <c r="G188" s="43">
        <f t="shared" si="249"/>
        <v>0.5714285714285714</v>
      </c>
      <c r="H188" s="43">
        <f t="shared" si="249"/>
        <v>-4.6363636363636367</v>
      </c>
      <c r="I188" s="43">
        <f t="shared" si="249"/>
        <v>-2.8</v>
      </c>
      <c r="J188" s="69">
        <f>+J189+J190</f>
        <v>0</v>
      </c>
      <c r="K188" s="69">
        <f t="shared" ref="K188:N188" si="250">+K189+K190</f>
        <v>0</v>
      </c>
      <c r="L188" s="69">
        <f t="shared" si="250"/>
        <v>0</v>
      </c>
      <c r="M188" s="69">
        <f t="shared" si="250"/>
        <v>0</v>
      </c>
      <c r="N188" s="69">
        <f t="shared" si="250"/>
        <v>0</v>
      </c>
    </row>
    <row r="189" spans="1:15" x14ac:dyDescent="0.35">
      <c r="A189" s="40" t="s">
        <v>136</v>
      </c>
      <c r="B189" s="28">
        <f>Historicals!C198</f>
        <v>0</v>
      </c>
      <c r="C189" s="28">
        <f>Historicals!D198</f>
        <v>0</v>
      </c>
      <c r="D189" s="28">
        <f>Historicals!E198</f>
        <v>0</v>
      </c>
      <c r="E189" s="28">
        <f>Historicals!F198</f>
        <v>0</v>
      </c>
      <c r="F189" s="28">
        <f>Historicals!G198</f>
        <v>0</v>
      </c>
      <c r="G189" s="28">
        <f>Historicals!H198</f>
        <v>0</v>
      </c>
      <c r="H189" s="28">
        <f>Historicals!I198</f>
        <v>0</v>
      </c>
      <c r="I189" s="28">
        <f>Historicals!J198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5" x14ac:dyDescent="0.35">
      <c r="A190" s="40" t="s">
        <v>137</v>
      </c>
      <c r="B190" s="43" t="str">
        <f>+IFERROR(B188-B189,"nm")</f>
        <v>nm</v>
      </c>
      <c r="C190" s="43">
        <f t="shared" ref="C190:I190" si="251">+IFERROR(C188-C189,"nm")</f>
        <v>4.8780487804878092E-2</v>
      </c>
      <c r="D190" s="43">
        <f t="shared" si="251"/>
        <v>-1.8720930232558139</v>
      </c>
      <c r="E190" s="43">
        <f t="shared" si="251"/>
        <v>-0.65333333333333332</v>
      </c>
      <c r="F190" s="43">
        <f t="shared" si="251"/>
        <v>-1.2692307692307692</v>
      </c>
      <c r="G190" s="43">
        <f t="shared" si="251"/>
        <v>0.5714285714285714</v>
      </c>
      <c r="H190" s="43">
        <f t="shared" si="251"/>
        <v>-4.6363636363636367</v>
      </c>
      <c r="I190" s="43">
        <f t="shared" si="251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5" x14ac:dyDescent="0.35">
      <c r="A191" s="9" t="s">
        <v>129</v>
      </c>
      <c r="B191" s="66">
        <f>+B198+B194</f>
        <v>-1022</v>
      </c>
      <c r="C191" s="66">
        <f t="shared" ref="C191:I191" si="252">+C198+C194</f>
        <v>-1089</v>
      </c>
      <c r="D191" s="66">
        <f t="shared" si="252"/>
        <v>-633</v>
      </c>
      <c r="E191" s="66">
        <f t="shared" si="252"/>
        <v>-1346</v>
      </c>
      <c r="F191" s="66">
        <f t="shared" si="252"/>
        <v>-1694</v>
      </c>
      <c r="G191" s="66">
        <f t="shared" si="252"/>
        <v>-1855</v>
      </c>
      <c r="H191" s="66">
        <f t="shared" si="252"/>
        <v>-2120</v>
      </c>
      <c r="I191" s="66">
        <f t="shared" si="252"/>
        <v>-2085</v>
      </c>
      <c r="J191" s="66">
        <f>+J187*J193</f>
        <v>-2085</v>
      </c>
      <c r="K191" s="66">
        <f t="shared" ref="K191:N191" si="253">+K187*K193</f>
        <v>-2085</v>
      </c>
      <c r="L191" s="66">
        <f t="shared" si="253"/>
        <v>-2085</v>
      </c>
      <c r="M191" s="66">
        <f t="shared" si="253"/>
        <v>-2085</v>
      </c>
      <c r="N191" s="66">
        <f t="shared" si="253"/>
        <v>-2085</v>
      </c>
    </row>
    <row r="192" spans="1:15" x14ac:dyDescent="0.35">
      <c r="A192" s="42" t="s">
        <v>128</v>
      </c>
      <c r="B192" s="43" t="str">
        <f>+IFERROR(B191/A191-1,"nm")</f>
        <v>nm</v>
      </c>
      <c r="C192" s="43">
        <f t="shared" ref="C192:N192" si="254">+IFERROR(C191/B191-1,"nm")</f>
        <v>6.5557729941291498E-2</v>
      </c>
      <c r="D192" s="43">
        <f t="shared" si="254"/>
        <v>-0.41873278236914602</v>
      </c>
      <c r="E192" s="43">
        <f t="shared" si="254"/>
        <v>1.126382306477093</v>
      </c>
      <c r="F192" s="43">
        <f t="shared" si="254"/>
        <v>0.25854383358098065</v>
      </c>
      <c r="G192" s="43">
        <f t="shared" si="254"/>
        <v>9.5041322314049603E-2</v>
      </c>
      <c r="H192" s="43">
        <f t="shared" si="254"/>
        <v>0.14285714285714279</v>
      </c>
      <c r="I192" s="43">
        <f t="shared" si="254"/>
        <v>-1.650943396226412E-2</v>
      </c>
      <c r="J192" s="43">
        <f t="shared" si="254"/>
        <v>0</v>
      </c>
      <c r="K192" s="43">
        <f t="shared" si="254"/>
        <v>0</v>
      </c>
      <c r="L192" s="43">
        <f t="shared" si="254"/>
        <v>0</v>
      </c>
      <c r="M192" s="43">
        <f t="shared" si="254"/>
        <v>0</v>
      </c>
      <c r="N192" s="43">
        <f t="shared" si="254"/>
        <v>0</v>
      </c>
    </row>
    <row r="193" spans="1:14" x14ac:dyDescent="0.35">
      <c r="A193" s="42" t="s">
        <v>130</v>
      </c>
      <c r="B193" s="28">
        <f>+IFERROR(B191/B$187,"nm")</f>
        <v>12.463414634146341</v>
      </c>
      <c r="C193" s="28">
        <f t="shared" ref="C193:I193" si="255">+IFERROR(C191/C$187,"nm")</f>
        <v>12.662790697674419</v>
      </c>
      <c r="D193" s="28">
        <f t="shared" si="255"/>
        <v>-8.44</v>
      </c>
      <c r="E193" s="28">
        <f t="shared" si="255"/>
        <v>-51.769230769230766</v>
      </c>
      <c r="F193" s="28">
        <f t="shared" si="255"/>
        <v>242</v>
      </c>
      <c r="G193" s="28">
        <f t="shared" si="255"/>
        <v>168.63636363636363</v>
      </c>
      <c r="H193" s="28">
        <f t="shared" si="255"/>
        <v>-53</v>
      </c>
      <c r="I193" s="28">
        <f t="shared" si="255"/>
        <v>28.958333333333332</v>
      </c>
      <c r="J193" s="71">
        <f>+I193</f>
        <v>28.958333333333332</v>
      </c>
      <c r="K193" s="71">
        <f t="shared" ref="K193:N193" si="256">+J193</f>
        <v>28.958333333333332</v>
      </c>
      <c r="L193" s="71">
        <f t="shared" si="256"/>
        <v>28.958333333333332</v>
      </c>
      <c r="M193" s="71">
        <f t="shared" si="256"/>
        <v>28.958333333333332</v>
      </c>
      <c r="N193" s="71">
        <f t="shared" si="256"/>
        <v>28.958333333333332</v>
      </c>
    </row>
    <row r="194" spans="1:14" x14ac:dyDescent="0.35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57">+K204*K197</f>
        <v>134</v>
      </c>
      <c r="L194" s="1">
        <f t="shared" si="257"/>
        <v>134</v>
      </c>
      <c r="M194" s="1">
        <f t="shared" si="257"/>
        <v>134</v>
      </c>
      <c r="N194" s="1">
        <f t="shared" si="257"/>
        <v>134</v>
      </c>
    </row>
    <row r="195" spans="1:14" x14ac:dyDescent="0.35">
      <c r="A195" s="42" t="s">
        <v>128</v>
      </c>
      <c r="B195" s="43" t="str">
        <f>+IFERROR(B194/A194-1,"nm")</f>
        <v>nm</v>
      </c>
      <c r="C195" s="43">
        <f t="shared" ref="C195:N195" si="258">+IFERROR(C194/B194-1,"nm")</f>
        <v>0.12000000000000011</v>
      </c>
      <c r="D195" s="43">
        <f t="shared" si="258"/>
        <v>8.3333333333333259E-2</v>
      </c>
      <c r="E195" s="43">
        <f t="shared" si="258"/>
        <v>0.20879120879120872</v>
      </c>
      <c r="F195" s="43">
        <f t="shared" si="258"/>
        <v>5.4545454545454453E-2</v>
      </c>
      <c r="G195" s="43">
        <f t="shared" si="258"/>
        <v>-3.4482758620689613E-2</v>
      </c>
      <c r="H195" s="43">
        <f t="shared" si="258"/>
        <v>0.2589285714285714</v>
      </c>
      <c r="I195" s="43">
        <f t="shared" si="258"/>
        <v>-4.9645390070921946E-2</v>
      </c>
      <c r="J195" s="43">
        <f t="shared" si="258"/>
        <v>0</v>
      </c>
      <c r="K195" s="43">
        <f t="shared" si="258"/>
        <v>0</v>
      </c>
      <c r="L195" s="43">
        <f t="shared" si="258"/>
        <v>0</v>
      </c>
      <c r="M195" s="43">
        <f t="shared" si="258"/>
        <v>0</v>
      </c>
      <c r="N195" s="43">
        <f t="shared" si="258"/>
        <v>0</v>
      </c>
    </row>
    <row r="196" spans="1:14" x14ac:dyDescent="0.35">
      <c r="A196" s="42" t="s">
        <v>132</v>
      </c>
      <c r="B196" s="28">
        <f>+IFERROR(B194/B$187,"nm")</f>
        <v>-0.91463414634146345</v>
      </c>
      <c r="C196" s="28">
        <f t="shared" ref="C196:I196" si="259">+IFERROR(C194/C$187,"nm")</f>
        <v>-0.97674418604651159</v>
      </c>
      <c r="D196" s="28">
        <f t="shared" si="259"/>
        <v>1.2133333333333334</v>
      </c>
      <c r="E196" s="28">
        <f t="shared" si="259"/>
        <v>4.2307692307692308</v>
      </c>
      <c r="F196" s="28">
        <f t="shared" si="259"/>
        <v>-16.571428571428573</v>
      </c>
      <c r="G196" s="28">
        <f t="shared" si="259"/>
        <v>-10.181818181818182</v>
      </c>
      <c r="H196" s="28">
        <f t="shared" si="259"/>
        <v>3.5249999999999999</v>
      </c>
      <c r="I196" s="28">
        <f t="shared" si="259"/>
        <v>-1.8611111111111112</v>
      </c>
      <c r="J196" s="28">
        <f t="shared" ref="J196:N196" si="260">+IFERROR(J194/J$145,"nm")</f>
        <v>1.582801795416962</v>
      </c>
      <c r="K196" s="28">
        <f t="shared" si="260"/>
        <v>1.9069901149601953</v>
      </c>
      <c r="L196" s="28">
        <f t="shared" si="260"/>
        <v>2.2975784517592714</v>
      </c>
      <c r="M196" s="28">
        <f t="shared" si="260"/>
        <v>2.7681668093485197</v>
      </c>
      <c r="N196" s="28">
        <f t="shared" si="260"/>
        <v>3.3351407341548431</v>
      </c>
    </row>
    <row r="197" spans="1:14" x14ac:dyDescent="0.35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61">+IFERROR(D194/D$204,"nm")</f>
        <v>7.3505654281098551E-2</v>
      </c>
      <c r="E197" s="28">
        <f t="shared" si="261"/>
        <v>7.586206896551724E-2</v>
      </c>
      <c r="F197" s="28">
        <f t="shared" si="261"/>
        <v>6.9336521219366412E-2</v>
      </c>
      <c r="G197" s="28">
        <f t="shared" si="261"/>
        <v>5.845511482254697E-2</v>
      </c>
      <c r="H197" s="28">
        <f t="shared" si="261"/>
        <v>7.5401069518716571E-2</v>
      </c>
      <c r="I197" s="28">
        <f t="shared" si="261"/>
        <v>7.374793615850303E-2</v>
      </c>
      <c r="J197" s="71">
        <f>+I197</f>
        <v>7.374793615850303E-2</v>
      </c>
      <c r="K197" s="71">
        <f t="shared" ref="K197:N197" si="262">+J197</f>
        <v>7.374793615850303E-2</v>
      </c>
      <c r="L197" s="71">
        <f t="shared" si="262"/>
        <v>7.374793615850303E-2</v>
      </c>
      <c r="M197" s="71">
        <f t="shared" si="262"/>
        <v>7.374793615850303E-2</v>
      </c>
      <c r="N197" s="71">
        <f t="shared" si="262"/>
        <v>7.374793615850303E-2</v>
      </c>
    </row>
    <row r="198" spans="1:14" x14ac:dyDescent="0.35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66">
        <f>+J191-J194</f>
        <v>-2219</v>
      </c>
      <c r="K198" s="66">
        <f t="shared" ref="K198:N198" si="263">+K191-K194</f>
        <v>-2219</v>
      </c>
      <c r="L198" s="66">
        <f t="shared" si="263"/>
        <v>-2219</v>
      </c>
      <c r="M198" s="66">
        <f t="shared" si="263"/>
        <v>-2219</v>
      </c>
      <c r="N198" s="66">
        <f t="shared" si="263"/>
        <v>-2219</v>
      </c>
    </row>
    <row r="199" spans="1:14" x14ac:dyDescent="0.35">
      <c r="A199" s="42" t="s">
        <v>128</v>
      </c>
      <c r="B199" s="43" t="str">
        <f>+IFERROR(B198/A198-1,"nm")</f>
        <v>nm</v>
      </c>
      <c r="C199" s="43">
        <f t="shared" ref="C199:N199" si="264">+IFERROR(C198/B198-1,"nm")</f>
        <v>6.9279854147675568E-2</v>
      </c>
      <c r="D199" s="43">
        <f t="shared" si="264"/>
        <v>-0.38277919863597609</v>
      </c>
      <c r="E199" s="43">
        <f t="shared" si="264"/>
        <v>1.0110497237569063</v>
      </c>
      <c r="F199" s="43">
        <f t="shared" si="264"/>
        <v>0.24313186813186816</v>
      </c>
      <c r="G199" s="43">
        <f t="shared" si="264"/>
        <v>8.6740331491712785E-2</v>
      </c>
      <c r="H199" s="43">
        <f t="shared" si="264"/>
        <v>0.14946619217081847</v>
      </c>
      <c r="I199" s="43">
        <f t="shared" si="264"/>
        <v>-1.8575851393188847E-2</v>
      </c>
      <c r="J199" s="28">
        <f t="shared" si="264"/>
        <v>0</v>
      </c>
      <c r="K199" s="28">
        <f t="shared" si="264"/>
        <v>0</v>
      </c>
      <c r="L199" s="28">
        <f t="shared" si="264"/>
        <v>0</v>
      </c>
      <c r="M199" s="28">
        <f t="shared" si="264"/>
        <v>0</v>
      </c>
      <c r="N199" s="28">
        <f t="shared" si="264"/>
        <v>0</v>
      </c>
    </row>
    <row r="200" spans="1:14" x14ac:dyDescent="0.35">
      <c r="A200" s="42" t="s">
        <v>130</v>
      </c>
      <c r="B200" s="28">
        <f>+IFERROR(B198/B$187,"nm")</f>
        <v>13.378048780487806</v>
      </c>
      <c r="C200" s="28">
        <f t="shared" ref="C200:N200" si="265">+IFERROR(C198/C$187,"nm")</f>
        <v>13.63953488372093</v>
      </c>
      <c r="D200" s="28">
        <f t="shared" si="265"/>
        <v>-9.6533333333333342</v>
      </c>
      <c r="E200" s="28">
        <f t="shared" si="265"/>
        <v>-56</v>
      </c>
      <c r="F200" s="28">
        <f t="shared" si="265"/>
        <v>258.57142857142856</v>
      </c>
      <c r="G200" s="28">
        <f t="shared" si="265"/>
        <v>178.81818181818181</v>
      </c>
      <c r="H200" s="28">
        <f t="shared" si="265"/>
        <v>-56.524999999999999</v>
      </c>
      <c r="I200" s="28">
        <f t="shared" si="265"/>
        <v>30.819444444444443</v>
      </c>
      <c r="J200" s="28">
        <f t="shared" si="265"/>
        <v>30.819444444444443</v>
      </c>
      <c r="K200" s="28">
        <f t="shared" si="265"/>
        <v>30.819444444444443</v>
      </c>
      <c r="L200" s="28">
        <f t="shared" si="265"/>
        <v>30.819444444444443</v>
      </c>
      <c r="M200" s="28">
        <f t="shared" si="265"/>
        <v>30.819444444444443</v>
      </c>
      <c r="N200" s="28">
        <f t="shared" si="265"/>
        <v>30.819444444444443</v>
      </c>
    </row>
    <row r="201" spans="1:14" x14ac:dyDescent="0.35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66">+K187*K203</f>
        <v>50</v>
      </c>
      <c r="L201" s="1">
        <f t="shared" si="266"/>
        <v>50</v>
      </c>
      <c r="M201" s="1">
        <f t="shared" si="266"/>
        <v>50</v>
      </c>
      <c r="N201" s="1">
        <f t="shared" si="266"/>
        <v>50</v>
      </c>
    </row>
    <row r="202" spans="1:14" x14ac:dyDescent="0.35">
      <c r="A202" s="42" t="s">
        <v>128</v>
      </c>
      <c r="B202" s="43" t="str">
        <f>+IFERROR(B201/A201-1,"nm")</f>
        <v>nm</v>
      </c>
      <c r="C202" s="43">
        <f t="shared" ref="C202:N202" si="267">+IFERROR(C201/B201-1,"nm")</f>
        <v>1.5384615384615383</v>
      </c>
      <c r="D202" s="43">
        <f t="shared" si="267"/>
        <v>0.10227272727272729</v>
      </c>
      <c r="E202" s="43">
        <f t="shared" si="267"/>
        <v>-0.45360824742268047</v>
      </c>
      <c r="F202" s="43">
        <f t="shared" si="267"/>
        <v>1.3710691823899372</v>
      </c>
      <c r="G202" s="43">
        <f t="shared" si="267"/>
        <v>-0.156498673740053</v>
      </c>
      <c r="H202" s="43">
        <f t="shared" si="267"/>
        <v>-0.96540880503144655</v>
      </c>
      <c r="I202" s="43">
        <f t="shared" si="267"/>
        <v>3.5454545454545459</v>
      </c>
      <c r="J202" s="43">
        <f t="shared" si="267"/>
        <v>0</v>
      </c>
      <c r="K202" s="43">
        <f t="shared" si="267"/>
        <v>0</v>
      </c>
      <c r="L202" s="43">
        <f t="shared" si="267"/>
        <v>0</v>
      </c>
      <c r="M202" s="43">
        <f t="shared" si="267"/>
        <v>0</v>
      </c>
      <c r="N202" s="43">
        <f t="shared" si="267"/>
        <v>0</v>
      </c>
    </row>
    <row r="203" spans="1:14" x14ac:dyDescent="0.35">
      <c r="A203" s="42" t="s">
        <v>132</v>
      </c>
      <c r="B203" s="28">
        <f>+IFERROR(B201/B$187,"nm")</f>
        <v>-1.2682926829268293</v>
      </c>
      <c r="C203" s="28">
        <f t="shared" ref="C203:I203" si="268">+IFERROR(C201/C$187,"nm")</f>
        <v>-3.0697674418604652</v>
      </c>
      <c r="D203" s="28">
        <f t="shared" si="268"/>
        <v>3.88</v>
      </c>
      <c r="E203" s="28">
        <f t="shared" si="268"/>
        <v>6.115384615384615</v>
      </c>
      <c r="F203" s="28">
        <f t="shared" si="268"/>
        <v>-53.857142857142854</v>
      </c>
      <c r="G203" s="28">
        <f t="shared" si="268"/>
        <v>-28.90909090909091</v>
      </c>
      <c r="H203" s="28">
        <f t="shared" si="268"/>
        <v>0.27500000000000002</v>
      </c>
      <c r="I203" s="28">
        <f t="shared" si="268"/>
        <v>-0.69444444444444442</v>
      </c>
      <c r="J203" s="71">
        <f>+I203</f>
        <v>-0.69444444444444442</v>
      </c>
      <c r="K203" s="71">
        <f t="shared" ref="K203:N203" si="269">+J203</f>
        <v>-0.69444444444444442</v>
      </c>
      <c r="L203" s="71">
        <f t="shared" si="269"/>
        <v>-0.69444444444444442</v>
      </c>
      <c r="M203" s="71">
        <f t="shared" si="269"/>
        <v>-0.69444444444444442</v>
      </c>
      <c r="N203" s="71">
        <f t="shared" si="269"/>
        <v>-0.69444444444444442</v>
      </c>
    </row>
    <row r="204" spans="1:14" x14ac:dyDescent="0.35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70">+K187*K206</f>
        <v>1817</v>
      </c>
      <c r="L204" s="66">
        <f t="shared" si="270"/>
        <v>1817</v>
      </c>
      <c r="M204" s="66">
        <f t="shared" si="270"/>
        <v>1817</v>
      </c>
      <c r="N204" s="66">
        <f t="shared" si="270"/>
        <v>1817</v>
      </c>
    </row>
    <row r="205" spans="1:14" x14ac:dyDescent="0.35">
      <c r="A205" s="42" t="s">
        <v>128</v>
      </c>
      <c r="B205" s="43" t="str">
        <f t="shared" ref="B205:H205" si="271">+IFERROR(B204/A204-1,"nm")</f>
        <v>nm</v>
      </c>
      <c r="C205" s="43">
        <f t="shared" si="271"/>
        <v>0.31416549789621318</v>
      </c>
      <c r="D205" s="43">
        <f t="shared" si="271"/>
        <v>0.32123799359658478</v>
      </c>
      <c r="E205" s="43">
        <f t="shared" si="271"/>
        <v>0.17124394184168024</v>
      </c>
      <c r="F205" s="43">
        <f t="shared" si="271"/>
        <v>0.15379310344827579</v>
      </c>
      <c r="G205" s="43">
        <f t="shared" si="271"/>
        <v>0.14524805738194857</v>
      </c>
      <c r="H205" s="43">
        <f t="shared" si="271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72">+IFERROR(K204/J204-1,"nm")</f>
        <v>0</v>
      </c>
      <c r="L205" s="43">
        <f t="shared" si="272"/>
        <v>0</v>
      </c>
      <c r="M205" s="43">
        <f t="shared" si="272"/>
        <v>0</v>
      </c>
      <c r="N205" s="43">
        <f t="shared" si="272"/>
        <v>0</v>
      </c>
    </row>
    <row r="206" spans="1:14" x14ac:dyDescent="0.35">
      <c r="A206" s="42" t="s">
        <v>132</v>
      </c>
      <c r="B206" s="43">
        <f>+IFERROR(B204/B$187,"nm")</f>
        <v>-8.6951219512195124</v>
      </c>
      <c r="C206" s="43">
        <f t="shared" ref="C206:I206" si="273">+IFERROR(C204/C$187,"nm")</f>
        <v>-10.895348837209303</v>
      </c>
      <c r="D206" s="43">
        <f t="shared" si="273"/>
        <v>16.506666666666668</v>
      </c>
      <c r="E206" s="43">
        <f t="shared" si="273"/>
        <v>55.769230769230766</v>
      </c>
      <c r="F206" s="43">
        <f t="shared" si="273"/>
        <v>-239</v>
      </c>
      <c r="G206" s="43">
        <f t="shared" si="273"/>
        <v>-174.18181818181819</v>
      </c>
      <c r="H206" s="43">
        <f t="shared" si="273"/>
        <v>46.75</v>
      </c>
      <c r="I206" s="43">
        <f t="shared" si="273"/>
        <v>-25.236111111111111</v>
      </c>
      <c r="J206" s="71">
        <f>+I206</f>
        <v>-25.236111111111111</v>
      </c>
      <c r="K206" s="71">
        <f t="shared" ref="K206:N206" si="274">+J206</f>
        <v>-25.236111111111111</v>
      </c>
      <c r="L206" s="71">
        <f t="shared" si="274"/>
        <v>-25.236111111111111</v>
      </c>
      <c r="M206" s="71">
        <f t="shared" si="274"/>
        <v>-25.236111111111111</v>
      </c>
      <c r="N206" s="71">
        <f t="shared" si="274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B20" zoomScale="83" workbookViewId="0">
      <selection activeCell="L41" sqref="L41"/>
    </sheetView>
  </sheetViews>
  <sheetFormatPr defaultRowHeight="14.5" x14ac:dyDescent="0.35"/>
  <cols>
    <col min="1" max="1" width="48.81640625" customWidth="1"/>
    <col min="2" max="2" width="12.54296875" customWidth="1"/>
    <col min="3" max="15" width="11.81640625" customWidth="1"/>
    <col min="16" max="16" width="15.36328125" customWidth="1"/>
  </cols>
  <sheetData>
    <row r="1" spans="1:15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5" x14ac:dyDescent="0.35">
      <c r="A2" s="36" t="s">
        <v>141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5" x14ac:dyDescent="0.35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>
        <f>'Segmental forecast'!J3</f>
        <v>51001.343333333338</v>
      </c>
      <c r="L3" s="9">
        <f>'Segmental forecast'!K3</f>
        <v>55803.493077777784</v>
      </c>
      <c r="M3" s="9">
        <f>'Segmental forecast'!L3</f>
        <v>61189.07728781482</v>
      </c>
      <c r="N3" s="9">
        <f>'Segmental forecast'!M3</f>
        <v>67243.055594089034</v>
      </c>
      <c r="O3" s="9">
        <f>'Segmental forecast'!N3</f>
        <v>74064.999344989963</v>
      </c>
    </row>
    <row r="4" spans="1:15" x14ac:dyDescent="0.35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>
        <f>'Segmental forecast'!J4</f>
        <v>9.1872047384571554E-2</v>
      </c>
      <c r="L4" s="51">
        <f>'Segmental forecast'!K4</f>
        <v>9.4157318819205971E-2</v>
      </c>
      <c r="M4" s="51">
        <f>'Segmental forecast'!L4</f>
        <v>9.6509804548090106E-2</v>
      </c>
      <c r="N4" s="51">
        <f>'Segmental forecast'!M4</f>
        <v>9.8938872338246497E-2</v>
      </c>
      <c r="O4" s="51">
        <f>'Segmental forecast'!N4</f>
        <v>0.10145201895763645</v>
      </c>
    </row>
    <row r="5" spans="1:15" x14ac:dyDescent="0.35">
      <c r="A5" s="1" t="s">
        <v>142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>
        <f>'Segmental forecast'!J5</f>
        <v>9897.0336063294508</v>
      </c>
      <c r="L5" s="9">
        <f>'Segmental forecast'!K5</f>
        <v>11907.477051317777</v>
      </c>
      <c r="M5" s="9">
        <f>'Segmental forecast'!L5</f>
        <v>13994.583670493625</v>
      </c>
      <c r="N5" s="9">
        <f>'Segmental forecast'!M5</f>
        <v>16200.392317980863</v>
      </c>
      <c r="O5" s="9">
        <f>'Segmental forecast'!N5</f>
        <v>18568.504242421364</v>
      </c>
    </row>
    <row r="6" spans="1:15" x14ac:dyDescent="0.35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>
        <f>'Segmental forecast'!J8</f>
        <v>711.64834878793624</v>
      </c>
      <c r="L6" s="52">
        <f>'Segmental forecast'!K8</f>
        <v>719.7816216608519</v>
      </c>
      <c r="M6" s="52">
        <f>'Segmental forecast'!L8</f>
        <v>738.01418402718593</v>
      </c>
      <c r="N6" s="52">
        <f>'Segmental forecast'!M8</f>
        <v>766.15394539711713</v>
      </c>
      <c r="O6" s="52">
        <f>'Segmental forecast'!N8</f>
        <v>804.27879434074919</v>
      </c>
    </row>
    <row r="7" spans="1:15" x14ac:dyDescent="0.35">
      <c r="A7" s="4" t="s">
        <v>133</v>
      </c>
      <c r="B7" s="4"/>
      <c r="C7" s="5">
        <f>C5-C6</f>
        <v>4233</v>
      </c>
      <c r="D7" s="5">
        <f t="shared" ref="D7:O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>
        <f t="shared" si="2"/>
        <v>9185.3852575415149</v>
      </c>
      <c r="L7" s="5">
        <f t="shared" si="2"/>
        <v>11187.695429656926</v>
      </c>
      <c r="M7" s="5">
        <f t="shared" si="2"/>
        <v>13256.569486466438</v>
      </c>
      <c r="N7" s="5">
        <f t="shared" si="2"/>
        <v>15434.238372583746</v>
      </c>
      <c r="O7" s="5">
        <f t="shared" si="2"/>
        <v>17764.225448080615</v>
      </c>
    </row>
    <row r="8" spans="1:15" x14ac:dyDescent="0.35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>
        <f t="shared" ref="K8" si="10">+IFERROR(K7/J7-1,"nm")</f>
        <v>0.33975864316533189</v>
      </c>
      <c r="L8" s="53">
        <f t="shared" ref="L8" si="11">+IFERROR(L7/K7-1,"nm")</f>
        <v>0.2179886979124197</v>
      </c>
      <c r="M8" s="53">
        <f t="shared" ref="M8" si="12">+IFERROR(M7/L7-1,"nm")</f>
        <v>0.18492405963476921</v>
      </c>
      <c r="N8" s="53">
        <f t="shared" ref="N8" si="13">+IFERROR(N7/M7-1,"nm")</f>
        <v>0.16427092154878209</v>
      </c>
      <c r="O8" s="53">
        <f t="shared" ref="O8" si="14">+IFERROR(O7/N7-1,"nm")</f>
        <v>0.15096223210052839</v>
      </c>
    </row>
    <row r="9" spans="1:15" x14ac:dyDescent="0.35">
      <c r="A9" s="38" t="s">
        <v>130</v>
      </c>
      <c r="B9" s="38"/>
      <c r="C9" s="53">
        <f>+IFERROR(C7/C$3,"nm")</f>
        <v>0.13832881278389594</v>
      </c>
      <c r="D9" s="53">
        <f t="shared" ref="D9:O9" si="15">+IFERROR(D7/D$3,"nm")</f>
        <v>0.14337781072399308</v>
      </c>
      <c r="E9" s="53">
        <f t="shared" si="15"/>
        <v>0.14395924308588065</v>
      </c>
      <c r="F9" s="53">
        <f t="shared" si="15"/>
        <v>0.12031211363573921</v>
      </c>
      <c r="G9" s="53">
        <f t="shared" si="15"/>
        <v>0.12398701331901731</v>
      </c>
      <c r="H9" s="53">
        <f t="shared" si="15"/>
        <v>7.9565810229126011E-2</v>
      </c>
      <c r="I9" s="53">
        <f t="shared" si="15"/>
        <v>0.1554402981723472</v>
      </c>
      <c r="J9" s="53">
        <f t="shared" si="15"/>
        <v>0.14677799186469706</v>
      </c>
      <c r="K9" s="53">
        <f t="shared" si="15"/>
        <v>0.18010084945229574</v>
      </c>
      <c r="L9" s="53">
        <f t="shared" si="15"/>
        <v>0.20048378358795105</v>
      </c>
      <c r="M9" s="53">
        <f t="shared" si="15"/>
        <v>0.21664927915339474</v>
      </c>
      <c r="N9" s="53">
        <f t="shared" si="15"/>
        <v>0.22952910506851631</v>
      </c>
      <c r="O9" s="53">
        <f t="shared" si="15"/>
        <v>0.23984642685725285</v>
      </c>
    </row>
    <row r="10" spans="1:15" x14ac:dyDescent="0.35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>
        <f>J10*(1+Historicals!$K$8)</f>
        <v>272.43791694418718</v>
      </c>
      <c r="L10" s="3">
        <f>K10*(1+Historicals!$K$8)</f>
        <v>362.06057848237964</v>
      </c>
      <c r="M10" s="3">
        <f>L10*(1+Historicals!$K$8)</f>
        <v>481.16599906998488</v>
      </c>
      <c r="N10" s="3">
        <f>M10*(1+Historicals!$K$8)</f>
        <v>639.45298776095308</v>
      </c>
      <c r="O10" s="3">
        <f>N10*(1+Historicals!$K$8)</f>
        <v>849.81092667966277</v>
      </c>
    </row>
    <row r="11" spans="1:15" x14ac:dyDescent="0.35">
      <c r="A11" s="4" t="s">
        <v>143</v>
      </c>
      <c r="B11" s="4"/>
      <c r="C11" s="5">
        <f>C7-C10</f>
        <v>4205</v>
      </c>
      <c r="D11" s="5">
        <f t="shared" ref="D11:O11" si="16">D7-D10</f>
        <v>4623</v>
      </c>
      <c r="E11" s="5">
        <f t="shared" si="16"/>
        <v>4886</v>
      </c>
      <c r="F11" s="5">
        <f t="shared" si="16"/>
        <v>4325</v>
      </c>
      <c r="G11" s="5">
        <f t="shared" si="16"/>
        <v>4801</v>
      </c>
      <c r="H11" s="5">
        <f t="shared" si="16"/>
        <v>2887</v>
      </c>
      <c r="I11" s="5">
        <f t="shared" si="16"/>
        <v>6661</v>
      </c>
      <c r="J11" s="5">
        <f t="shared" si="16"/>
        <v>6651</v>
      </c>
      <c r="K11" s="5">
        <f t="shared" si="16"/>
        <v>8912.9473405973276</v>
      </c>
      <c r="L11" s="5">
        <f t="shared" si="16"/>
        <v>10825.634851174545</v>
      </c>
      <c r="M11" s="5">
        <f t="shared" si="16"/>
        <v>12775.403487396454</v>
      </c>
      <c r="N11" s="5">
        <f t="shared" si="16"/>
        <v>14794.785384822793</v>
      </c>
      <c r="O11" s="5">
        <f t="shared" si="16"/>
        <v>16914.414521400951</v>
      </c>
    </row>
    <row r="12" spans="1:15" x14ac:dyDescent="0.35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>
        <f>J12*(1+Historicals!$K$11)</f>
        <v>568.78315565491062</v>
      </c>
      <c r="L12" s="3">
        <f>K12*(1+Historicals!$K$11)</f>
        <v>534.73434406075751</v>
      </c>
      <c r="M12" s="3">
        <f>L12*(1+Historicals!$K$11)</f>
        <v>502.72378124287002</v>
      </c>
      <c r="N12" s="3">
        <f>M12*(1+Historicals!$K$11)</f>
        <v>472.62945242659265</v>
      </c>
      <c r="O12" s="3">
        <f>N12*(1+Historicals!$K$11)</f>
        <v>444.33664695314019</v>
      </c>
    </row>
    <row r="13" spans="1:15" x14ac:dyDescent="0.35">
      <c r="A13" s="47" t="s">
        <v>144</v>
      </c>
      <c r="B13" s="47"/>
      <c r="C13" s="53">
        <f>C12/C11</f>
        <v>0.22164090368608799</v>
      </c>
      <c r="D13" s="53">
        <f t="shared" ref="D13:O13" si="17">D12/D11</f>
        <v>0.18667531905688947</v>
      </c>
      <c r="E13" s="53">
        <f t="shared" si="17"/>
        <v>0.13221449038067951</v>
      </c>
      <c r="F13" s="53">
        <f t="shared" si="17"/>
        <v>0.55306358381502885</v>
      </c>
      <c r="G13" s="53">
        <f t="shared" si="17"/>
        <v>0.16079983336804832</v>
      </c>
      <c r="H13" s="53">
        <f t="shared" si="17"/>
        <v>0.12054035330793211</v>
      </c>
      <c r="I13" s="53">
        <f t="shared" si="17"/>
        <v>0.14021918630836211</v>
      </c>
      <c r="J13" s="53">
        <f t="shared" si="17"/>
        <v>9.0963764847391368E-2</v>
      </c>
      <c r="K13" s="53">
        <f t="shared" si="17"/>
        <v>6.3815383836520218E-2</v>
      </c>
      <c r="L13" s="53">
        <f t="shared" si="17"/>
        <v>4.9395194961960188E-2</v>
      </c>
      <c r="M13" s="53">
        <f t="shared" si="17"/>
        <v>3.935091222275923E-2</v>
      </c>
      <c r="N13" s="53">
        <f t="shared" si="17"/>
        <v>3.1945678165189124E-2</v>
      </c>
      <c r="O13" s="53">
        <f t="shared" si="17"/>
        <v>2.6269703062494036E-2</v>
      </c>
    </row>
    <row r="14" spans="1:15" ht="15" thickBot="1" x14ac:dyDescent="0.4">
      <c r="A14" s="6" t="s">
        <v>145</v>
      </c>
      <c r="B14" s="6"/>
      <c r="C14" s="7">
        <f>+C11-C12</f>
        <v>3273</v>
      </c>
      <c r="D14" s="7">
        <f t="shared" ref="D14:O14" si="18">+D11-D12</f>
        <v>3760</v>
      </c>
      <c r="E14" s="7">
        <f t="shared" si="18"/>
        <v>4240</v>
      </c>
      <c r="F14" s="7">
        <f t="shared" si="18"/>
        <v>1933</v>
      </c>
      <c r="G14" s="7">
        <f t="shared" si="18"/>
        <v>4029</v>
      </c>
      <c r="H14" s="7">
        <f t="shared" si="18"/>
        <v>2539</v>
      </c>
      <c r="I14" s="7">
        <f t="shared" si="18"/>
        <v>5727</v>
      </c>
      <c r="J14" s="7">
        <f t="shared" si="18"/>
        <v>6046</v>
      </c>
      <c r="K14" s="7">
        <f t="shared" si="18"/>
        <v>8344.1641849424177</v>
      </c>
      <c r="L14" s="7">
        <f t="shared" si="18"/>
        <v>10290.900507113787</v>
      </c>
      <c r="M14" s="7">
        <f t="shared" si="18"/>
        <v>12272.679706153584</v>
      </c>
      <c r="N14" s="7">
        <f t="shared" si="18"/>
        <v>14322.155932396201</v>
      </c>
      <c r="O14" s="7">
        <f t="shared" si="18"/>
        <v>16470.077874447812</v>
      </c>
    </row>
    <row r="15" spans="1:15" ht="15" thickTop="1" x14ac:dyDescent="0.35">
      <c r="A15" t="s">
        <v>146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>
        <f>J15*(1+Historicals!$K$18)</f>
        <v>1589.4113855334365</v>
      </c>
      <c r="L15" s="3">
        <f>K15*(1+Historicals!$K$18)</f>
        <v>1568.3067745612855</v>
      </c>
      <c r="M15" s="3">
        <f>L15*(1+Historicals!$K$18)</f>
        <v>1547.4823960124954</v>
      </c>
      <c r="N15" s="3">
        <f>M15*(1+Historicals!$K$18)</f>
        <v>1526.9345288892616</v>
      </c>
      <c r="O15" s="3">
        <f>N15*(1+Historicals!$K$18)</f>
        <v>1506.6595016021397</v>
      </c>
    </row>
    <row r="16" spans="1:15" x14ac:dyDescent="0.35">
      <c r="A16" t="s">
        <v>147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>
        <f>J16*(1+Historicals!$K$15)</f>
        <v>4.1482826947644824</v>
      </c>
      <c r="L16" s="55">
        <f>K16*(1+Historicals!$K$15)</f>
        <v>4.5888664841819935</v>
      </c>
      <c r="M16" s="55">
        <f>L16*(1+Historicals!$K$15)</f>
        <v>5.0762441133111729</v>
      </c>
      <c r="N16" s="55">
        <f>M16*(1+Historicals!$K$15)</f>
        <v>5.6153854959063505</v>
      </c>
      <c r="O16" s="55">
        <f>N16*(1+Historicals!$K$15)</f>
        <v>6.2117883938932765</v>
      </c>
    </row>
    <row r="17" spans="1:17" x14ac:dyDescent="0.35">
      <c r="A17" t="s">
        <v>148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7" x14ac:dyDescent="0.35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9">+IFERROR(F17/E17-1,"nm")</f>
        <v>0.11884265243818604</v>
      </c>
      <c r="G18" s="53">
        <f t="shared" si="19"/>
        <v>9.8549902190775418E-2</v>
      </c>
      <c r="H18" s="53">
        <f t="shared" si="19"/>
        <v>0.10844546481641237</v>
      </c>
      <c r="I18" s="53">
        <f t="shared" si="19"/>
        <v>0.11562237146023313</v>
      </c>
      <c r="J18" s="53">
        <f t="shared" si="19"/>
        <v>0.12051489745803123</v>
      </c>
      <c r="K18" s="54"/>
      <c r="L18" s="54"/>
      <c r="M18" s="54"/>
      <c r="N18" s="54"/>
      <c r="O18" s="54"/>
    </row>
    <row r="19" spans="1:17" x14ac:dyDescent="0.35">
      <c r="A19" s="47" t="s">
        <v>149</v>
      </c>
      <c r="B19" s="47"/>
      <c r="C19" s="53">
        <f>C17/C16</f>
        <v>0.2747319911499016</v>
      </c>
      <c r="D19" s="53">
        <f t="shared" ref="D19:J19" si="20">D17/D16</f>
        <v>0.27153408788989852</v>
      </c>
      <c r="E19" s="53">
        <f t="shared" si="20"/>
        <v>0.26678157346971454</v>
      </c>
      <c r="F19" s="53">
        <f t="shared" si="20"/>
        <v>0.64034305490516696</v>
      </c>
      <c r="G19" s="53">
        <f t="shared" si="20"/>
        <v>0.33053618328975809</v>
      </c>
      <c r="H19" s="53">
        <f t="shared" si="20"/>
        <v>0.57018094998743407</v>
      </c>
      <c r="I19" s="53">
        <f t="shared" si="20"/>
        <v>0.2858906173422156</v>
      </c>
      <c r="J19" s="53">
        <f t="shared" si="20"/>
        <v>0.30411389785613774</v>
      </c>
      <c r="K19" s="53"/>
      <c r="L19" s="53"/>
      <c r="M19" s="53"/>
      <c r="N19" s="53"/>
      <c r="O19" s="53"/>
    </row>
    <row r="20" spans="1:17" x14ac:dyDescent="0.35">
      <c r="A20" s="48" t="s">
        <v>150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7" x14ac:dyDescent="0.35">
      <c r="A21" t="s">
        <v>151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>
        <f>J21*(1+Historicals!$K$25)</f>
        <v>8689.2841332001808</v>
      </c>
      <c r="L21" s="3">
        <f>K21*(1+Historicals!$K$25)</f>
        <v>8806.1183517010049</v>
      </c>
      <c r="M21" s="3">
        <f>L21*(1+Historicals!$K$25)</f>
        <v>8924.5234976112042</v>
      </c>
      <c r="N21" s="3">
        <f>M21*(1+Historicals!$K$25)</f>
        <v>9044.5206932779583</v>
      </c>
      <c r="O21" s="3">
        <f>N21*(1+Historicals!$K$25)</f>
        <v>9166.1313450549169</v>
      </c>
    </row>
    <row r="22" spans="1:17" x14ac:dyDescent="0.35">
      <c r="A22" t="s">
        <v>152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>
        <f>J22*(1+Historicals!$K$26)</f>
        <v>4692.8478286403142</v>
      </c>
      <c r="L22" s="3">
        <f>K22*(1+Historicals!$K$26)</f>
        <v>4979.159109829101</v>
      </c>
      <c r="M22" s="3">
        <f>L22*(1+Historicals!$K$26)</f>
        <v>5282.9382810346233</v>
      </c>
      <c r="N22" s="3">
        <f>M22*(1+Historicals!$K$26)</f>
        <v>5605.2510605910302</v>
      </c>
      <c r="O22" s="3">
        <f>N22*(1+Historicals!$K$26)</f>
        <v>5947.2281864522802</v>
      </c>
    </row>
    <row r="23" spans="1:17" x14ac:dyDescent="0.35">
      <c r="A23" t="s">
        <v>153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>
        <f>J23*(1+$P$23)</f>
        <v>10459.651291330598</v>
      </c>
      <c r="L23" s="3">
        <f t="shared" ref="L23:O23" si="21">K23*(1+$P$23)</f>
        <v>11245.174749330234</v>
      </c>
      <c r="M23" s="3">
        <f t="shared" si="21"/>
        <v>12089.691292843068</v>
      </c>
      <c r="N23" s="3">
        <f t="shared" si="21"/>
        <v>12997.631323154927</v>
      </c>
      <c r="O23" s="3">
        <f t="shared" si="21"/>
        <v>13973.757966232548</v>
      </c>
      <c r="P23" s="79">
        <f>(J23/B23)^(1/8)-1</f>
        <v>7.5100348579566045E-2</v>
      </c>
      <c r="Q23" t="s">
        <v>203</v>
      </c>
    </row>
    <row r="24" spans="1:17" x14ac:dyDescent="0.35">
      <c r="A24" s="47" t="s">
        <v>154</v>
      </c>
      <c r="B24" s="47"/>
      <c r="C24" s="53">
        <f>+C23/C3</f>
        <v>0.18182412339466031</v>
      </c>
      <c r="D24" s="53">
        <f t="shared" ref="D24:O24" si="22">+D23/D3</f>
        <v>0.1818631084754139</v>
      </c>
      <c r="E24" s="53">
        <f t="shared" si="22"/>
        <v>0.19458515283842795</v>
      </c>
      <c r="F24" s="53">
        <f t="shared" si="22"/>
        <v>0.17803665137236585</v>
      </c>
      <c r="G24" s="53">
        <f t="shared" si="22"/>
        <v>0.18615947030702765</v>
      </c>
      <c r="H24" s="53">
        <f t="shared" si="22"/>
        <v>0.21035745795791783</v>
      </c>
      <c r="I24" s="53">
        <f t="shared" si="22"/>
        <v>0.19042166240064665</v>
      </c>
      <c r="J24" s="53">
        <f t="shared" si="22"/>
        <v>0.20828516377649325</v>
      </c>
      <c r="K24" s="53">
        <f t="shared" si="22"/>
        <v>0.20508579985763636</v>
      </c>
      <c r="L24" s="53">
        <f t="shared" si="22"/>
        <v>0.20151381444270766</v>
      </c>
      <c r="M24" s="53">
        <f t="shared" si="22"/>
        <v>0.19757923846402906</v>
      </c>
      <c r="N24" s="53">
        <f t="shared" si="22"/>
        <v>0.19329328818153046</v>
      </c>
      <c r="O24" s="53">
        <f t="shared" si="22"/>
        <v>0.18866884614612214</v>
      </c>
    </row>
    <row r="25" spans="1:17" x14ac:dyDescent="0.35">
      <c r="A25" t="s">
        <v>155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>
        <f>J25*(1+Historicals!$K$29)</f>
        <v>2440.7410898159255</v>
      </c>
      <c r="L25" s="3">
        <f>K25*(1+Historicals!$K$29)</f>
        <v>2798.1292003362291</v>
      </c>
      <c r="M25" s="3">
        <f>L25*(1+Historicals!$K$29)</f>
        <v>3207.848245126544</v>
      </c>
      <c r="N25" s="3">
        <f>M25*(1+Historicals!$K$29)</f>
        <v>3677.5608369066535</v>
      </c>
      <c r="O25" s="3">
        <f>N25*(1+Historicals!$K$29)</f>
        <v>4216.0515946152718</v>
      </c>
    </row>
    <row r="26" spans="1:17" x14ac:dyDescent="0.35">
      <c r="A26" t="s">
        <v>156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>
        <f>J26*(1+Historicals!$K$31)</f>
        <v>5164.1798660259428</v>
      </c>
      <c r="L26" s="3">
        <f>K26*(1+Historicals!$K$31)</f>
        <v>5566.4274031867517</v>
      </c>
      <c r="M26" s="3">
        <f>L26*(1+Historicals!$K$31)</f>
        <v>6000.006746239219</v>
      </c>
      <c r="N26" s="3">
        <f>M26*(1+Historicals!$K$31)</f>
        <v>6467.3583875909844</v>
      </c>
      <c r="O26" s="3">
        <f>N26*(1+Historicals!$K$31)</f>
        <v>6971.1129141246856</v>
      </c>
    </row>
    <row r="27" spans="1:17" x14ac:dyDescent="0.35">
      <c r="A27" t="s">
        <v>157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>
        <f>J27*(1+Historicals!$K$33)</f>
        <v>286.57604156336441</v>
      </c>
      <c r="L27" s="3">
        <f>K27*(1+Historicals!$K$33)</f>
        <v>287.15324335009495</v>
      </c>
      <c r="M27" s="3">
        <f>L27*(1+Historicals!$K$33)</f>
        <v>287.73160769703389</v>
      </c>
      <c r="N27" s="3">
        <f>M27*(1+Historicals!$K$33)</f>
        <v>288.3111369457302</v>
      </c>
      <c r="O27" s="3">
        <f>N27*(1+Historicals!$K$33)</f>
        <v>288.89183344244901</v>
      </c>
    </row>
    <row r="28" spans="1:17" x14ac:dyDescent="0.35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>
        <f>J28*(1+Historicals!$K$34)</f>
        <v>317.19407085167614</v>
      </c>
      <c r="L28" s="3">
        <f>K28*(1+Historicals!$K$34)</f>
        <v>354.26788233612024</v>
      </c>
      <c r="M28" s="3">
        <f>L28*(1+Historicals!$K$34)</f>
        <v>395.67490059928377</v>
      </c>
      <c r="N28" s="3">
        <f>M28*(1+Historicals!$K$34)</f>
        <v>441.92159315112372</v>
      </c>
      <c r="O28" s="3">
        <f>N28*(1+Historicals!$K$34)</f>
        <v>493.57362369318008</v>
      </c>
    </row>
    <row r="29" spans="1:17" x14ac:dyDescent="0.35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>
        <f>J29*(1+Historicals!$K$32)</f>
        <v>2844.0739206739454</v>
      </c>
      <c r="L29" s="3">
        <f>K29*(1+Historicals!$K$32)</f>
        <v>2764.4417177914106</v>
      </c>
      <c r="M29" s="3">
        <f>L29*(1+Historicals!$K$32)</f>
        <v>2687.0391643177149</v>
      </c>
      <c r="N29" s="3">
        <f>M29*(1+Historicals!$K$32)</f>
        <v>2611.8038315329891</v>
      </c>
      <c r="O29" s="3">
        <f>N29*(1+Historicals!$K$32)</f>
        <v>2538.6750386805406</v>
      </c>
    </row>
    <row r="30" spans="1:17" x14ac:dyDescent="0.35">
      <c r="A30" t="s">
        <v>158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>
        <f>J30*(1+Historicals!$K$35)</f>
        <v>4189.4311088353597</v>
      </c>
      <c r="L30" s="3">
        <f>K30*(1+Historicals!$K$35)</f>
        <v>4593.3873372618355</v>
      </c>
      <c r="M30" s="3">
        <f>L30*(1+Historicals!$K$35)</f>
        <v>5036.294112969158</v>
      </c>
      <c r="N30" s="3">
        <f>M30*(1+Historicals!$K$35)</f>
        <v>5521.9071526085781</v>
      </c>
      <c r="O30" s="3">
        <f>N30*(1+Historicals!$K$35)</f>
        <v>6054.3443091439049</v>
      </c>
    </row>
    <row r="31" spans="1:17" ht="15" thickBot="1" x14ac:dyDescent="0.4">
      <c r="A31" s="6" t="s">
        <v>159</v>
      </c>
      <c r="B31" s="6"/>
      <c r="C31" s="7">
        <f>+C21+C22+C23+C25+C26+C27+C28+C29+C30</f>
        <v>19466</v>
      </c>
      <c r="D31" s="7">
        <f t="shared" ref="D31:O31" si="23">+D21+D22+D23+D25+D26+D27+D28+D29+D30</f>
        <v>19205</v>
      </c>
      <c r="E31" s="7">
        <f t="shared" si="23"/>
        <v>21211</v>
      </c>
      <c r="F31" s="7">
        <f t="shared" si="23"/>
        <v>20257</v>
      </c>
      <c r="G31" s="7">
        <f t="shared" si="23"/>
        <v>21105</v>
      </c>
      <c r="H31" s="7">
        <f t="shared" si="23"/>
        <v>29094</v>
      </c>
      <c r="I31" s="7">
        <f t="shared" si="23"/>
        <v>34904</v>
      </c>
      <c r="J31" s="7">
        <f>+J21+J22+J23+J25+J26+J27+J28+J29+J30</f>
        <v>36963</v>
      </c>
      <c r="K31" s="7">
        <f>+K21+K22+K23+K25+K26+K27+K28+K29+K30</f>
        <v>39083.979350937305</v>
      </c>
      <c r="L31" s="7">
        <f t="shared" si="23"/>
        <v>41394.258995122778</v>
      </c>
      <c r="M31" s="7">
        <f t="shared" si="23"/>
        <v>43911.747848437844</v>
      </c>
      <c r="N31" s="7">
        <f t="shared" si="23"/>
        <v>46656.266015759975</v>
      </c>
      <c r="O31" s="7">
        <f t="shared" si="23"/>
        <v>49649.766811439782</v>
      </c>
    </row>
    <row r="32" spans="1:17" ht="15" thickTop="1" x14ac:dyDescent="0.35">
      <c r="A32" t="s">
        <v>160</v>
      </c>
      <c r="C32" s="3">
        <f>+C33+C34</f>
        <v>181</v>
      </c>
      <c r="D32" s="3">
        <f t="shared" ref="D32:O32" si="24">+D33+D34</f>
        <v>45</v>
      </c>
      <c r="E32" s="3">
        <f t="shared" si="24"/>
        <v>331</v>
      </c>
      <c r="F32" s="3">
        <f t="shared" si="24"/>
        <v>342</v>
      </c>
      <c r="G32" s="3">
        <f t="shared" si="24"/>
        <v>15</v>
      </c>
      <c r="H32" s="3">
        <f t="shared" si="24"/>
        <v>251</v>
      </c>
      <c r="I32" s="3">
        <f t="shared" si="24"/>
        <v>2</v>
      </c>
      <c r="J32" s="3">
        <f t="shared" si="24"/>
        <v>510</v>
      </c>
      <c r="K32" s="3">
        <f t="shared" si="24"/>
        <v>6.6884612978339373</v>
      </c>
      <c r="L32" s="3">
        <f t="shared" si="24"/>
        <v>4.4735514532622442</v>
      </c>
      <c r="M32" s="3">
        <f t="shared" si="24"/>
        <v>2.9921175759013288</v>
      </c>
      <c r="N32" s="3">
        <f t="shared" si="24"/>
        <v>2.0012662604984737</v>
      </c>
      <c r="O32" s="3">
        <f t="shared" si="24"/>
        <v>1.3385391930004893</v>
      </c>
    </row>
    <row r="33" spans="1:17" x14ac:dyDescent="0.35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</row>
    <row r="34" spans="1:17" x14ac:dyDescent="0.35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>
        <f>J34*(1+Historicals!$K$40)</f>
        <v>6.6884612978339373</v>
      </c>
      <c r="L34" s="3">
        <f>K34*(1+Historicals!$K$40)</f>
        <v>4.4735514532622442</v>
      </c>
      <c r="M34" s="3">
        <f>L34*(1+Historicals!$K$40)</f>
        <v>2.9921175759013288</v>
      </c>
      <c r="N34" s="3">
        <f>M34*(1+Historicals!$K$40)</f>
        <v>2.0012662604984737</v>
      </c>
      <c r="O34" s="3">
        <f>N34*(1+Historicals!$K$40)</f>
        <v>1.3385391930004893</v>
      </c>
    </row>
    <row r="35" spans="1:17" x14ac:dyDescent="0.35">
      <c r="A35" t="s">
        <v>161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>
        <f>J35*(1+$P$35)</f>
        <v>7507.8943410252623</v>
      </c>
      <c r="L35" s="3">
        <f t="shared" ref="L35:O35" si="25">K35*(1+$P$35)</f>
        <v>8214.5842955405369</v>
      </c>
      <c r="M35" s="3">
        <f t="shared" si="25"/>
        <v>8987.792326779916</v>
      </c>
      <c r="N35" s="3">
        <f t="shared" si="25"/>
        <v>9833.7795319937632</v>
      </c>
      <c r="O35" s="3">
        <f t="shared" si="25"/>
        <v>10759.396342049844</v>
      </c>
      <c r="P35" s="79">
        <f>(J35/G35)^(1/3)-1</f>
        <v>9.4126251971037966E-2</v>
      </c>
      <c r="Q35" t="s">
        <v>205</v>
      </c>
    </row>
    <row r="36" spans="1:17" x14ac:dyDescent="0.35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>
        <f>J36*(1+Historicals!$K$46)</f>
        <v>8686.4994073603593</v>
      </c>
      <c r="L36" s="3">
        <f>K36*(1+Historicals!$K$46)</f>
        <v>8459.1112056134389</v>
      </c>
      <c r="M36" s="3">
        <f>L36*(1+Historicals!$K$46)</f>
        <v>8237.6753895018519</v>
      </c>
      <c r="N36" s="3">
        <f>M36*(1+Historicals!$K$46)</f>
        <v>8022.0361422572705</v>
      </c>
      <c r="O36" s="3">
        <f>N36*(1+Historicals!$K$46)</f>
        <v>7812.0417259575297</v>
      </c>
    </row>
    <row r="37" spans="1:17" x14ac:dyDescent="0.35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>
        <f>J37*(1+Historicals!$K$47)</f>
        <v>2711.3999100769438</v>
      </c>
      <c r="L37" s="3">
        <f>K37*(1+Historicals!$K$47)</f>
        <v>2647.3494679025057</v>
      </c>
      <c r="M37" s="3">
        <f>L37*(1+Historicals!$K$47)</f>
        <v>2584.8120666953905</v>
      </c>
      <c r="N37" s="3">
        <f>M37*(1+Historicals!$K$47)</f>
        <v>2523.7519644233639</v>
      </c>
      <c r="O37" s="3">
        <f>N37*(1+Historicals!$K$47)</f>
        <v>2464.1342633755921</v>
      </c>
    </row>
    <row r="38" spans="1:17" x14ac:dyDescent="0.35">
      <c r="A38" t="s">
        <v>162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>
        <f>J38*(1+Historicals!$K$48)</f>
        <v>2578.2074490135647</v>
      </c>
      <c r="L38" s="3">
        <f>K38*(1+Historicals!$K$48)</f>
        <v>2543.8781669150526</v>
      </c>
      <c r="M38" s="3">
        <f>L38*(1+Historicals!$K$48)</f>
        <v>2510.0059851983774</v>
      </c>
      <c r="N38" s="3">
        <f>M38*(1+Historicals!$K$48)</f>
        <v>2476.584817492188</v>
      </c>
      <c r="O38" s="3">
        <f>N38*(1+Historicals!$K$48)</f>
        <v>2443.6086584662298</v>
      </c>
    </row>
    <row r="39" spans="1:17" x14ac:dyDescent="0.35">
      <c r="A39" t="s">
        <v>163</v>
      </c>
      <c r="C39" s="3">
        <f>+C40+C41+C42</f>
        <v>12707</v>
      </c>
      <c r="D39" s="3">
        <f t="shared" ref="D39:O39" si="26">+D40+D41+D42</f>
        <v>12258</v>
      </c>
      <c r="E39" s="3">
        <f t="shared" si="26"/>
        <v>12407</v>
      </c>
      <c r="F39" s="3">
        <f t="shared" si="26"/>
        <v>9812</v>
      </c>
      <c r="G39" s="3">
        <f t="shared" si="26"/>
        <v>9040</v>
      </c>
      <c r="H39" s="3">
        <f t="shared" si="26"/>
        <v>8055</v>
      </c>
      <c r="I39" s="3">
        <f t="shared" si="26"/>
        <v>12767</v>
      </c>
      <c r="J39" s="3">
        <f t="shared" si="26"/>
        <v>15281</v>
      </c>
      <c r="K39" s="3">
        <f t="shared" si="26"/>
        <v>15805.78207424396</v>
      </c>
      <c r="L39" s="3">
        <f t="shared" si="26"/>
        <v>16374.644215791199</v>
      </c>
      <c r="M39" s="3">
        <f t="shared" si="26"/>
        <v>16989.491760189921</v>
      </c>
      <c r="N39" s="3">
        <f t="shared" si="26"/>
        <v>17652.36309756172</v>
      </c>
      <c r="O39" s="3">
        <f t="shared" si="26"/>
        <v>18365.436185087423</v>
      </c>
    </row>
    <row r="40" spans="1:17" x14ac:dyDescent="0.35">
      <c r="A40" s="2" t="s">
        <v>164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>
        <f>+J40</f>
        <v>3</v>
      </c>
      <c r="L40" s="3">
        <f t="shared" ref="L40:O40" si="27">+K40</f>
        <v>3</v>
      </c>
      <c r="M40" s="3">
        <f t="shared" si="27"/>
        <v>3</v>
      </c>
      <c r="N40" s="3">
        <f t="shared" si="27"/>
        <v>3</v>
      </c>
      <c r="O40" s="3">
        <f t="shared" si="27"/>
        <v>3</v>
      </c>
    </row>
    <row r="41" spans="1:17" x14ac:dyDescent="0.35">
      <c r="A41" s="2" t="s">
        <v>165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>
        <f>J41*(1+Historicals!$K$57)</f>
        <v>3330.8971350995812</v>
      </c>
      <c r="L41" s="3">
        <f>K41*(1+Historicals!$K$57)</f>
        <v>3191.8514742849825</v>
      </c>
      <c r="M41" s="3">
        <f>L41*(1+Historicals!$K$57)</f>
        <v>3058.6101643726188</v>
      </c>
      <c r="N41" s="3">
        <f>M41*(1+Historicals!$K$57)</f>
        <v>2930.9309073346421</v>
      </c>
      <c r="O41" s="3">
        <f>N41*(1+Historicals!$K$57)</f>
        <v>2808.5815196823291</v>
      </c>
    </row>
    <row r="42" spans="1:17" x14ac:dyDescent="0.35">
      <c r="A42" s="2" t="s">
        <v>166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>
        <f>J42*(1+$P$42)</f>
        <v>12471.884939144378</v>
      </c>
      <c r="L42" s="3">
        <f t="shared" ref="L42:O42" si="28">K42*(1+$P$42)</f>
        <v>13179.792741506217</v>
      </c>
      <c r="M42" s="3">
        <f t="shared" si="28"/>
        <v>13927.881595817302</v>
      </c>
      <c r="N42" s="3">
        <f t="shared" si="28"/>
        <v>14718.432190227079</v>
      </c>
      <c r="O42" s="3">
        <f t="shared" si="28"/>
        <v>15553.854665405093</v>
      </c>
      <c r="P42" s="79">
        <f>(J42/C42)^(1/7)-1</f>
        <v>5.6760289708895018E-2</v>
      </c>
      <c r="Q42" t="s">
        <v>203</v>
      </c>
    </row>
    <row r="43" spans="1:17" ht="15" thickBot="1" x14ac:dyDescent="0.4">
      <c r="A43" s="6" t="s">
        <v>167</v>
      </c>
      <c r="B43" s="6"/>
      <c r="C43" s="7">
        <f>+C32+C35+C36+C37+C38+C39</f>
        <v>19466</v>
      </c>
      <c r="D43" s="7">
        <f>+D32+D35+D36+D37+D38+D39</f>
        <v>19205</v>
      </c>
      <c r="E43" s="7">
        <f t="shared" ref="E43:O43" si="29">+E32+E35+E36+E37+E38+E39</f>
        <v>21211</v>
      </c>
      <c r="F43" s="7">
        <f t="shared" si="29"/>
        <v>20257</v>
      </c>
      <c r="G43" s="7">
        <f t="shared" si="29"/>
        <v>21105</v>
      </c>
      <c r="H43" s="7">
        <f t="shared" si="29"/>
        <v>29094</v>
      </c>
      <c r="I43" s="7">
        <f t="shared" si="29"/>
        <v>34904</v>
      </c>
      <c r="J43" s="7">
        <f t="shared" si="29"/>
        <v>36963</v>
      </c>
      <c r="K43" s="7">
        <f>+K32+K35+K36+K37+K38+K39</f>
        <v>37296.471643017925</v>
      </c>
      <c r="L43" s="7">
        <f t="shared" si="29"/>
        <v>38244.040903215995</v>
      </c>
      <c r="M43" s="7">
        <f t="shared" si="29"/>
        <v>39312.769645941356</v>
      </c>
      <c r="N43" s="7">
        <f t="shared" si="29"/>
        <v>40510.516819988807</v>
      </c>
      <c r="O43" s="7">
        <f t="shared" si="29"/>
        <v>41845.955714129617</v>
      </c>
    </row>
    <row r="44" spans="1:17" ht="15" thickTop="1" x14ac:dyDescent="0.35">
      <c r="A44" s="50" t="s">
        <v>168</v>
      </c>
      <c r="B44" s="50"/>
      <c r="C44" s="50">
        <f>+C43-C31</f>
        <v>0</v>
      </c>
      <c r="D44" s="50">
        <f t="shared" ref="D44:O44" si="30">+D43-D31</f>
        <v>0</v>
      </c>
      <c r="E44" s="50">
        <f t="shared" si="30"/>
        <v>0</v>
      </c>
      <c r="F44" s="50">
        <f t="shared" si="30"/>
        <v>0</v>
      </c>
      <c r="G44" s="50">
        <f t="shared" si="30"/>
        <v>0</v>
      </c>
      <c r="H44" s="50">
        <f t="shared" si="30"/>
        <v>0</v>
      </c>
      <c r="I44" s="50">
        <f t="shared" si="30"/>
        <v>0</v>
      </c>
      <c r="J44" s="50">
        <f t="shared" si="30"/>
        <v>0</v>
      </c>
      <c r="K44" s="50">
        <f t="shared" si="30"/>
        <v>-1787.5077079193798</v>
      </c>
      <c r="L44" s="50">
        <f t="shared" si="30"/>
        <v>-3150.2180919067832</v>
      </c>
      <c r="M44" s="50">
        <f t="shared" si="30"/>
        <v>-4598.9782024964879</v>
      </c>
      <c r="N44" s="50">
        <f t="shared" si="30"/>
        <v>-6145.7491957711682</v>
      </c>
      <c r="O44" s="50">
        <f t="shared" si="30"/>
        <v>-7803.8110973101648</v>
      </c>
    </row>
    <row r="45" spans="1:17" x14ac:dyDescent="0.35">
      <c r="A45" s="48" t="s">
        <v>169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7" x14ac:dyDescent="0.35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>
        <f>+'Segmental forecast'!J11</f>
        <v>9185.3852575415149</v>
      </c>
      <c r="L46" s="9">
        <f>+'Segmental forecast'!K11</f>
        <v>11187.695429656926</v>
      </c>
      <c r="M46" s="9">
        <f>+'Segmental forecast'!L11</f>
        <v>13256.569486466438</v>
      </c>
      <c r="N46" s="9">
        <f>+'Segmental forecast'!M11</f>
        <v>15434.238372583746</v>
      </c>
      <c r="O46" s="9">
        <f>+'Segmental forecast'!N11</f>
        <v>17764.225448080615</v>
      </c>
    </row>
    <row r="47" spans="1:17" x14ac:dyDescent="0.35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>
        <f>+'Segmental forecast'!J8</f>
        <v>711.64834878793624</v>
      </c>
      <c r="L47" s="56">
        <f>+'Segmental forecast'!K8</f>
        <v>719.7816216608519</v>
      </c>
      <c r="M47" s="56">
        <f>+'Segmental forecast'!L8</f>
        <v>738.01418402718593</v>
      </c>
      <c r="N47" s="56">
        <f>+'Segmental forecast'!M8</f>
        <v>766.15394539711713</v>
      </c>
      <c r="O47" s="56">
        <f>+'Segmental forecast'!N8</f>
        <v>804.27879434074919</v>
      </c>
    </row>
    <row r="48" spans="1:17" x14ac:dyDescent="0.35">
      <c r="A48" t="s">
        <v>170</v>
      </c>
      <c r="C48" s="3">
        <f>C12</f>
        <v>932</v>
      </c>
      <c r="D48" s="3">
        <f t="shared" ref="D48:O48" si="31">D12</f>
        <v>863</v>
      </c>
      <c r="E48" s="3">
        <f t="shared" si="31"/>
        <v>646</v>
      </c>
      <c r="F48" s="3">
        <f t="shared" si="31"/>
        <v>2392</v>
      </c>
      <c r="G48" s="3">
        <f t="shared" si="31"/>
        <v>772</v>
      </c>
      <c r="H48" s="3">
        <f t="shared" si="31"/>
        <v>348</v>
      </c>
      <c r="I48" s="3">
        <f t="shared" si="31"/>
        <v>934</v>
      </c>
      <c r="J48" s="3">
        <f t="shared" si="31"/>
        <v>605</v>
      </c>
      <c r="K48" s="3">
        <f t="shared" si="31"/>
        <v>568.78315565491062</v>
      </c>
      <c r="L48" s="3">
        <f t="shared" si="31"/>
        <v>534.73434406075751</v>
      </c>
      <c r="M48" s="3">
        <f t="shared" si="31"/>
        <v>502.72378124287002</v>
      </c>
      <c r="N48" s="3">
        <f t="shared" si="31"/>
        <v>472.62945242659265</v>
      </c>
      <c r="O48" s="3">
        <f t="shared" si="31"/>
        <v>444.33664695314019</v>
      </c>
    </row>
    <row r="49" spans="1:15" x14ac:dyDescent="0.35">
      <c r="A49" s="1" t="s">
        <v>171</v>
      </c>
      <c r="B49" s="1"/>
      <c r="C49" s="9">
        <f>+C46-C48</f>
        <v>3301</v>
      </c>
      <c r="D49" s="9">
        <f t="shared" ref="D49:I49" si="32">+D46-D48</f>
        <v>3779</v>
      </c>
      <c r="E49" s="9">
        <f t="shared" si="32"/>
        <v>4299</v>
      </c>
      <c r="F49" s="9">
        <f t="shared" si="32"/>
        <v>1987</v>
      </c>
      <c r="G49" s="9">
        <f t="shared" si="32"/>
        <v>4078</v>
      </c>
      <c r="H49" s="9">
        <f t="shared" si="32"/>
        <v>2628</v>
      </c>
      <c r="I49" s="9">
        <f t="shared" si="32"/>
        <v>5989</v>
      </c>
      <c r="J49" s="9">
        <f>+J46-J48</f>
        <v>6251</v>
      </c>
      <c r="K49" s="9">
        <f t="shared" ref="K49:O49" si="33">+K46-K48</f>
        <v>8616.6021018866049</v>
      </c>
      <c r="L49" s="9">
        <f t="shared" si="33"/>
        <v>10652.961085596167</v>
      </c>
      <c r="M49" s="9">
        <f t="shared" si="33"/>
        <v>12753.845705223568</v>
      </c>
      <c r="N49" s="9">
        <f t="shared" si="33"/>
        <v>14961.608920157154</v>
      </c>
      <c r="O49" s="9">
        <f t="shared" si="33"/>
        <v>17319.888801127476</v>
      </c>
    </row>
    <row r="50" spans="1:15" x14ac:dyDescent="0.35">
      <c r="A50" t="s">
        <v>172</v>
      </c>
      <c r="C50" s="3">
        <f>+C10</f>
        <v>28</v>
      </c>
      <c r="D50" s="3">
        <f t="shared" ref="D50:O50" si="34">+D10</f>
        <v>19</v>
      </c>
      <c r="E50" s="3">
        <f t="shared" si="34"/>
        <v>59</v>
      </c>
      <c r="F50" s="3">
        <f t="shared" si="34"/>
        <v>54</v>
      </c>
      <c r="G50" s="3">
        <f t="shared" si="34"/>
        <v>49</v>
      </c>
      <c r="H50" s="3">
        <f t="shared" si="34"/>
        <v>89</v>
      </c>
      <c r="I50" s="3">
        <f t="shared" si="34"/>
        <v>262</v>
      </c>
      <c r="J50" s="3">
        <f t="shared" si="34"/>
        <v>205</v>
      </c>
      <c r="K50" s="3">
        <f t="shared" si="34"/>
        <v>272.43791694418718</v>
      </c>
      <c r="L50" s="3">
        <f t="shared" si="34"/>
        <v>362.06057848237964</v>
      </c>
      <c r="M50" s="3">
        <f t="shared" si="34"/>
        <v>481.16599906998488</v>
      </c>
      <c r="N50" s="3">
        <f t="shared" si="34"/>
        <v>639.45298776095308</v>
      </c>
      <c r="O50" s="3">
        <f t="shared" si="34"/>
        <v>849.81092667966277</v>
      </c>
    </row>
    <row r="51" spans="1:15" x14ac:dyDescent="0.35">
      <c r="A51" t="s">
        <v>173</v>
      </c>
      <c r="C51" s="73">
        <f t="shared" ref="C51:J51" si="35">+B23-C23</f>
        <v>-113</v>
      </c>
      <c r="D51" s="73">
        <f t="shared" si="35"/>
        <v>-324</v>
      </c>
      <c r="E51" s="73">
        <f t="shared" si="35"/>
        <v>-796</v>
      </c>
      <c r="F51" s="73">
        <f t="shared" si="35"/>
        <v>204</v>
      </c>
      <c r="G51" s="73">
        <f t="shared" si="35"/>
        <v>-802</v>
      </c>
      <c r="H51" s="73">
        <f t="shared" si="35"/>
        <v>-586</v>
      </c>
      <c r="I51" s="73">
        <f t="shared" si="35"/>
        <v>-613</v>
      </c>
      <c r="J51" s="73">
        <f t="shared" si="35"/>
        <v>-1248</v>
      </c>
      <c r="K51" s="73">
        <f t="shared" ref="K51" si="36">+J23-K23</f>
        <v>-730.65129133059781</v>
      </c>
      <c r="L51" s="73">
        <f t="shared" ref="L51" si="37">+K23-L23</f>
        <v>-785.52345799963587</v>
      </c>
      <c r="M51" s="73">
        <f t="shared" ref="M51" si="38">+L23-M23</f>
        <v>-844.51654351283469</v>
      </c>
      <c r="N51" s="73">
        <f t="shared" ref="N51" si="39">+M23-N23</f>
        <v>-907.94003031185821</v>
      </c>
      <c r="O51" s="73">
        <f t="shared" ref="O51" si="40">+N23-O23</f>
        <v>-976.12664307762134</v>
      </c>
    </row>
    <row r="52" spans="1:15" x14ac:dyDescent="0.35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>
        <f>-'Segmental forecast'!J14</f>
        <v>-767.91962202482296</v>
      </c>
      <c r="L52" s="3">
        <f>-'Segmental forecast'!K14</f>
        <v>-790.05386529400687</v>
      </c>
      <c r="M52" s="3">
        <f>-'Segmental forecast'!L14</f>
        <v>-824.14527253556821</v>
      </c>
      <c r="N52" s="3">
        <f>-'Segmental forecast'!M14</f>
        <v>-870.25761628457246</v>
      </c>
      <c r="O52" s="3">
        <f>-'Segmental forecast'!N14</f>
        <v>-928.76881630177797</v>
      </c>
    </row>
    <row r="53" spans="1:15" x14ac:dyDescent="0.35">
      <c r="A53" s="1" t="s">
        <v>174</v>
      </c>
      <c r="B53" s="1"/>
      <c r="C53" s="9">
        <f t="shared" ref="C53:I53" si="41">+C49+C47+C51+C52-C50</f>
        <v>2803</v>
      </c>
      <c r="D53" s="9">
        <f t="shared" si="41"/>
        <v>2942</v>
      </c>
      <c r="E53" s="9">
        <f t="shared" si="41"/>
        <v>3045</v>
      </c>
      <c r="F53" s="9">
        <f t="shared" si="41"/>
        <v>1856</v>
      </c>
      <c r="G53" s="9">
        <f t="shared" si="41"/>
        <v>2813</v>
      </c>
      <c r="H53" s="9">
        <f t="shared" si="41"/>
        <v>1588</v>
      </c>
      <c r="I53" s="9">
        <f t="shared" si="41"/>
        <v>5163</v>
      </c>
      <c r="J53" s="9">
        <f>+J49+J47+J51+J52-J50</f>
        <v>4757</v>
      </c>
      <c r="K53" s="9">
        <f>+K49+K47+K51+K52-K50</f>
        <v>7557.2416203749326</v>
      </c>
      <c r="L53" s="9">
        <f t="shared" ref="L53:O53" si="42">+L49+L47+L51+L52-L50</f>
        <v>9435.1048054809962</v>
      </c>
      <c r="M53" s="9">
        <f t="shared" si="42"/>
        <v>11342.032074132367</v>
      </c>
      <c r="N53" s="9">
        <f t="shared" si="42"/>
        <v>13310.112231196887</v>
      </c>
      <c r="O53" s="9">
        <f t="shared" si="42"/>
        <v>15369.461209409164</v>
      </c>
    </row>
    <row r="54" spans="1:15" x14ac:dyDescent="0.35">
      <c r="A54" t="s">
        <v>175</v>
      </c>
      <c r="C54" s="3">
        <f>+Historicals!C76-'Three Statements'!C49-'Three Statements'!C47-C51</f>
        <v>886</v>
      </c>
      <c r="D54" s="3">
        <f>+Historicals!D76-'Three Statements'!D49-'Three Statements'!D47-D51</f>
        <v>-705</v>
      </c>
      <c r="E54" s="3">
        <f>+Historicals!E76-'Three Statements'!E49-'Three Statements'!E47-E51</f>
        <v>-363</v>
      </c>
      <c r="F54" s="3">
        <f>+Historicals!F76-'Three Statements'!F49-'Three Statements'!F47-F51</f>
        <v>2017</v>
      </c>
      <c r="G54" s="3">
        <f>+Historicals!G76-'Three Statements'!G49-'Three Statements'!G47-G51</f>
        <v>1922</v>
      </c>
      <c r="H54" s="3">
        <f>+Historicals!H76-'Three Statements'!H49-'Three Statements'!H47-H51</f>
        <v>-278</v>
      </c>
      <c r="I54" s="3">
        <f>+Historicals!I76-'Three Statements'!I49-'Three Statements'!I47-I51</f>
        <v>537</v>
      </c>
      <c r="J54" s="3">
        <f>+Historicals!J76-'Three Statements'!J49-'Three Statements'!J47-J51</f>
        <v>-532</v>
      </c>
      <c r="K54" s="3"/>
      <c r="L54" s="3"/>
      <c r="M54" s="3"/>
      <c r="N54" s="3"/>
      <c r="O54" s="3"/>
    </row>
    <row r="55" spans="1:15" x14ac:dyDescent="0.35">
      <c r="A55" s="25" t="s">
        <v>176</v>
      </c>
      <c r="B55" s="25"/>
      <c r="C55" s="24">
        <f>+C47+C49+C51+C54</f>
        <v>4680</v>
      </c>
      <c r="D55" s="24">
        <f>+D47+D49+D51+D54</f>
        <v>3399</v>
      </c>
      <c r="E55" s="24">
        <f t="shared" ref="E55:J55" si="43">+E47+E49+E51+E54</f>
        <v>3846</v>
      </c>
      <c r="F55" s="24">
        <f t="shared" si="43"/>
        <v>4955</v>
      </c>
      <c r="G55" s="24">
        <f t="shared" si="43"/>
        <v>5903</v>
      </c>
      <c r="H55" s="24">
        <f t="shared" si="43"/>
        <v>2485</v>
      </c>
      <c r="I55" s="24">
        <f t="shared" si="43"/>
        <v>6657</v>
      </c>
      <c r="J55" s="24">
        <f t="shared" si="43"/>
        <v>5188</v>
      </c>
      <c r="K55" s="24"/>
      <c r="L55" s="24"/>
      <c r="M55" s="24"/>
      <c r="N55" s="24"/>
      <c r="O55" s="24"/>
    </row>
    <row r="56" spans="1:15" x14ac:dyDescent="0.35">
      <c r="A56" t="s">
        <v>177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5">
      <c r="A57" t="s">
        <v>178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5">
      <c r="A58" s="25" t="s">
        <v>179</v>
      </c>
      <c r="B58" s="25"/>
      <c r="C58" s="24">
        <f>+C57+C52</f>
        <v>-175</v>
      </c>
      <c r="D58" s="24">
        <f t="shared" ref="D58:J58" si="44">+D57+D52</f>
        <v>-1034</v>
      </c>
      <c r="E58" s="24">
        <f t="shared" si="44"/>
        <v>-1008</v>
      </c>
      <c r="F58" s="24">
        <f t="shared" si="44"/>
        <v>276</v>
      </c>
      <c r="G58" s="24">
        <f t="shared" si="44"/>
        <v>-264</v>
      </c>
      <c r="H58" s="24">
        <f t="shared" si="44"/>
        <v>-1028</v>
      </c>
      <c r="I58" s="24">
        <f t="shared" si="44"/>
        <v>-3800</v>
      </c>
      <c r="J58" s="24">
        <f t="shared" si="44"/>
        <v>-1524</v>
      </c>
      <c r="K58" s="24"/>
      <c r="L58" s="24"/>
      <c r="M58" s="24"/>
      <c r="N58" s="24"/>
      <c r="O58" s="24"/>
    </row>
    <row r="59" spans="1:15" x14ac:dyDescent="0.35">
      <c r="A59" t="s">
        <v>180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5">
      <c r="A60" s="47" t="s">
        <v>128</v>
      </c>
      <c r="B60" s="47"/>
      <c r="C60" s="53" t="str">
        <f>+IFERROR(C59/A59,"nm")</f>
        <v>nm</v>
      </c>
      <c r="D60" s="53">
        <f t="shared" ref="D60:J60" si="45">+IFERROR(D59/C59,"nm")</f>
        <v>1.3519801980198021</v>
      </c>
      <c r="E60" s="53">
        <f t="shared" si="45"/>
        <v>1.0010984987184182</v>
      </c>
      <c r="F60" s="53">
        <f t="shared" si="45"/>
        <v>1.2878566203365034</v>
      </c>
      <c r="G60" s="53">
        <f t="shared" si="45"/>
        <v>1.0184606645839249</v>
      </c>
      <c r="H60" s="53">
        <f t="shared" si="45"/>
        <v>0.60847741215839379</v>
      </c>
      <c r="I60" s="53">
        <f t="shared" si="45"/>
        <v>-0.25847846012832265</v>
      </c>
      <c r="J60" s="53">
        <f t="shared" si="45"/>
        <v>-5.0762411347517729</v>
      </c>
      <c r="K60" s="53"/>
      <c r="L60" s="53"/>
      <c r="M60" s="53"/>
      <c r="N60" s="54"/>
      <c r="O60" s="54"/>
    </row>
    <row r="61" spans="1:15" x14ac:dyDescent="0.35">
      <c r="A61" t="s">
        <v>181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5">
      <c r="A62" t="s">
        <v>182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</row>
    <row r="63" spans="1:15" x14ac:dyDescent="0.35">
      <c r="A63" t="s">
        <v>183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</row>
    <row r="64" spans="1:15" x14ac:dyDescent="0.35">
      <c r="A64" s="25" t="s">
        <v>184</v>
      </c>
      <c r="B64" s="25"/>
      <c r="C64" s="24">
        <f>C59+C61+C62+C63</f>
        <v>-2790</v>
      </c>
      <c r="D64" s="24">
        <f t="shared" ref="D64:J64" si="46">D59+D61+D62+D63</f>
        <v>-2974</v>
      </c>
      <c r="E64" s="24">
        <f t="shared" si="46"/>
        <v>-2148</v>
      </c>
      <c r="F64" s="24">
        <f t="shared" si="46"/>
        <v>-4835</v>
      </c>
      <c r="G64" s="24">
        <f t="shared" si="46"/>
        <v>-5293</v>
      </c>
      <c r="H64" s="24">
        <f t="shared" si="46"/>
        <v>2491</v>
      </c>
      <c r="I64" s="24">
        <f t="shared" si="46"/>
        <v>-1459</v>
      </c>
      <c r="J64" s="24">
        <f t="shared" si="46"/>
        <v>-4836</v>
      </c>
      <c r="K64" s="24"/>
      <c r="L64" s="24"/>
      <c r="M64" s="24"/>
      <c r="N64" s="24"/>
      <c r="O64" s="24"/>
    </row>
    <row r="65" spans="1:15" x14ac:dyDescent="0.35">
      <c r="A65" t="s">
        <v>185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5">
      <c r="A66" s="25" t="s">
        <v>186</v>
      </c>
      <c r="B66" s="25"/>
      <c r="C66" s="24">
        <f>+C55+C58+C64+C65</f>
        <v>1632</v>
      </c>
      <c r="D66" s="24">
        <f t="shared" ref="D66:J66" si="47">+D55+D58+D64+D65</f>
        <v>-714</v>
      </c>
      <c r="E66" s="24">
        <f>+E55+E58+E64+E65</f>
        <v>670</v>
      </c>
      <c r="F66" s="24">
        <f t="shared" si="47"/>
        <v>441</v>
      </c>
      <c r="G66" s="24">
        <f t="shared" si="47"/>
        <v>217</v>
      </c>
      <c r="H66" s="24">
        <f t="shared" si="47"/>
        <v>3882</v>
      </c>
      <c r="I66" s="24">
        <f t="shared" si="47"/>
        <v>1541</v>
      </c>
      <c r="J66" s="24">
        <f t="shared" si="47"/>
        <v>-1315</v>
      </c>
      <c r="K66" s="24"/>
      <c r="L66" s="24"/>
      <c r="M66" s="24"/>
      <c r="N66" s="24"/>
      <c r="O66" s="24"/>
    </row>
    <row r="67" spans="1:15" x14ac:dyDescent="0.35">
      <c r="A67" t="s">
        <v>187</v>
      </c>
      <c r="C67" s="3">
        <f>+Historicals!C99</f>
        <v>2220</v>
      </c>
      <c r="D67" s="3">
        <f t="shared" ref="D67:J67" si="48">+C68</f>
        <v>3852</v>
      </c>
      <c r="E67" s="3">
        <f t="shared" si="48"/>
        <v>3138</v>
      </c>
      <c r="F67" s="3">
        <f t="shared" si="48"/>
        <v>3808</v>
      </c>
      <c r="G67" s="3">
        <f t="shared" si="48"/>
        <v>4249</v>
      </c>
      <c r="H67" s="3">
        <f t="shared" si="48"/>
        <v>4466</v>
      </c>
      <c r="I67" s="3">
        <f t="shared" si="48"/>
        <v>8348</v>
      </c>
      <c r="J67" s="3">
        <f t="shared" si="48"/>
        <v>9889</v>
      </c>
      <c r="L67" s="3"/>
      <c r="M67" s="3"/>
      <c r="N67" s="3"/>
      <c r="O67" s="3"/>
    </row>
    <row r="68" spans="1:15" ht="15" thickBot="1" x14ac:dyDescent="0.4">
      <c r="A68" s="6" t="s">
        <v>188</v>
      </c>
      <c r="B68" s="6"/>
      <c r="C68" s="7">
        <f>+C66+C67</f>
        <v>3852</v>
      </c>
      <c r="D68" s="7">
        <f t="shared" ref="D68:J68" si="49">+D66+D67</f>
        <v>3138</v>
      </c>
      <c r="E68" s="7">
        <f t="shared" si="49"/>
        <v>3808</v>
      </c>
      <c r="F68" s="7">
        <f t="shared" si="49"/>
        <v>4249</v>
      </c>
      <c r="G68" s="7">
        <f t="shared" si="49"/>
        <v>4466</v>
      </c>
      <c r="H68" s="7">
        <f t="shared" si="49"/>
        <v>8348</v>
      </c>
      <c r="I68" s="7">
        <f t="shared" si="49"/>
        <v>9889</v>
      </c>
      <c r="J68" s="7">
        <f t="shared" si="49"/>
        <v>8574</v>
      </c>
      <c r="K68" s="7"/>
      <c r="L68" s="7"/>
      <c r="M68" s="7"/>
      <c r="N68" s="7"/>
      <c r="O68" s="7"/>
    </row>
    <row r="69" spans="1:15" ht="15" thickTop="1" x14ac:dyDescent="0.35">
      <c r="A69" s="77" t="s">
        <v>168</v>
      </c>
      <c r="B69" s="1"/>
      <c r="C69" s="76">
        <f>+C68-C21</f>
        <v>0</v>
      </c>
      <c r="D69" s="76">
        <f t="shared" ref="D69:J69" si="50">+D68-D21</f>
        <v>0</v>
      </c>
      <c r="E69" s="76">
        <f t="shared" si="50"/>
        <v>0</v>
      </c>
      <c r="F69" s="76">
        <f t="shared" si="50"/>
        <v>0</v>
      </c>
      <c r="G69" s="76">
        <f t="shared" si="50"/>
        <v>0</v>
      </c>
      <c r="H69" s="76">
        <f t="shared" si="50"/>
        <v>0</v>
      </c>
      <c r="I69" s="76">
        <f t="shared" si="50"/>
        <v>0</v>
      </c>
      <c r="J69" s="76">
        <f t="shared" si="50"/>
        <v>0</v>
      </c>
      <c r="K69" s="37"/>
      <c r="L69" s="37"/>
      <c r="M69" s="37"/>
      <c r="N69" s="37"/>
      <c r="O69" s="37"/>
    </row>
    <row r="70" spans="1:15" x14ac:dyDescent="0.35">
      <c r="A70" s="1" t="s">
        <v>189</v>
      </c>
      <c r="B70" s="1"/>
      <c r="C70" s="44">
        <f>+C33+C36-C21-C22</f>
        <v>-4738</v>
      </c>
      <c r="D70" s="44">
        <f t="shared" ref="D70:J70" si="51">+D33+D36-D21-D22</f>
        <v>-3403</v>
      </c>
      <c r="E70" s="44">
        <f t="shared" si="51"/>
        <v>-2702</v>
      </c>
      <c r="F70" s="44">
        <f t="shared" si="51"/>
        <v>-1771</v>
      </c>
      <c r="G70" s="44">
        <f t="shared" si="51"/>
        <v>-1193</v>
      </c>
      <c r="H70" s="44">
        <f t="shared" si="51"/>
        <v>622</v>
      </c>
      <c r="I70" s="44">
        <f t="shared" si="51"/>
        <v>-4063</v>
      </c>
      <c r="J70" s="44">
        <f t="shared" si="51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2023-12-06T18:42:45Z</dcterms:modified>
</cp:coreProperties>
</file>