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"/>
    </mc:Choice>
  </mc:AlternateContent>
  <xr:revisionPtr revIDLastSave="0" documentId="8_{010BD065-2A71-481E-9FFA-0EEA1DB5B6C4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4" l="1"/>
  <c r="D67" i="4"/>
  <c r="E67" i="4"/>
  <c r="F67" i="4"/>
  <c r="G67" i="4"/>
  <c r="H67" i="4"/>
  <c r="I67" i="4"/>
  <c r="K67" i="4"/>
  <c r="L67" i="4"/>
  <c r="M67" i="4"/>
  <c r="N67" i="4"/>
  <c r="O67" i="4"/>
  <c r="B67" i="4"/>
  <c r="B36" i="4"/>
  <c r="C65" i="4" l="1"/>
  <c r="D65" i="4"/>
  <c r="E65" i="4"/>
  <c r="F65" i="4"/>
  <c r="G65" i="4"/>
  <c r="H65" i="4"/>
  <c r="I65" i="4"/>
  <c r="K65" i="4"/>
  <c r="L65" i="4"/>
  <c r="M65" i="4"/>
  <c r="N65" i="4"/>
  <c r="O65" i="4"/>
  <c r="B65" i="4"/>
  <c r="C63" i="4"/>
  <c r="D63" i="4"/>
  <c r="E63" i="4"/>
  <c r="F63" i="4"/>
  <c r="G63" i="4"/>
  <c r="H63" i="4"/>
  <c r="I63" i="4"/>
  <c r="K63" i="4"/>
  <c r="L63" i="4"/>
  <c r="M63" i="4"/>
  <c r="N63" i="4"/>
  <c r="O63" i="4"/>
  <c r="B63" i="4"/>
  <c r="C62" i="4"/>
  <c r="D62" i="4"/>
  <c r="E62" i="4"/>
  <c r="F62" i="4"/>
  <c r="G62" i="4"/>
  <c r="H62" i="4"/>
  <c r="I62" i="4"/>
  <c r="K62" i="4"/>
  <c r="L62" i="4"/>
  <c r="M62" i="4"/>
  <c r="N62" i="4"/>
  <c r="O62" i="4"/>
  <c r="B62" i="4"/>
  <c r="C61" i="4"/>
  <c r="D61" i="4"/>
  <c r="E61" i="4"/>
  <c r="E64" i="4" s="1"/>
  <c r="F61" i="4"/>
  <c r="G61" i="4"/>
  <c r="H61" i="4"/>
  <c r="I61" i="4"/>
  <c r="K61" i="4"/>
  <c r="L61" i="4"/>
  <c r="M61" i="4"/>
  <c r="N61" i="4"/>
  <c r="O61" i="4"/>
  <c r="B61" i="4"/>
  <c r="I60" i="4"/>
  <c r="C59" i="4"/>
  <c r="C64" i="4" s="1"/>
  <c r="D59" i="4"/>
  <c r="E59" i="4"/>
  <c r="E60" i="4" s="1"/>
  <c r="F59" i="4"/>
  <c r="G59" i="4"/>
  <c r="G60" i="4" s="1"/>
  <c r="H59" i="4"/>
  <c r="I59" i="4"/>
  <c r="K59" i="4"/>
  <c r="K64" i="4" s="1"/>
  <c r="L59" i="4"/>
  <c r="L64" i="4" s="1"/>
  <c r="M59" i="4"/>
  <c r="M64" i="4" s="1"/>
  <c r="N59" i="4"/>
  <c r="N60" i="4" s="1"/>
  <c r="O59" i="4"/>
  <c r="B59" i="4"/>
  <c r="B60" i="4" s="1"/>
  <c r="C57" i="4"/>
  <c r="D57" i="4"/>
  <c r="E57" i="4"/>
  <c r="F57" i="4"/>
  <c r="G57" i="4"/>
  <c r="H57" i="4"/>
  <c r="I57" i="4"/>
  <c r="K57" i="4"/>
  <c r="L57" i="4"/>
  <c r="M57" i="4"/>
  <c r="N57" i="4"/>
  <c r="O57" i="4"/>
  <c r="B57" i="4"/>
  <c r="C56" i="4"/>
  <c r="C58" i="4" s="1"/>
  <c r="D56" i="4"/>
  <c r="D58" i="4" s="1"/>
  <c r="E56" i="4"/>
  <c r="E58" i="4" s="1"/>
  <c r="F56" i="4"/>
  <c r="F58" i="4" s="1"/>
  <c r="G56" i="4"/>
  <c r="G58" i="4" s="1"/>
  <c r="H56" i="4"/>
  <c r="H58" i="4" s="1"/>
  <c r="I56" i="4"/>
  <c r="K56" i="4"/>
  <c r="K58" i="4" s="1"/>
  <c r="L56" i="4"/>
  <c r="L58" i="4" s="1"/>
  <c r="M56" i="4"/>
  <c r="M58" i="4" s="1"/>
  <c r="N56" i="4"/>
  <c r="N58" i="4" s="1"/>
  <c r="O56" i="4"/>
  <c r="O58" i="4" s="1"/>
  <c r="B56" i="4"/>
  <c r="B58" i="4" s="1"/>
  <c r="C54" i="4"/>
  <c r="D54" i="4"/>
  <c r="E54" i="4"/>
  <c r="F54" i="4"/>
  <c r="G54" i="4"/>
  <c r="H54" i="4"/>
  <c r="I54" i="4"/>
  <c r="K54" i="4"/>
  <c r="L54" i="4"/>
  <c r="M54" i="4"/>
  <c r="N54" i="4"/>
  <c r="O54" i="4"/>
  <c r="B54" i="4"/>
  <c r="C49" i="4"/>
  <c r="L49" i="4"/>
  <c r="C52" i="4"/>
  <c r="D52" i="4"/>
  <c r="E52" i="4"/>
  <c r="F52" i="4"/>
  <c r="G52" i="4"/>
  <c r="H52" i="4"/>
  <c r="I52" i="4"/>
  <c r="K52" i="4"/>
  <c r="L52" i="4"/>
  <c r="M52" i="4"/>
  <c r="N52" i="4"/>
  <c r="O52" i="4"/>
  <c r="B52" i="4"/>
  <c r="C50" i="4"/>
  <c r="D50" i="4"/>
  <c r="E50" i="4"/>
  <c r="F50" i="4"/>
  <c r="G50" i="4"/>
  <c r="H50" i="4"/>
  <c r="I50" i="4"/>
  <c r="K50" i="4"/>
  <c r="L50" i="4"/>
  <c r="M50" i="4"/>
  <c r="N50" i="4"/>
  <c r="O50" i="4"/>
  <c r="B50" i="4"/>
  <c r="C48" i="4"/>
  <c r="D48" i="4"/>
  <c r="E48" i="4"/>
  <c r="F48" i="4"/>
  <c r="G48" i="4"/>
  <c r="H48" i="4"/>
  <c r="I48" i="4"/>
  <c r="K48" i="4"/>
  <c r="L48" i="4"/>
  <c r="M48" i="4"/>
  <c r="N48" i="4"/>
  <c r="O48" i="4"/>
  <c r="B48" i="4"/>
  <c r="C47" i="4"/>
  <c r="D47" i="4"/>
  <c r="E47" i="4"/>
  <c r="F47" i="4"/>
  <c r="G47" i="4"/>
  <c r="H47" i="4"/>
  <c r="I47" i="4"/>
  <c r="K47" i="4"/>
  <c r="L47" i="4"/>
  <c r="M47" i="4"/>
  <c r="N47" i="4"/>
  <c r="O47" i="4"/>
  <c r="B47" i="4"/>
  <c r="C46" i="4"/>
  <c r="D46" i="4"/>
  <c r="D49" i="4" s="1"/>
  <c r="E46" i="4"/>
  <c r="E49" i="4" s="1"/>
  <c r="F46" i="4"/>
  <c r="F49" i="4" s="1"/>
  <c r="G46" i="4"/>
  <c r="H46" i="4"/>
  <c r="H49" i="4" s="1"/>
  <c r="I46" i="4"/>
  <c r="I49" i="4" s="1"/>
  <c r="K46" i="4"/>
  <c r="K49" i="4" s="1"/>
  <c r="L46" i="4"/>
  <c r="M46" i="4"/>
  <c r="N46" i="4"/>
  <c r="N49" i="4" s="1"/>
  <c r="O46" i="4"/>
  <c r="O49" i="4" s="1"/>
  <c r="B46" i="4"/>
  <c r="L18" i="4"/>
  <c r="M18" i="4"/>
  <c r="N18" i="4"/>
  <c r="O18" i="4"/>
  <c r="C25" i="4"/>
  <c r="D25" i="4"/>
  <c r="E25" i="4"/>
  <c r="F25" i="4"/>
  <c r="G25" i="4"/>
  <c r="H25" i="4"/>
  <c r="I25" i="4"/>
  <c r="K25" i="4"/>
  <c r="L25" i="4"/>
  <c r="M25" i="4"/>
  <c r="N25" i="4"/>
  <c r="O25" i="4"/>
  <c r="B25" i="4"/>
  <c r="C35" i="4"/>
  <c r="D35" i="4"/>
  <c r="E35" i="4"/>
  <c r="F35" i="4"/>
  <c r="G35" i="4"/>
  <c r="H35" i="4"/>
  <c r="I35" i="4"/>
  <c r="K35" i="4"/>
  <c r="L35" i="4"/>
  <c r="M35" i="4"/>
  <c r="N35" i="4"/>
  <c r="O35" i="4"/>
  <c r="B35" i="4"/>
  <c r="C23" i="4"/>
  <c r="D23" i="4"/>
  <c r="E23" i="4"/>
  <c r="E51" i="4" s="1"/>
  <c r="F23" i="4"/>
  <c r="G23" i="4"/>
  <c r="G51" i="4" s="1"/>
  <c r="H23" i="4"/>
  <c r="I23" i="4"/>
  <c r="I51" i="4" s="1"/>
  <c r="K23" i="4"/>
  <c r="L23" i="4"/>
  <c r="L51" i="4" s="1"/>
  <c r="M23" i="4"/>
  <c r="M51" i="4" s="1"/>
  <c r="N23" i="4"/>
  <c r="N51" i="4" s="1"/>
  <c r="O23" i="4"/>
  <c r="B23" i="4"/>
  <c r="B51" i="4" s="1"/>
  <c r="C22" i="4"/>
  <c r="D22" i="4"/>
  <c r="E22" i="4"/>
  <c r="F22" i="4"/>
  <c r="G22" i="4"/>
  <c r="H22" i="4"/>
  <c r="I22" i="4"/>
  <c r="K22" i="4"/>
  <c r="L22" i="4"/>
  <c r="M22" i="4"/>
  <c r="N22" i="4"/>
  <c r="O22" i="4"/>
  <c r="B22" i="4"/>
  <c r="K60" i="4" l="1"/>
  <c r="B49" i="4"/>
  <c r="B53" i="4" s="1"/>
  <c r="B55" i="4" s="1"/>
  <c r="O64" i="4"/>
  <c r="G49" i="4"/>
  <c r="G53" i="4" s="1"/>
  <c r="G55" i="4" s="1"/>
  <c r="G66" i="4" s="1"/>
  <c r="G68" i="4" s="1"/>
  <c r="M49" i="4"/>
  <c r="H64" i="4"/>
  <c r="C51" i="4"/>
  <c r="C53" i="4" s="1"/>
  <c r="C55" i="4" s="1"/>
  <c r="C66" i="4" s="1"/>
  <c r="C68" i="4" s="1"/>
  <c r="N64" i="4"/>
  <c r="D51" i="4"/>
  <c r="D53" i="4" s="1"/>
  <c r="D55" i="4" s="1"/>
  <c r="D66" i="4" s="1"/>
  <c r="D68" i="4" s="1"/>
  <c r="I58" i="4"/>
  <c r="D64" i="4"/>
  <c r="F64" i="4"/>
  <c r="N53" i="4"/>
  <c r="N55" i="4" s="1"/>
  <c r="E53" i="4"/>
  <c r="E55" i="4" s="1"/>
  <c r="E66" i="4" s="1"/>
  <c r="E68" i="4" s="1"/>
  <c r="L53" i="4"/>
  <c r="L55" i="4" s="1"/>
  <c r="L66" i="4" s="1"/>
  <c r="L68" i="4" s="1"/>
  <c r="M53" i="4"/>
  <c r="M55" i="4" s="1"/>
  <c r="M66" i="4" s="1"/>
  <c r="M68" i="4" s="1"/>
  <c r="I53" i="4"/>
  <c r="I55" i="4" s="1"/>
  <c r="O51" i="4"/>
  <c r="O53" i="4" s="1"/>
  <c r="O55" i="4" s="1"/>
  <c r="O66" i="4" s="1"/>
  <c r="O68" i="4" s="1"/>
  <c r="F51" i="4"/>
  <c r="F53" i="4" s="1"/>
  <c r="F55" i="4" s="1"/>
  <c r="O60" i="4"/>
  <c r="F60" i="4"/>
  <c r="I64" i="4"/>
  <c r="M60" i="4"/>
  <c r="D60" i="4"/>
  <c r="L60" i="4"/>
  <c r="C60" i="4"/>
  <c r="B64" i="4"/>
  <c r="G64" i="4"/>
  <c r="K51" i="4"/>
  <c r="K53" i="4" s="1"/>
  <c r="K55" i="4" s="1"/>
  <c r="K66" i="4" s="1"/>
  <c r="K68" i="4" s="1"/>
  <c r="H60" i="4"/>
  <c r="H51" i="4"/>
  <c r="H53" i="4" s="1"/>
  <c r="H55" i="4" s="1"/>
  <c r="H66" i="4" s="1"/>
  <c r="H68" i="4" s="1"/>
  <c r="C17" i="4"/>
  <c r="D17" i="4"/>
  <c r="D18" i="4" s="1"/>
  <c r="E17" i="4"/>
  <c r="F17" i="4"/>
  <c r="F18" i="4" s="1"/>
  <c r="G17" i="4"/>
  <c r="G18" i="4" s="1"/>
  <c r="H17" i="4"/>
  <c r="I17" i="4"/>
  <c r="B17" i="4"/>
  <c r="B18" i="4" s="1"/>
  <c r="C42" i="4"/>
  <c r="D42" i="4"/>
  <c r="E42" i="4"/>
  <c r="F42" i="4"/>
  <c r="G42" i="4"/>
  <c r="H42" i="4"/>
  <c r="I42" i="4"/>
  <c r="B42" i="4"/>
  <c r="C30" i="4"/>
  <c r="D30" i="4"/>
  <c r="E30" i="4"/>
  <c r="F30" i="4"/>
  <c r="G30" i="4"/>
  <c r="H30" i="4"/>
  <c r="I30" i="4"/>
  <c r="B30" i="4"/>
  <c r="C40" i="4"/>
  <c r="D40" i="4"/>
  <c r="E40" i="4"/>
  <c r="F40" i="4"/>
  <c r="G40" i="4"/>
  <c r="H40" i="4"/>
  <c r="I40" i="4"/>
  <c r="K40" i="4"/>
  <c r="L40" i="4"/>
  <c r="M40" i="4"/>
  <c r="N40" i="4"/>
  <c r="O40" i="4"/>
  <c r="B40" i="4"/>
  <c r="K42" i="4"/>
  <c r="L42" i="4"/>
  <c r="M42" i="4"/>
  <c r="N42" i="4"/>
  <c r="O42" i="4"/>
  <c r="C38" i="4"/>
  <c r="D38" i="4"/>
  <c r="E38" i="4"/>
  <c r="F38" i="4"/>
  <c r="G38" i="4"/>
  <c r="H38" i="4"/>
  <c r="I38" i="4"/>
  <c r="K38" i="4"/>
  <c r="L38" i="4"/>
  <c r="M38" i="4"/>
  <c r="N38" i="4"/>
  <c r="O38" i="4"/>
  <c r="B38" i="4"/>
  <c r="B66" i="4" l="1"/>
  <c r="B68" i="4" s="1"/>
  <c r="B69" i="4" s="1"/>
  <c r="F66" i="4"/>
  <c r="F68" i="4" s="1"/>
  <c r="F69" i="4" s="1"/>
  <c r="I66" i="4"/>
  <c r="I68" i="4" s="1"/>
  <c r="M69" i="4"/>
  <c r="N66" i="4"/>
  <c r="N68" i="4" s="1"/>
  <c r="N69" i="4" s="1"/>
  <c r="K39" i="4"/>
  <c r="E18" i="4"/>
  <c r="M39" i="4"/>
  <c r="C39" i="4"/>
  <c r="C18" i="4"/>
  <c r="I18" i="4"/>
  <c r="K18" i="4"/>
  <c r="H39" i="4"/>
  <c r="H18" i="4"/>
  <c r="C34" i="4"/>
  <c r="D34" i="4"/>
  <c r="E34" i="4"/>
  <c r="F34" i="4"/>
  <c r="G34" i="4"/>
  <c r="H34" i="4"/>
  <c r="I34" i="4"/>
  <c r="K34" i="4"/>
  <c r="L34" i="4"/>
  <c r="M34" i="4"/>
  <c r="N34" i="4"/>
  <c r="O34" i="4"/>
  <c r="B34" i="4"/>
  <c r="C33" i="4"/>
  <c r="C32" i="4" s="1"/>
  <c r="D33" i="4"/>
  <c r="D32" i="4" s="1"/>
  <c r="E33" i="4"/>
  <c r="F33" i="4"/>
  <c r="G33" i="4"/>
  <c r="G32" i="4" s="1"/>
  <c r="H33" i="4"/>
  <c r="I33" i="4"/>
  <c r="K33" i="4"/>
  <c r="K32" i="4" s="1"/>
  <c r="L33" i="4"/>
  <c r="L32" i="4" s="1"/>
  <c r="M33" i="4"/>
  <c r="M32" i="4" s="1"/>
  <c r="N33" i="4"/>
  <c r="O33" i="4"/>
  <c r="B33" i="4"/>
  <c r="B32" i="4" s="1"/>
  <c r="C37" i="4"/>
  <c r="D37" i="4"/>
  <c r="E37" i="4"/>
  <c r="F37" i="4"/>
  <c r="G37" i="4"/>
  <c r="H37" i="4"/>
  <c r="I37" i="4"/>
  <c r="K37" i="4"/>
  <c r="L37" i="4"/>
  <c r="M37" i="4"/>
  <c r="N37" i="4"/>
  <c r="O37" i="4"/>
  <c r="B37" i="4"/>
  <c r="C36" i="4"/>
  <c r="C69" i="4" s="1"/>
  <c r="D36" i="4"/>
  <c r="D69" i="4" s="1"/>
  <c r="E36" i="4"/>
  <c r="E69" i="4" s="1"/>
  <c r="F36" i="4"/>
  <c r="G36" i="4"/>
  <c r="G69" i="4" s="1"/>
  <c r="H36" i="4"/>
  <c r="H69" i="4" s="1"/>
  <c r="I36" i="4"/>
  <c r="I69" i="4" s="1"/>
  <c r="K36" i="4"/>
  <c r="K69" i="4" s="1"/>
  <c r="L36" i="4"/>
  <c r="L69" i="4" s="1"/>
  <c r="M36" i="4"/>
  <c r="N36" i="4"/>
  <c r="O36" i="4"/>
  <c r="O69" i="4" s="1"/>
  <c r="C41" i="4"/>
  <c r="D41" i="4"/>
  <c r="D39" i="4" s="1"/>
  <c r="E41" i="4"/>
  <c r="E39" i="4" s="1"/>
  <c r="F41" i="4"/>
  <c r="F39" i="4" s="1"/>
  <c r="G41" i="4"/>
  <c r="G39" i="4" s="1"/>
  <c r="H41" i="4"/>
  <c r="I41" i="4"/>
  <c r="I39" i="4" s="1"/>
  <c r="K41" i="4"/>
  <c r="L41" i="4"/>
  <c r="L39" i="4" s="1"/>
  <c r="M41" i="4"/>
  <c r="N41" i="4"/>
  <c r="N39" i="4" s="1"/>
  <c r="O41" i="4"/>
  <c r="O39" i="4" s="1"/>
  <c r="B41" i="4"/>
  <c r="B39" i="4" s="1"/>
  <c r="C29" i="4"/>
  <c r="D29" i="4"/>
  <c r="E29" i="4"/>
  <c r="F29" i="4"/>
  <c r="G29" i="4"/>
  <c r="H29" i="4"/>
  <c r="I29" i="4"/>
  <c r="K29" i="4"/>
  <c r="L29" i="4"/>
  <c r="M29" i="4"/>
  <c r="N29" i="4"/>
  <c r="O29" i="4"/>
  <c r="B29" i="4"/>
  <c r="C28" i="4"/>
  <c r="D28" i="4"/>
  <c r="E28" i="4"/>
  <c r="F28" i="4"/>
  <c r="G28" i="4"/>
  <c r="H28" i="4"/>
  <c r="I28" i="4"/>
  <c r="K28" i="4"/>
  <c r="L28" i="4"/>
  <c r="M28" i="4"/>
  <c r="N28" i="4"/>
  <c r="O28" i="4"/>
  <c r="B28" i="4"/>
  <c r="C27" i="4"/>
  <c r="D27" i="4"/>
  <c r="E27" i="4"/>
  <c r="F27" i="4"/>
  <c r="G27" i="4"/>
  <c r="H27" i="4"/>
  <c r="I27" i="4"/>
  <c r="K27" i="4"/>
  <c r="L27" i="4"/>
  <c r="M27" i="4"/>
  <c r="N27" i="4"/>
  <c r="O27" i="4"/>
  <c r="B27" i="4"/>
  <c r="C26" i="4"/>
  <c r="D26" i="4"/>
  <c r="E26" i="4"/>
  <c r="F26" i="4"/>
  <c r="G26" i="4"/>
  <c r="H26" i="4"/>
  <c r="I26" i="4"/>
  <c r="K26" i="4"/>
  <c r="L26" i="4"/>
  <c r="M26" i="4"/>
  <c r="N26" i="4"/>
  <c r="O26" i="4"/>
  <c r="B26" i="4"/>
  <c r="K21" i="4"/>
  <c r="L21" i="4"/>
  <c r="L31" i="4" s="1"/>
  <c r="M21" i="4"/>
  <c r="N21" i="4"/>
  <c r="O21" i="4"/>
  <c r="C21" i="4"/>
  <c r="D21" i="4"/>
  <c r="E21" i="4"/>
  <c r="F21" i="4"/>
  <c r="G21" i="4"/>
  <c r="H21" i="4"/>
  <c r="I21" i="4"/>
  <c r="B21" i="4"/>
  <c r="B31" i="4" s="1"/>
  <c r="C16" i="4"/>
  <c r="C19" i="4" s="1"/>
  <c r="D16" i="4"/>
  <c r="D19" i="4" s="1"/>
  <c r="E16" i="4"/>
  <c r="E19" i="4" s="1"/>
  <c r="F16" i="4"/>
  <c r="F19" i="4" s="1"/>
  <c r="G16" i="4"/>
  <c r="G19" i="4" s="1"/>
  <c r="H16" i="4"/>
  <c r="H19" i="4" s="1"/>
  <c r="I16" i="4"/>
  <c r="I19" i="4" s="1"/>
  <c r="K16" i="4"/>
  <c r="K19" i="4" s="1"/>
  <c r="L16" i="4"/>
  <c r="L19" i="4" s="1"/>
  <c r="M16" i="4"/>
  <c r="M19" i="4" s="1"/>
  <c r="N16" i="4"/>
  <c r="N19" i="4" s="1"/>
  <c r="O16" i="4"/>
  <c r="O19" i="4" s="1"/>
  <c r="B16" i="4"/>
  <c r="B19" i="4" s="1"/>
  <c r="C15" i="4"/>
  <c r="D15" i="4"/>
  <c r="E15" i="4"/>
  <c r="F15" i="4"/>
  <c r="G15" i="4"/>
  <c r="H15" i="4"/>
  <c r="I15" i="4"/>
  <c r="K15" i="4"/>
  <c r="L15" i="4"/>
  <c r="M15" i="4"/>
  <c r="N15" i="4"/>
  <c r="O15" i="4"/>
  <c r="B15" i="4"/>
  <c r="C12" i="4"/>
  <c r="D12" i="4"/>
  <c r="E12" i="4"/>
  <c r="F12" i="4"/>
  <c r="G12" i="4"/>
  <c r="H12" i="4"/>
  <c r="I12" i="4"/>
  <c r="K12" i="4"/>
  <c r="L12" i="4"/>
  <c r="M12" i="4"/>
  <c r="N12" i="4"/>
  <c r="O12" i="4"/>
  <c r="B12" i="4"/>
  <c r="K11" i="4"/>
  <c r="L11" i="4"/>
  <c r="M11" i="4"/>
  <c r="N11" i="4"/>
  <c r="O11" i="4"/>
  <c r="C11" i="4"/>
  <c r="D11" i="4"/>
  <c r="E11" i="4"/>
  <c r="F11" i="4"/>
  <c r="F14" i="4" s="1"/>
  <c r="G11" i="4"/>
  <c r="H11" i="4"/>
  <c r="I11" i="4"/>
  <c r="B11" i="4"/>
  <c r="C10" i="4"/>
  <c r="D10" i="4"/>
  <c r="E10" i="4"/>
  <c r="F10" i="4"/>
  <c r="G10" i="4"/>
  <c r="H10" i="4"/>
  <c r="I10" i="4"/>
  <c r="K10" i="4"/>
  <c r="L10" i="4"/>
  <c r="M10" i="4"/>
  <c r="N10" i="4"/>
  <c r="O10" i="4"/>
  <c r="B10" i="4"/>
  <c r="C7" i="4"/>
  <c r="D7" i="4"/>
  <c r="E7" i="4"/>
  <c r="F7" i="4"/>
  <c r="G7" i="4"/>
  <c r="H7" i="4"/>
  <c r="I7" i="4"/>
  <c r="K7" i="4"/>
  <c r="L7" i="4"/>
  <c r="M7" i="4"/>
  <c r="N7" i="4"/>
  <c r="O7" i="4"/>
  <c r="B7" i="4"/>
  <c r="C6" i="4"/>
  <c r="D6" i="4"/>
  <c r="E6" i="4"/>
  <c r="F6" i="4"/>
  <c r="G6" i="4"/>
  <c r="H6" i="4"/>
  <c r="I6" i="4"/>
  <c r="K6" i="4"/>
  <c r="L6" i="4"/>
  <c r="M6" i="4"/>
  <c r="N6" i="4"/>
  <c r="O6" i="4"/>
  <c r="B6" i="4"/>
  <c r="C5" i="4"/>
  <c r="D5" i="4"/>
  <c r="E5" i="4"/>
  <c r="F5" i="4"/>
  <c r="G5" i="4"/>
  <c r="H5" i="4"/>
  <c r="I5" i="4"/>
  <c r="K5" i="4"/>
  <c r="L5" i="4"/>
  <c r="M5" i="4"/>
  <c r="N5" i="4"/>
  <c r="O5" i="4"/>
  <c r="B5" i="4"/>
  <c r="C3" i="4"/>
  <c r="D3" i="4"/>
  <c r="D4" i="4" s="1"/>
  <c r="E3" i="4"/>
  <c r="F3" i="4"/>
  <c r="F4" i="4" s="1"/>
  <c r="G3" i="4"/>
  <c r="G4" i="4" s="1"/>
  <c r="H3" i="4"/>
  <c r="I3" i="4"/>
  <c r="I4" i="4" s="1"/>
  <c r="K3" i="4"/>
  <c r="L3" i="4"/>
  <c r="M3" i="4"/>
  <c r="M4" i="4" s="1"/>
  <c r="N3" i="4"/>
  <c r="O3" i="4"/>
  <c r="O4" i="4" s="1"/>
  <c r="B3" i="4"/>
  <c r="B4" i="4" s="1"/>
  <c r="L43" i="4" l="1"/>
  <c r="L70" i="4"/>
  <c r="K31" i="4"/>
  <c r="M43" i="4"/>
  <c r="M70" i="4"/>
  <c r="K70" i="4"/>
  <c r="C14" i="4"/>
  <c r="G31" i="4"/>
  <c r="G70" i="4"/>
  <c r="D70" i="4"/>
  <c r="B70" i="4"/>
  <c r="C70" i="4"/>
  <c r="O14" i="4"/>
  <c r="L14" i="4"/>
  <c r="K4" i="4"/>
  <c r="B14" i="4"/>
  <c r="K14" i="4"/>
  <c r="F31" i="4"/>
  <c r="C43" i="4"/>
  <c r="N4" i="4"/>
  <c r="E4" i="4"/>
  <c r="I14" i="4"/>
  <c r="N14" i="4"/>
  <c r="E31" i="4"/>
  <c r="K43" i="4"/>
  <c r="D43" i="4"/>
  <c r="H14" i="4"/>
  <c r="M14" i="4"/>
  <c r="D31" i="4"/>
  <c r="D44" i="4" s="1"/>
  <c r="I32" i="4"/>
  <c r="L4" i="4"/>
  <c r="G14" i="4"/>
  <c r="C31" i="4"/>
  <c r="H32" i="4"/>
  <c r="O31" i="4"/>
  <c r="B43" i="4"/>
  <c r="B44" i="4" s="1"/>
  <c r="G43" i="4"/>
  <c r="E14" i="4"/>
  <c r="I31" i="4"/>
  <c r="N31" i="4"/>
  <c r="O32" i="4"/>
  <c r="F32" i="4"/>
  <c r="H4" i="4"/>
  <c r="D14" i="4"/>
  <c r="H31" i="4"/>
  <c r="M31" i="4"/>
  <c r="M44" i="4" s="1"/>
  <c r="N32" i="4"/>
  <c r="E32" i="4"/>
  <c r="C4" i="4"/>
  <c r="B9" i="4"/>
  <c r="B8" i="4"/>
  <c r="O9" i="4"/>
  <c r="O8" i="4"/>
  <c r="N9" i="4"/>
  <c r="N8" i="4"/>
  <c r="M9" i="4"/>
  <c r="M8" i="4"/>
  <c r="L9" i="4"/>
  <c r="L8" i="4"/>
  <c r="K9" i="4"/>
  <c r="K8" i="4"/>
  <c r="I9" i="4"/>
  <c r="I8" i="4"/>
  <c r="H9" i="4"/>
  <c r="H8" i="4"/>
  <c r="G9" i="4"/>
  <c r="G8" i="4"/>
  <c r="F9" i="4"/>
  <c r="F8" i="4"/>
  <c r="E9" i="4"/>
  <c r="E8" i="4"/>
  <c r="D9" i="4"/>
  <c r="D8" i="4"/>
  <c r="C9" i="4"/>
  <c r="C8" i="4"/>
  <c r="B13" i="4"/>
  <c r="O13" i="4"/>
  <c r="N13" i="4"/>
  <c r="M13" i="4"/>
  <c r="L13" i="4"/>
  <c r="K13" i="4"/>
  <c r="I13" i="4"/>
  <c r="H13" i="4"/>
  <c r="G13" i="4"/>
  <c r="F13" i="4"/>
  <c r="E13" i="4"/>
  <c r="D13" i="4"/>
  <c r="C13" i="4"/>
  <c r="B24" i="4"/>
  <c r="O24" i="4"/>
  <c r="N24" i="4"/>
  <c r="M24" i="4"/>
  <c r="L24" i="4"/>
  <c r="K24" i="4"/>
  <c r="I24" i="4"/>
  <c r="H24" i="4"/>
  <c r="G24" i="4"/>
  <c r="F24" i="4"/>
  <c r="E24" i="4"/>
  <c r="D24" i="4"/>
  <c r="C24" i="4"/>
  <c r="L44" i="4"/>
  <c r="K44" i="4"/>
  <c r="G44" i="4"/>
  <c r="J325" i="3"/>
  <c r="K325" i="3"/>
  <c r="L325" i="3"/>
  <c r="M325" i="3"/>
  <c r="N325" i="3"/>
  <c r="N43" i="4" l="1"/>
  <c r="N44" i="4" s="1"/>
  <c r="N70" i="4"/>
  <c r="H43" i="4"/>
  <c r="H44" i="4" s="1"/>
  <c r="H70" i="4"/>
  <c r="F43" i="4"/>
  <c r="F44" i="4" s="1"/>
  <c r="F70" i="4"/>
  <c r="I43" i="4"/>
  <c r="I70" i="4"/>
  <c r="O43" i="4"/>
  <c r="O44" i="4" s="1"/>
  <c r="O70" i="4"/>
  <c r="I44" i="4"/>
  <c r="E43" i="4"/>
  <c r="E44" i="4" s="1"/>
  <c r="E70" i="4"/>
  <c r="C44" i="4"/>
  <c r="K1" i="4"/>
  <c r="L1" i="4" s="1"/>
  <c r="M1" i="4" s="1"/>
  <c r="N1" i="4" s="1"/>
  <c r="O1" i="4" s="1"/>
  <c r="H1" i="4"/>
  <c r="G1" i="4" s="1"/>
  <c r="F1" i="4" s="1"/>
  <c r="E1" i="4" s="1"/>
  <c r="D1" i="4" s="1"/>
  <c r="C1" i="4" s="1"/>
  <c r="B1" i="4" s="1"/>
  <c r="K321" i="3"/>
  <c r="L321" i="3"/>
  <c r="M321" i="3"/>
  <c r="N321" i="3"/>
  <c r="J321" i="3"/>
  <c r="K319" i="3"/>
  <c r="K309" i="3" s="1"/>
  <c r="L319" i="3"/>
  <c r="L309" i="3" s="1"/>
  <c r="L310" i="3" s="1"/>
  <c r="M319" i="3"/>
  <c r="M309" i="3" s="1"/>
  <c r="M310" i="3" s="1"/>
  <c r="N319" i="3"/>
  <c r="N309" i="3" s="1"/>
  <c r="N310" i="3" s="1"/>
  <c r="J319" i="3"/>
  <c r="J320" i="3" s="1"/>
  <c r="K318" i="3"/>
  <c r="L318" i="3"/>
  <c r="M318" i="3"/>
  <c r="N318" i="3"/>
  <c r="J318" i="3"/>
  <c r="J316" i="3" s="1"/>
  <c r="K316" i="3"/>
  <c r="L316" i="3"/>
  <c r="L317" i="3" s="1"/>
  <c r="M316" i="3"/>
  <c r="M317" i="3" s="1"/>
  <c r="N316" i="3"/>
  <c r="N317" i="3" s="1"/>
  <c r="K315" i="3"/>
  <c r="L315" i="3"/>
  <c r="M315" i="3" s="1"/>
  <c r="J315" i="3"/>
  <c r="L314" i="3"/>
  <c r="K313" i="3"/>
  <c r="L313" i="3"/>
  <c r="J313" i="3"/>
  <c r="J314" i="3" s="1"/>
  <c r="K311" i="3"/>
  <c r="L311" i="3" s="1"/>
  <c r="M311" i="3" s="1"/>
  <c r="N311" i="3" s="1"/>
  <c r="J311" i="3"/>
  <c r="K312" i="3"/>
  <c r="L312" i="3"/>
  <c r="M312" i="3"/>
  <c r="N312" i="3"/>
  <c r="J312" i="3"/>
  <c r="J309" i="3" s="1"/>
  <c r="J310" i="3" s="1"/>
  <c r="C312" i="3"/>
  <c r="D312" i="3"/>
  <c r="E312" i="3"/>
  <c r="F312" i="3"/>
  <c r="G312" i="3"/>
  <c r="H312" i="3"/>
  <c r="I312" i="3"/>
  <c r="B312" i="3"/>
  <c r="K308" i="3"/>
  <c r="L308" i="3"/>
  <c r="M308" i="3"/>
  <c r="N308" i="3"/>
  <c r="J308" i="3"/>
  <c r="K340" i="3"/>
  <c r="L340" i="3"/>
  <c r="L338" i="3" s="1"/>
  <c r="M340" i="3"/>
  <c r="M338" i="3" s="1"/>
  <c r="N340" i="3"/>
  <c r="N338" i="3" s="1"/>
  <c r="J340" i="3"/>
  <c r="J338" i="3" s="1"/>
  <c r="K338" i="3"/>
  <c r="J336" i="3"/>
  <c r="K336" i="3"/>
  <c r="L336" i="3"/>
  <c r="M336" i="3"/>
  <c r="N336" i="3"/>
  <c r="K335" i="3"/>
  <c r="L335" i="3"/>
  <c r="M335" i="3"/>
  <c r="N335" i="3"/>
  <c r="J335" i="3"/>
  <c r="K337" i="3"/>
  <c r="L337" i="3"/>
  <c r="M337" i="3"/>
  <c r="N337" i="3"/>
  <c r="J337" i="3"/>
  <c r="J333" i="3"/>
  <c r="K333" i="3"/>
  <c r="L333" i="3"/>
  <c r="M333" i="3"/>
  <c r="N333" i="3"/>
  <c r="K334" i="3"/>
  <c r="K332" i="3" s="1"/>
  <c r="K11" i="3" s="1"/>
  <c r="L334" i="3"/>
  <c r="L332" i="3" s="1"/>
  <c r="M334" i="3"/>
  <c r="M332" i="3" s="1"/>
  <c r="N334" i="3"/>
  <c r="N332" i="3" s="1"/>
  <c r="J334" i="3"/>
  <c r="J332" i="3" s="1"/>
  <c r="K330" i="3"/>
  <c r="L330" i="3"/>
  <c r="M330" i="3"/>
  <c r="N330" i="3"/>
  <c r="J330" i="3"/>
  <c r="K331" i="3"/>
  <c r="L331" i="3"/>
  <c r="M331" i="3"/>
  <c r="N331" i="3"/>
  <c r="J331" i="3"/>
  <c r="C331" i="3"/>
  <c r="D331" i="3"/>
  <c r="E331" i="3"/>
  <c r="F331" i="3"/>
  <c r="G331" i="3"/>
  <c r="H331" i="3"/>
  <c r="I331" i="3"/>
  <c r="B331" i="3"/>
  <c r="K328" i="3"/>
  <c r="K327" i="3"/>
  <c r="L327" i="3" s="1"/>
  <c r="J327" i="3"/>
  <c r="J326" i="3"/>
  <c r="K323" i="3"/>
  <c r="L323" i="3" s="1"/>
  <c r="M323" i="3" s="1"/>
  <c r="N323" i="3" s="1"/>
  <c r="J323" i="3"/>
  <c r="J4" i="3"/>
  <c r="K4" i="3"/>
  <c r="L4" i="3"/>
  <c r="M4" i="3"/>
  <c r="N4" i="3"/>
  <c r="C284" i="3"/>
  <c r="D284" i="3"/>
  <c r="E284" i="3"/>
  <c r="F284" i="3"/>
  <c r="G284" i="3"/>
  <c r="H284" i="3"/>
  <c r="I284" i="3"/>
  <c r="J284" i="3"/>
  <c r="J283" i="3" s="1"/>
  <c r="K284" i="3"/>
  <c r="L284" i="3"/>
  <c r="M284" i="3"/>
  <c r="N284" i="3"/>
  <c r="B284" i="3"/>
  <c r="C285" i="3"/>
  <c r="D285" i="3"/>
  <c r="E285" i="3"/>
  <c r="F285" i="3"/>
  <c r="G285" i="3"/>
  <c r="H285" i="3"/>
  <c r="I285" i="3"/>
  <c r="B285" i="3"/>
  <c r="C283" i="3"/>
  <c r="D283" i="3"/>
  <c r="E283" i="3"/>
  <c r="F283" i="3"/>
  <c r="G283" i="3"/>
  <c r="H283" i="3"/>
  <c r="I283" i="3"/>
  <c r="B283" i="3"/>
  <c r="K280" i="3"/>
  <c r="L280" i="3"/>
  <c r="M280" i="3"/>
  <c r="N280" i="3"/>
  <c r="J280" i="3"/>
  <c r="K276" i="3"/>
  <c r="L276" i="3"/>
  <c r="M276" i="3"/>
  <c r="N276" i="3"/>
  <c r="J276" i="3"/>
  <c r="K272" i="3"/>
  <c r="L272" i="3"/>
  <c r="M272" i="3"/>
  <c r="N272" i="3"/>
  <c r="J272" i="3"/>
  <c r="K125" i="3"/>
  <c r="L125" i="3"/>
  <c r="M125" i="3"/>
  <c r="N125" i="3"/>
  <c r="J125" i="3"/>
  <c r="K121" i="3"/>
  <c r="L121" i="3"/>
  <c r="M121" i="3"/>
  <c r="N121" i="3"/>
  <c r="J121" i="3"/>
  <c r="K117" i="3"/>
  <c r="L117" i="3"/>
  <c r="M117" i="3"/>
  <c r="N117" i="3"/>
  <c r="J117" i="3"/>
  <c r="K94" i="3"/>
  <c r="L94" i="3"/>
  <c r="M94" i="3"/>
  <c r="N94" i="3"/>
  <c r="J94" i="3"/>
  <c r="K90" i="3"/>
  <c r="L90" i="3"/>
  <c r="M90" i="3"/>
  <c r="N90" i="3"/>
  <c r="J90" i="3"/>
  <c r="K86" i="3"/>
  <c r="L86" i="3"/>
  <c r="M86" i="3"/>
  <c r="N86" i="3"/>
  <c r="J86" i="3"/>
  <c r="K63" i="3"/>
  <c r="L63" i="3"/>
  <c r="M63" i="3"/>
  <c r="N63" i="3"/>
  <c r="J63" i="3"/>
  <c r="K59" i="3"/>
  <c r="L59" i="3"/>
  <c r="M59" i="3"/>
  <c r="N59" i="3"/>
  <c r="J59" i="3"/>
  <c r="K55" i="3"/>
  <c r="L55" i="3"/>
  <c r="M55" i="3"/>
  <c r="N55" i="3"/>
  <c r="J55" i="3"/>
  <c r="N320" i="3" l="1"/>
  <c r="K17" i="3"/>
  <c r="M320" i="3"/>
  <c r="L320" i="3"/>
  <c r="K320" i="3"/>
  <c r="M17" i="3"/>
  <c r="M18" i="3" s="1"/>
  <c r="L17" i="3"/>
  <c r="K310" i="3"/>
  <c r="K317" i="3"/>
  <c r="J317" i="3"/>
  <c r="J14" i="3"/>
  <c r="J15" i="3" s="1"/>
  <c r="M313" i="3"/>
  <c r="M314" i="3" s="1"/>
  <c r="N315" i="3"/>
  <c r="N313" i="3" s="1"/>
  <c r="N314" i="3" s="1"/>
  <c r="K314" i="3"/>
  <c r="L11" i="3"/>
  <c r="J11" i="3"/>
  <c r="J12" i="3" s="1"/>
  <c r="K8" i="3"/>
  <c r="N339" i="3"/>
  <c r="N17" i="3"/>
  <c r="N328" i="3"/>
  <c r="N8" i="3" s="1"/>
  <c r="M328" i="3"/>
  <c r="M8" i="3" s="1"/>
  <c r="J17" i="3"/>
  <c r="J18" i="3" s="1"/>
  <c r="J339" i="3"/>
  <c r="J328" i="3"/>
  <c r="L339" i="3"/>
  <c r="L328" i="3"/>
  <c r="K339" i="3"/>
  <c r="M339" i="3"/>
  <c r="L12" i="3"/>
  <c r="M327" i="3"/>
  <c r="K326" i="3"/>
  <c r="L326" i="3"/>
  <c r="K283" i="3"/>
  <c r="L283" i="3" s="1"/>
  <c r="M283" i="3" s="1"/>
  <c r="N283" i="3" s="1"/>
  <c r="L18" i="3" l="1"/>
  <c r="N18" i="3"/>
  <c r="K18" i="3"/>
  <c r="M11" i="3"/>
  <c r="M12" i="3" s="1"/>
  <c r="N11" i="3"/>
  <c r="K12" i="3"/>
  <c r="M329" i="3"/>
  <c r="N9" i="3"/>
  <c r="N329" i="3"/>
  <c r="J8" i="3"/>
  <c r="J329" i="3"/>
  <c r="K329" i="3"/>
  <c r="L8" i="3"/>
  <c r="L329" i="3"/>
  <c r="M326" i="3"/>
  <c r="N327" i="3"/>
  <c r="N12" i="3" l="1"/>
  <c r="J9" i="3"/>
  <c r="K9" i="3"/>
  <c r="M9" i="3"/>
  <c r="L9" i="3"/>
  <c r="N326" i="3"/>
  <c r="K28" i="3" l="1"/>
  <c r="L28" i="3"/>
  <c r="M28" i="3"/>
  <c r="N28" i="3"/>
  <c r="K32" i="3"/>
  <c r="L32" i="3"/>
  <c r="M32" i="3"/>
  <c r="N32" i="3"/>
  <c r="J32" i="3"/>
  <c r="J28" i="3"/>
  <c r="K24" i="3"/>
  <c r="L24" i="3"/>
  <c r="M24" i="3"/>
  <c r="N24" i="3"/>
  <c r="J24" i="3"/>
  <c r="C338" i="3" l="1"/>
  <c r="D338" i="3"/>
  <c r="E338" i="3"/>
  <c r="F338" i="3"/>
  <c r="G338" i="3"/>
  <c r="G339" i="3" s="1"/>
  <c r="H338" i="3"/>
  <c r="H339" i="3" s="1"/>
  <c r="I338" i="3"/>
  <c r="B338" i="3"/>
  <c r="C319" i="3"/>
  <c r="D319" i="3"/>
  <c r="E319" i="3"/>
  <c r="F319" i="3"/>
  <c r="G319" i="3"/>
  <c r="H319" i="3"/>
  <c r="I319" i="3"/>
  <c r="B319" i="3"/>
  <c r="B320" i="3" s="1"/>
  <c r="C300" i="3"/>
  <c r="D300" i="3"/>
  <c r="E300" i="3"/>
  <c r="F300" i="3"/>
  <c r="G300" i="3"/>
  <c r="H300" i="3"/>
  <c r="I300" i="3"/>
  <c r="B300" i="3"/>
  <c r="B301" i="3" s="1"/>
  <c r="C265" i="3"/>
  <c r="D265" i="3"/>
  <c r="E265" i="3"/>
  <c r="F265" i="3"/>
  <c r="G265" i="3"/>
  <c r="H265" i="3"/>
  <c r="I265" i="3"/>
  <c r="B265" i="3"/>
  <c r="C234" i="3"/>
  <c r="D234" i="3"/>
  <c r="E234" i="3"/>
  <c r="F234" i="3"/>
  <c r="G234" i="3"/>
  <c r="G235" i="3" s="1"/>
  <c r="H234" i="3"/>
  <c r="I234" i="3"/>
  <c r="B234" i="3"/>
  <c r="B235" i="3" s="1"/>
  <c r="C203" i="3"/>
  <c r="D203" i="3"/>
  <c r="E203" i="3"/>
  <c r="F203" i="3"/>
  <c r="G203" i="3"/>
  <c r="H203" i="3"/>
  <c r="I203" i="3"/>
  <c r="B203" i="3"/>
  <c r="B204" i="3" s="1"/>
  <c r="C172" i="3"/>
  <c r="D172" i="3"/>
  <c r="D173" i="3" s="1"/>
  <c r="E172" i="3"/>
  <c r="F172" i="3"/>
  <c r="G172" i="3"/>
  <c r="G173" i="3" s="1"/>
  <c r="H172" i="3"/>
  <c r="I172" i="3"/>
  <c r="B172" i="3"/>
  <c r="C141" i="3"/>
  <c r="D141" i="3"/>
  <c r="E141" i="3"/>
  <c r="F141" i="3"/>
  <c r="G141" i="3"/>
  <c r="H141" i="3"/>
  <c r="I141" i="3"/>
  <c r="B141" i="3"/>
  <c r="C110" i="3"/>
  <c r="D110" i="3"/>
  <c r="E110" i="3"/>
  <c r="F110" i="3"/>
  <c r="G110" i="3"/>
  <c r="H110" i="3"/>
  <c r="I110" i="3"/>
  <c r="B110" i="3"/>
  <c r="C79" i="3"/>
  <c r="D79" i="3"/>
  <c r="E79" i="3"/>
  <c r="F79" i="3"/>
  <c r="G79" i="3"/>
  <c r="G80" i="3" s="1"/>
  <c r="H79" i="3"/>
  <c r="I79" i="3"/>
  <c r="B79" i="3"/>
  <c r="B80" i="3" s="1"/>
  <c r="C48" i="3"/>
  <c r="D48" i="3"/>
  <c r="D49" i="3" s="1"/>
  <c r="E48" i="3"/>
  <c r="F48" i="3"/>
  <c r="G48" i="3"/>
  <c r="H48" i="3"/>
  <c r="I48" i="3"/>
  <c r="B48" i="3"/>
  <c r="B49" i="3" s="1"/>
  <c r="K238" i="3"/>
  <c r="L238" i="3"/>
  <c r="M238" i="3"/>
  <c r="N238" i="3"/>
  <c r="K207" i="3"/>
  <c r="L207" i="3"/>
  <c r="M207" i="3"/>
  <c r="N207" i="3"/>
  <c r="K176" i="3"/>
  <c r="L176" i="3"/>
  <c r="M176" i="3"/>
  <c r="N176" i="3"/>
  <c r="K145" i="3"/>
  <c r="L145" i="3"/>
  <c r="M145" i="3"/>
  <c r="N145" i="3"/>
  <c r="J238" i="3"/>
  <c r="J207" i="3"/>
  <c r="J176" i="3"/>
  <c r="J145" i="3"/>
  <c r="H173" i="3" l="1"/>
  <c r="B142" i="3"/>
  <c r="G142" i="3"/>
  <c r="D142" i="3"/>
  <c r="F204" i="3"/>
  <c r="F301" i="3"/>
  <c r="C49" i="3"/>
  <c r="C80" i="3"/>
  <c r="F266" i="3"/>
  <c r="E301" i="3"/>
  <c r="I204" i="3"/>
  <c r="I80" i="3"/>
  <c r="I173" i="3"/>
  <c r="H49" i="3"/>
  <c r="H142" i="3"/>
  <c r="C235" i="3"/>
  <c r="D320" i="3"/>
  <c r="C339" i="3"/>
  <c r="I320" i="3"/>
  <c r="E49" i="3"/>
  <c r="F80" i="3"/>
  <c r="F142" i="3"/>
  <c r="F173" i="3"/>
  <c r="C204" i="3"/>
  <c r="E235" i="3"/>
  <c r="D266" i="3"/>
  <c r="F339" i="3"/>
  <c r="D111" i="3"/>
  <c r="I49" i="3"/>
  <c r="I235" i="3"/>
  <c r="C266" i="3"/>
  <c r="E111" i="3"/>
  <c r="E142" i="3"/>
  <c r="I266" i="3"/>
  <c r="C301" i="3"/>
  <c r="F111" i="3"/>
  <c r="D339" i="3"/>
  <c r="G301" i="3"/>
  <c r="C111" i="3"/>
  <c r="C142" i="3"/>
  <c r="E173" i="3"/>
  <c r="H235" i="3"/>
  <c r="D235" i="3"/>
  <c r="I142" i="3"/>
  <c r="C320" i="3"/>
  <c r="H80" i="3"/>
  <c r="C173" i="3"/>
  <c r="F235" i="3"/>
  <c r="E266" i="3"/>
  <c r="H301" i="3"/>
  <c r="I339" i="3"/>
  <c r="D80" i="3"/>
  <c r="G204" i="3"/>
  <c r="B111" i="3"/>
  <c r="E204" i="3"/>
  <c r="H266" i="3"/>
  <c r="I301" i="3"/>
  <c r="G320" i="3"/>
  <c r="E339" i="3"/>
  <c r="H320" i="3"/>
  <c r="I111" i="3"/>
  <c r="G49" i="3"/>
  <c r="B339" i="3"/>
  <c r="E80" i="3"/>
  <c r="F49" i="3"/>
  <c r="H204" i="3"/>
  <c r="F320" i="3"/>
  <c r="E320" i="3"/>
  <c r="D301" i="3"/>
  <c r="G266" i="3"/>
  <c r="B266" i="3"/>
  <c r="D204" i="3"/>
  <c r="C17" i="3"/>
  <c r="I17" i="3"/>
  <c r="B173" i="3"/>
  <c r="H17" i="3"/>
  <c r="H111" i="3"/>
  <c r="G111" i="3"/>
  <c r="G17" i="3"/>
  <c r="E17" i="3"/>
  <c r="D17" i="3"/>
  <c r="F17" i="3"/>
  <c r="B17" i="3"/>
  <c r="B18" i="3" s="1"/>
  <c r="C335" i="3"/>
  <c r="D335" i="3"/>
  <c r="E335" i="3"/>
  <c r="F335" i="3"/>
  <c r="G335" i="3"/>
  <c r="H335" i="3"/>
  <c r="I335" i="3"/>
  <c r="B335" i="3"/>
  <c r="C332" i="3"/>
  <c r="D332" i="3"/>
  <c r="E332" i="3"/>
  <c r="F332" i="3"/>
  <c r="G332" i="3"/>
  <c r="H332" i="3"/>
  <c r="I332" i="3"/>
  <c r="B332" i="3"/>
  <c r="C328" i="3"/>
  <c r="D328" i="3"/>
  <c r="E328" i="3"/>
  <c r="F328" i="3"/>
  <c r="G328" i="3"/>
  <c r="H328" i="3"/>
  <c r="I328" i="3"/>
  <c r="B328" i="3"/>
  <c r="C323" i="3"/>
  <c r="C340" i="3" s="1"/>
  <c r="D323" i="3"/>
  <c r="D340" i="3" s="1"/>
  <c r="E323" i="3"/>
  <c r="E340" i="3" s="1"/>
  <c r="F323" i="3"/>
  <c r="F340" i="3" s="1"/>
  <c r="G323" i="3"/>
  <c r="G340" i="3" s="1"/>
  <c r="H323" i="3"/>
  <c r="H340" i="3" s="1"/>
  <c r="I323" i="3"/>
  <c r="I340" i="3" s="1"/>
  <c r="B323" i="3"/>
  <c r="B324" i="3" s="1"/>
  <c r="A322" i="3"/>
  <c r="C316" i="3"/>
  <c r="D316" i="3"/>
  <c r="E316" i="3"/>
  <c r="F316" i="3"/>
  <c r="G316" i="3"/>
  <c r="H316" i="3"/>
  <c r="I316" i="3"/>
  <c r="B316" i="3"/>
  <c r="C313" i="3"/>
  <c r="D313" i="3"/>
  <c r="E313" i="3"/>
  <c r="F313" i="3"/>
  <c r="G313" i="3"/>
  <c r="H313" i="3"/>
  <c r="I313" i="3"/>
  <c r="B313" i="3"/>
  <c r="C309" i="3"/>
  <c r="D309" i="3"/>
  <c r="E309" i="3"/>
  <c r="F309" i="3"/>
  <c r="G309" i="3"/>
  <c r="H309" i="3"/>
  <c r="I309" i="3"/>
  <c r="B309" i="3"/>
  <c r="C304" i="3"/>
  <c r="C321" i="3" s="1"/>
  <c r="D304" i="3"/>
  <c r="D321" i="3" s="1"/>
  <c r="E304" i="3"/>
  <c r="E321" i="3" s="1"/>
  <c r="F304" i="3"/>
  <c r="F321" i="3" s="1"/>
  <c r="G304" i="3"/>
  <c r="G321" i="3" s="1"/>
  <c r="H304" i="3"/>
  <c r="H321" i="3" s="1"/>
  <c r="I304" i="3"/>
  <c r="I321" i="3" s="1"/>
  <c r="B304" i="3"/>
  <c r="B305" i="3" s="1"/>
  <c r="A303" i="3"/>
  <c r="C297" i="3"/>
  <c r="D297" i="3"/>
  <c r="E297" i="3"/>
  <c r="F297" i="3"/>
  <c r="G297" i="3"/>
  <c r="H297" i="3"/>
  <c r="I297" i="3"/>
  <c r="B297" i="3"/>
  <c r="C294" i="3"/>
  <c r="D294" i="3"/>
  <c r="E294" i="3"/>
  <c r="F294" i="3"/>
  <c r="G294" i="3"/>
  <c r="H294" i="3"/>
  <c r="I294" i="3"/>
  <c r="B294" i="3"/>
  <c r="C290" i="3"/>
  <c r="C293" i="3" s="1"/>
  <c r="D290" i="3"/>
  <c r="D293" i="3" s="1"/>
  <c r="E290" i="3"/>
  <c r="E293" i="3" s="1"/>
  <c r="F290" i="3"/>
  <c r="F293" i="3" s="1"/>
  <c r="G290" i="3"/>
  <c r="G293" i="3" s="1"/>
  <c r="H290" i="3"/>
  <c r="H293" i="3" s="1"/>
  <c r="I290" i="3"/>
  <c r="I293" i="3" s="1"/>
  <c r="J293" i="3" s="1"/>
  <c r="B290" i="3"/>
  <c r="B293" i="3" s="1"/>
  <c r="C281" i="3"/>
  <c r="D281" i="3"/>
  <c r="E281" i="3"/>
  <c r="F281" i="3"/>
  <c r="B281" i="3"/>
  <c r="C279" i="3"/>
  <c r="D279" i="3"/>
  <c r="E279" i="3"/>
  <c r="F279" i="3"/>
  <c r="G279" i="3"/>
  <c r="H279" i="3"/>
  <c r="I279" i="3"/>
  <c r="J279" i="3" s="1"/>
  <c r="K279" i="3" s="1"/>
  <c r="L279" i="3" s="1"/>
  <c r="M279" i="3" s="1"/>
  <c r="N279" i="3" s="1"/>
  <c r="B279" i="3"/>
  <c r="B280" i="3" s="1"/>
  <c r="C277" i="3"/>
  <c r="D277" i="3"/>
  <c r="E277" i="3"/>
  <c r="F277" i="3"/>
  <c r="B277" i="3"/>
  <c r="C275" i="3"/>
  <c r="D275" i="3"/>
  <c r="E275" i="3"/>
  <c r="F275" i="3"/>
  <c r="G275" i="3"/>
  <c r="H275" i="3"/>
  <c r="I275" i="3"/>
  <c r="J275" i="3" s="1"/>
  <c r="K275" i="3" s="1"/>
  <c r="L275" i="3" s="1"/>
  <c r="M275" i="3" s="1"/>
  <c r="N275" i="3" s="1"/>
  <c r="B275" i="3"/>
  <c r="B276" i="3" s="1"/>
  <c r="C273" i="3"/>
  <c r="D273" i="3"/>
  <c r="E273" i="3"/>
  <c r="F273" i="3"/>
  <c r="B273" i="3"/>
  <c r="C271" i="3"/>
  <c r="D271" i="3"/>
  <c r="E271" i="3"/>
  <c r="F271" i="3"/>
  <c r="G271" i="3"/>
  <c r="H271" i="3"/>
  <c r="I271" i="3"/>
  <c r="J271" i="3" s="1"/>
  <c r="J269" i="3" s="1"/>
  <c r="B271" i="3"/>
  <c r="B272" i="3" s="1"/>
  <c r="C269" i="3"/>
  <c r="C302" i="3" s="1"/>
  <c r="D269" i="3"/>
  <c r="D302" i="3" s="1"/>
  <c r="E269" i="3"/>
  <c r="E302" i="3" s="1"/>
  <c r="F269" i="3"/>
  <c r="F302" i="3" s="1"/>
  <c r="G269" i="3"/>
  <c r="G302" i="3" s="1"/>
  <c r="H269" i="3"/>
  <c r="H302" i="3" s="1"/>
  <c r="I269" i="3"/>
  <c r="I302" i="3" s="1"/>
  <c r="J302" i="3" s="1"/>
  <c r="B269" i="3"/>
  <c r="A268" i="3"/>
  <c r="K293" i="3" l="1"/>
  <c r="L293" i="3" s="1"/>
  <c r="J270" i="3"/>
  <c r="K271" i="3"/>
  <c r="K269" i="3" s="1"/>
  <c r="J300" i="3"/>
  <c r="J301" i="3" s="1"/>
  <c r="K302" i="3"/>
  <c r="B270" i="3"/>
  <c r="B302" i="3"/>
  <c r="B340" i="3"/>
  <c r="B321" i="3"/>
  <c r="E18" i="3"/>
  <c r="I18" i="3"/>
  <c r="D18" i="3"/>
  <c r="H18" i="3"/>
  <c r="C18" i="3"/>
  <c r="G18" i="3"/>
  <c r="F18" i="3"/>
  <c r="H292" i="3"/>
  <c r="H296" i="3"/>
  <c r="B292" i="3"/>
  <c r="B296" i="3"/>
  <c r="B299" i="3"/>
  <c r="H299" i="3"/>
  <c r="E292" i="3"/>
  <c r="E296" i="3"/>
  <c r="E299" i="3"/>
  <c r="F292" i="3"/>
  <c r="F296" i="3"/>
  <c r="F299" i="3"/>
  <c r="H334" i="3"/>
  <c r="G315" i="3"/>
  <c r="I276" i="3"/>
  <c r="I311" i="3"/>
  <c r="G292" i="3"/>
  <c r="G296" i="3"/>
  <c r="G299" i="3"/>
  <c r="H305" i="3"/>
  <c r="H311" i="3"/>
  <c r="I315" i="3"/>
  <c r="I318" i="3"/>
  <c r="B330" i="3"/>
  <c r="B334" i="3"/>
  <c r="B336" i="3"/>
  <c r="B337" i="3"/>
  <c r="H318" i="3"/>
  <c r="I330" i="3"/>
  <c r="I337" i="3"/>
  <c r="D292" i="3"/>
  <c r="D296" i="3"/>
  <c r="D299" i="3"/>
  <c r="E306" i="3"/>
  <c r="E308" i="3" s="1"/>
  <c r="E311" i="3"/>
  <c r="E315" i="3"/>
  <c r="E318" i="3"/>
  <c r="F330" i="3"/>
  <c r="F334" i="3"/>
  <c r="F337" i="3"/>
  <c r="H315" i="3"/>
  <c r="I334" i="3"/>
  <c r="G306" i="3"/>
  <c r="G308" i="3" s="1"/>
  <c r="G311" i="3"/>
  <c r="G318" i="3"/>
  <c r="H330" i="3"/>
  <c r="H337" i="3"/>
  <c r="F306" i="3"/>
  <c r="F308" i="3" s="1"/>
  <c r="F311" i="3"/>
  <c r="F315" i="3"/>
  <c r="F318" i="3"/>
  <c r="G330" i="3"/>
  <c r="G334" i="3"/>
  <c r="G337" i="3"/>
  <c r="C292" i="3"/>
  <c r="C296" i="3"/>
  <c r="C299" i="3"/>
  <c r="D311" i="3"/>
  <c r="D315" i="3"/>
  <c r="D318" i="3"/>
  <c r="E330" i="3"/>
  <c r="E334" i="3"/>
  <c r="E337" i="3"/>
  <c r="C311" i="3"/>
  <c r="C315" i="3"/>
  <c r="C318" i="3"/>
  <c r="D330" i="3"/>
  <c r="D334" i="3"/>
  <c r="D337" i="3"/>
  <c r="I292" i="3"/>
  <c r="J292" i="3" s="1"/>
  <c r="K292" i="3" s="1"/>
  <c r="L292" i="3" s="1"/>
  <c r="M292" i="3" s="1"/>
  <c r="N292" i="3" s="1"/>
  <c r="I296" i="3"/>
  <c r="J296" i="3" s="1"/>
  <c r="K296" i="3" s="1"/>
  <c r="L296" i="3" s="1"/>
  <c r="M296" i="3" s="1"/>
  <c r="N296" i="3" s="1"/>
  <c r="I299" i="3"/>
  <c r="J299" i="3" s="1"/>
  <c r="B311" i="3"/>
  <c r="B315" i="3"/>
  <c r="B318" i="3"/>
  <c r="C330" i="3"/>
  <c r="C334" i="3"/>
  <c r="C337" i="3"/>
  <c r="G270" i="3"/>
  <c r="G272" i="3"/>
  <c r="G305" i="3"/>
  <c r="F305" i="3"/>
  <c r="G325" i="3"/>
  <c r="D270" i="3"/>
  <c r="G324" i="3"/>
  <c r="D298" i="3"/>
  <c r="H325" i="3"/>
  <c r="H327" i="3" s="1"/>
  <c r="E305" i="3"/>
  <c r="G276" i="3"/>
  <c r="D280" i="3"/>
  <c r="D282" i="3" s="1"/>
  <c r="I291" i="3"/>
  <c r="H272" i="3"/>
  <c r="C325" i="3"/>
  <c r="C327" i="3" s="1"/>
  <c r="C336" i="3"/>
  <c r="D305" i="3"/>
  <c r="C306" i="3"/>
  <c r="C308" i="3" s="1"/>
  <c r="I306" i="3"/>
  <c r="I308" i="3" s="1"/>
  <c r="F324" i="3"/>
  <c r="D324" i="3"/>
  <c r="C287" i="3"/>
  <c r="C289" i="3" s="1"/>
  <c r="H306" i="3"/>
  <c r="H308" i="3" s="1"/>
  <c r="I324" i="3"/>
  <c r="H276" i="3"/>
  <c r="H280" i="3"/>
  <c r="H333" i="3"/>
  <c r="I270" i="3"/>
  <c r="I280" i="3"/>
  <c r="F270" i="3"/>
  <c r="F272" i="3"/>
  <c r="F274" i="3" s="1"/>
  <c r="F276" i="3"/>
  <c r="F278" i="3" s="1"/>
  <c r="F280" i="3"/>
  <c r="F282" i="3" s="1"/>
  <c r="E270" i="3"/>
  <c r="E272" i="3"/>
  <c r="E274" i="3" s="1"/>
  <c r="E280" i="3"/>
  <c r="E282" i="3" s="1"/>
  <c r="F298" i="3"/>
  <c r="I305" i="3"/>
  <c r="B306" i="3"/>
  <c r="B308" i="3" s="1"/>
  <c r="I325" i="3"/>
  <c r="I327" i="3" s="1"/>
  <c r="D325" i="3"/>
  <c r="D327" i="3" s="1"/>
  <c r="E325" i="3"/>
  <c r="E327" i="3" s="1"/>
  <c r="F325" i="3"/>
  <c r="F327" i="3" s="1"/>
  <c r="B325" i="3"/>
  <c r="B327" i="3" s="1"/>
  <c r="E324" i="3"/>
  <c r="H324" i="3"/>
  <c r="C324" i="3"/>
  <c r="C329" i="3"/>
  <c r="C333" i="3"/>
  <c r="D329" i="3"/>
  <c r="D333" i="3"/>
  <c r="D336" i="3"/>
  <c r="E329" i="3"/>
  <c r="E333" i="3"/>
  <c r="E336" i="3"/>
  <c r="H329" i="3"/>
  <c r="B329" i="3"/>
  <c r="B333" i="3"/>
  <c r="F329" i="3"/>
  <c r="F333" i="3"/>
  <c r="F336" i="3"/>
  <c r="G329" i="3"/>
  <c r="G333" i="3"/>
  <c r="G336" i="3"/>
  <c r="H336" i="3"/>
  <c r="I329" i="3"/>
  <c r="I333" i="3"/>
  <c r="I336" i="3"/>
  <c r="G280" i="3"/>
  <c r="E276" i="3"/>
  <c r="E278" i="3" s="1"/>
  <c r="D272" i="3"/>
  <c r="D274" i="3" s="1"/>
  <c r="G310" i="3"/>
  <c r="I298" i="3"/>
  <c r="I272" i="3"/>
  <c r="D306" i="3"/>
  <c r="B298" i="3"/>
  <c r="C305" i="3"/>
  <c r="G317" i="3"/>
  <c r="H317" i="3"/>
  <c r="I310" i="3"/>
  <c r="B310" i="3"/>
  <c r="B314" i="3"/>
  <c r="B317" i="3"/>
  <c r="C310" i="3"/>
  <c r="C314" i="3"/>
  <c r="C317" i="3"/>
  <c r="G314" i="3"/>
  <c r="D310" i="3"/>
  <c r="D314" i="3"/>
  <c r="D317" i="3"/>
  <c r="E310" i="3"/>
  <c r="E314" i="3"/>
  <c r="E317" i="3"/>
  <c r="F310" i="3"/>
  <c r="F314" i="3"/>
  <c r="F317" i="3"/>
  <c r="H310" i="3"/>
  <c r="H314" i="3"/>
  <c r="I314" i="3"/>
  <c r="I317" i="3"/>
  <c r="C298" i="3"/>
  <c r="I287" i="3"/>
  <c r="I289" i="3" s="1"/>
  <c r="J289" i="3" s="1"/>
  <c r="B287" i="3"/>
  <c r="D287" i="3"/>
  <c r="D289" i="3" s="1"/>
  <c r="E287" i="3"/>
  <c r="E289" i="3" s="1"/>
  <c r="H295" i="3"/>
  <c r="G287" i="3"/>
  <c r="G289" i="3" s="1"/>
  <c r="F287" i="3"/>
  <c r="F289" i="3" s="1"/>
  <c r="G291" i="3"/>
  <c r="H287" i="3"/>
  <c r="H289" i="3" s="1"/>
  <c r="H291" i="3"/>
  <c r="I295" i="3"/>
  <c r="B291" i="3"/>
  <c r="C291" i="3"/>
  <c r="C295" i="3"/>
  <c r="D291" i="3"/>
  <c r="D295" i="3"/>
  <c r="E298" i="3"/>
  <c r="G295" i="3"/>
  <c r="H298" i="3"/>
  <c r="B295" i="3"/>
  <c r="E291" i="3"/>
  <c r="E295" i="3"/>
  <c r="F291" i="3"/>
  <c r="F295" i="3"/>
  <c r="G298" i="3"/>
  <c r="B282" i="3"/>
  <c r="C280" i="3"/>
  <c r="C282" i="3" s="1"/>
  <c r="B278" i="3"/>
  <c r="D276" i="3"/>
  <c r="D278" i="3" s="1"/>
  <c r="C276" i="3"/>
  <c r="C278" i="3" s="1"/>
  <c r="B274" i="3"/>
  <c r="C272" i="3"/>
  <c r="C274" i="3" s="1"/>
  <c r="H270" i="3"/>
  <c r="C270" i="3"/>
  <c r="D250" i="3"/>
  <c r="E250" i="3"/>
  <c r="F250" i="3"/>
  <c r="G250" i="3"/>
  <c r="H250" i="3"/>
  <c r="I250" i="3"/>
  <c r="B250" i="3"/>
  <c r="D246" i="3"/>
  <c r="E246" i="3"/>
  <c r="F246" i="3"/>
  <c r="G246" i="3"/>
  <c r="H246" i="3"/>
  <c r="I246" i="3"/>
  <c r="B246" i="3"/>
  <c r="D242" i="3"/>
  <c r="E242" i="3"/>
  <c r="F242" i="3"/>
  <c r="G242" i="3"/>
  <c r="H242" i="3"/>
  <c r="I242" i="3"/>
  <c r="B242" i="3"/>
  <c r="C262" i="3"/>
  <c r="D262" i="3"/>
  <c r="E262" i="3"/>
  <c r="F262" i="3"/>
  <c r="G262" i="3"/>
  <c r="H262" i="3"/>
  <c r="I262" i="3"/>
  <c r="B262" i="3"/>
  <c r="C259" i="3"/>
  <c r="D259" i="3"/>
  <c r="E259" i="3"/>
  <c r="F259" i="3"/>
  <c r="G259" i="3"/>
  <c r="H259" i="3"/>
  <c r="I259" i="3"/>
  <c r="B259" i="3"/>
  <c r="C255" i="3"/>
  <c r="D255" i="3"/>
  <c r="E255" i="3"/>
  <c r="F255" i="3"/>
  <c r="G255" i="3"/>
  <c r="H255" i="3"/>
  <c r="I255" i="3"/>
  <c r="B255" i="3"/>
  <c r="C248" i="3"/>
  <c r="D248" i="3"/>
  <c r="E248" i="3"/>
  <c r="F248" i="3"/>
  <c r="G248" i="3"/>
  <c r="H248" i="3"/>
  <c r="I248" i="3"/>
  <c r="B248" i="3"/>
  <c r="B249" i="3" s="1"/>
  <c r="C244" i="3"/>
  <c r="D244" i="3"/>
  <c r="E244" i="3"/>
  <c r="F244" i="3"/>
  <c r="G244" i="3"/>
  <c r="H244" i="3"/>
  <c r="I244" i="3"/>
  <c r="B244" i="3"/>
  <c r="B245" i="3" s="1"/>
  <c r="C240" i="3"/>
  <c r="D240" i="3"/>
  <c r="E240" i="3"/>
  <c r="F240" i="3"/>
  <c r="G240" i="3"/>
  <c r="H240" i="3"/>
  <c r="I240" i="3"/>
  <c r="B240" i="3"/>
  <c r="B241" i="3" s="1"/>
  <c r="B243" i="3" s="1"/>
  <c r="A237" i="3"/>
  <c r="D219" i="3"/>
  <c r="E219" i="3"/>
  <c r="F219" i="3"/>
  <c r="G219" i="3"/>
  <c r="H219" i="3"/>
  <c r="I219" i="3"/>
  <c r="B219" i="3"/>
  <c r="D215" i="3"/>
  <c r="E215" i="3"/>
  <c r="F215" i="3"/>
  <c r="G215" i="3"/>
  <c r="H215" i="3"/>
  <c r="I215" i="3"/>
  <c r="B215" i="3"/>
  <c r="D211" i="3"/>
  <c r="E211" i="3"/>
  <c r="F211" i="3"/>
  <c r="G211" i="3"/>
  <c r="H211" i="3"/>
  <c r="I211" i="3"/>
  <c r="B211" i="3"/>
  <c r="C231" i="3"/>
  <c r="D231" i="3"/>
  <c r="E231" i="3"/>
  <c r="F231" i="3"/>
  <c r="G231" i="3"/>
  <c r="H231" i="3"/>
  <c r="I231" i="3"/>
  <c r="B231" i="3"/>
  <c r="C228" i="3"/>
  <c r="D228" i="3"/>
  <c r="E228" i="3"/>
  <c r="F228" i="3"/>
  <c r="G228" i="3"/>
  <c r="H228" i="3"/>
  <c r="I228" i="3"/>
  <c r="B228" i="3"/>
  <c r="C224" i="3"/>
  <c r="D224" i="3"/>
  <c r="E224" i="3"/>
  <c r="F224" i="3"/>
  <c r="G224" i="3"/>
  <c r="H224" i="3"/>
  <c r="I224" i="3"/>
  <c r="B224" i="3"/>
  <c r="C217" i="3"/>
  <c r="D217" i="3"/>
  <c r="E217" i="3"/>
  <c r="F217" i="3"/>
  <c r="G217" i="3"/>
  <c r="H217" i="3"/>
  <c r="I217" i="3"/>
  <c r="B217" i="3"/>
  <c r="B218" i="3" s="1"/>
  <c r="C213" i="3"/>
  <c r="D213" i="3"/>
  <c r="E213" i="3"/>
  <c r="F213" i="3"/>
  <c r="G213" i="3"/>
  <c r="H213" i="3"/>
  <c r="I213" i="3"/>
  <c r="B213" i="3"/>
  <c r="B214" i="3" s="1"/>
  <c r="C209" i="3"/>
  <c r="D209" i="3"/>
  <c r="E209" i="3"/>
  <c r="F209" i="3"/>
  <c r="G209" i="3"/>
  <c r="H209" i="3"/>
  <c r="I209" i="3"/>
  <c r="B209" i="3"/>
  <c r="B210" i="3" s="1"/>
  <c r="A206" i="3"/>
  <c r="D188" i="3"/>
  <c r="E188" i="3"/>
  <c r="F188" i="3"/>
  <c r="G188" i="3"/>
  <c r="H188" i="3"/>
  <c r="I188" i="3"/>
  <c r="B188" i="3"/>
  <c r="D180" i="3"/>
  <c r="E180" i="3"/>
  <c r="F180" i="3"/>
  <c r="G180" i="3"/>
  <c r="H180" i="3"/>
  <c r="I180" i="3"/>
  <c r="D184" i="3"/>
  <c r="E184" i="3"/>
  <c r="F184" i="3"/>
  <c r="G184" i="3"/>
  <c r="H184" i="3"/>
  <c r="I184" i="3"/>
  <c r="B184" i="3"/>
  <c r="B180" i="3"/>
  <c r="C200" i="3"/>
  <c r="D200" i="3"/>
  <c r="E200" i="3"/>
  <c r="F200" i="3"/>
  <c r="G200" i="3"/>
  <c r="H200" i="3"/>
  <c r="I200" i="3"/>
  <c r="B200" i="3"/>
  <c r="C197" i="3"/>
  <c r="D197" i="3"/>
  <c r="E197" i="3"/>
  <c r="F197" i="3"/>
  <c r="G197" i="3"/>
  <c r="H197" i="3"/>
  <c r="I197" i="3"/>
  <c r="B197" i="3"/>
  <c r="C193" i="3"/>
  <c r="D193" i="3"/>
  <c r="E193" i="3"/>
  <c r="F193" i="3"/>
  <c r="G193" i="3"/>
  <c r="H193" i="3"/>
  <c r="I193" i="3"/>
  <c r="B193" i="3"/>
  <c r="C186" i="3"/>
  <c r="D186" i="3"/>
  <c r="E186" i="3"/>
  <c r="F186" i="3"/>
  <c r="G186" i="3"/>
  <c r="H186" i="3"/>
  <c r="I186" i="3"/>
  <c r="B186" i="3"/>
  <c r="B187" i="3" s="1"/>
  <c r="C182" i="3"/>
  <c r="D182" i="3"/>
  <c r="E182" i="3"/>
  <c r="F182" i="3"/>
  <c r="G182" i="3"/>
  <c r="H182" i="3"/>
  <c r="I182" i="3"/>
  <c r="B182" i="3"/>
  <c r="B183" i="3" s="1"/>
  <c r="C178" i="3"/>
  <c r="D178" i="3"/>
  <c r="E178" i="3"/>
  <c r="F178" i="3"/>
  <c r="G178" i="3"/>
  <c r="H178" i="3"/>
  <c r="I178" i="3"/>
  <c r="B178" i="3"/>
  <c r="A175" i="3"/>
  <c r="D157" i="3"/>
  <c r="E157" i="3"/>
  <c r="F157" i="3"/>
  <c r="G157" i="3"/>
  <c r="H157" i="3"/>
  <c r="I157" i="3"/>
  <c r="B157" i="3"/>
  <c r="D153" i="3"/>
  <c r="E153" i="3"/>
  <c r="F153" i="3"/>
  <c r="G153" i="3"/>
  <c r="H153" i="3"/>
  <c r="I153" i="3"/>
  <c r="B153" i="3"/>
  <c r="D149" i="3"/>
  <c r="E149" i="3"/>
  <c r="F149" i="3"/>
  <c r="G149" i="3"/>
  <c r="H149" i="3"/>
  <c r="I149" i="3"/>
  <c r="B149" i="3"/>
  <c r="C169" i="3"/>
  <c r="D169" i="3"/>
  <c r="E169" i="3"/>
  <c r="F169" i="3"/>
  <c r="G169" i="3"/>
  <c r="H169" i="3"/>
  <c r="I169" i="3"/>
  <c r="B169" i="3"/>
  <c r="C166" i="3"/>
  <c r="D166" i="3"/>
  <c r="E166" i="3"/>
  <c r="F166" i="3"/>
  <c r="G166" i="3"/>
  <c r="H166" i="3"/>
  <c r="I166" i="3"/>
  <c r="B166" i="3"/>
  <c r="C162" i="3"/>
  <c r="D162" i="3"/>
  <c r="E162" i="3"/>
  <c r="F162" i="3"/>
  <c r="G162" i="3"/>
  <c r="H162" i="3"/>
  <c r="I162" i="3"/>
  <c r="B162" i="3"/>
  <c r="C155" i="3"/>
  <c r="D155" i="3"/>
  <c r="E155" i="3"/>
  <c r="F155" i="3"/>
  <c r="G155" i="3"/>
  <c r="H155" i="3"/>
  <c r="I155" i="3"/>
  <c r="B155" i="3"/>
  <c r="B156" i="3" s="1"/>
  <c r="C151" i="3"/>
  <c r="D151" i="3"/>
  <c r="E151" i="3"/>
  <c r="F151" i="3"/>
  <c r="G151" i="3"/>
  <c r="H151" i="3"/>
  <c r="I151" i="3"/>
  <c r="B151" i="3"/>
  <c r="B152" i="3" s="1"/>
  <c r="C147" i="3"/>
  <c r="D147" i="3"/>
  <c r="E147" i="3"/>
  <c r="F147" i="3"/>
  <c r="G147" i="3"/>
  <c r="H147" i="3"/>
  <c r="I147" i="3"/>
  <c r="B147" i="3"/>
  <c r="B148" i="3" s="1"/>
  <c r="B150" i="3" s="1"/>
  <c r="A144" i="3"/>
  <c r="C126" i="3"/>
  <c r="D126" i="3"/>
  <c r="B126" i="3"/>
  <c r="C122" i="3"/>
  <c r="D122" i="3"/>
  <c r="B122" i="3"/>
  <c r="C118" i="3"/>
  <c r="D118" i="3"/>
  <c r="B118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B135" i="3"/>
  <c r="B131" i="3"/>
  <c r="B134" i="3" s="1"/>
  <c r="C131" i="3"/>
  <c r="C134" i="3" s="1"/>
  <c r="D131" i="3"/>
  <c r="D134" i="3" s="1"/>
  <c r="E131" i="3"/>
  <c r="E134" i="3" s="1"/>
  <c r="F131" i="3"/>
  <c r="F134" i="3" s="1"/>
  <c r="G131" i="3"/>
  <c r="G134" i="3" s="1"/>
  <c r="H131" i="3"/>
  <c r="H134" i="3" s="1"/>
  <c r="I131" i="3"/>
  <c r="I134" i="3" s="1"/>
  <c r="J134" i="3" s="1"/>
  <c r="C124" i="3"/>
  <c r="D124" i="3"/>
  <c r="E124" i="3"/>
  <c r="F124" i="3"/>
  <c r="G124" i="3"/>
  <c r="H124" i="3"/>
  <c r="I124" i="3"/>
  <c r="J124" i="3" s="1"/>
  <c r="K124" i="3" s="1"/>
  <c r="L124" i="3" s="1"/>
  <c r="M124" i="3" s="1"/>
  <c r="N124" i="3" s="1"/>
  <c r="B124" i="3"/>
  <c r="B125" i="3" s="1"/>
  <c r="C120" i="3"/>
  <c r="D120" i="3"/>
  <c r="E120" i="3"/>
  <c r="F120" i="3"/>
  <c r="G120" i="3"/>
  <c r="H120" i="3"/>
  <c r="I120" i="3"/>
  <c r="J120" i="3" s="1"/>
  <c r="K120" i="3" s="1"/>
  <c r="L120" i="3" s="1"/>
  <c r="M120" i="3" s="1"/>
  <c r="N120" i="3" s="1"/>
  <c r="B120" i="3"/>
  <c r="B121" i="3" s="1"/>
  <c r="C116" i="3"/>
  <c r="D116" i="3"/>
  <c r="E116" i="3"/>
  <c r="F116" i="3"/>
  <c r="G116" i="3"/>
  <c r="H116" i="3"/>
  <c r="I116" i="3"/>
  <c r="J116" i="3" s="1"/>
  <c r="B116" i="3"/>
  <c r="B117" i="3" s="1"/>
  <c r="A113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C100" i="3"/>
  <c r="C103" i="3" s="1"/>
  <c r="D100" i="3"/>
  <c r="D103" i="3" s="1"/>
  <c r="E100" i="3"/>
  <c r="E103" i="3" s="1"/>
  <c r="F100" i="3"/>
  <c r="F103" i="3" s="1"/>
  <c r="G100" i="3"/>
  <c r="G103" i="3" s="1"/>
  <c r="H100" i="3"/>
  <c r="H103" i="3" s="1"/>
  <c r="I100" i="3"/>
  <c r="I103" i="3" s="1"/>
  <c r="J103" i="3" s="1"/>
  <c r="B100" i="3"/>
  <c r="B103" i="3" s="1"/>
  <c r="B95" i="3"/>
  <c r="B91" i="3"/>
  <c r="B87" i="3"/>
  <c r="C93" i="3"/>
  <c r="D93" i="3"/>
  <c r="E93" i="3"/>
  <c r="F93" i="3"/>
  <c r="G93" i="3"/>
  <c r="H93" i="3"/>
  <c r="I93" i="3"/>
  <c r="J93" i="3" s="1"/>
  <c r="K93" i="3" s="1"/>
  <c r="L93" i="3" s="1"/>
  <c r="M93" i="3" s="1"/>
  <c r="N93" i="3" s="1"/>
  <c r="B93" i="3"/>
  <c r="B94" i="3" s="1"/>
  <c r="C89" i="3"/>
  <c r="D89" i="3"/>
  <c r="E89" i="3"/>
  <c r="F89" i="3"/>
  <c r="G89" i="3"/>
  <c r="H89" i="3"/>
  <c r="I89" i="3"/>
  <c r="B89" i="3"/>
  <c r="B90" i="3" s="1"/>
  <c r="C85" i="3"/>
  <c r="D85" i="3"/>
  <c r="E85" i="3"/>
  <c r="F85" i="3"/>
  <c r="G85" i="3"/>
  <c r="H85" i="3"/>
  <c r="I85" i="3"/>
  <c r="J85" i="3" s="1"/>
  <c r="K85" i="3" s="1"/>
  <c r="L85" i="3" s="1"/>
  <c r="M85" i="3" s="1"/>
  <c r="N85" i="3" s="1"/>
  <c r="B85" i="3"/>
  <c r="B86" i="3" s="1"/>
  <c r="A82" i="3"/>
  <c r="C76" i="3"/>
  <c r="D76" i="3"/>
  <c r="E76" i="3"/>
  <c r="F76" i="3"/>
  <c r="G76" i="3"/>
  <c r="H76" i="3"/>
  <c r="I76" i="3"/>
  <c r="B76" i="3"/>
  <c r="D73" i="3"/>
  <c r="E73" i="3"/>
  <c r="F73" i="3"/>
  <c r="G73" i="3"/>
  <c r="H73" i="3"/>
  <c r="I73" i="3"/>
  <c r="B73" i="3"/>
  <c r="C73" i="3"/>
  <c r="C69" i="3"/>
  <c r="C72" i="3" s="1"/>
  <c r="D69" i="3"/>
  <c r="D72" i="3" s="1"/>
  <c r="E69" i="3"/>
  <c r="E72" i="3" s="1"/>
  <c r="F69" i="3"/>
  <c r="F72" i="3" s="1"/>
  <c r="G69" i="3"/>
  <c r="G72" i="3" s="1"/>
  <c r="H69" i="3"/>
  <c r="H72" i="3" s="1"/>
  <c r="I69" i="3"/>
  <c r="I72" i="3" s="1"/>
  <c r="J72" i="3" s="1"/>
  <c r="B69" i="3"/>
  <c r="B72" i="3" s="1"/>
  <c r="C62" i="3"/>
  <c r="D62" i="3"/>
  <c r="E62" i="3"/>
  <c r="F62" i="3"/>
  <c r="G62" i="3"/>
  <c r="H62" i="3"/>
  <c r="I62" i="3"/>
  <c r="J62" i="3" s="1"/>
  <c r="K62" i="3" s="1"/>
  <c r="L62" i="3" s="1"/>
  <c r="M62" i="3" s="1"/>
  <c r="N62" i="3" s="1"/>
  <c r="B62" i="3"/>
  <c r="B63" i="3" s="1"/>
  <c r="C64" i="3"/>
  <c r="D64" i="3"/>
  <c r="B64" i="3"/>
  <c r="C60" i="3"/>
  <c r="D60" i="3"/>
  <c r="B60" i="3"/>
  <c r="C58" i="3"/>
  <c r="D58" i="3"/>
  <c r="E58" i="3"/>
  <c r="F58" i="3"/>
  <c r="G58" i="3"/>
  <c r="H58" i="3"/>
  <c r="I58" i="3"/>
  <c r="J58" i="3" s="1"/>
  <c r="K58" i="3" s="1"/>
  <c r="L58" i="3" s="1"/>
  <c r="M58" i="3" s="1"/>
  <c r="N58" i="3" s="1"/>
  <c r="B58" i="3"/>
  <c r="B59" i="3" s="1"/>
  <c r="B61" i="3" s="1"/>
  <c r="C56" i="3"/>
  <c r="D56" i="3"/>
  <c r="B56" i="3"/>
  <c r="C54" i="3"/>
  <c r="D54" i="3"/>
  <c r="E54" i="3"/>
  <c r="F54" i="3"/>
  <c r="G54" i="3"/>
  <c r="H54" i="3"/>
  <c r="I54" i="3"/>
  <c r="J54" i="3" s="1"/>
  <c r="B54" i="3"/>
  <c r="B55" i="3" s="1"/>
  <c r="B57" i="3" s="1"/>
  <c r="I177" i="1"/>
  <c r="I180" i="1" s="1"/>
  <c r="I181" i="1" s="1"/>
  <c r="H177" i="1"/>
  <c r="H180" i="1" s="1"/>
  <c r="H181" i="1" s="1"/>
  <c r="G177" i="1"/>
  <c r="G180" i="1" s="1"/>
  <c r="G181" i="1" s="1"/>
  <c r="F177" i="1"/>
  <c r="F180" i="1" s="1"/>
  <c r="F181" i="1" s="1"/>
  <c r="E177" i="1"/>
  <c r="E180" i="1" s="1"/>
  <c r="E181" i="1" s="1"/>
  <c r="D177" i="1"/>
  <c r="D180" i="1" s="1"/>
  <c r="D181" i="1" s="1"/>
  <c r="C177" i="1"/>
  <c r="C180" i="1" s="1"/>
  <c r="C181" i="1" s="1"/>
  <c r="B177" i="1"/>
  <c r="B180" i="1" s="1"/>
  <c r="B181" i="1" s="1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C41" i="3" s="1"/>
  <c r="D38" i="3"/>
  <c r="D41" i="3" s="1"/>
  <c r="E38" i="3"/>
  <c r="E41" i="3" s="1"/>
  <c r="F38" i="3"/>
  <c r="F41" i="3" s="1"/>
  <c r="G38" i="3"/>
  <c r="G41" i="3" s="1"/>
  <c r="H38" i="3"/>
  <c r="H41" i="3" s="1"/>
  <c r="I38" i="3"/>
  <c r="I41" i="3" s="1"/>
  <c r="J41" i="3" s="1"/>
  <c r="B38" i="3"/>
  <c r="B41" i="3" s="1"/>
  <c r="B33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B31" i="3"/>
  <c r="B29" i="3"/>
  <c r="A51" i="3"/>
  <c r="A20" i="3"/>
  <c r="C27" i="3"/>
  <c r="D27" i="3"/>
  <c r="E27" i="3"/>
  <c r="F27" i="3"/>
  <c r="G27" i="3"/>
  <c r="H27" i="3"/>
  <c r="I27" i="3"/>
  <c r="J27" i="3" s="1"/>
  <c r="K27" i="3" s="1"/>
  <c r="L27" i="3" s="1"/>
  <c r="M27" i="3" s="1"/>
  <c r="N27" i="3" s="1"/>
  <c r="B27" i="3"/>
  <c r="B25" i="3"/>
  <c r="C23" i="3"/>
  <c r="D23" i="3"/>
  <c r="E23" i="3"/>
  <c r="F23" i="3"/>
  <c r="G23" i="3"/>
  <c r="H23" i="3"/>
  <c r="I23" i="3"/>
  <c r="J23" i="3" s="1"/>
  <c r="K23" i="3" s="1"/>
  <c r="B23" i="3"/>
  <c r="K134" i="3" l="1"/>
  <c r="K116" i="3"/>
  <c r="J114" i="3"/>
  <c r="L302" i="3"/>
  <c r="J287" i="3"/>
  <c r="J288" i="3" s="1"/>
  <c r="K289" i="3"/>
  <c r="K41" i="3"/>
  <c r="L41" i="3" s="1"/>
  <c r="M41" i="3" s="1"/>
  <c r="N41" i="3" s="1"/>
  <c r="K54" i="3"/>
  <c r="J52" i="3"/>
  <c r="L271" i="3"/>
  <c r="L269" i="3" s="1"/>
  <c r="K270" i="3"/>
  <c r="K72" i="3"/>
  <c r="K103" i="3"/>
  <c r="J290" i="3"/>
  <c r="J297" i="3"/>
  <c r="J298" i="3" s="1"/>
  <c r="K299" i="3"/>
  <c r="M293" i="3"/>
  <c r="F148" i="3"/>
  <c r="F150" i="3" s="1"/>
  <c r="F152" i="3"/>
  <c r="F154" i="3" s="1"/>
  <c r="F156" i="3"/>
  <c r="D179" i="3"/>
  <c r="D183" i="3"/>
  <c r="D185" i="3" s="1"/>
  <c r="D187" i="3"/>
  <c r="L23" i="3"/>
  <c r="M23" i="3" s="1"/>
  <c r="K21" i="3"/>
  <c r="H241" i="3"/>
  <c r="H243" i="3" s="1"/>
  <c r="G179" i="3"/>
  <c r="G181" i="3" s="1"/>
  <c r="G183" i="3"/>
  <c r="G185" i="3" s="1"/>
  <c r="G187" i="3"/>
  <c r="G189" i="3" s="1"/>
  <c r="D181" i="3"/>
  <c r="I59" i="3"/>
  <c r="E159" i="3"/>
  <c r="E148" i="3"/>
  <c r="E150" i="3" s="1"/>
  <c r="F307" i="3"/>
  <c r="G307" i="3"/>
  <c r="G11" i="3"/>
  <c r="F179" i="3"/>
  <c r="F181" i="3" s="1"/>
  <c r="F183" i="3"/>
  <c r="F185" i="3" s="1"/>
  <c r="F187" i="3"/>
  <c r="F189" i="3" s="1"/>
  <c r="I66" i="3"/>
  <c r="J21" i="3"/>
  <c r="E11" i="3"/>
  <c r="H326" i="3"/>
  <c r="G327" i="3"/>
  <c r="D11" i="3"/>
  <c r="B97" i="3"/>
  <c r="D189" i="3"/>
  <c r="B225" i="3"/>
  <c r="B229" i="3"/>
  <c r="B232" i="3"/>
  <c r="C11" i="3"/>
  <c r="E307" i="3"/>
  <c r="D308" i="3"/>
  <c r="F170" i="3"/>
  <c r="B11" i="3"/>
  <c r="F11" i="3"/>
  <c r="B288" i="3"/>
  <c r="B289" i="3"/>
  <c r="I11" i="3"/>
  <c r="H11" i="3"/>
  <c r="F132" i="3"/>
  <c r="D97" i="3"/>
  <c r="G201" i="3"/>
  <c r="D263" i="3"/>
  <c r="G117" i="3"/>
  <c r="G121" i="3"/>
  <c r="G125" i="3"/>
  <c r="G218" i="3"/>
  <c r="G220" i="3" s="1"/>
  <c r="D101" i="3"/>
  <c r="C307" i="3"/>
  <c r="I55" i="3"/>
  <c r="D152" i="3"/>
  <c r="D154" i="3" s="1"/>
  <c r="D156" i="3"/>
  <c r="D158" i="3" s="1"/>
  <c r="F241" i="3"/>
  <c r="F243" i="3" s="1"/>
  <c r="F245" i="3"/>
  <c r="F247" i="3" s="1"/>
  <c r="F8" i="3"/>
  <c r="F14" i="3"/>
  <c r="B92" i="3"/>
  <c r="C74" i="3"/>
  <c r="B154" i="3"/>
  <c r="H179" i="3"/>
  <c r="H181" i="3" s="1"/>
  <c r="G190" i="3"/>
  <c r="E214" i="3"/>
  <c r="E216" i="3" s="1"/>
  <c r="C229" i="3"/>
  <c r="I307" i="3"/>
  <c r="C326" i="3"/>
  <c r="C77" i="3"/>
  <c r="E90" i="3"/>
  <c r="E94" i="3"/>
  <c r="H152" i="3"/>
  <c r="H154" i="3" s="1"/>
  <c r="H156" i="3"/>
  <c r="H158" i="3" s="1"/>
  <c r="G214" i="3"/>
  <c r="G216" i="3" s="1"/>
  <c r="E8" i="3"/>
  <c r="E14" i="3"/>
  <c r="F158" i="3"/>
  <c r="D288" i="3"/>
  <c r="H148" i="3"/>
  <c r="H150" i="3" s="1"/>
  <c r="H117" i="3"/>
  <c r="H125" i="3"/>
  <c r="I139" i="3"/>
  <c r="E241" i="3"/>
  <c r="E243" i="3" s="1"/>
  <c r="E245" i="3"/>
  <c r="E247" i="3" s="1"/>
  <c r="D249" i="3"/>
  <c r="D251" i="3" s="1"/>
  <c r="D260" i="3"/>
  <c r="F326" i="3"/>
  <c r="H55" i="3"/>
  <c r="I63" i="3"/>
  <c r="B96" i="3"/>
  <c r="E117" i="3"/>
  <c r="E121" i="3"/>
  <c r="E125" i="3"/>
  <c r="I241" i="3"/>
  <c r="I243" i="3" s="1"/>
  <c r="I245" i="3"/>
  <c r="I247" i="3" s="1"/>
  <c r="F63" i="3"/>
  <c r="H94" i="3"/>
  <c r="C97" i="3"/>
  <c r="I148" i="3"/>
  <c r="I150" i="3" s="1"/>
  <c r="I152" i="3"/>
  <c r="I154" i="3" s="1"/>
  <c r="I156" i="3"/>
  <c r="I158" i="3" s="1"/>
  <c r="I159" i="3"/>
  <c r="I179" i="3"/>
  <c r="I181" i="3" s="1"/>
  <c r="I187" i="3"/>
  <c r="I189" i="3" s="1"/>
  <c r="H214" i="3"/>
  <c r="H216" i="3" s="1"/>
  <c r="H8" i="3"/>
  <c r="H14" i="3"/>
  <c r="G8" i="3"/>
  <c r="G14" i="3"/>
  <c r="H66" i="3"/>
  <c r="E86" i="3"/>
  <c r="D90" i="3"/>
  <c r="D94" i="3"/>
  <c r="G97" i="3"/>
  <c r="C190" i="3"/>
  <c r="D210" i="3"/>
  <c r="D212" i="3" s="1"/>
  <c r="D214" i="3"/>
  <c r="D216" i="3" s="1"/>
  <c r="D8" i="3"/>
  <c r="D14" i="3"/>
  <c r="F59" i="3"/>
  <c r="E63" i="3"/>
  <c r="E66" i="3"/>
  <c r="H187" i="3"/>
  <c r="H189" i="3" s="1"/>
  <c r="H198" i="3"/>
  <c r="I210" i="3"/>
  <c r="I212" i="3" s="1"/>
  <c r="I214" i="3"/>
  <c r="I216" i="3" s="1"/>
  <c r="I218" i="3"/>
  <c r="I220" i="3" s="1"/>
  <c r="I221" i="3"/>
  <c r="D307" i="3"/>
  <c r="B216" i="3"/>
  <c r="H221" i="3"/>
  <c r="H307" i="3"/>
  <c r="C8" i="3"/>
  <c r="B8" i="3"/>
  <c r="B14" i="3"/>
  <c r="E59" i="3"/>
  <c r="G86" i="3"/>
  <c r="G90" i="3"/>
  <c r="G94" i="3"/>
  <c r="E128" i="3"/>
  <c r="C14" i="3"/>
  <c r="I8" i="3"/>
  <c r="I14" i="3"/>
  <c r="C59" i="3"/>
  <c r="C61" i="3" s="1"/>
  <c r="F86" i="3"/>
  <c r="F90" i="3"/>
  <c r="F94" i="3"/>
  <c r="I97" i="3"/>
  <c r="C121" i="3"/>
  <c r="C123" i="3" s="1"/>
  <c r="C125" i="3"/>
  <c r="C127" i="3" s="1"/>
  <c r="C128" i="3"/>
  <c r="B158" i="3"/>
  <c r="G241" i="3"/>
  <c r="G243" i="3" s="1"/>
  <c r="G249" i="3"/>
  <c r="G251" i="3" s="1"/>
  <c r="E55" i="3"/>
  <c r="G55" i="3"/>
  <c r="G66" i="3"/>
  <c r="E179" i="3"/>
  <c r="E181" i="3" s="1"/>
  <c r="B307" i="3"/>
  <c r="I86" i="3"/>
  <c r="I90" i="3"/>
  <c r="I94" i="3"/>
  <c r="I117" i="3"/>
  <c r="I125" i="3"/>
  <c r="I128" i="3"/>
  <c r="C179" i="3"/>
  <c r="B185" i="3"/>
  <c r="H210" i="3"/>
  <c r="H212" i="3" s="1"/>
  <c r="H218" i="3"/>
  <c r="H220" i="3" s="1"/>
  <c r="D252" i="3"/>
  <c r="I326" i="3"/>
  <c r="F159" i="3"/>
  <c r="D221" i="3"/>
  <c r="C256" i="3"/>
  <c r="C260" i="3"/>
  <c r="E156" i="3"/>
  <c r="E158" i="3" s="1"/>
  <c r="C214" i="3"/>
  <c r="G148" i="3"/>
  <c r="G150" i="3" s="1"/>
  <c r="C156" i="3"/>
  <c r="E326" i="3"/>
  <c r="G326" i="3"/>
  <c r="D326" i="3"/>
  <c r="B326" i="3"/>
  <c r="I121" i="3"/>
  <c r="H245" i="3"/>
  <c r="H247" i="3" s="1"/>
  <c r="G252" i="3"/>
  <c r="I183" i="3"/>
  <c r="I185" i="3" s="1"/>
  <c r="I249" i="3"/>
  <c r="I251" i="3" s="1"/>
  <c r="F55" i="3"/>
  <c r="D63" i="3"/>
  <c r="D65" i="3" s="1"/>
  <c r="F97" i="3"/>
  <c r="B179" i="3"/>
  <c r="B181" i="3" s="1"/>
  <c r="F190" i="3"/>
  <c r="E218" i="3"/>
  <c r="E220" i="3" s="1"/>
  <c r="H59" i="3"/>
  <c r="G63" i="3"/>
  <c r="H86" i="3"/>
  <c r="F121" i="3"/>
  <c r="F125" i="3"/>
  <c r="E152" i="3"/>
  <c r="E154" i="3" s="1"/>
  <c r="D159" i="3"/>
  <c r="G152" i="3"/>
  <c r="G154" i="3" s="1"/>
  <c r="G156" i="3"/>
  <c r="G158" i="3" s="1"/>
  <c r="G159" i="3"/>
  <c r="E183" i="3"/>
  <c r="E185" i="3" s="1"/>
  <c r="E187" i="3"/>
  <c r="E189" i="3" s="1"/>
  <c r="E190" i="3"/>
  <c r="H249" i="3"/>
  <c r="H251" i="3" s="1"/>
  <c r="E249" i="3"/>
  <c r="E251" i="3" s="1"/>
  <c r="D59" i="3"/>
  <c r="D61" i="3" s="1"/>
  <c r="D128" i="3"/>
  <c r="D148" i="3"/>
  <c r="D150" i="3" s="1"/>
  <c r="C159" i="3"/>
  <c r="E210" i="3"/>
  <c r="E212" i="3" s="1"/>
  <c r="G221" i="3"/>
  <c r="D55" i="3"/>
  <c r="D57" i="3" s="1"/>
  <c r="F66" i="3"/>
  <c r="D117" i="3"/>
  <c r="D119" i="3" s="1"/>
  <c r="D121" i="3"/>
  <c r="D123" i="3" s="1"/>
  <c r="D125" i="3"/>
  <c r="D127" i="3" s="1"/>
  <c r="F128" i="3"/>
  <c r="F139" i="3"/>
  <c r="G210" i="3"/>
  <c r="G212" i="3" s="1"/>
  <c r="F214" i="3"/>
  <c r="F216" i="3" s="1"/>
  <c r="F218" i="3"/>
  <c r="F220" i="3" s="1"/>
  <c r="H252" i="3"/>
  <c r="C288" i="3"/>
  <c r="E288" i="3"/>
  <c r="F288" i="3"/>
  <c r="G288" i="3"/>
  <c r="I288" i="3"/>
  <c r="H288" i="3"/>
  <c r="B251" i="3"/>
  <c r="B247" i="3"/>
  <c r="B252" i="3"/>
  <c r="B260" i="3"/>
  <c r="I252" i="3"/>
  <c r="E252" i="3"/>
  <c r="F252" i="3"/>
  <c r="F249" i="3"/>
  <c r="F251" i="3" s="1"/>
  <c r="G245" i="3"/>
  <c r="G247" i="3" s="1"/>
  <c r="D245" i="3"/>
  <c r="D247" i="3" s="1"/>
  <c r="C245" i="3"/>
  <c r="C241" i="3"/>
  <c r="B256" i="3"/>
  <c r="E256" i="3"/>
  <c r="E260" i="3"/>
  <c r="E263" i="3"/>
  <c r="C263" i="3"/>
  <c r="F256" i="3"/>
  <c r="F260" i="3"/>
  <c r="F263" i="3"/>
  <c r="C249" i="3"/>
  <c r="D241" i="3"/>
  <c r="D243" i="3" s="1"/>
  <c r="G256" i="3"/>
  <c r="G260" i="3"/>
  <c r="G263" i="3"/>
  <c r="C252" i="3"/>
  <c r="D256" i="3"/>
  <c r="H256" i="3"/>
  <c r="H260" i="3"/>
  <c r="H263" i="3"/>
  <c r="I256" i="3"/>
  <c r="I260" i="3"/>
  <c r="I263" i="3"/>
  <c r="B220" i="3"/>
  <c r="B212" i="3"/>
  <c r="E221" i="3"/>
  <c r="F221" i="3"/>
  <c r="D218" i="3"/>
  <c r="D220" i="3" s="1"/>
  <c r="C218" i="3"/>
  <c r="F210" i="3"/>
  <c r="F212" i="3" s="1"/>
  <c r="C210" i="3"/>
  <c r="C221" i="3"/>
  <c r="C232" i="3"/>
  <c r="D225" i="3"/>
  <c r="D229" i="3"/>
  <c r="D232" i="3"/>
  <c r="E225" i="3"/>
  <c r="E229" i="3"/>
  <c r="E232" i="3"/>
  <c r="F225" i="3"/>
  <c r="F229" i="3"/>
  <c r="F232" i="3"/>
  <c r="C225" i="3"/>
  <c r="G225" i="3"/>
  <c r="G229" i="3"/>
  <c r="G232" i="3"/>
  <c r="H225" i="3"/>
  <c r="H229" i="3"/>
  <c r="H232" i="3"/>
  <c r="B221" i="3"/>
  <c r="I225" i="3"/>
  <c r="I229" i="3"/>
  <c r="I232" i="3"/>
  <c r="B189" i="3"/>
  <c r="I190" i="3"/>
  <c r="H190" i="3"/>
  <c r="G198" i="3"/>
  <c r="B190" i="3"/>
  <c r="D190" i="3"/>
  <c r="H194" i="3"/>
  <c r="C187" i="3"/>
  <c r="C183" i="3"/>
  <c r="G194" i="3"/>
  <c r="H201" i="3"/>
  <c r="B194" i="3"/>
  <c r="B198" i="3"/>
  <c r="B201" i="3"/>
  <c r="C194" i="3"/>
  <c r="C198" i="3"/>
  <c r="C201" i="3"/>
  <c r="H183" i="3"/>
  <c r="H185" i="3" s="1"/>
  <c r="D194" i="3"/>
  <c r="D198" i="3"/>
  <c r="D201" i="3"/>
  <c r="E194" i="3"/>
  <c r="E198" i="3"/>
  <c r="E201" i="3"/>
  <c r="F194" i="3"/>
  <c r="F198" i="3"/>
  <c r="F201" i="3"/>
  <c r="I194" i="3"/>
  <c r="I198" i="3"/>
  <c r="I201" i="3"/>
  <c r="C170" i="3"/>
  <c r="H159" i="3"/>
  <c r="B159" i="3"/>
  <c r="C152" i="3"/>
  <c r="C148" i="3"/>
  <c r="B170" i="3"/>
  <c r="B163" i="3"/>
  <c r="B167" i="3"/>
  <c r="C163" i="3"/>
  <c r="C167" i="3"/>
  <c r="D163" i="3"/>
  <c r="D167" i="3"/>
  <c r="D170" i="3"/>
  <c r="E163" i="3"/>
  <c r="E167" i="3"/>
  <c r="E170" i="3"/>
  <c r="G163" i="3"/>
  <c r="G167" i="3"/>
  <c r="G170" i="3"/>
  <c r="F163" i="3"/>
  <c r="F167" i="3"/>
  <c r="H163" i="3"/>
  <c r="H167" i="3"/>
  <c r="H170" i="3"/>
  <c r="I163" i="3"/>
  <c r="I167" i="3"/>
  <c r="I170" i="3"/>
  <c r="B127" i="3"/>
  <c r="B123" i="3"/>
  <c r="B119" i="3"/>
  <c r="I132" i="3"/>
  <c r="G128" i="3"/>
  <c r="H128" i="3"/>
  <c r="B128" i="3"/>
  <c r="H121" i="3"/>
  <c r="F117" i="3"/>
  <c r="C117" i="3"/>
  <c r="C119" i="3" s="1"/>
  <c r="B132" i="3"/>
  <c r="B136" i="3"/>
  <c r="B139" i="3"/>
  <c r="C132" i="3"/>
  <c r="C136" i="3"/>
  <c r="C139" i="3"/>
  <c r="I136" i="3"/>
  <c r="D132" i="3"/>
  <c r="D136" i="3"/>
  <c r="D139" i="3"/>
  <c r="E132" i="3"/>
  <c r="E136" i="3"/>
  <c r="E139" i="3"/>
  <c r="F136" i="3"/>
  <c r="G132" i="3"/>
  <c r="G136" i="3"/>
  <c r="G139" i="3"/>
  <c r="H132" i="3"/>
  <c r="H136" i="3"/>
  <c r="H139" i="3"/>
  <c r="D108" i="3"/>
  <c r="E108" i="3"/>
  <c r="D105" i="3"/>
  <c r="E97" i="3"/>
  <c r="B88" i="3"/>
  <c r="C94" i="3"/>
  <c r="H90" i="3"/>
  <c r="C90" i="3"/>
  <c r="D86" i="3"/>
  <c r="C86" i="3"/>
  <c r="B101" i="3"/>
  <c r="B105" i="3"/>
  <c r="B108" i="3"/>
  <c r="C101" i="3"/>
  <c r="C105" i="3"/>
  <c r="C108" i="3"/>
  <c r="E101" i="3"/>
  <c r="E105" i="3"/>
  <c r="F101" i="3"/>
  <c r="F105" i="3"/>
  <c r="F108" i="3"/>
  <c r="G101" i="3"/>
  <c r="G105" i="3"/>
  <c r="G108" i="3"/>
  <c r="H97" i="3"/>
  <c r="H101" i="3"/>
  <c r="H105" i="3"/>
  <c r="H108" i="3"/>
  <c r="I101" i="3"/>
  <c r="I105" i="3"/>
  <c r="I108" i="3"/>
  <c r="B66" i="3"/>
  <c r="D66" i="3"/>
  <c r="H63" i="3"/>
  <c r="C63" i="3"/>
  <c r="C65" i="3" s="1"/>
  <c r="B65" i="3"/>
  <c r="G59" i="3"/>
  <c r="C55" i="3"/>
  <c r="C57" i="3" s="1"/>
  <c r="B70" i="3"/>
  <c r="B74" i="3"/>
  <c r="B77" i="3"/>
  <c r="D70" i="3"/>
  <c r="D74" i="3"/>
  <c r="D77" i="3"/>
  <c r="E70" i="3"/>
  <c r="E74" i="3"/>
  <c r="E77" i="3"/>
  <c r="C70" i="3"/>
  <c r="F70" i="3"/>
  <c r="F74" i="3"/>
  <c r="F77" i="3"/>
  <c r="C66" i="3"/>
  <c r="G70" i="3"/>
  <c r="G74" i="3"/>
  <c r="G77" i="3"/>
  <c r="H70" i="3"/>
  <c r="H74" i="3"/>
  <c r="H77" i="3"/>
  <c r="I70" i="3"/>
  <c r="I74" i="3"/>
  <c r="I77" i="3"/>
  <c r="N293" i="3" l="1"/>
  <c r="M302" i="3"/>
  <c r="L300" i="3"/>
  <c r="L72" i="3"/>
  <c r="K297" i="3"/>
  <c r="K298" i="3" s="1"/>
  <c r="L299" i="3"/>
  <c r="M271" i="3"/>
  <c r="M269" i="3" s="1"/>
  <c r="L270" i="3"/>
  <c r="K300" i="3"/>
  <c r="L289" i="3"/>
  <c r="K287" i="3"/>
  <c r="K288" i="3" s="1"/>
  <c r="J294" i="3"/>
  <c r="J295" i="3" s="1"/>
  <c r="J291" i="3"/>
  <c r="L54" i="3"/>
  <c r="K52" i="3"/>
  <c r="L116" i="3"/>
  <c r="K114" i="3"/>
  <c r="K115" i="3" s="1"/>
  <c r="L103" i="3"/>
  <c r="L134" i="3"/>
  <c r="K22" i="3"/>
  <c r="N23" i="3"/>
  <c r="N21" i="3" s="1"/>
  <c r="M21" i="3"/>
  <c r="E160" i="3"/>
  <c r="L21" i="3"/>
  <c r="G160" i="3"/>
  <c r="F160" i="3"/>
  <c r="I67" i="3"/>
  <c r="E98" i="3"/>
  <c r="B98" i="3"/>
  <c r="I98" i="3"/>
  <c r="C98" i="3"/>
  <c r="H67" i="3"/>
  <c r="F67" i="3"/>
  <c r="I222" i="3"/>
  <c r="D98" i="3"/>
  <c r="G129" i="3"/>
  <c r="I191" i="3"/>
  <c r="G191" i="3"/>
  <c r="H222" i="3"/>
  <c r="E191" i="3"/>
  <c r="G98" i="3"/>
  <c r="H160" i="3"/>
  <c r="F129" i="3"/>
  <c r="E129" i="3"/>
  <c r="H253" i="3"/>
  <c r="G67" i="3"/>
  <c r="D222" i="3"/>
  <c r="D160" i="3"/>
  <c r="C160" i="3"/>
  <c r="F191" i="3"/>
  <c r="F98" i="3"/>
  <c r="D129" i="3"/>
  <c r="D67" i="3"/>
  <c r="E67" i="3"/>
  <c r="B67" i="3"/>
  <c r="I253" i="3"/>
  <c r="F253" i="3"/>
  <c r="B253" i="3"/>
  <c r="E253" i="3"/>
  <c r="G253" i="3"/>
  <c r="C253" i="3"/>
  <c r="D253" i="3"/>
  <c r="F222" i="3"/>
  <c r="E222" i="3"/>
  <c r="G222" i="3"/>
  <c r="C222" i="3"/>
  <c r="B222" i="3"/>
  <c r="H191" i="3"/>
  <c r="C191" i="3"/>
  <c r="B191" i="3"/>
  <c r="D191" i="3"/>
  <c r="I160" i="3"/>
  <c r="B160" i="3"/>
  <c r="I129" i="3"/>
  <c r="H129" i="3"/>
  <c r="B129" i="3"/>
  <c r="C129" i="3"/>
  <c r="H98" i="3"/>
  <c r="C67" i="3"/>
  <c r="M103" i="3" l="1"/>
  <c r="L287" i="3"/>
  <c r="M289" i="3"/>
  <c r="M72" i="3"/>
  <c r="M116" i="3"/>
  <c r="L114" i="3"/>
  <c r="L115" i="3" s="1"/>
  <c r="L301" i="3"/>
  <c r="L290" i="3"/>
  <c r="L297" i="3"/>
  <c r="L298" i="3" s="1"/>
  <c r="M299" i="3"/>
  <c r="K53" i="3"/>
  <c r="K290" i="3"/>
  <c r="K301" i="3"/>
  <c r="N302" i="3"/>
  <c r="M134" i="3"/>
  <c r="M54" i="3"/>
  <c r="L52" i="3"/>
  <c r="N271" i="3"/>
  <c r="N269" i="3" s="1"/>
  <c r="M270" i="3"/>
  <c r="M22" i="3"/>
  <c r="L22" i="3"/>
  <c r="N22" i="3"/>
  <c r="I253" i="1"/>
  <c r="H253" i="1"/>
  <c r="G253" i="1"/>
  <c r="I252" i="1"/>
  <c r="H252" i="1"/>
  <c r="G252" i="1"/>
  <c r="I251" i="1"/>
  <c r="I281" i="3" s="1"/>
  <c r="I282" i="3" s="1"/>
  <c r="H251" i="1"/>
  <c r="H281" i="3" s="1"/>
  <c r="H282" i="3" s="1"/>
  <c r="G251" i="1"/>
  <c r="G281" i="3" s="1"/>
  <c r="G282" i="3" s="1"/>
  <c r="I250" i="1"/>
  <c r="I277" i="3" s="1"/>
  <c r="I278" i="3" s="1"/>
  <c r="H250" i="1"/>
  <c r="H277" i="3" s="1"/>
  <c r="H278" i="3" s="1"/>
  <c r="G250" i="1"/>
  <c r="G277" i="3" s="1"/>
  <c r="G278" i="3" s="1"/>
  <c r="I249" i="1"/>
  <c r="I273" i="3" s="1"/>
  <c r="I274" i="3" s="1"/>
  <c r="H249" i="1"/>
  <c r="H273" i="3" s="1"/>
  <c r="H274" i="3" s="1"/>
  <c r="G249" i="1"/>
  <c r="G273" i="3" s="1"/>
  <c r="G274" i="3" s="1"/>
  <c r="I248" i="1"/>
  <c r="H248" i="1"/>
  <c r="G248" i="1"/>
  <c r="F248" i="1"/>
  <c r="E248" i="1"/>
  <c r="D248" i="1"/>
  <c r="C248" i="1"/>
  <c r="H246" i="1"/>
  <c r="G246" i="1"/>
  <c r="F246" i="1"/>
  <c r="E246" i="1"/>
  <c r="D246" i="1"/>
  <c r="C246" i="1"/>
  <c r="C245" i="1"/>
  <c r="C250" i="3" s="1"/>
  <c r="C251" i="3" s="1"/>
  <c r="C244" i="1"/>
  <c r="C246" i="3" s="1"/>
  <c r="C247" i="3" s="1"/>
  <c r="C243" i="1"/>
  <c r="C242" i="3" s="1"/>
  <c r="C243" i="3" s="1"/>
  <c r="C241" i="1"/>
  <c r="C219" i="3" s="1"/>
  <c r="C220" i="3" s="1"/>
  <c r="C240" i="1"/>
  <c r="C215" i="3" s="1"/>
  <c r="C216" i="3" s="1"/>
  <c r="C239" i="1"/>
  <c r="C211" i="3" s="1"/>
  <c r="C212" i="3" s="1"/>
  <c r="C237" i="1"/>
  <c r="C188" i="3" s="1"/>
  <c r="C189" i="3" s="1"/>
  <c r="C236" i="1"/>
  <c r="C184" i="3" s="1"/>
  <c r="C185" i="3" s="1"/>
  <c r="C235" i="1"/>
  <c r="C180" i="3" s="1"/>
  <c r="C181" i="3" s="1"/>
  <c r="C233" i="1"/>
  <c r="C157" i="3" s="1"/>
  <c r="C158" i="3" s="1"/>
  <c r="C232" i="1"/>
  <c r="C153" i="3" s="1"/>
  <c r="C154" i="3" s="1"/>
  <c r="C231" i="1"/>
  <c r="C149" i="3" s="1"/>
  <c r="C150" i="3" s="1"/>
  <c r="I229" i="1"/>
  <c r="I126" i="3" s="1"/>
  <c r="I127" i="3" s="1"/>
  <c r="H229" i="1"/>
  <c r="H126" i="3" s="1"/>
  <c r="H127" i="3" s="1"/>
  <c r="G229" i="1"/>
  <c r="G126" i="3" s="1"/>
  <c r="G127" i="3" s="1"/>
  <c r="F229" i="1"/>
  <c r="F126" i="3" s="1"/>
  <c r="F127" i="3" s="1"/>
  <c r="E229" i="1"/>
  <c r="E126" i="3" s="1"/>
  <c r="E127" i="3" s="1"/>
  <c r="I228" i="1"/>
  <c r="I122" i="3" s="1"/>
  <c r="I123" i="3" s="1"/>
  <c r="H228" i="1"/>
  <c r="H122" i="3" s="1"/>
  <c r="H123" i="3" s="1"/>
  <c r="G228" i="1"/>
  <c r="G122" i="3" s="1"/>
  <c r="G123" i="3" s="1"/>
  <c r="F228" i="1"/>
  <c r="F122" i="3" s="1"/>
  <c r="F123" i="3" s="1"/>
  <c r="E228" i="1"/>
  <c r="E122" i="3" s="1"/>
  <c r="E123" i="3" s="1"/>
  <c r="I227" i="1"/>
  <c r="I118" i="3" s="1"/>
  <c r="I119" i="3" s="1"/>
  <c r="H227" i="1"/>
  <c r="H118" i="3" s="1"/>
  <c r="H119" i="3" s="1"/>
  <c r="G227" i="1"/>
  <c r="G118" i="3" s="1"/>
  <c r="G119" i="3" s="1"/>
  <c r="F227" i="1"/>
  <c r="F118" i="3" s="1"/>
  <c r="F119" i="3" s="1"/>
  <c r="E227" i="1"/>
  <c r="E118" i="3" s="1"/>
  <c r="E119" i="3" s="1"/>
  <c r="I225" i="1"/>
  <c r="I95" i="3" s="1"/>
  <c r="I96" i="3" s="1"/>
  <c r="H225" i="1"/>
  <c r="H95" i="3" s="1"/>
  <c r="H96" i="3" s="1"/>
  <c r="G225" i="1"/>
  <c r="G95" i="3" s="1"/>
  <c r="G96" i="3" s="1"/>
  <c r="F225" i="1"/>
  <c r="F95" i="3" s="1"/>
  <c r="F96" i="3" s="1"/>
  <c r="E225" i="1"/>
  <c r="E95" i="3" s="1"/>
  <c r="E96" i="3" s="1"/>
  <c r="D225" i="1"/>
  <c r="D95" i="3" s="1"/>
  <c r="D96" i="3" s="1"/>
  <c r="C225" i="1"/>
  <c r="C95" i="3" s="1"/>
  <c r="C96" i="3" s="1"/>
  <c r="I224" i="1"/>
  <c r="I91" i="3" s="1"/>
  <c r="I92" i="3" s="1"/>
  <c r="H224" i="1"/>
  <c r="H91" i="3" s="1"/>
  <c r="H92" i="3" s="1"/>
  <c r="G224" i="1"/>
  <c r="G91" i="3" s="1"/>
  <c r="G92" i="3" s="1"/>
  <c r="F224" i="1"/>
  <c r="F91" i="3" s="1"/>
  <c r="F92" i="3" s="1"/>
  <c r="E224" i="1"/>
  <c r="E91" i="3" s="1"/>
  <c r="E92" i="3" s="1"/>
  <c r="D224" i="1"/>
  <c r="D91" i="3" s="1"/>
  <c r="D92" i="3" s="1"/>
  <c r="C224" i="1"/>
  <c r="C91" i="3" s="1"/>
  <c r="C92" i="3" s="1"/>
  <c r="I223" i="1"/>
  <c r="I87" i="3" s="1"/>
  <c r="I88" i="3" s="1"/>
  <c r="H223" i="1"/>
  <c r="H87" i="3" s="1"/>
  <c r="H88" i="3" s="1"/>
  <c r="G223" i="1"/>
  <c r="G87" i="3" s="1"/>
  <c r="G88" i="3" s="1"/>
  <c r="F223" i="1"/>
  <c r="F87" i="3" s="1"/>
  <c r="F88" i="3" s="1"/>
  <c r="E223" i="1"/>
  <c r="E87" i="3" s="1"/>
  <c r="E88" i="3" s="1"/>
  <c r="D223" i="1"/>
  <c r="D87" i="3" s="1"/>
  <c r="D88" i="3" s="1"/>
  <c r="C223" i="1"/>
  <c r="C87" i="3" s="1"/>
  <c r="C88" i="3" s="1"/>
  <c r="I221" i="1"/>
  <c r="I64" i="3" s="1"/>
  <c r="I65" i="3" s="1"/>
  <c r="H221" i="1"/>
  <c r="H64" i="3" s="1"/>
  <c r="H65" i="3" s="1"/>
  <c r="G221" i="1"/>
  <c r="G64" i="3" s="1"/>
  <c r="G65" i="3" s="1"/>
  <c r="F221" i="1"/>
  <c r="F64" i="3" s="1"/>
  <c r="F65" i="3" s="1"/>
  <c r="E221" i="1"/>
  <c r="E64" i="3" s="1"/>
  <c r="E65" i="3" s="1"/>
  <c r="I220" i="1"/>
  <c r="I60" i="3" s="1"/>
  <c r="I61" i="3" s="1"/>
  <c r="H220" i="1"/>
  <c r="H60" i="3" s="1"/>
  <c r="H61" i="3" s="1"/>
  <c r="G220" i="1"/>
  <c r="G60" i="3" s="1"/>
  <c r="G61" i="3" s="1"/>
  <c r="F220" i="1"/>
  <c r="F60" i="3" s="1"/>
  <c r="F61" i="3" s="1"/>
  <c r="E220" i="1"/>
  <c r="E60" i="3" s="1"/>
  <c r="E61" i="3" s="1"/>
  <c r="I219" i="1"/>
  <c r="I56" i="3" s="1"/>
  <c r="I57" i="3" s="1"/>
  <c r="H219" i="1"/>
  <c r="H56" i="3" s="1"/>
  <c r="H57" i="3" s="1"/>
  <c r="G219" i="1"/>
  <c r="G56" i="3" s="1"/>
  <c r="G57" i="3" s="1"/>
  <c r="F219" i="1"/>
  <c r="F56" i="3" s="1"/>
  <c r="F57" i="3" s="1"/>
  <c r="E219" i="1"/>
  <c r="E56" i="3" s="1"/>
  <c r="E57" i="3" s="1"/>
  <c r="I217" i="1"/>
  <c r="I33" i="3" s="1"/>
  <c r="H217" i="1"/>
  <c r="H33" i="3" s="1"/>
  <c r="G217" i="1"/>
  <c r="G33" i="3" s="1"/>
  <c r="F217" i="1"/>
  <c r="F33" i="3" s="1"/>
  <c r="E217" i="1"/>
  <c r="E33" i="3" s="1"/>
  <c r="D217" i="1"/>
  <c r="D33" i="3" s="1"/>
  <c r="C217" i="1"/>
  <c r="C33" i="3" s="1"/>
  <c r="I216" i="1"/>
  <c r="I29" i="3" s="1"/>
  <c r="H216" i="1"/>
  <c r="H29" i="3" s="1"/>
  <c r="G216" i="1"/>
  <c r="G29" i="3" s="1"/>
  <c r="F216" i="1"/>
  <c r="F29" i="3" s="1"/>
  <c r="E216" i="1"/>
  <c r="E29" i="3" s="1"/>
  <c r="D216" i="1"/>
  <c r="D29" i="3" s="1"/>
  <c r="C216" i="1"/>
  <c r="C29" i="3" s="1"/>
  <c r="I215" i="1"/>
  <c r="I25" i="3" s="1"/>
  <c r="H215" i="1"/>
  <c r="H25" i="3" s="1"/>
  <c r="G215" i="1"/>
  <c r="G25" i="3" s="1"/>
  <c r="F215" i="1"/>
  <c r="F25" i="3" s="1"/>
  <c r="E215" i="1"/>
  <c r="E25" i="3" s="1"/>
  <c r="D215" i="1"/>
  <c r="D25" i="3" s="1"/>
  <c r="C215" i="1"/>
  <c r="C25" i="3" s="1"/>
  <c r="I207" i="1"/>
  <c r="I210" i="1" s="1"/>
  <c r="H207" i="1"/>
  <c r="H210" i="1" s="1"/>
  <c r="G207" i="1"/>
  <c r="G210" i="1" s="1"/>
  <c r="F207" i="1"/>
  <c r="F210" i="1" s="1"/>
  <c r="E207" i="1"/>
  <c r="E210" i="1" s="1"/>
  <c r="D207" i="1"/>
  <c r="D210" i="1" s="1"/>
  <c r="C207" i="1"/>
  <c r="C210" i="1" s="1"/>
  <c r="B207" i="1"/>
  <c r="B210" i="1" s="1"/>
  <c r="I192" i="1"/>
  <c r="I195" i="1" s="1"/>
  <c r="H192" i="1"/>
  <c r="H195" i="1" s="1"/>
  <c r="G192" i="1"/>
  <c r="G195" i="1" s="1"/>
  <c r="F192" i="1"/>
  <c r="F195" i="1" s="1"/>
  <c r="E192" i="1"/>
  <c r="E195" i="1" s="1"/>
  <c r="D192" i="1"/>
  <c r="D195" i="1" s="1"/>
  <c r="C192" i="1"/>
  <c r="C195" i="1" s="1"/>
  <c r="B192" i="1"/>
  <c r="B195" i="1" s="1"/>
  <c r="I162" i="1"/>
  <c r="I165" i="1" s="1"/>
  <c r="H162" i="1"/>
  <c r="H165" i="1" s="1"/>
  <c r="H166" i="1" s="1"/>
  <c r="G162" i="1"/>
  <c r="G165" i="1" s="1"/>
  <c r="F162" i="1"/>
  <c r="F165" i="1" s="1"/>
  <c r="E162" i="1"/>
  <c r="E165" i="1" s="1"/>
  <c r="D162" i="1"/>
  <c r="D165" i="1" s="1"/>
  <c r="D166" i="1" s="1"/>
  <c r="C162" i="1"/>
  <c r="C165" i="1" s="1"/>
  <c r="B162" i="1"/>
  <c r="B165" i="1" s="1"/>
  <c r="I138" i="1"/>
  <c r="I238" i="3" s="1"/>
  <c r="I267" i="3" s="1"/>
  <c r="H138" i="1"/>
  <c r="H238" i="3" s="1"/>
  <c r="H267" i="3" s="1"/>
  <c r="G138" i="1"/>
  <c r="G238" i="3" s="1"/>
  <c r="G267" i="3" s="1"/>
  <c r="F138" i="1"/>
  <c r="F238" i="3" s="1"/>
  <c r="F267" i="3" s="1"/>
  <c r="E138" i="1"/>
  <c r="E238" i="3" s="1"/>
  <c r="E267" i="3" s="1"/>
  <c r="D138" i="1"/>
  <c r="D238" i="3" s="1"/>
  <c r="D267" i="3" s="1"/>
  <c r="C138" i="1"/>
  <c r="C238" i="3" s="1"/>
  <c r="C267" i="3" s="1"/>
  <c r="B138" i="1"/>
  <c r="B238" i="3" s="1"/>
  <c r="B267" i="3" s="1"/>
  <c r="I134" i="1"/>
  <c r="I207" i="3" s="1"/>
  <c r="I236" i="3" s="1"/>
  <c r="H134" i="1"/>
  <c r="H207" i="3" s="1"/>
  <c r="H236" i="3" s="1"/>
  <c r="G134" i="1"/>
  <c r="G207" i="3" s="1"/>
  <c r="G236" i="3" s="1"/>
  <c r="F134" i="1"/>
  <c r="F207" i="3" s="1"/>
  <c r="F236" i="3" s="1"/>
  <c r="E134" i="1"/>
  <c r="E207" i="3" s="1"/>
  <c r="E236" i="3" s="1"/>
  <c r="D134" i="1"/>
  <c r="D207" i="3" s="1"/>
  <c r="D236" i="3" s="1"/>
  <c r="C134" i="1"/>
  <c r="C207" i="3" s="1"/>
  <c r="C236" i="3" s="1"/>
  <c r="B134" i="1"/>
  <c r="B207" i="3" s="1"/>
  <c r="B236" i="3" s="1"/>
  <c r="I130" i="1"/>
  <c r="I176" i="3" s="1"/>
  <c r="I205" i="3" s="1"/>
  <c r="H130" i="1"/>
  <c r="H176" i="3" s="1"/>
  <c r="H205" i="3" s="1"/>
  <c r="G130" i="1"/>
  <c r="G176" i="3" s="1"/>
  <c r="G205" i="3" s="1"/>
  <c r="F130" i="1"/>
  <c r="F176" i="3" s="1"/>
  <c r="F205" i="3" s="1"/>
  <c r="E130" i="1"/>
  <c r="E176" i="3" s="1"/>
  <c r="E205" i="3" s="1"/>
  <c r="D130" i="1"/>
  <c r="D176" i="3" s="1"/>
  <c r="D205" i="3" s="1"/>
  <c r="C130" i="1"/>
  <c r="C176" i="3" s="1"/>
  <c r="C205" i="3" s="1"/>
  <c r="B130" i="1"/>
  <c r="B176" i="3" s="1"/>
  <c r="B205" i="3" s="1"/>
  <c r="I126" i="1"/>
  <c r="I145" i="3" s="1"/>
  <c r="I174" i="3" s="1"/>
  <c r="H126" i="1"/>
  <c r="H145" i="3" s="1"/>
  <c r="H174" i="3" s="1"/>
  <c r="G126" i="1"/>
  <c r="G145" i="3" s="1"/>
  <c r="G174" i="3" s="1"/>
  <c r="F126" i="1"/>
  <c r="F145" i="3" s="1"/>
  <c r="F174" i="3" s="1"/>
  <c r="E126" i="1"/>
  <c r="E145" i="3" s="1"/>
  <c r="E174" i="3" s="1"/>
  <c r="D126" i="1"/>
  <c r="D145" i="3" s="1"/>
  <c r="D174" i="3" s="1"/>
  <c r="C126" i="1"/>
  <c r="C145" i="3" s="1"/>
  <c r="C174" i="3" s="1"/>
  <c r="B126" i="1"/>
  <c r="B145" i="3" s="1"/>
  <c r="B174" i="3" s="1"/>
  <c r="I122" i="1"/>
  <c r="I114" i="3" s="1"/>
  <c r="H122" i="1"/>
  <c r="H114" i="3" s="1"/>
  <c r="H143" i="3" s="1"/>
  <c r="G122" i="1"/>
  <c r="G114" i="3" s="1"/>
  <c r="G143" i="3" s="1"/>
  <c r="F122" i="1"/>
  <c r="F114" i="3" s="1"/>
  <c r="F143" i="3" s="1"/>
  <c r="E122" i="1"/>
  <c r="E114" i="3" s="1"/>
  <c r="E143" i="3" s="1"/>
  <c r="D122" i="1"/>
  <c r="D114" i="3" s="1"/>
  <c r="D143" i="3" s="1"/>
  <c r="C122" i="1"/>
  <c r="C114" i="3" s="1"/>
  <c r="C143" i="3" s="1"/>
  <c r="B122" i="1"/>
  <c r="B114" i="3" s="1"/>
  <c r="B143" i="3" s="1"/>
  <c r="I118" i="1"/>
  <c r="I83" i="3" s="1"/>
  <c r="I112" i="3" s="1"/>
  <c r="J112" i="3" s="1"/>
  <c r="H118" i="1"/>
  <c r="H83" i="3" s="1"/>
  <c r="H112" i="3" s="1"/>
  <c r="G118" i="1"/>
  <c r="G83" i="3" s="1"/>
  <c r="G112" i="3" s="1"/>
  <c r="F118" i="1"/>
  <c r="F83" i="3" s="1"/>
  <c r="F112" i="3" s="1"/>
  <c r="E118" i="1"/>
  <c r="E83" i="3" s="1"/>
  <c r="E112" i="3" s="1"/>
  <c r="D118" i="1"/>
  <c r="D83" i="3" s="1"/>
  <c r="D112" i="3" s="1"/>
  <c r="C118" i="1"/>
  <c r="C83" i="3" s="1"/>
  <c r="C112" i="3" s="1"/>
  <c r="B118" i="1"/>
  <c r="B83" i="3" s="1"/>
  <c r="B112" i="3" s="1"/>
  <c r="I114" i="1"/>
  <c r="I52" i="3" s="1"/>
  <c r="H114" i="1"/>
  <c r="H52" i="3" s="1"/>
  <c r="H81" i="3" s="1"/>
  <c r="G114" i="1"/>
  <c r="G52" i="3" s="1"/>
  <c r="G81" i="3" s="1"/>
  <c r="F114" i="1"/>
  <c r="F52" i="3" s="1"/>
  <c r="F81" i="3" s="1"/>
  <c r="E114" i="1"/>
  <c r="E52" i="3" s="1"/>
  <c r="E81" i="3" s="1"/>
  <c r="D114" i="1"/>
  <c r="D52" i="3" s="1"/>
  <c r="D81" i="3" s="1"/>
  <c r="C114" i="1"/>
  <c r="C52" i="3" s="1"/>
  <c r="C81" i="3" s="1"/>
  <c r="B114" i="1"/>
  <c r="B52" i="3" s="1"/>
  <c r="B81" i="3" s="1"/>
  <c r="I110" i="1"/>
  <c r="H110" i="1"/>
  <c r="G110" i="1"/>
  <c r="F110" i="1"/>
  <c r="E110" i="1"/>
  <c r="D110" i="1"/>
  <c r="C110" i="1"/>
  <c r="B110" i="1"/>
  <c r="C96" i="1"/>
  <c r="I95" i="1"/>
  <c r="H95" i="1"/>
  <c r="G95" i="1"/>
  <c r="F95" i="1"/>
  <c r="E95" i="1"/>
  <c r="D95" i="1"/>
  <c r="C95" i="1"/>
  <c r="B95" i="1"/>
  <c r="I84" i="1"/>
  <c r="H84" i="1"/>
  <c r="G84" i="1"/>
  <c r="F84" i="1"/>
  <c r="E84" i="1"/>
  <c r="D83" i="1"/>
  <c r="D84" i="1" s="1"/>
  <c r="C83" i="1"/>
  <c r="C84" i="1" s="1"/>
  <c r="B83" i="1"/>
  <c r="B84" i="1" s="1"/>
  <c r="I58" i="1"/>
  <c r="H58" i="1"/>
  <c r="G58" i="1"/>
  <c r="F58" i="1"/>
  <c r="E58" i="1"/>
  <c r="D58" i="1"/>
  <c r="C58" i="1"/>
  <c r="B58" i="1"/>
  <c r="I45" i="1"/>
  <c r="H45" i="1"/>
  <c r="G45" i="1"/>
  <c r="F45" i="1"/>
  <c r="E45" i="1"/>
  <c r="D45" i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H10" i="1" s="1"/>
  <c r="H12" i="1" s="1"/>
  <c r="G4" i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H1" i="1"/>
  <c r="G1" i="1" s="1"/>
  <c r="F1" i="1" s="1"/>
  <c r="E1" i="1" s="1"/>
  <c r="D1" i="1" s="1"/>
  <c r="C1" i="1" s="1"/>
  <c r="B1" i="1" s="1"/>
  <c r="N270" i="3" l="1"/>
  <c r="K294" i="3"/>
  <c r="K295" i="3" s="1"/>
  <c r="K291" i="3"/>
  <c r="N116" i="3"/>
  <c r="N114" i="3" s="1"/>
  <c r="M114" i="3"/>
  <c r="M115" i="3" s="1"/>
  <c r="L53" i="3"/>
  <c r="N54" i="3"/>
  <c r="N52" i="3" s="1"/>
  <c r="M52" i="3"/>
  <c r="N72" i="3"/>
  <c r="N299" i="3"/>
  <c r="N297" i="3" s="1"/>
  <c r="M297" i="3"/>
  <c r="M298" i="3" s="1"/>
  <c r="M287" i="3"/>
  <c r="N289" i="3"/>
  <c r="N287" i="3" s="1"/>
  <c r="I81" i="3"/>
  <c r="J81" i="3" s="1"/>
  <c r="J53" i="3"/>
  <c r="N134" i="3"/>
  <c r="L288" i="3"/>
  <c r="L294" i="3"/>
  <c r="L295" i="3" s="1"/>
  <c r="K112" i="3"/>
  <c r="N300" i="3"/>
  <c r="L291" i="3"/>
  <c r="I143" i="3"/>
  <c r="J143" i="3" s="1"/>
  <c r="J115" i="3"/>
  <c r="M300" i="3"/>
  <c r="N103" i="3"/>
  <c r="B84" i="3"/>
  <c r="B106" i="3"/>
  <c r="B102" i="3"/>
  <c r="B109" i="3"/>
  <c r="B99" i="3"/>
  <c r="B208" i="3"/>
  <c r="B230" i="3"/>
  <c r="B233" i="3"/>
  <c r="B226" i="3"/>
  <c r="B223" i="3"/>
  <c r="C102" i="3"/>
  <c r="C106" i="3"/>
  <c r="C109" i="3"/>
  <c r="C99" i="3"/>
  <c r="C195" i="3"/>
  <c r="C199" i="3"/>
  <c r="C202" i="3"/>
  <c r="C192" i="3"/>
  <c r="D164" i="3"/>
  <c r="D168" i="3"/>
  <c r="D171" i="3"/>
  <c r="D161" i="3"/>
  <c r="D264" i="3"/>
  <c r="D257" i="3"/>
  <c r="D261" i="3"/>
  <c r="D254" i="3"/>
  <c r="E78" i="3"/>
  <c r="E75" i="3"/>
  <c r="E71" i="3"/>
  <c r="E68" i="3"/>
  <c r="E102" i="3"/>
  <c r="E109" i="3"/>
  <c r="E106" i="3"/>
  <c r="E99" i="3"/>
  <c r="E137" i="3"/>
  <c r="E140" i="3"/>
  <c r="E133" i="3"/>
  <c r="E130" i="3"/>
  <c r="E164" i="3"/>
  <c r="E161" i="3"/>
  <c r="E168" i="3"/>
  <c r="E171" i="3"/>
  <c r="E195" i="3"/>
  <c r="E199" i="3"/>
  <c r="E202" i="3"/>
  <c r="E192" i="3"/>
  <c r="E226" i="3"/>
  <c r="E233" i="3"/>
  <c r="E230" i="3"/>
  <c r="E223" i="3"/>
  <c r="E257" i="3"/>
  <c r="E261" i="3"/>
  <c r="E264" i="3"/>
  <c r="E254" i="3"/>
  <c r="B146" i="3"/>
  <c r="B164" i="3"/>
  <c r="B168" i="3"/>
  <c r="B171" i="3"/>
  <c r="B161" i="3"/>
  <c r="C71" i="3"/>
  <c r="C75" i="3"/>
  <c r="C78" i="3"/>
  <c r="C68" i="3"/>
  <c r="C264" i="3"/>
  <c r="C261" i="3"/>
  <c r="C257" i="3"/>
  <c r="C254" i="3"/>
  <c r="D109" i="3"/>
  <c r="D102" i="3"/>
  <c r="D106" i="3"/>
  <c r="D99" i="3"/>
  <c r="D195" i="3"/>
  <c r="D199" i="3"/>
  <c r="D202" i="3"/>
  <c r="D192" i="3"/>
  <c r="F109" i="3"/>
  <c r="F102" i="3"/>
  <c r="F106" i="3"/>
  <c r="F99" i="3"/>
  <c r="F226" i="3"/>
  <c r="F230" i="3"/>
  <c r="F233" i="3"/>
  <c r="F223" i="3"/>
  <c r="B53" i="3"/>
  <c r="B71" i="3"/>
  <c r="B78" i="3"/>
  <c r="B75" i="3"/>
  <c r="B68" i="3"/>
  <c r="B177" i="3"/>
  <c r="B195" i="3"/>
  <c r="B199" i="3"/>
  <c r="B202" i="3"/>
  <c r="B192" i="3"/>
  <c r="C133" i="3"/>
  <c r="C137" i="3"/>
  <c r="C140" i="3"/>
  <c r="C130" i="3"/>
  <c r="C233" i="3"/>
  <c r="C226" i="3"/>
  <c r="C230" i="3"/>
  <c r="C223" i="3"/>
  <c r="D78" i="3"/>
  <c r="D75" i="3"/>
  <c r="D71" i="3"/>
  <c r="D68" i="3"/>
  <c r="D133" i="3"/>
  <c r="D137" i="3"/>
  <c r="D140" i="3"/>
  <c r="D130" i="3"/>
  <c r="D230" i="3"/>
  <c r="D233" i="3"/>
  <c r="D226" i="3"/>
  <c r="D223" i="3"/>
  <c r="F75" i="3"/>
  <c r="F71" i="3"/>
  <c r="F78" i="3"/>
  <c r="F68" i="3"/>
  <c r="F133" i="3"/>
  <c r="F140" i="3"/>
  <c r="F137" i="3"/>
  <c r="F130" i="3"/>
  <c r="F164" i="3"/>
  <c r="F171" i="3"/>
  <c r="F168" i="3"/>
  <c r="F161" i="3"/>
  <c r="F195" i="3"/>
  <c r="F199" i="3"/>
  <c r="F202" i="3"/>
  <c r="F192" i="3"/>
  <c r="F257" i="3"/>
  <c r="F261" i="3"/>
  <c r="F264" i="3"/>
  <c r="F254" i="3"/>
  <c r="G78" i="3"/>
  <c r="G75" i="3"/>
  <c r="G71" i="3"/>
  <c r="G68" i="3"/>
  <c r="G109" i="3"/>
  <c r="G106" i="3"/>
  <c r="G102" i="3"/>
  <c r="G99" i="3"/>
  <c r="G133" i="3"/>
  <c r="G137" i="3"/>
  <c r="G140" i="3"/>
  <c r="G130" i="3"/>
  <c r="G168" i="3"/>
  <c r="G171" i="3"/>
  <c r="G164" i="3"/>
  <c r="G161" i="3"/>
  <c r="G195" i="3"/>
  <c r="G199" i="3"/>
  <c r="G202" i="3"/>
  <c r="G192" i="3"/>
  <c r="G233" i="3"/>
  <c r="G230" i="3"/>
  <c r="G226" i="3"/>
  <c r="G223" i="3"/>
  <c r="G257" i="3"/>
  <c r="G261" i="3"/>
  <c r="G264" i="3"/>
  <c r="G254" i="3"/>
  <c r="B115" i="3"/>
  <c r="B140" i="3"/>
  <c r="B133" i="3"/>
  <c r="B137" i="3"/>
  <c r="B130" i="3"/>
  <c r="B239" i="3"/>
  <c r="B257" i="3"/>
  <c r="B261" i="3"/>
  <c r="B264" i="3"/>
  <c r="B254" i="3"/>
  <c r="C164" i="3"/>
  <c r="C168" i="3"/>
  <c r="C171" i="3"/>
  <c r="C161" i="3"/>
  <c r="H75" i="3"/>
  <c r="H71" i="3"/>
  <c r="H78" i="3"/>
  <c r="H68" i="3"/>
  <c r="H106" i="3"/>
  <c r="H102" i="3"/>
  <c r="H109" i="3"/>
  <c r="H99" i="3"/>
  <c r="H137" i="3"/>
  <c r="H140" i="3"/>
  <c r="H133" i="3"/>
  <c r="H130" i="3"/>
  <c r="H168" i="3"/>
  <c r="H171" i="3"/>
  <c r="H164" i="3"/>
  <c r="H161" i="3"/>
  <c r="H199" i="3"/>
  <c r="H202" i="3"/>
  <c r="H195" i="3"/>
  <c r="H192" i="3"/>
  <c r="H230" i="3"/>
  <c r="H233" i="3"/>
  <c r="H226" i="3"/>
  <c r="H223" i="3"/>
  <c r="H257" i="3"/>
  <c r="H261" i="3"/>
  <c r="H264" i="3"/>
  <c r="H254" i="3"/>
  <c r="I71" i="3"/>
  <c r="J71" i="3" s="1"/>
  <c r="K71" i="3" s="1"/>
  <c r="L71" i="3" s="1"/>
  <c r="M71" i="3" s="1"/>
  <c r="N71" i="3" s="1"/>
  <c r="I78" i="3"/>
  <c r="J78" i="3" s="1"/>
  <c r="I75" i="3"/>
  <c r="J75" i="3" s="1"/>
  <c r="K75" i="3" s="1"/>
  <c r="L75" i="3" s="1"/>
  <c r="M75" i="3" s="1"/>
  <c r="N75" i="3" s="1"/>
  <c r="I68" i="3"/>
  <c r="J68" i="3" s="1"/>
  <c r="I102" i="3"/>
  <c r="J102" i="3" s="1"/>
  <c r="K102" i="3" s="1"/>
  <c r="L102" i="3" s="1"/>
  <c r="M102" i="3" s="1"/>
  <c r="N102" i="3" s="1"/>
  <c r="I106" i="3"/>
  <c r="J106" i="3" s="1"/>
  <c r="I109" i="3"/>
  <c r="J109" i="3" s="1"/>
  <c r="I99" i="3"/>
  <c r="J99" i="3" s="1"/>
  <c r="I140" i="3"/>
  <c r="J140" i="3" s="1"/>
  <c r="I133" i="3"/>
  <c r="J133" i="3" s="1"/>
  <c r="K133" i="3" s="1"/>
  <c r="L133" i="3" s="1"/>
  <c r="M133" i="3" s="1"/>
  <c r="N133" i="3" s="1"/>
  <c r="I137" i="3"/>
  <c r="J137" i="3" s="1"/>
  <c r="K137" i="3" s="1"/>
  <c r="L137" i="3" s="1"/>
  <c r="M137" i="3" s="1"/>
  <c r="N137" i="3" s="1"/>
  <c r="I130" i="3"/>
  <c r="J130" i="3" s="1"/>
  <c r="I171" i="3"/>
  <c r="I164" i="3"/>
  <c r="I168" i="3"/>
  <c r="I161" i="3"/>
  <c r="I199" i="3"/>
  <c r="I195" i="3"/>
  <c r="I202" i="3"/>
  <c r="I192" i="3"/>
  <c r="I233" i="3"/>
  <c r="I230" i="3"/>
  <c r="I226" i="3"/>
  <c r="I223" i="3"/>
  <c r="I257" i="3"/>
  <c r="I261" i="3"/>
  <c r="I264" i="3"/>
  <c r="I254" i="3"/>
  <c r="F166" i="1"/>
  <c r="E166" i="1"/>
  <c r="B166" i="1"/>
  <c r="C166" i="1"/>
  <c r="G10" i="1"/>
  <c r="G12" i="1" s="1"/>
  <c r="I10" i="1"/>
  <c r="I12" i="1" s="1"/>
  <c r="I64" i="1" s="1"/>
  <c r="I76" i="1" s="1"/>
  <c r="I97" i="1" s="1"/>
  <c r="J7" i="1"/>
  <c r="D84" i="3"/>
  <c r="D177" i="3"/>
  <c r="D208" i="3"/>
  <c r="G53" i="3"/>
  <c r="G84" i="3"/>
  <c r="G115" i="3"/>
  <c r="G146" i="3"/>
  <c r="G177" i="3"/>
  <c r="G239" i="3"/>
  <c r="C53" i="3"/>
  <c r="C84" i="3"/>
  <c r="C146" i="3"/>
  <c r="C177" i="3"/>
  <c r="C208" i="3"/>
  <c r="C239" i="3"/>
  <c r="E146" i="3"/>
  <c r="D146" i="3"/>
  <c r="E239" i="3"/>
  <c r="D239" i="3"/>
  <c r="D12" i="3"/>
  <c r="B196" i="1"/>
  <c r="B211" i="1"/>
  <c r="E84" i="3"/>
  <c r="E115" i="3"/>
  <c r="E177" i="3"/>
  <c r="E208" i="3"/>
  <c r="E12" i="3"/>
  <c r="C196" i="1"/>
  <c r="C211" i="1"/>
  <c r="F53" i="3"/>
  <c r="F84" i="3"/>
  <c r="F115" i="3"/>
  <c r="F146" i="3"/>
  <c r="F177" i="3"/>
  <c r="F208" i="3"/>
  <c r="F239" i="3"/>
  <c r="F12" i="3"/>
  <c r="D196" i="1"/>
  <c r="D211" i="1"/>
  <c r="E53" i="3"/>
  <c r="D53" i="3"/>
  <c r="G12" i="3"/>
  <c r="E211" i="1"/>
  <c r="H53" i="3"/>
  <c r="H115" i="3"/>
  <c r="H177" i="3"/>
  <c r="H239" i="3"/>
  <c r="F196" i="1"/>
  <c r="I146" i="3"/>
  <c r="I208" i="3"/>
  <c r="I239" i="3"/>
  <c r="G196" i="1"/>
  <c r="G211" i="1"/>
  <c r="B12" i="3"/>
  <c r="H196" i="1"/>
  <c r="H211" i="1"/>
  <c r="H208" i="3"/>
  <c r="G208" i="3"/>
  <c r="E196" i="1"/>
  <c r="I84" i="3"/>
  <c r="H84" i="3"/>
  <c r="H146" i="3"/>
  <c r="F211" i="1"/>
  <c r="I53" i="3"/>
  <c r="I115" i="3"/>
  <c r="I177" i="3"/>
  <c r="D115" i="3"/>
  <c r="C115" i="3"/>
  <c r="C12" i="3"/>
  <c r="I196" i="1"/>
  <c r="I211" i="1"/>
  <c r="I59" i="1"/>
  <c r="I60" i="1" s="1"/>
  <c r="H218" i="1"/>
  <c r="H222" i="1"/>
  <c r="H226" i="1"/>
  <c r="F218" i="1"/>
  <c r="F222" i="1"/>
  <c r="F226" i="1"/>
  <c r="I218" i="1"/>
  <c r="I222" i="1"/>
  <c r="I226" i="1"/>
  <c r="C242" i="1"/>
  <c r="C234" i="1"/>
  <c r="C222" i="1"/>
  <c r="C230" i="1"/>
  <c r="C238" i="1"/>
  <c r="E218" i="1"/>
  <c r="E222" i="1"/>
  <c r="F143" i="1"/>
  <c r="F21" i="3"/>
  <c r="F50" i="3" s="1"/>
  <c r="G214" i="1"/>
  <c r="G21" i="3"/>
  <c r="G50" i="3" s="1"/>
  <c r="C59" i="1"/>
  <c r="C60" i="1" s="1"/>
  <c r="H143" i="1"/>
  <c r="H150" i="1" s="1"/>
  <c r="H21" i="3"/>
  <c r="H50" i="3" s="1"/>
  <c r="F214" i="1"/>
  <c r="B59" i="1"/>
  <c r="B60" i="1" s="1"/>
  <c r="D59" i="1"/>
  <c r="D60" i="1" s="1"/>
  <c r="I214" i="1"/>
  <c r="I21" i="3"/>
  <c r="I50" i="3" s="1"/>
  <c r="J50" i="3" s="1"/>
  <c r="H214" i="1"/>
  <c r="E59" i="1"/>
  <c r="E60" i="1" s="1"/>
  <c r="B143" i="1"/>
  <c r="B150" i="1" s="1"/>
  <c r="B151" i="1" s="1"/>
  <c r="B21" i="3"/>
  <c r="B50" i="3" s="1"/>
  <c r="C214" i="1"/>
  <c r="C21" i="3"/>
  <c r="C50" i="3" s="1"/>
  <c r="G59" i="1"/>
  <c r="G60" i="1" s="1"/>
  <c r="D214" i="1"/>
  <c r="D21" i="3"/>
  <c r="D50" i="3" s="1"/>
  <c r="D222" i="1"/>
  <c r="F59" i="1"/>
  <c r="F60" i="1" s="1"/>
  <c r="H59" i="1"/>
  <c r="H60" i="1" s="1"/>
  <c r="E143" i="1"/>
  <c r="E150" i="1" s="1"/>
  <c r="E21" i="3"/>
  <c r="E50" i="3" s="1"/>
  <c r="E226" i="1"/>
  <c r="E64" i="1"/>
  <c r="E76" i="1" s="1"/>
  <c r="E97" i="1" s="1"/>
  <c r="E99" i="1" s="1"/>
  <c r="E100" i="1" s="1"/>
  <c r="E62" i="1"/>
  <c r="E20" i="1"/>
  <c r="H64" i="1"/>
  <c r="H76" i="1" s="1"/>
  <c r="H97" i="1" s="1"/>
  <c r="H99" i="1" s="1"/>
  <c r="H62" i="1"/>
  <c r="H20" i="1"/>
  <c r="C18" i="1"/>
  <c r="C20" i="1" s="1"/>
  <c r="C17" i="1"/>
  <c r="C64" i="1"/>
  <c r="C76" i="1" s="1"/>
  <c r="C97" i="1" s="1"/>
  <c r="C99" i="1" s="1"/>
  <c r="C100" i="1" s="1"/>
  <c r="C62" i="1"/>
  <c r="B64" i="1"/>
  <c r="B76" i="1" s="1"/>
  <c r="B97" i="1" s="1"/>
  <c r="B99" i="1" s="1"/>
  <c r="B100" i="1" s="1"/>
  <c r="B62" i="1"/>
  <c r="B20" i="1"/>
  <c r="D64" i="1"/>
  <c r="D76" i="1" s="1"/>
  <c r="D97" i="1" s="1"/>
  <c r="D99" i="1" s="1"/>
  <c r="D100" i="1" s="1"/>
  <c r="D62" i="1"/>
  <c r="D20" i="1"/>
  <c r="F62" i="1"/>
  <c r="F64" i="1"/>
  <c r="F76" i="1" s="1"/>
  <c r="F97" i="1" s="1"/>
  <c r="F99" i="1" s="1"/>
  <c r="F100" i="1" s="1"/>
  <c r="F20" i="1"/>
  <c r="E214" i="1"/>
  <c r="G143" i="1"/>
  <c r="G222" i="1"/>
  <c r="I143" i="1"/>
  <c r="G218" i="1"/>
  <c r="G226" i="1"/>
  <c r="C143" i="1"/>
  <c r="D143" i="1"/>
  <c r="N53" i="3" l="1"/>
  <c r="K130" i="3"/>
  <c r="J128" i="3"/>
  <c r="N301" i="3"/>
  <c r="N290" i="3"/>
  <c r="M288" i="3"/>
  <c r="J76" i="3"/>
  <c r="J77" i="3" s="1"/>
  <c r="K78" i="3"/>
  <c r="J79" i="3"/>
  <c r="K81" i="3"/>
  <c r="J66" i="3"/>
  <c r="K68" i="3"/>
  <c r="L112" i="3"/>
  <c r="J138" i="3"/>
  <c r="J139" i="3" s="1"/>
  <c r="K140" i="3"/>
  <c r="M301" i="3"/>
  <c r="M290" i="3"/>
  <c r="M291" i="3" s="1"/>
  <c r="N298" i="3"/>
  <c r="N115" i="3"/>
  <c r="K99" i="3"/>
  <c r="K50" i="3"/>
  <c r="J48" i="3"/>
  <c r="K109" i="3"/>
  <c r="J141" i="3"/>
  <c r="K143" i="3"/>
  <c r="N288" i="3"/>
  <c r="K106" i="3"/>
  <c r="M53" i="3"/>
  <c r="B3" i="3"/>
  <c r="H3" i="3"/>
  <c r="C3" i="3"/>
  <c r="D3" i="3"/>
  <c r="E3" i="3"/>
  <c r="F3" i="3"/>
  <c r="G3" i="3"/>
  <c r="I3" i="3"/>
  <c r="J22" i="3"/>
  <c r="I166" i="1"/>
  <c r="H247" i="1"/>
  <c r="G166" i="1"/>
  <c r="F247" i="1"/>
  <c r="I20" i="1"/>
  <c r="E247" i="1"/>
  <c r="F150" i="1"/>
  <c r="I62" i="1"/>
  <c r="G9" i="3"/>
  <c r="I12" i="3"/>
  <c r="G15" i="3"/>
  <c r="C9" i="3"/>
  <c r="H15" i="3"/>
  <c r="I9" i="3"/>
  <c r="D9" i="3"/>
  <c r="C15" i="3"/>
  <c r="H12" i="3"/>
  <c r="E15" i="3"/>
  <c r="E9" i="3"/>
  <c r="B9" i="3"/>
  <c r="I15" i="3"/>
  <c r="D15" i="3"/>
  <c r="F9" i="3"/>
  <c r="H9" i="3"/>
  <c r="F15" i="3"/>
  <c r="B15" i="3"/>
  <c r="G64" i="1"/>
  <c r="G76" i="1" s="1"/>
  <c r="G97" i="1" s="1"/>
  <c r="G99" i="1" s="1"/>
  <c r="G100" i="1" s="1"/>
  <c r="G62" i="1"/>
  <c r="G20" i="1"/>
  <c r="H151" i="1"/>
  <c r="G150" i="1"/>
  <c r="G247" i="1"/>
  <c r="I98" i="1"/>
  <c r="I99" i="1" s="1"/>
  <c r="I100" i="1" s="1"/>
  <c r="H100" i="1"/>
  <c r="I150" i="1"/>
  <c r="I247" i="1"/>
  <c r="D150" i="1"/>
  <c r="E254" i="1" s="1"/>
  <c r="E4" i="3" s="1"/>
  <c r="D247" i="1"/>
  <c r="E151" i="1"/>
  <c r="C150" i="1"/>
  <c r="C247" i="1"/>
  <c r="F254" i="1"/>
  <c r="F4" i="3" s="1"/>
  <c r="F151" i="1"/>
  <c r="M294" i="3" l="1"/>
  <c r="M295" i="3" s="1"/>
  <c r="M112" i="3"/>
  <c r="L143" i="3"/>
  <c r="K141" i="3"/>
  <c r="L68" i="3"/>
  <c r="K66" i="3"/>
  <c r="K67" i="3" s="1"/>
  <c r="J142" i="3"/>
  <c r="J131" i="3"/>
  <c r="J132" i="3" s="1"/>
  <c r="J67" i="3"/>
  <c r="N291" i="3"/>
  <c r="L78" i="3"/>
  <c r="K76" i="3"/>
  <c r="K77" i="3" s="1"/>
  <c r="L99" i="3"/>
  <c r="L106" i="3"/>
  <c r="L109" i="3"/>
  <c r="L81" i="3"/>
  <c r="K79" i="3"/>
  <c r="J80" i="3"/>
  <c r="J69" i="3"/>
  <c r="J70" i="3" s="1"/>
  <c r="J129" i="3"/>
  <c r="L50" i="3"/>
  <c r="K48" i="3"/>
  <c r="N294" i="3"/>
  <c r="N295" i="3" s="1"/>
  <c r="J49" i="3"/>
  <c r="J38" i="3"/>
  <c r="K138" i="3"/>
  <c r="K139" i="3" s="1"/>
  <c r="L140" i="3"/>
  <c r="L130" i="3"/>
  <c r="K128" i="3"/>
  <c r="K129" i="3" s="1"/>
  <c r="F13" i="3"/>
  <c r="F19" i="3"/>
  <c r="E13" i="3"/>
  <c r="E19" i="3"/>
  <c r="D13" i="3"/>
  <c r="D19" i="3"/>
  <c r="I16" i="3"/>
  <c r="I19" i="3"/>
  <c r="C13" i="3"/>
  <c r="C19" i="3"/>
  <c r="G13" i="3"/>
  <c r="G19" i="3"/>
  <c r="H13" i="3"/>
  <c r="H19" i="3"/>
  <c r="B13" i="3"/>
  <c r="B19" i="3"/>
  <c r="H16" i="3"/>
  <c r="H10" i="3"/>
  <c r="F10" i="3"/>
  <c r="C10" i="3"/>
  <c r="D16" i="3"/>
  <c r="C16" i="3"/>
  <c r="F16" i="3"/>
  <c r="B10" i="3"/>
  <c r="D10" i="3"/>
  <c r="G16" i="3"/>
  <c r="E10" i="3"/>
  <c r="E16" i="3"/>
  <c r="G10" i="3"/>
  <c r="B16" i="3"/>
  <c r="I10" i="3"/>
  <c r="I13" i="3"/>
  <c r="G254" i="1"/>
  <c r="G4" i="3" s="1"/>
  <c r="G151" i="1"/>
  <c r="D151" i="1"/>
  <c r="D254" i="1"/>
  <c r="D4" i="3" s="1"/>
  <c r="H254" i="1"/>
  <c r="H4" i="3" s="1"/>
  <c r="I254" i="1"/>
  <c r="I4" i="3" s="1"/>
  <c r="I151" i="1"/>
  <c r="C151" i="1"/>
  <c r="C254" i="1"/>
  <c r="C4" i="3" s="1"/>
  <c r="J39" i="3" l="1"/>
  <c r="J40" i="3"/>
  <c r="K80" i="3"/>
  <c r="K69" i="3"/>
  <c r="M68" i="3"/>
  <c r="L66" i="3"/>
  <c r="M81" i="3"/>
  <c r="L79" i="3"/>
  <c r="M78" i="3"/>
  <c r="L76" i="3"/>
  <c r="L77" i="3" s="1"/>
  <c r="K142" i="3"/>
  <c r="K131" i="3"/>
  <c r="M106" i="3"/>
  <c r="K38" i="3"/>
  <c r="K49" i="3"/>
  <c r="L141" i="3"/>
  <c r="M143" i="3"/>
  <c r="L138" i="3"/>
  <c r="L139" i="3" s="1"/>
  <c r="M140" i="3"/>
  <c r="M50" i="3"/>
  <c r="L48" i="3"/>
  <c r="M109" i="3"/>
  <c r="J73" i="3"/>
  <c r="J74" i="3" s="1"/>
  <c r="M99" i="3"/>
  <c r="M130" i="3"/>
  <c r="L128" i="3"/>
  <c r="L129" i="3" s="1"/>
  <c r="J135" i="3"/>
  <c r="J136" i="3" s="1"/>
  <c r="N112" i="3"/>
  <c r="I46" i="3"/>
  <c r="B46" i="3"/>
  <c r="B39" i="3"/>
  <c r="H43" i="3"/>
  <c r="F35" i="3"/>
  <c r="F5" i="3" s="1"/>
  <c r="D43" i="3"/>
  <c r="B43" i="3"/>
  <c r="I35" i="3"/>
  <c r="I5" i="3" s="1"/>
  <c r="I32" i="3"/>
  <c r="I34" i="3" s="1"/>
  <c r="F32" i="3"/>
  <c r="F34" i="3" s="1"/>
  <c r="D32" i="3"/>
  <c r="B32" i="3"/>
  <c r="B34" i="3" s="1"/>
  <c r="I28" i="3"/>
  <c r="I30" i="3" s="1"/>
  <c r="F28" i="3"/>
  <c r="F30" i="3" s="1"/>
  <c r="D28" i="3"/>
  <c r="D30" i="3" s="1"/>
  <c r="B28" i="3"/>
  <c r="B30" i="3" s="1"/>
  <c r="B24" i="3"/>
  <c r="B26" i="3" s="1"/>
  <c r="E24" i="3"/>
  <c r="E26" i="3" s="1"/>
  <c r="F24" i="3"/>
  <c r="G24" i="3"/>
  <c r="G26" i="3" s="1"/>
  <c r="I24" i="3"/>
  <c r="I26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50" i="3" l="1"/>
  <c r="N48" i="3" s="1"/>
  <c r="M48" i="3"/>
  <c r="N106" i="3"/>
  <c r="N68" i="3"/>
  <c r="N66" i="3" s="1"/>
  <c r="M66" i="3"/>
  <c r="M128" i="3"/>
  <c r="N130" i="3"/>
  <c r="N128" i="3" s="1"/>
  <c r="M138" i="3"/>
  <c r="M139" i="3" s="1"/>
  <c r="N140" i="3"/>
  <c r="N138" i="3" s="1"/>
  <c r="K135" i="3"/>
  <c r="K136" i="3" s="1"/>
  <c r="K132" i="3"/>
  <c r="K73" i="3"/>
  <c r="K74" i="3" s="1"/>
  <c r="K70" i="3"/>
  <c r="K39" i="3"/>
  <c r="K40" i="3"/>
  <c r="L38" i="3"/>
  <c r="L49" i="3"/>
  <c r="N99" i="3"/>
  <c r="L67" i="3"/>
  <c r="N143" i="3"/>
  <c r="N141" i="3" s="1"/>
  <c r="M141" i="3"/>
  <c r="M79" i="3"/>
  <c r="N81" i="3"/>
  <c r="N79" i="3" s="1"/>
  <c r="L142" i="3"/>
  <c r="L131" i="3"/>
  <c r="M76" i="3"/>
  <c r="M77" i="3" s="1"/>
  <c r="N78" i="3"/>
  <c r="N76" i="3" s="1"/>
  <c r="N77" i="3" s="1"/>
  <c r="N109" i="3"/>
  <c r="L80" i="3"/>
  <c r="L69" i="3"/>
  <c r="L70" i="3" s="1"/>
  <c r="I7" i="3"/>
  <c r="F7" i="3"/>
  <c r="H24" i="3"/>
  <c r="H26" i="3" s="1"/>
  <c r="C28" i="3"/>
  <c r="C30" i="3" s="1"/>
  <c r="C32" i="3"/>
  <c r="C34" i="3" s="1"/>
  <c r="H35" i="3"/>
  <c r="H46" i="3"/>
  <c r="F26" i="3"/>
  <c r="E28" i="3"/>
  <c r="E30" i="3" s="1"/>
  <c r="E32" i="3"/>
  <c r="E34" i="3" s="1"/>
  <c r="B35" i="3"/>
  <c r="C39" i="3"/>
  <c r="D34" i="3"/>
  <c r="G28" i="3"/>
  <c r="G30" i="3" s="1"/>
  <c r="G32" i="3"/>
  <c r="G34" i="3" s="1"/>
  <c r="D35" i="3"/>
  <c r="D5" i="3" s="1"/>
  <c r="D24" i="3"/>
  <c r="D26" i="3" s="1"/>
  <c r="H28" i="3"/>
  <c r="H30" i="3" s="1"/>
  <c r="H32" i="3"/>
  <c r="H34" i="3" s="1"/>
  <c r="E35" i="3"/>
  <c r="C24" i="3"/>
  <c r="C26" i="3" s="1"/>
  <c r="C43" i="3"/>
  <c r="C35" i="3"/>
  <c r="C5" i="3" s="1"/>
  <c r="D39" i="3"/>
  <c r="D46" i="3"/>
  <c r="E39" i="3"/>
  <c r="E43" i="3"/>
  <c r="E46" i="3"/>
  <c r="I43" i="3"/>
  <c r="C46" i="3"/>
  <c r="F39" i="3"/>
  <c r="F43" i="3"/>
  <c r="F46" i="3"/>
  <c r="I39" i="3"/>
  <c r="G39" i="3"/>
  <c r="G43" i="3"/>
  <c r="G46" i="3"/>
  <c r="G35" i="3"/>
  <c r="G5" i="3" s="1"/>
  <c r="H39" i="3"/>
  <c r="L73" i="3" l="1"/>
  <c r="L74" i="3" s="1"/>
  <c r="N139" i="3"/>
  <c r="N129" i="3"/>
  <c r="M67" i="3"/>
  <c r="N67" i="3"/>
  <c r="L135" i="3"/>
  <c r="L136" i="3" s="1"/>
  <c r="L132" i="3"/>
  <c r="M129" i="3"/>
  <c r="M142" i="3"/>
  <c r="M131" i="3"/>
  <c r="M132" i="3" s="1"/>
  <c r="N142" i="3"/>
  <c r="N131" i="3"/>
  <c r="N132" i="3" s="1"/>
  <c r="N80" i="3"/>
  <c r="N69" i="3"/>
  <c r="N73" i="3" s="1"/>
  <c r="M49" i="3"/>
  <c r="M38" i="3"/>
  <c r="M80" i="3"/>
  <c r="M69" i="3"/>
  <c r="M70" i="3" s="1"/>
  <c r="L39" i="3"/>
  <c r="L40" i="3"/>
  <c r="N38" i="3"/>
  <c r="N49" i="3"/>
  <c r="F36" i="3"/>
  <c r="E5" i="3"/>
  <c r="C7" i="3"/>
  <c r="G7" i="3"/>
  <c r="G6" i="3"/>
  <c r="I36" i="3"/>
  <c r="H5" i="3"/>
  <c r="B36" i="3"/>
  <c r="B5" i="3"/>
  <c r="C6" i="3" s="1"/>
  <c r="D7" i="3"/>
  <c r="D6" i="3"/>
  <c r="H36" i="3"/>
  <c r="E36" i="3"/>
  <c r="D36" i="3"/>
  <c r="C36" i="3"/>
  <c r="C37" i="3"/>
  <c r="G36" i="3"/>
  <c r="M40" i="3" l="1"/>
  <c r="M39" i="3"/>
  <c r="M73" i="3"/>
  <c r="M74" i="3" s="1"/>
  <c r="N70" i="3"/>
  <c r="M135" i="3"/>
  <c r="M136" i="3" s="1"/>
  <c r="N135" i="3"/>
  <c r="N136" i="3" s="1"/>
  <c r="N39" i="3"/>
  <c r="N40" i="3"/>
  <c r="H7" i="3"/>
  <c r="H6" i="3"/>
  <c r="I6" i="3"/>
  <c r="B7" i="3"/>
  <c r="B6" i="3"/>
  <c r="E7" i="3"/>
  <c r="E6" i="3"/>
  <c r="F6" i="3"/>
  <c r="D22" i="3"/>
  <c r="D44" i="3"/>
  <c r="D40" i="3"/>
  <c r="D47" i="3"/>
  <c r="D37" i="3"/>
  <c r="E22" i="3"/>
  <c r="E37" i="3"/>
  <c r="E47" i="3"/>
  <c r="E44" i="3"/>
  <c r="E40" i="3"/>
  <c r="F22" i="3"/>
  <c r="F47" i="3"/>
  <c r="F40" i="3"/>
  <c r="F37" i="3"/>
  <c r="F44" i="3"/>
  <c r="G22" i="3"/>
  <c r="G44" i="3"/>
  <c r="G40" i="3"/>
  <c r="G47" i="3"/>
  <c r="G37" i="3"/>
  <c r="H44" i="3"/>
  <c r="H22" i="3"/>
  <c r="H40" i="3"/>
  <c r="H37" i="3"/>
  <c r="H47" i="3"/>
  <c r="I22" i="3"/>
  <c r="I44" i="3"/>
  <c r="J44" i="3" s="1"/>
  <c r="K44" i="3" s="1"/>
  <c r="L44" i="3" s="1"/>
  <c r="M44" i="3" s="1"/>
  <c r="N44" i="3" s="1"/>
  <c r="I47" i="3"/>
  <c r="J47" i="3" s="1"/>
  <c r="I40" i="3"/>
  <c r="I37" i="3"/>
  <c r="J37" i="3" s="1"/>
  <c r="K37" i="3" s="1"/>
  <c r="B22" i="3"/>
  <c r="B44" i="3"/>
  <c r="B37" i="3"/>
  <c r="B40" i="3"/>
  <c r="B47" i="3"/>
  <c r="C22" i="3"/>
  <c r="C44" i="3"/>
  <c r="C47" i="3"/>
  <c r="C40" i="3"/>
  <c r="J45" i="3" l="1"/>
  <c r="J46" i="3" s="1"/>
  <c r="K47" i="3"/>
  <c r="J35" i="3"/>
  <c r="N74" i="3"/>
  <c r="L37" i="3"/>
  <c r="K35" i="3"/>
  <c r="L47" i="3" l="1"/>
  <c r="K45" i="3"/>
  <c r="K46" i="3" s="1"/>
  <c r="J36" i="3"/>
  <c r="J42" i="3"/>
  <c r="J43" i="3" s="1"/>
  <c r="K36" i="3"/>
  <c r="K42" i="3"/>
  <c r="K43" i="3" s="1"/>
  <c r="M37" i="3"/>
  <c r="L35" i="3"/>
  <c r="M47" i="3" l="1"/>
  <c r="L45" i="3"/>
  <c r="L46" i="3" s="1"/>
  <c r="L36" i="3"/>
  <c r="L42" i="3"/>
  <c r="L43" i="3" s="1"/>
  <c r="N37" i="3"/>
  <c r="N35" i="3" s="1"/>
  <c r="N42" i="3" s="1"/>
  <c r="M35" i="3"/>
  <c r="N47" i="3" l="1"/>
  <c r="N45" i="3" s="1"/>
  <c r="M45" i="3"/>
  <c r="M46" i="3" s="1"/>
  <c r="M36" i="3"/>
  <c r="M42" i="3"/>
  <c r="M43" i="3" s="1"/>
  <c r="N36" i="3"/>
  <c r="N46" i="3" l="1"/>
  <c r="N43" i="3"/>
  <c r="J89" i="3"/>
  <c r="J83" i="3" s="1"/>
  <c r="J110" i="3" l="1"/>
  <c r="J107" i="3"/>
  <c r="J108" i="3" s="1"/>
  <c r="J104" i="3"/>
  <c r="J105" i="3" s="1"/>
  <c r="J97" i="3"/>
  <c r="J98" i="3" s="1"/>
  <c r="J84" i="3"/>
  <c r="K89" i="3"/>
  <c r="J111" i="3" l="1"/>
  <c r="J100" i="3"/>
  <c r="J101" i="3" s="1"/>
  <c r="K83" i="3"/>
  <c r="L89" i="3"/>
  <c r="K110" i="3" l="1"/>
  <c r="K104" i="3"/>
  <c r="K105" i="3" s="1"/>
  <c r="K107" i="3"/>
  <c r="K108" i="3" s="1"/>
  <c r="K97" i="3"/>
  <c r="K98" i="3" s="1"/>
  <c r="M89" i="3"/>
  <c r="L83" i="3"/>
  <c r="K84" i="3"/>
  <c r="L110" i="3" l="1"/>
  <c r="L104" i="3"/>
  <c r="L105" i="3" s="1"/>
  <c r="L97" i="3"/>
  <c r="L98" i="3" s="1"/>
  <c r="L107" i="3"/>
  <c r="L108" i="3" s="1"/>
  <c r="K111" i="3"/>
  <c r="K100" i="3"/>
  <c r="K101" i="3" s="1"/>
  <c r="L84" i="3"/>
  <c r="N89" i="3"/>
  <c r="N83" i="3" s="1"/>
  <c r="M83" i="3"/>
  <c r="M110" i="3" l="1"/>
  <c r="M104" i="3"/>
  <c r="M105" i="3" s="1"/>
  <c r="M97" i="3"/>
  <c r="M98" i="3" s="1"/>
  <c r="M107" i="3"/>
  <c r="M108" i="3" s="1"/>
  <c r="N110" i="3"/>
  <c r="N97" i="3"/>
  <c r="N104" i="3"/>
  <c r="N105" i="3" s="1"/>
  <c r="N107" i="3"/>
  <c r="N108" i="3" s="1"/>
  <c r="L111" i="3"/>
  <c r="L100" i="3"/>
  <c r="L101" i="3" s="1"/>
  <c r="M84" i="3"/>
  <c r="N84" i="3"/>
  <c r="N98" i="3" l="1"/>
  <c r="N111" i="3"/>
  <c r="N100" i="3"/>
  <c r="M111" i="3"/>
  <c r="M100" i="3"/>
  <c r="M101" i="3" s="1"/>
  <c r="N101" i="3" l="1"/>
  <c r="K14" i="3"/>
  <c r="K15" i="3" l="1"/>
  <c r="L14" i="3" l="1"/>
  <c r="L15" i="3" l="1"/>
  <c r="M14" i="3"/>
  <c r="N14" i="3"/>
  <c r="N15" i="3" l="1"/>
  <c r="M15" i="3"/>
  <c r="J304" i="3"/>
  <c r="J306" i="3" s="1"/>
  <c r="J5" i="3" l="1"/>
  <c r="J307" i="3"/>
  <c r="J3" i="3"/>
  <c r="K304" i="3"/>
  <c r="K3" i="3" l="1"/>
  <c r="K306" i="3"/>
  <c r="L304" i="3"/>
  <c r="J19" i="3"/>
  <c r="J10" i="3"/>
  <c r="J13" i="3"/>
  <c r="J16" i="3"/>
  <c r="J6" i="3"/>
  <c r="J7" i="3"/>
  <c r="M304" i="3" l="1"/>
  <c r="L3" i="3"/>
  <c r="L306" i="3"/>
  <c r="K5" i="3"/>
  <c r="K307" i="3"/>
  <c r="K16" i="3"/>
  <c r="K13" i="3"/>
  <c r="K10" i="3"/>
  <c r="K19" i="3"/>
  <c r="L16" i="3" l="1"/>
  <c r="L13" i="3"/>
  <c r="L10" i="3"/>
  <c r="L19" i="3"/>
  <c r="K6" i="3"/>
  <c r="K7" i="3"/>
  <c r="L307" i="3"/>
  <c r="L5" i="3"/>
  <c r="N304" i="3"/>
  <c r="M306" i="3"/>
  <c r="M3" i="3"/>
  <c r="L6" i="3" l="1"/>
  <c r="L7" i="3"/>
  <c r="M5" i="3"/>
  <c r="M307" i="3"/>
  <c r="M16" i="3"/>
  <c r="M19" i="3"/>
  <c r="M10" i="3"/>
  <c r="M13" i="3"/>
  <c r="N306" i="3"/>
  <c r="N3" i="3"/>
  <c r="M6" i="3" l="1"/>
  <c r="M7" i="3"/>
  <c r="N16" i="3"/>
  <c r="N13" i="3"/>
  <c r="N19" i="3"/>
  <c r="N10" i="3"/>
  <c r="N5" i="3"/>
  <c r="N307" i="3"/>
  <c r="N6" i="3" l="1"/>
  <c r="N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<sst xmlns="http://schemas.openxmlformats.org/spreadsheetml/2006/main" count="677" uniqueCount="230">
  <si>
    <t>Instructions</t>
  </si>
  <si>
    <t>The exercise is to convert the sheet in the company format to the model format in order to build the forecast links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</si>
  <si>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</si>
  <si>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</si>
  <si>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</si>
  <si>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</si>
  <si>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</si>
  <si>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</si>
  <si>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</si>
  <si>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</si>
  <si>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</si>
  <si>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</si>
  <si>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</si>
  <si>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</si>
  <si>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</si>
  <si>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</si>
  <si>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</si>
  <si>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</si>
  <si>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</si>
  <si>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</si>
  <si>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</si>
  <si>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</si>
  <si>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</si>
  <si>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</si>
  <si>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</si>
  <si>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</si>
  <si>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</si>
  <si>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</si>
  <si>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</si>
  <si>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</si>
  <si>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</si>
  <si>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</si>
  <si>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</si>
  <si>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</si>
  <si>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</si>
  <si>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</si>
  <si>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</si>
  <si>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</si>
  <si>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</si>
  <si>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</si>
  <si>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</si>
  <si>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</si>
  <si>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</si>
  <si>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</si>
  <si>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</si>
  <si>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</si>
  <si>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</si>
  <si>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</si>
  <si>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</si>
  <si>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</si>
  <si>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</si>
  <si>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</si>
  <si>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</si>
  <si>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</si>
  <si>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</si>
  <si>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</si>
  <si>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</si>
  <si>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</si>
  <si>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</si>
  <si>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</si>
  <si>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</si>
  <si>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</si>
  <si>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</si>
  <si>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</si>
  <si>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</si>
  <si>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</si>
  <si>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</si>
  <si>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</si>
  <si>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</si>
  <si>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</si>
  <si>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</si>
  <si>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</si>
  <si>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</si>
  <si>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</si>
  <si>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</si>
  <si>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</si>
  <si>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</si>
  <si>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</si>
  <si>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Investments in reverse purchase agreements</t>
  </si>
  <si>
    <t>Additions to property, plant and equipment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</si>
  <si>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</si>
  <si>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</si>
  <si>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</si>
  <si>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</si>
  <si>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Long-term debt payments, including current portion</t>
  </si>
  <si>
    <t>Increase (decrease) in notes payable, net</t>
  </si>
  <si>
    <t>Repayment of borrowings</t>
  </si>
  <si>
    <t>Payments on capital lease and other financing obligations</t>
  </si>
  <si>
    <t>Proceeds from exercise of stock options and other stock issuances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</si>
  <si>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</si>
  <si>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</si>
  <si>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</si>
  <si>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</si>
  <si>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</si>
  <si>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</si>
  <si>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</si>
  <si>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</si>
  <si>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</si>
  <si>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</si>
  <si>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</si>
  <si>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</si>
  <si>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</si>
  <si>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</si>
  <si>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</si>
  <si>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</si>
  <si>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</si>
  <si>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</si>
  <si>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</si>
  <si>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</si>
  <si>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</si>
  <si>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</si>
  <si>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</si>
  <si>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</si>
  <si>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Western Europe</t>
  </si>
  <si>
    <t>Central &amp; Eastern Europe</t>
  </si>
  <si>
    <t>Japan</t>
  </si>
  <si>
    <t>Emerging markets</t>
  </si>
  <si>
    <t>Global Brand Divisions</t>
  </si>
  <si>
    <t>TOTAL NIKE BRAND</t>
  </si>
  <si>
    <t>Converse</t>
  </si>
  <si>
    <t xml:space="preserve">  Footwear</t>
  </si>
  <si>
    <t xml:space="preserve"> Apparel</t>
  </si>
  <si>
    <t xml:space="preserve"> Equipment</t>
  </si>
  <si>
    <t>Corporate</t>
  </si>
  <si>
    <t>Other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</si>
  <si>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</si>
  <si>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</si>
  <si>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</si>
  <si>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</si>
  <si>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</si>
  <si>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</si>
  <si>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</si>
  <si>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</si>
  <si>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</si>
  <si>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</si>
  <si>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</si>
  <si>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</si>
  <si>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</si>
  <si>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</si>
  <si>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Western Europe (Before 2017)</t>
  </si>
  <si>
    <t>Central &amp; Eastern Europe (Before 2017)</t>
  </si>
  <si>
    <t>Japan (Before 2017)</t>
  </si>
  <si>
    <t>Emerging markets (Before 2017)</t>
  </si>
  <si>
    <t>Group Totals</t>
  </si>
  <si>
    <t>Group Revenue</t>
  </si>
  <si>
    <t>Growth %</t>
  </si>
  <si>
    <t>nm</t>
  </si>
  <si>
    <t>EBITDA</t>
  </si>
  <si>
    <t>Margin %</t>
  </si>
  <si>
    <t>D&amp;A</t>
  </si>
  <si>
    <t>As a  % of revenue</t>
  </si>
  <si>
    <t>EBIT</t>
  </si>
  <si>
    <t>Capex</t>
  </si>
  <si>
    <t>Property, plant and equipment</t>
  </si>
  <si>
    <t>Revenue</t>
  </si>
  <si>
    <t>Organic growth %</t>
  </si>
  <si>
    <t>Currency impact %</t>
  </si>
  <si>
    <t>As a % of PPE</t>
  </si>
  <si>
    <t>Income Statement</t>
  </si>
  <si>
    <t>Link from Segmental Forecast sheet</t>
  </si>
  <si>
    <t>PBT</t>
  </si>
  <si>
    <t>Tax rate %</t>
  </si>
  <si>
    <t>Net Income</t>
  </si>
  <si>
    <t>Diluted number of shares</t>
  </si>
  <si>
    <t>Link from Historicals sheet</t>
  </si>
  <si>
    <t>EPS</t>
  </si>
  <si>
    <t>*I used diluted here</t>
  </si>
  <si>
    <t>DPS</t>
  </si>
  <si>
    <t>*I used diluted here, calculated as (Dividends common and preferred)/(Average Dilute Shares Outstanding)</t>
  </si>
  <si>
    <t>Calculate</t>
  </si>
  <si>
    <t>Payout ratio%</t>
  </si>
  <si>
    <t>Calculated as DPS/EPS</t>
  </si>
  <si>
    <t>Balance Sheet</t>
  </si>
  <si>
    <t>Feedback</t>
  </si>
  <si>
    <t>Cash and Cash Equivalents</t>
  </si>
  <si>
    <t>Other Items Included in Net Debt</t>
  </si>
  <si>
    <t xml:space="preserve">Link only short term investments here </t>
  </si>
  <si>
    <t>Net Working Capital</t>
  </si>
  <si>
    <t>Inventories + Receivables - Payables</t>
  </si>
  <si>
    <t>As a % of revenue</t>
  </si>
  <si>
    <t>Other Current Assets</t>
  </si>
  <si>
    <t>link deferred expenses here</t>
  </si>
  <si>
    <t>Property Plant and Equipment</t>
  </si>
  <si>
    <t>Intangible Assets</t>
  </si>
  <si>
    <t>Other Assets</t>
  </si>
  <si>
    <t>Total Assets</t>
  </si>
  <si>
    <t>Current Borrowings</t>
  </si>
  <si>
    <t>Add below two rows</t>
  </si>
  <si>
    <t>Other Current Liabilities</t>
  </si>
  <si>
    <t>Remove accounts payable from here</t>
  </si>
  <si>
    <t>*I've summed Accounts payable, Current portion of operating lease liabilities, accrued liabilities, and income taxes payable</t>
  </si>
  <si>
    <t>Other non-current Liabilities</t>
  </si>
  <si>
    <t>*Deferred Income Taxes and Other Liabilities</t>
  </si>
  <si>
    <t>Equity</t>
  </si>
  <si>
    <t>Add below three rows together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</si>
  <si>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</si>
  <si>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</si>
  <si>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</si>
  <si>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</si>
  <si>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</si>
  <si>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</si>
  <si>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</si>
  <si>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</si>
  <si>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</si>
  <si>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</si>
  <si>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</si>
  <si>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</si>
  <si>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</si>
  <si>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</si>
  <si>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</si>
  <si>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</si>
  <si>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</si>
  <si>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</si>
  <si>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</si>
  <si>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</si>
  <si>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</si>
  <si>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</si>
  <si>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</si>
  <si>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</si>
  <si>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</si>
  <si>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</si>
  <si>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 xml:space="preserve">Please link the Cash flow statement  the "Three Statements" using the data in the  "Historicals" sheet </t>
  </si>
  <si>
    <t>Submission time is 2 days from the day the task was given to you</t>
  </si>
  <si>
    <t xml:space="preserve">Link Capex with + sign in formula and subtract cash interest as well </t>
  </si>
  <si>
    <t>Keep this blank, acquisitions are related to business take overs, which has not occurred in this business case. Capex is already linked in row 52</t>
  </si>
  <si>
    <t>Link all other rows in historicals under investing activities, except for the rows linked to Capex.</t>
  </si>
  <si>
    <t>add row 52 + 57</t>
  </si>
  <si>
    <t>Except for cell B67, all other cells in this row should be linked to the closing cash of the previous year. E.g. C67 should be linked to B68</t>
  </si>
  <si>
    <t>Should be H23 - I 23, follow the same for the previous years as well (if the latest year WC is greater than the previous year, there has been a cash outflow)</t>
  </si>
  <si>
    <t>Should be linked from segmental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</si>
</sst>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.0_-;\-* #,##0.0_-;_-* &quot;-&quot;?_-;_-@_-"/>
    <numFmt numFmtId="168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5" fontId="2" fillId="0" borderId="0" xfId="0" applyNumberFormat="1" applyFont="1"/>
    <xf numFmtId="43" fontId="0" fillId="0" borderId="0" xfId="0" applyNumberFormat="1"/>
    <xf numFmtId="165" fontId="0" fillId="0" borderId="0" xfId="0" applyNumberFormat="1"/>
    <xf numFmtId="0" fontId="14" fillId="0" borderId="0" xfId="0" applyFont="1"/>
    <xf numFmtId="165" fontId="15" fillId="0" borderId="0" xfId="0" applyNumberFormat="1" applyFont="1"/>
    <xf numFmtId="166" fontId="0" fillId="0" borderId="0" xfId="0" applyNumberFormat="1"/>
    <xf numFmtId="0" fontId="2" fillId="0" borderId="0" xfId="2" applyNumberFormat="1" applyFont="1" applyAlignment="1">
      <alignment horizontal="right"/>
    </xf>
    <xf numFmtId="166" fontId="16" fillId="0" borderId="0" xfId="0" applyNumberFormat="1" applyFont="1"/>
    <xf numFmtId="168" fontId="2" fillId="0" borderId="0" xfId="0" applyNumberFormat="1" applyFont="1"/>
    <xf numFmtId="1" fontId="2" fillId="0" borderId="0" xfId="0" applyNumberFormat="1" applyFont="1"/>
    <xf numFmtId="1" fontId="2" fillId="0" borderId="0" xfId="1" applyNumberFormat="1" applyFont="1"/>
    <xf numFmtId="1" fontId="1" fillId="0" borderId="0" xfId="2" applyNumberFormat="1" applyFont="1" applyAlignment="1">
      <alignment horizontal="right"/>
    </xf>
    <xf numFmtId="0" fontId="1" fillId="0" borderId="0" xfId="0" applyFont="1"/>
    <xf numFmtId="166" fontId="16" fillId="0" borderId="0" xfId="2" applyNumberFormat="1" applyFont="1" applyAlignment="1">
      <alignment horizontal="right"/>
    </xf>
    <xf numFmtId="165" fontId="1" fillId="0" borderId="0" xfId="1" applyNumberFormat="1" applyFont="1"/>
    <xf numFmtId="165" fontId="1" fillId="0" borderId="0" xfId="0" applyNumberFormat="1" applyFont="1"/>
    <xf numFmtId="167" fontId="1" fillId="0" borderId="0" xfId="0" applyNumberFormat="1" applyFont="1"/>
    <xf numFmtId="166" fontId="1" fillId="0" borderId="0" xfId="0" applyNumberFormat="1" applyFont="1"/>
    <xf numFmtId="0" fontId="17" fillId="0" borderId="0" xfId="0" applyFont="1"/>
    <xf numFmtId="166" fontId="16" fillId="7" borderId="0" xfId="0" applyNumberFormat="1" applyFont="1" applyFill="1"/>
    <xf numFmtId="166" fontId="1" fillId="7" borderId="0" xfId="0" applyNumberFormat="1" applyFont="1" applyFill="1"/>
    <xf numFmtId="166" fontId="16" fillId="7" borderId="0" xfId="2" applyNumberFormat="1" applyFont="1" applyFill="1" applyAlignment="1">
      <alignment horizontal="right"/>
    </xf>
    <xf numFmtId="166" fontId="16" fillId="0" borderId="0" xfId="2" applyNumberFormat="1" applyFont="1" applyFill="1" applyAlignment="1">
      <alignment horizontal="right"/>
    </xf>
    <xf numFmtId="166" fontId="13" fillId="0" borderId="0" xfId="2" applyNumberFormat="1" applyFont="1" applyBorder="1" applyAlignment="1">
      <alignment horizontal="right"/>
    </xf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8" fillId="0" borderId="0" xfId="1" applyFont="1" applyBorder="1"/>
    <xf numFmtId="165" fontId="2" fillId="0" borderId="0" xfId="1" applyNumberFormat="1" applyFont="1" applyAlignment="1">
      <alignment horizontal="left"/>
    </xf>
    <xf numFmtId="0" fontId="6" fillId="2" borderId="0" xfId="0" applyFont="1" applyFill="1" applyAlignment="1">
      <alignment horizontal="center"/>
    </xf>
    <xf numFmtId="0" fontId="0" fillId="7" borderId="0" xfId="0" applyFill="1"/>
    <xf numFmtId="164" fontId="5" fillId="0" borderId="0" xfId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11</xdr:row>
      <xdr:rowOff>83820</xdr:rowOff>
    </xdr:from>
    <xdr:to>
      <xdr:col>3</xdr:col>
      <xdr:colOff>464820</xdr:colOff>
      <xdr:row>21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20980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11</xdr:row>
      <xdr:rowOff>121920</xdr:rowOff>
    </xdr:from>
    <xdr:to>
      <xdr:col>0</xdr:col>
      <xdr:colOff>4472940</xdr:colOff>
      <xdr:row>30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24790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8</xdr:row>
      <xdr:rowOff>0</xdr:rowOff>
    </xdr:from>
    <xdr:to>
      <xdr:col>0</xdr:col>
      <xdr:colOff>6233160</xdr:colOff>
      <xdr:row>14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57734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14</xdr:row>
      <xdr:rowOff>68580</xdr:rowOff>
    </xdr:from>
    <xdr:to>
      <xdr:col>0</xdr:col>
      <xdr:colOff>6278880</xdr:colOff>
      <xdr:row>20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74320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20</xdr:row>
      <xdr:rowOff>121920</xdr:rowOff>
    </xdr:from>
    <xdr:to>
      <xdr:col>0</xdr:col>
      <xdr:colOff>6438900</xdr:colOff>
      <xdr:row>26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389382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26</xdr:row>
      <xdr:rowOff>129540</xdr:rowOff>
    </xdr:from>
    <xdr:to>
      <xdr:col>0</xdr:col>
      <xdr:colOff>7239000</xdr:colOff>
      <xdr:row>33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499872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31</xdr:row>
      <xdr:rowOff>7620</xdr:rowOff>
    </xdr:from>
    <xdr:to>
      <xdr:col>0</xdr:col>
      <xdr:colOff>4899660</xdr:colOff>
      <xdr:row>37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14350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activeCell="A8" sqref="A8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0</v>
      </c>
    </row>
    <row r="2" spans="1:1" x14ac:dyDescent="0.3">
      <c r="A2" s="37" t="s">
        <v>221</v>
      </c>
    </row>
    <row r="3" spans="1:1" x14ac:dyDescent="0.3">
      <c r="A3" s="37" t="s">
        <v>1</v>
      </c>
    </row>
    <row r="4" spans="1:1" x14ac:dyDescent="0.3">
      <c r="A4" s="19" t="s">
        <v>222</v>
      </c>
    </row>
    <row r="5" spans="1:1" x14ac:dyDescent="0.3">
      <c r="A5" s="37"/>
    </row>
    <row r="7" spans="1:1" x14ac:dyDescent="0.3">
      <c r="A7" s="37"/>
    </row>
    <row r="10" spans="1:1" x14ac:dyDescent="0.3">
      <c r="A10" s="20"/>
    </row>
    <row r="11" spans="1:1" x14ac:dyDescent="0.3">
      <c r="A11" s="20"/>
    </row>
    <row r="12" spans="1:1" x14ac:dyDescent="0.3">
      <c r="A12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5"/>
  <sheetViews>
    <sheetView workbookViewId="0">
      <pane ySplit="1" topLeftCell="A2" activePane="bottomLeft" state="frozen"/>
      <selection pane="bottomLeft" activeCell="C80" sqref="C80"/>
    </sheetView>
  </sheetViews>
  <sheetFormatPr defaultRowHeight="14.4" x14ac:dyDescent="0.3"/>
  <cols>
    <col min="1" max="1" width="78.109375" customWidth="1"/>
    <col min="2" max="2" width="9" bestFit="1" customWidth="1"/>
    <col min="3" max="3" width="9.5546875" bestFit="1" customWidth="1"/>
    <col min="4" max="7" width="9" bestFit="1" customWidth="1"/>
    <col min="8" max="8" width="10.44140625" bestFit="1" customWidth="1"/>
    <col min="9" max="9" width="10.6640625" bestFit="1" customWidth="1"/>
  </cols>
  <sheetData>
    <row r="1" spans="1:10" ht="60" customHeight="1" x14ac:dyDescent="0.3">
      <c r="A1" s="15" t="s">
        <v>2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0" x14ac:dyDescent="0.3">
      <c r="A2" t="s">
        <v>3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0" x14ac:dyDescent="0.3">
      <c r="A3" s="23" t="s">
        <v>4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0" s="1" customFormat="1" x14ac:dyDescent="0.3">
      <c r="A4" s="1" t="s">
        <v>5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0" x14ac:dyDescent="0.3">
      <c r="A5" s="11" t="s">
        <v>6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0" x14ac:dyDescent="0.3">
      <c r="A6" s="11" t="s">
        <v>7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0" x14ac:dyDescent="0.3">
      <c r="A7" s="22" t="s">
        <v>8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  <c r="J7" s="48">
        <f>+I4-I7</f>
        <v>6675</v>
      </c>
    </row>
    <row r="8" spans="1:10" x14ac:dyDescent="0.3">
      <c r="A8" s="2" t="s">
        <v>9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0" x14ac:dyDescent="0.3">
      <c r="A9" s="2" t="s">
        <v>10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0" x14ac:dyDescent="0.3">
      <c r="A10" s="4" t="s">
        <v>11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0" x14ac:dyDescent="0.3">
      <c r="A11" s="2" t="s">
        <v>12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0" ht="15" thickBot="1" x14ac:dyDescent="0.35">
      <c r="A12" s="6" t="s">
        <v>13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10" ht="15" thickTop="1" x14ac:dyDescent="0.3">
      <c r="A13" s="1" t="s">
        <v>14</v>
      </c>
    </row>
    <row r="14" spans="1:10" x14ac:dyDescent="0.3">
      <c r="A14" s="2" t="s">
        <v>15</v>
      </c>
      <c r="B14">
        <v>3.8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0" x14ac:dyDescent="0.3">
      <c r="A15" s="2" t="s">
        <v>16</v>
      </c>
      <c r="B15">
        <v>3.7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0" x14ac:dyDescent="0.3">
      <c r="A16" s="1" t="s">
        <v>17</v>
      </c>
    </row>
    <row r="17" spans="1:9" x14ac:dyDescent="0.3">
      <c r="A17" s="2" t="s">
        <v>15</v>
      </c>
      <c r="B17">
        <v>861.7</v>
      </c>
      <c r="C17" s="47">
        <f>$C$12/C14</f>
        <v>1701.3574660633485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16</v>
      </c>
      <c r="B18">
        <v>884.4</v>
      </c>
      <c r="C18" s="47">
        <f>$C$12/C15</f>
        <v>1740.7407407407406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18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19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20</v>
      </c>
    </row>
    <row r="24" spans="1:9" x14ac:dyDescent="0.3">
      <c r="A24" s="10" t="s">
        <v>21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22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23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24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25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26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27</v>
      </c>
      <c r="B30" s="5">
        <f>+SUM(B25:B29)</f>
        <v>15587</v>
      </c>
      <c r="C30" s="5">
        <f t="shared" ref="C30:H30" si="6">+SUM(C25:C29)</f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28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29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30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31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32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33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34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35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36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37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38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39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40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41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42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43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44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45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46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47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48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49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50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51</v>
      </c>
      <c r="B54" s="3">
        <v>3</v>
      </c>
      <c r="C54" s="3">
        <v>3</v>
      </c>
      <c r="D54" s="3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52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53</v>
      </c>
      <c r="B56" s="3">
        <v>1246</v>
      </c>
      <c r="C56" s="3">
        <v>318</v>
      </c>
      <c r="D56" s="3">
        <v>-213</v>
      </c>
      <c r="E56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54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55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>+SUM(E53:E57)</f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56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57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>F36-F59</f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58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59</v>
      </c>
      <c r="B62" s="48">
        <f>B$12</f>
        <v>3273</v>
      </c>
      <c r="C62" s="48">
        <f>C$12</f>
        <v>3760</v>
      </c>
      <c r="D62" s="48">
        <f t="shared" ref="D62:I62" si="12">D$12</f>
        <v>4240</v>
      </c>
      <c r="E62" s="48">
        <f t="shared" si="12"/>
        <v>1933</v>
      </c>
      <c r="F62" s="48">
        <f t="shared" si="12"/>
        <v>4029</v>
      </c>
      <c r="G62" s="48">
        <f t="shared" si="12"/>
        <v>2539</v>
      </c>
      <c r="H62" s="48">
        <f t="shared" si="12"/>
        <v>5727</v>
      </c>
      <c r="I62" s="48">
        <f t="shared" si="12"/>
        <v>6046</v>
      </c>
    </row>
    <row r="63" spans="1:9" x14ac:dyDescent="0.3">
      <c r="A63" s="1" t="s">
        <v>60</v>
      </c>
    </row>
    <row r="64" spans="1:9" s="1" customFormat="1" x14ac:dyDescent="0.3">
      <c r="A64" s="10" t="s">
        <v>61</v>
      </c>
      <c r="B64" s="9">
        <f t="shared" ref="B64:G64" si="13">+B12</f>
        <v>3273</v>
      </c>
      <c r="C64" s="9">
        <f t="shared" si="13"/>
        <v>3760</v>
      </c>
      <c r="D64" s="9">
        <f t="shared" si="13"/>
        <v>4240</v>
      </c>
      <c r="E64" s="9">
        <f t="shared" si="13"/>
        <v>1933</v>
      </c>
      <c r="F64" s="9">
        <f t="shared" si="13"/>
        <v>4029</v>
      </c>
      <c r="G64" s="9">
        <f t="shared" si="13"/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62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63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64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65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66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67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68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69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70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71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72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73</v>
      </c>
      <c r="B76" s="26">
        <f t="shared" ref="B76:H76" si="14">+SUM(B64:B75)</f>
        <v>4680</v>
      </c>
      <c r="C76" s="26">
        <f t="shared" si="14"/>
        <v>3399</v>
      </c>
      <c r="D76" s="26">
        <f t="shared" si="14"/>
        <v>3846</v>
      </c>
      <c r="E76" s="26">
        <f t="shared" si="14"/>
        <v>4955</v>
      </c>
      <c r="F76" s="26">
        <f t="shared" si="14"/>
        <v>5903</v>
      </c>
      <c r="G76" s="26">
        <f t="shared" si="14"/>
        <v>2485</v>
      </c>
      <c r="H76" s="26">
        <f t="shared" si="14"/>
        <v>6657</v>
      </c>
      <c r="I76" s="26">
        <f>+SUM(I64:I75)</f>
        <v>5188</v>
      </c>
    </row>
    <row r="77" spans="1:9" x14ac:dyDescent="0.3">
      <c r="A77" s="1" t="s">
        <v>74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75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76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77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78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3">
      <c r="A82" s="2" t="s">
        <v>79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80</v>
      </c>
      <c r="B83" s="3">
        <f>3</f>
        <v>3</v>
      </c>
      <c r="C83" s="3">
        <f>6+10</f>
        <v>16</v>
      </c>
      <c r="D83" s="3">
        <f>-34+13</f>
        <v>-21</v>
      </c>
      <c r="E83" s="3">
        <v>-22</v>
      </c>
      <c r="F83" s="3">
        <v>5</v>
      </c>
      <c r="G83" s="3">
        <v>31</v>
      </c>
      <c r="H83" s="3">
        <v>171</v>
      </c>
      <c r="I83" s="3">
        <v>-19</v>
      </c>
    </row>
    <row r="84" spans="1:9" x14ac:dyDescent="0.3">
      <c r="A84" s="27" t="s">
        <v>81</v>
      </c>
      <c r="B84" s="26">
        <f t="shared" ref="B84:H84" si="15">+SUM(B77:B83)</f>
        <v>-175</v>
      </c>
      <c r="C84" s="26">
        <f t="shared" si="15"/>
        <v>-1034</v>
      </c>
      <c r="D84" s="26">
        <f t="shared" si="15"/>
        <v>-1008</v>
      </c>
      <c r="E84" s="26">
        <f t="shared" si="15"/>
        <v>276</v>
      </c>
      <c r="F84" s="26">
        <f t="shared" si="15"/>
        <v>-264</v>
      </c>
      <c r="G84" s="26">
        <f t="shared" si="15"/>
        <v>-1028</v>
      </c>
      <c r="H84" s="26">
        <f t="shared" si="15"/>
        <v>-3800</v>
      </c>
      <c r="I84" s="26">
        <f>+SUM(I77:I83)</f>
        <v>-1524</v>
      </c>
    </row>
    <row r="85" spans="1:9" x14ac:dyDescent="0.3">
      <c r="A85" s="1" t="s">
        <v>82</v>
      </c>
      <c r="B85" s="3"/>
      <c r="C85" s="3"/>
      <c r="D85" s="3"/>
      <c r="E85" s="3"/>
      <c r="F85" s="3"/>
      <c r="G85" s="3"/>
      <c r="H85" s="3"/>
      <c r="I85" s="3"/>
    </row>
    <row r="86" spans="1:9" x14ac:dyDescent="0.3">
      <c r="A86" s="2" t="s">
        <v>83</v>
      </c>
      <c r="B86" s="3"/>
      <c r="C86" s="3">
        <v>981</v>
      </c>
      <c r="D86" s="3">
        <v>1482</v>
      </c>
      <c r="E86" s="3"/>
      <c r="F86" s="3"/>
      <c r="G86" s="3">
        <v>6134</v>
      </c>
      <c r="H86" s="3">
        <v>0</v>
      </c>
      <c r="I86" s="3">
        <v>0</v>
      </c>
    </row>
    <row r="87" spans="1:9" x14ac:dyDescent="0.3">
      <c r="A87" s="2" t="s">
        <v>84</v>
      </c>
      <c r="B87" s="3">
        <v>-7</v>
      </c>
      <c r="C87" s="3">
        <v>-106</v>
      </c>
      <c r="D87" s="3">
        <v>-44</v>
      </c>
      <c r="E87" s="3">
        <v>-6</v>
      </c>
      <c r="F87" s="3"/>
      <c r="G87" s="3"/>
      <c r="H87" s="3"/>
      <c r="I87" s="3"/>
    </row>
    <row r="88" spans="1:9" x14ac:dyDescent="0.3">
      <c r="A88" s="2" t="s">
        <v>85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86</v>
      </c>
      <c r="B89" s="3"/>
      <c r="C89" s="3"/>
      <c r="D89" s="3"/>
      <c r="E89" s="3"/>
      <c r="F89" s="3"/>
      <c r="G89" s="3"/>
      <c r="H89" s="3">
        <v>-197</v>
      </c>
      <c r="I89" s="3">
        <v>0</v>
      </c>
    </row>
    <row r="90" spans="1:9" x14ac:dyDescent="0.3">
      <c r="A90" s="2" t="s">
        <v>87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/>
      <c r="I90" s="3"/>
    </row>
    <row r="91" spans="1:9" x14ac:dyDescent="0.3">
      <c r="A91" s="2" t="s">
        <v>88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3">
      <c r="A92" s="2" t="s">
        <v>89</v>
      </c>
      <c r="B92" s="3">
        <v>-2534</v>
      </c>
      <c r="C92" s="3">
        <v>-3238</v>
      </c>
      <c r="D92" s="3">
        <v>-3223</v>
      </c>
      <c r="E92" s="3">
        <v>-4254</v>
      </c>
      <c r="F92" s="3">
        <v>-4286</v>
      </c>
      <c r="G92" s="3">
        <v>-3067</v>
      </c>
      <c r="H92" s="3">
        <v>-608</v>
      </c>
      <c r="I92" s="3">
        <v>-4014</v>
      </c>
    </row>
    <row r="93" spans="1:9" x14ac:dyDescent="0.3">
      <c r="A93" s="2" t="s">
        <v>90</v>
      </c>
      <c r="B93" s="3">
        <v>-899</v>
      </c>
      <c r="C93" s="3">
        <v>-1022</v>
      </c>
      <c r="D93" s="3">
        <v>-1133</v>
      </c>
      <c r="E93" s="3">
        <v>-1243</v>
      </c>
      <c r="F93" s="3">
        <v>-1332</v>
      </c>
      <c r="G93" s="3">
        <v>-1452</v>
      </c>
      <c r="H93" s="3">
        <v>-1638</v>
      </c>
      <c r="I93" s="3">
        <v>-1837</v>
      </c>
    </row>
    <row r="94" spans="1:9" x14ac:dyDescent="0.3">
      <c r="A94" s="2" t="s">
        <v>91</v>
      </c>
      <c r="B94" s="3">
        <v>218</v>
      </c>
      <c r="C94" s="3">
        <v>-22</v>
      </c>
      <c r="D94" s="3">
        <v>-29</v>
      </c>
      <c r="E94" s="3">
        <v>-55</v>
      </c>
      <c r="F94" s="3">
        <v>-50</v>
      </c>
      <c r="G94" s="3">
        <v>-58</v>
      </c>
      <c r="H94" s="3">
        <v>-136</v>
      </c>
      <c r="I94" s="3">
        <v>-151</v>
      </c>
    </row>
    <row r="95" spans="1:9" x14ac:dyDescent="0.3">
      <c r="A95" s="27" t="s">
        <v>92</v>
      </c>
      <c r="B95" s="26">
        <f t="shared" ref="B95:H95" si="16">+SUM(B86:B94)</f>
        <v>-2790</v>
      </c>
      <c r="C95" s="26">
        <f t="shared" si="16"/>
        <v>-2974</v>
      </c>
      <c r="D95" s="26">
        <f t="shared" si="16"/>
        <v>-2148</v>
      </c>
      <c r="E95" s="26">
        <f t="shared" si="16"/>
        <v>-4835</v>
      </c>
      <c r="F95" s="26">
        <f t="shared" si="16"/>
        <v>-5293</v>
      </c>
      <c r="G95" s="26">
        <f t="shared" si="16"/>
        <v>2491</v>
      </c>
      <c r="H95" s="26">
        <f t="shared" si="16"/>
        <v>-1459</v>
      </c>
      <c r="I95" s="26">
        <f>+SUM(I86:I94)</f>
        <v>-4836</v>
      </c>
    </row>
    <row r="96" spans="1:9" x14ac:dyDescent="0.3">
      <c r="A96" s="2" t="s">
        <v>93</v>
      </c>
      <c r="B96" s="3">
        <v>-83</v>
      </c>
      <c r="C96" s="3">
        <f>-105</f>
        <v>-105</v>
      </c>
      <c r="D96" s="3">
        <v>-20</v>
      </c>
      <c r="E96" s="3">
        <v>45</v>
      </c>
      <c r="F96" s="3">
        <v>-129</v>
      </c>
      <c r="G96" s="3">
        <v>-66</v>
      </c>
      <c r="H96" s="3">
        <v>143</v>
      </c>
      <c r="I96" s="3">
        <v>-143</v>
      </c>
    </row>
    <row r="97" spans="1:9" s="12" customFormat="1" x14ac:dyDescent="0.3">
      <c r="A97" s="27" t="s">
        <v>94</v>
      </c>
      <c r="B97" s="26">
        <f t="shared" ref="B97:H97" si="17">+B76+B84+B95+B96</f>
        <v>1632</v>
      </c>
      <c r="C97" s="26">
        <f t="shared" si="17"/>
        <v>-714</v>
      </c>
      <c r="D97" s="26">
        <f t="shared" si="17"/>
        <v>670</v>
      </c>
      <c r="E97" s="26">
        <f t="shared" si="17"/>
        <v>441</v>
      </c>
      <c r="F97" s="26">
        <f t="shared" si="17"/>
        <v>217</v>
      </c>
      <c r="G97" s="26">
        <f t="shared" si="17"/>
        <v>3882</v>
      </c>
      <c r="H97" s="26">
        <f t="shared" si="17"/>
        <v>1541</v>
      </c>
      <c r="I97" s="26">
        <f>+I76+I84+I95+I96</f>
        <v>-1315</v>
      </c>
    </row>
    <row r="98" spans="1:9" x14ac:dyDescent="0.3">
      <c r="A98" t="s">
        <v>95</v>
      </c>
      <c r="B98" s="3">
        <v>2220</v>
      </c>
      <c r="C98" s="3">
        <v>3852</v>
      </c>
      <c r="D98" s="3">
        <v>3138</v>
      </c>
      <c r="E98" s="3">
        <v>3808</v>
      </c>
      <c r="F98" s="3">
        <v>4249</v>
      </c>
      <c r="G98" s="3">
        <v>4466</v>
      </c>
      <c r="H98" s="3">
        <v>8348</v>
      </c>
      <c r="I98" s="3">
        <f>+H99</f>
        <v>9889</v>
      </c>
    </row>
    <row r="99" spans="1:9" ht="15" thickBot="1" x14ac:dyDescent="0.35">
      <c r="A99" s="6" t="s">
        <v>96</v>
      </c>
      <c r="B99" s="7">
        <f t="shared" ref="B99:G99" si="18">+B97+B98</f>
        <v>3852</v>
      </c>
      <c r="C99" s="7">
        <f t="shared" si="18"/>
        <v>3138</v>
      </c>
      <c r="D99" s="7">
        <f t="shared" si="18"/>
        <v>3808</v>
      </c>
      <c r="E99" s="7">
        <f t="shared" si="18"/>
        <v>4249</v>
      </c>
      <c r="F99" s="7">
        <f t="shared" si="18"/>
        <v>4466</v>
      </c>
      <c r="G99" s="7">
        <f t="shared" si="18"/>
        <v>8348</v>
      </c>
      <c r="H99" s="7">
        <f>+H97+H98</f>
        <v>9889</v>
      </c>
      <c r="I99" s="7">
        <f>+I97+I98</f>
        <v>8574</v>
      </c>
    </row>
    <row r="100" spans="1:9" ht="15" thickTop="1" x14ac:dyDescent="0.3">
      <c r="A100" s="12" t="s">
        <v>97</v>
      </c>
      <c r="B100" s="13">
        <f t="shared" ref="B100:H100" si="19">+B99-B25</f>
        <v>0</v>
      </c>
      <c r="C100" s="13">
        <f t="shared" si="19"/>
        <v>0</v>
      </c>
      <c r="D100" s="13">
        <f t="shared" si="19"/>
        <v>0</v>
      </c>
      <c r="E100" s="13">
        <f t="shared" si="19"/>
        <v>0</v>
      </c>
      <c r="F100" s="13">
        <f t="shared" si="19"/>
        <v>0</v>
      </c>
      <c r="G100" s="13">
        <f t="shared" si="19"/>
        <v>0</v>
      </c>
      <c r="H100" s="13">
        <f t="shared" si="19"/>
        <v>0</v>
      </c>
      <c r="I100" s="13">
        <f>+I99-I25</f>
        <v>0</v>
      </c>
    </row>
    <row r="101" spans="1:9" x14ac:dyDescent="0.3">
      <c r="A101" t="s">
        <v>98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2" t="s">
        <v>99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3">
      <c r="A103" s="11" t="s">
        <v>100</v>
      </c>
      <c r="B103" s="3">
        <v>53</v>
      </c>
      <c r="C103" s="3">
        <v>70</v>
      </c>
      <c r="D103" s="3">
        <v>98</v>
      </c>
      <c r="E103" s="3">
        <v>125</v>
      </c>
      <c r="F103" s="3">
        <v>153</v>
      </c>
      <c r="G103" s="3">
        <v>140</v>
      </c>
      <c r="H103" s="3">
        <v>293</v>
      </c>
      <c r="I103" s="3">
        <v>290</v>
      </c>
    </row>
    <row r="104" spans="1:9" x14ac:dyDescent="0.3">
      <c r="A104" s="11" t="s">
        <v>101</v>
      </c>
      <c r="B104" s="3">
        <v>1262</v>
      </c>
      <c r="C104" s="3">
        <v>748</v>
      </c>
      <c r="D104" s="3">
        <v>703</v>
      </c>
      <c r="E104" s="3">
        <v>529</v>
      </c>
      <c r="F104" s="3">
        <v>757</v>
      </c>
      <c r="G104" s="3">
        <v>1028</v>
      </c>
      <c r="H104" s="3">
        <v>1177</v>
      </c>
      <c r="I104" s="3">
        <v>1231</v>
      </c>
    </row>
    <row r="105" spans="1:9" x14ac:dyDescent="0.3">
      <c r="A105" s="11" t="s">
        <v>102</v>
      </c>
      <c r="B105" s="3">
        <v>206</v>
      </c>
      <c r="C105" s="3">
        <v>252</v>
      </c>
      <c r="D105" s="3">
        <v>266</v>
      </c>
      <c r="E105" s="3">
        <v>294</v>
      </c>
      <c r="F105" s="3">
        <v>160</v>
      </c>
      <c r="G105" s="3">
        <v>121</v>
      </c>
      <c r="H105" s="3">
        <v>179</v>
      </c>
      <c r="I105" s="3">
        <v>160</v>
      </c>
    </row>
    <row r="106" spans="1:9" x14ac:dyDescent="0.3">
      <c r="A106" s="11" t="s">
        <v>103</v>
      </c>
      <c r="B106" s="3">
        <v>240</v>
      </c>
      <c r="C106" s="3">
        <v>271</v>
      </c>
      <c r="D106" s="3">
        <v>300</v>
      </c>
      <c r="E106" s="3">
        <v>320</v>
      </c>
      <c r="F106" s="3">
        <v>347</v>
      </c>
      <c r="G106" s="3">
        <v>385</v>
      </c>
      <c r="H106" s="3">
        <v>438</v>
      </c>
      <c r="I106" s="3">
        <v>480</v>
      </c>
    </row>
    <row r="108" spans="1:9" x14ac:dyDescent="0.3">
      <c r="A108" s="14" t="s">
        <v>104</v>
      </c>
      <c r="B108" s="14"/>
      <c r="C108" s="14"/>
      <c r="D108" s="14"/>
      <c r="E108" s="14"/>
      <c r="F108" s="14"/>
      <c r="G108" s="14"/>
      <c r="H108" s="14"/>
      <c r="I108" s="14"/>
    </row>
    <row r="109" spans="1:9" x14ac:dyDescent="0.3">
      <c r="A109" s="28" t="s">
        <v>105</v>
      </c>
      <c r="B109" s="3"/>
      <c r="C109" s="3"/>
      <c r="D109" s="3"/>
      <c r="E109" s="3"/>
      <c r="F109" s="3"/>
      <c r="G109" s="3"/>
      <c r="H109" s="3"/>
      <c r="I109" s="3"/>
    </row>
    <row r="110" spans="1:9" x14ac:dyDescent="0.3">
      <c r="A110" s="2" t="s">
        <v>106</v>
      </c>
      <c r="B110" s="3">
        <f t="shared" ref="B110:H110" si="20">+SUM(B111:B113)</f>
        <v>13740</v>
      </c>
      <c r="C110" s="3">
        <f t="shared" si="20"/>
        <v>14764</v>
      </c>
      <c r="D110" s="3">
        <f t="shared" si="20"/>
        <v>15216</v>
      </c>
      <c r="E110" s="3">
        <f t="shared" si="20"/>
        <v>14855</v>
      </c>
      <c r="F110" s="3">
        <f t="shared" si="20"/>
        <v>15902</v>
      </c>
      <c r="G110" s="3">
        <f t="shared" si="20"/>
        <v>14484</v>
      </c>
      <c r="H110" s="3">
        <f t="shared" si="20"/>
        <v>17179</v>
      </c>
      <c r="I110" s="3">
        <f>+SUM(I111:I113)</f>
        <v>18353</v>
      </c>
    </row>
    <row r="111" spans="1:9" x14ac:dyDescent="0.3">
      <c r="A111" s="11" t="s">
        <v>107</v>
      </c>
      <c r="B111">
        <v>8506</v>
      </c>
      <c r="C111">
        <v>9299</v>
      </c>
      <c r="D111">
        <v>9684</v>
      </c>
      <c r="E111">
        <v>9322</v>
      </c>
      <c r="F111">
        <v>10045</v>
      </c>
      <c r="G111">
        <v>9329</v>
      </c>
      <c r="H111" s="8">
        <v>11644</v>
      </c>
      <c r="I111" s="8">
        <v>12228</v>
      </c>
    </row>
    <row r="112" spans="1:9" x14ac:dyDescent="0.3">
      <c r="A112" s="11" t="s">
        <v>108</v>
      </c>
      <c r="B112">
        <v>4410</v>
      </c>
      <c r="C112">
        <v>4746</v>
      </c>
      <c r="D112">
        <v>4886</v>
      </c>
      <c r="E112">
        <v>4938</v>
      </c>
      <c r="F112">
        <v>5260</v>
      </c>
      <c r="G112">
        <v>4639</v>
      </c>
      <c r="H112" s="8">
        <v>5028</v>
      </c>
      <c r="I112" s="8">
        <v>5492</v>
      </c>
    </row>
    <row r="113" spans="1:9" x14ac:dyDescent="0.3">
      <c r="A113" s="11" t="s">
        <v>109</v>
      </c>
      <c r="B113">
        <v>824</v>
      </c>
      <c r="C113">
        <v>719</v>
      </c>
      <c r="D113">
        <v>646</v>
      </c>
      <c r="E113">
        <v>595</v>
      </c>
      <c r="F113">
        <v>597</v>
      </c>
      <c r="G113">
        <v>516</v>
      </c>
      <c r="H113">
        <v>507</v>
      </c>
      <c r="I113">
        <v>633</v>
      </c>
    </row>
    <row r="114" spans="1:9" x14ac:dyDescent="0.3">
      <c r="A114" s="2" t="s">
        <v>110</v>
      </c>
      <c r="B114" s="3">
        <f t="shared" ref="B114:H114" si="21">+SUM(B115:B117)</f>
        <v>0</v>
      </c>
      <c r="C114" s="3">
        <f t="shared" si="21"/>
        <v>0</v>
      </c>
      <c r="D114" s="3">
        <f t="shared" si="21"/>
        <v>7970</v>
      </c>
      <c r="E114" s="3">
        <f t="shared" si="21"/>
        <v>9242</v>
      </c>
      <c r="F114" s="3">
        <f t="shared" si="21"/>
        <v>9812</v>
      </c>
      <c r="G114" s="3">
        <f t="shared" si="21"/>
        <v>9347</v>
      </c>
      <c r="H114" s="3">
        <f t="shared" si="21"/>
        <v>11456</v>
      </c>
      <c r="I114" s="3">
        <f>+SUM(I115:I117)</f>
        <v>12479</v>
      </c>
    </row>
    <row r="115" spans="1:9" x14ac:dyDescent="0.3">
      <c r="A115" s="11" t="s">
        <v>107</v>
      </c>
      <c r="D115">
        <v>5192</v>
      </c>
      <c r="E115">
        <v>5875</v>
      </c>
      <c r="F115">
        <v>6293</v>
      </c>
      <c r="G115">
        <v>5892</v>
      </c>
      <c r="H115" s="8">
        <v>6970</v>
      </c>
      <c r="I115" s="8">
        <v>7388</v>
      </c>
    </row>
    <row r="116" spans="1:9" x14ac:dyDescent="0.3">
      <c r="A116" s="11" t="s">
        <v>108</v>
      </c>
      <c r="D116">
        <v>2395</v>
      </c>
      <c r="E116">
        <v>2940</v>
      </c>
      <c r="F116">
        <v>3087</v>
      </c>
      <c r="G116">
        <v>3053</v>
      </c>
      <c r="H116" s="8">
        <v>3996</v>
      </c>
      <c r="I116" s="8">
        <v>4527</v>
      </c>
    </row>
    <row r="117" spans="1:9" x14ac:dyDescent="0.3">
      <c r="A117" s="11" t="s">
        <v>109</v>
      </c>
      <c r="D117">
        <v>383</v>
      </c>
      <c r="E117">
        <v>427</v>
      </c>
      <c r="F117">
        <v>432</v>
      </c>
      <c r="G117">
        <v>402</v>
      </c>
      <c r="H117">
        <v>490</v>
      </c>
      <c r="I117">
        <v>564</v>
      </c>
    </row>
    <row r="118" spans="1:9" x14ac:dyDescent="0.3">
      <c r="A118" s="2" t="s">
        <v>111</v>
      </c>
      <c r="B118" s="3">
        <f t="shared" ref="B118:H118" si="22">+SUM(B119:B121)</f>
        <v>3067</v>
      </c>
      <c r="C118" s="3">
        <f t="shared" si="22"/>
        <v>3785</v>
      </c>
      <c r="D118" s="3">
        <f t="shared" si="22"/>
        <v>4237</v>
      </c>
      <c r="E118" s="3">
        <f t="shared" si="22"/>
        <v>5134</v>
      </c>
      <c r="F118" s="3">
        <f t="shared" si="22"/>
        <v>6208</v>
      </c>
      <c r="G118" s="3">
        <f t="shared" si="22"/>
        <v>6679</v>
      </c>
      <c r="H118" s="3">
        <f t="shared" si="22"/>
        <v>8290</v>
      </c>
      <c r="I118" s="3">
        <f>+SUM(I119:I121)</f>
        <v>7547</v>
      </c>
    </row>
    <row r="119" spans="1:9" x14ac:dyDescent="0.3">
      <c r="A119" s="11" t="s">
        <v>107</v>
      </c>
      <c r="B119">
        <v>2016</v>
      </c>
      <c r="C119">
        <v>2599</v>
      </c>
      <c r="D119">
        <v>2920</v>
      </c>
      <c r="E119">
        <v>3496</v>
      </c>
      <c r="F119">
        <v>4262</v>
      </c>
      <c r="G119">
        <v>4635</v>
      </c>
      <c r="H119" s="8">
        <v>5748</v>
      </c>
      <c r="I119" s="8">
        <v>5416</v>
      </c>
    </row>
    <row r="120" spans="1:9" x14ac:dyDescent="0.3">
      <c r="A120" s="11" t="s">
        <v>108</v>
      </c>
      <c r="B120">
        <v>925</v>
      </c>
      <c r="C120">
        <v>1055</v>
      </c>
      <c r="D120">
        <v>1188</v>
      </c>
      <c r="E120">
        <v>1508</v>
      </c>
      <c r="F120">
        <v>1808</v>
      </c>
      <c r="G120">
        <v>1896</v>
      </c>
      <c r="H120" s="8">
        <v>2347</v>
      </c>
      <c r="I120" s="8">
        <v>1938</v>
      </c>
    </row>
    <row r="121" spans="1:9" x14ac:dyDescent="0.3">
      <c r="A121" s="11" t="s">
        <v>109</v>
      </c>
      <c r="B121">
        <v>126</v>
      </c>
      <c r="C121">
        <v>131</v>
      </c>
      <c r="D121">
        <v>129</v>
      </c>
      <c r="E121">
        <v>130</v>
      </c>
      <c r="F121">
        <v>138</v>
      </c>
      <c r="G121">
        <v>148</v>
      </c>
      <c r="H121">
        <v>195</v>
      </c>
      <c r="I121">
        <v>193</v>
      </c>
    </row>
    <row r="122" spans="1:9" x14ac:dyDescent="0.3">
      <c r="A122" s="2" t="s">
        <v>112</v>
      </c>
      <c r="B122" s="3">
        <f t="shared" ref="B122:H122" si="23">+SUM(B123:B125)</f>
        <v>0</v>
      </c>
      <c r="C122" s="3">
        <f t="shared" si="23"/>
        <v>0</v>
      </c>
      <c r="D122" s="3">
        <f t="shared" si="23"/>
        <v>4737</v>
      </c>
      <c r="E122" s="3">
        <f t="shared" si="23"/>
        <v>5166</v>
      </c>
      <c r="F122" s="3">
        <f t="shared" si="23"/>
        <v>5254</v>
      </c>
      <c r="G122" s="3">
        <f t="shared" si="23"/>
        <v>5028</v>
      </c>
      <c r="H122" s="3">
        <f t="shared" si="23"/>
        <v>5343</v>
      </c>
      <c r="I122" s="3">
        <f>+SUM(I123:I125)</f>
        <v>5955</v>
      </c>
    </row>
    <row r="123" spans="1:9" x14ac:dyDescent="0.3">
      <c r="A123" s="11" t="s">
        <v>107</v>
      </c>
      <c r="D123">
        <v>3285</v>
      </c>
      <c r="E123">
        <v>3575</v>
      </c>
      <c r="F123">
        <v>3622</v>
      </c>
      <c r="G123">
        <v>3449</v>
      </c>
      <c r="H123" s="8">
        <v>3659</v>
      </c>
      <c r="I123" s="8">
        <v>4111</v>
      </c>
    </row>
    <row r="124" spans="1:9" x14ac:dyDescent="0.3">
      <c r="A124" s="11" t="s">
        <v>108</v>
      </c>
      <c r="D124">
        <v>1185</v>
      </c>
      <c r="E124">
        <v>1347</v>
      </c>
      <c r="F124">
        <v>1395</v>
      </c>
      <c r="G124">
        <v>1365</v>
      </c>
      <c r="H124" s="8">
        <v>1494</v>
      </c>
      <c r="I124" s="8">
        <v>1610</v>
      </c>
    </row>
    <row r="125" spans="1:9" x14ac:dyDescent="0.3">
      <c r="A125" s="11" t="s">
        <v>109</v>
      </c>
      <c r="D125">
        <v>267</v>
      </c>
      <c r="E125">
        <v>244</v>
      </c>
      <c r="F125">
        <v>237</v>
      </c>
      <c r="G125">
        <v>214</v>
      </c>
      <c r="H125">
        <v>190</v>
      </c>
      <c r="I125">
        <v>234</v>
      </c>
    </row>
    <row r="126" spans="1:9" x14ac:dyDescent="0.3">
      <c r="A126" s="2" t="s">
        <v>113</v>
      </c>
      <c r="B126" s="3">
        <f>SUM(B127:B129)</f>
        <v>5705</v>
      </c>
      <c r="C126" s="3">
        <f t="shared" ref="C126:I126" si="24">SUM(C127:C129)</f>
        <v>5884</v>
      </c>
      <c r="D126" s="3">
        <f t="shared" si="24"/>
        <v>0</v>
      </c>
      <c r="E126" s="3">
        <f t="shared" si="24"/>
        <v>0</v>
      </c>
      <c r="F126" s="3">
        <f t="shared" si="24"/>
        <v>0</v>
      </c>
      <c r="G126" s="3">
        <f t="shared" si="24"/>
        <v>0</v>
      </c>
      <c r="H126" s="3">
        <f t="shared" si="24"/>
        <v>0</v>
      </c>
      <c r="I126" s="3">
        <f t="shared" si="24"/>
        <v>0</v>
      </c>
    </row>
    <row r="127" spans="1:9" x14ac:dyDescent="0.3">
      <c r="A127" s="11" t="s">
        <v>107</v>
      </c>
      <c r="B127" s="3">
        <v>3876</v>
      </c>
      <c r="C127" s="3">
        <v>3985</v>
      </c>
      <c r="D127" s="3"/>
      <c r="E127" s="3"/>
      <c r="F127" s="3"/>
      <c r="G127" s="3"/>
      <c r="H127" s="3"/>
      <c r="I127" s="3"/>
    </row>
    <row r="128" spans="1:9" x14ac:dyDescent="0.3">
      <c r="A128" s="11" t="s">
        <v>108</v>
      </c>
      <c r="B128" s="3">
        <v>1552</v>
      </c>
      <c r="C128" s="3">
        <v>1628</v>
      </c>
      <c r="D128" s="3"/>
      <c r="E128" s="3"/>
      <c r="F128" s="3"/>
      <c r="G128" s="3"/>
      <c r="H128" s="3"/>
      <c r="I128" s="3"/>
    </row>
    <row r="129" spans="1:9" x14ac:dyDescent="0.3">
      <c r="A129" s="11" t="s">
        <v>109</v>
      </c>
      <c r="B129" s="3">
        <v>277</v>
      </c>
      <c r="C129" s="3">
        <v>271</v>
      </c>
      <c r="D129" s="3"/>
      <c r="E129" s="3"/>
      <c r="F129" s="3"/>
      <c r="G129" s="3"/>
      <c r="H129" s="3"/>
      <c r="I129" s="3"/>
    </row>
    <row r="130" spans="1:9" x14ac:dyDescent="0.3">
      <c r="A130" s="2" t="s">
        <v>114</v>
      </c>
      <c r="B130" s="3">
        <f t="shared" ref="B130:I130" si="25">SUM(B131:B133)</f>
        <v>1421</v>
      </c>
      <c r="C130" s="3">
        <f t="shared" si="25"/>
        <v>1431</v>
      </c>
      <c r="D130" s="3">
        <f t="shared" si="25"/>
        <v>0</v>
      </c>
      <c r="E130" s="3">
        <f t="shared" si="25"/>
        <v>0</v>
      </c>
      <c r="F130" s="3">
        <f t="shared" si="25"/>
        <v>0</v>
      </c>
      <c r="G130" s="3">
        <f t="shared" si="25"/>
        <v>0</v>
      </c>
      <c r="H130" s="3">
        <f t="shared" si="25"/>
        <v>0</v>
      </c>
      <c r="I130" s="3">
        <f t="shared" si="25"/>
        <v>0</v>
      </c>
    </row>
    <row r="131" spans="1:9" x14ac:dyDescent="0.3">
      <c r="A131" s="11" t="s">
        <v>107</v>
      </c>
      <c r="B131" s="3">
        <v>827</v>
      </c>
      <c r="C131" s="3">
        <v>882</v>
      </c>
      <c r="D131" s="3"/>
      <c r="E131" s="3"/>
      <c r="F131" s="3"/>
      <c r="G131" s="3"/>
      <c r="H131" s="3"/>
      <c r="I131" s="3"/>
    </row>
    <row r="132" spans="1:9" s="12" customFormat="1" x14ac:dyDescent="0.3">
      <c r="A132" s="11" t="s">
        <v>108</v>
      </c>
      <c r="B132" s="3">
        <v>499</v>
      </c>
      <c r="C132" s="3">
        <v>463</v>
      </c>
      <c r="D132" s="3"/>
      <c r="E132" s="3"/>
      <c r="F132" s="3"/>
      <c r="G132" s="3"/>
      <c r="H132" s="3"/>
      <c r="I132" s="3"/>
    </row>
    <row r="133" spans="1:9" x14ac:dyDescent="0.3">
      <c r="A133" s="11" t="s">
        <v>109</v>
      </c>
      <c r="B133" s="3">
        <v>95</v>
      </c>
      <c r="C133" s="3">
        <v>86</v>
      </c>
      <c r="D133" s="3"/>
      <c r="E133" s="3"/>
      <c r="F133" s="3"/>
      <c r="G133" s="3"/>
      <c r="H133" s="3"/>
      <c r="I133" s="3"/>
    </row>
    <row r="134" spans="1:9" x14ac:dyDescent="0.3">
      <c r="A134" s="2" t="s">
        <v>115</v>
      </c>
      <c r="B134" s="3">
        <f>SUM(B135:B137)</f>
        <v>755</v>
      </c>
      <c r="C134" s="3">
        <f t="shared" ref="C134:I134" si="26">SUM(C135:C137)</f>
        <v>869</v>
      </c>
      <c r="D134" s="3">
        <f t="shared" si="26"/>
        <v>0</v>
      </c>
      <c r="E134" s="3">
        <f t="shared" si="26"/>
        <v>0</v>
      </c>
      <c r="F134" s="3">
        <f t="shared" si="26"/>
        <v>0</v>
      </c>
      <c r="G134" s="3">
        <f t="shared" si="26"/>
        <v>0</v>
      </c>
      <c r="H134" s="3">
        <f t="shared" si="26"/>
        <v>0</v>
      </c>
      <c r="I134" s="3">
        <f t="shared" si="26"/>
        <v>0</v>
      </c>
    </row>
    <row r="135" spans="1:9" x14ac:dyDescent="0.3">
      <c r="A135" s="11" t="s">
        <v>107</v>
      </c>
      <c r="B135" s="3">
        <v>452</v>
      </c>
      <c r="C135" s="3">
        <v>570</v>
      </c>
      <c r="D135" s="3"/>
      <c r="E135" s="3"/>
      <c r="F135" s="3"/>
      <c r="G135" s="3"/>
      <c r="H135" s="3"/>
      <c r="I135" s="3"/>
    </row>
    <row r="136" spans="1:9" x14ac:dyDescent="0.3">
      <c r="A136" s="11" t="s">
        <v>108</v>
      </c>
      <c r="B136" s="3">
        <v>230</v>
      </c>
      <c r="C136" s="3">
        <v>228</v>
      </c>
      <c r="D136" s="3"/>
      <c r="E136" s="3"/>
      <c r="F136" s="3"/>
      <c r="G136" s="3"/>
      <c r="H136" s="3"/>
      <c r="I136" s="3"/>
    </row>
    <row r="137" spans="1:9" x14ac:dyDescent="0.3">
      <c r="A137" s="11" t="s">
        <v>109</v>
      </c>
      <c r="B137" s="3">
        <v>73</v>
      </c>
      <c r="C137" s="3">
        <v>71</v>
      </c>
      <c r="D137" s="3"/>
      <c r="E137" s="3"/>
      <c r="F137" s="3"/>
      <c r="G137" s="3"/>
      <c r="H137" s="3"/>
      <c r="I137" s="3"/>
    </row>
    <row r="138" spans="1:9" x14ac:dyDescent="0.3">
      <c r="A138" s="2" t="s">
        <v>116</v>
      </c>
      <c r="B138" s="3">
        <f>SUM(B139:B141)</f>
        <v>3898</v>
      </c>
      <c r="C138" s="3">
        <f t="shared" ref="C138:I138" si="27">SUM(C139:C141)</f>
        <v>3701</v>
      </c>
      <c r="D138" s="3">
        <f t="shared" si="27"/>
        <v>0</v>
      </c>
      <c r="E138" s="3">
        <f t="shared" si="27"/>
        <v>0</v>
      </c>
      <c r="F138" s="3">
        <f t="shared" si="27"/>
        <v>0</v>
      </c>
      <c r="G138" s="3">
        <f t="shared" si="27"/>
        <v>0</v>
      </c>
      <c r="H138" s="3">
        <f t="shared" si="27"/>
        <v>0</v>
      </c>
      <c r="I138" s="3">
        <f t="shared" si="27"/>
        <v>0</v>
      </c>
    </row>
    <row r="139" spans="1:9" x14ac:dyDescent="0.3">
      <c r="A139" s="11" t="s">
        <v>107</v>
      </c>
      <c r="B139" s="3">
        <v>2641</v>
      </c>
      <c r="C139" s="3">
        <v>2536</v>
      </c>
      <c r="D139" s="3"/>
      <c r="E139" s="3"/>
      <c r="F139" s="3"/>
      <c r="G139" s="3"/>
      <c r="H139" s="3"/>
      <c r="I139" s="3"/>
    </row>
    <row r="140" spans="1:9" x14ac:dyDescent="0.3">
      <c r="A140" s="11" t="s">
        <v>108</v>
      </c>
      <c r="B140" s="3">
        <v>1021</v>
      </c>
      <c r="C140" s="3">
        <v>947</v>
      </c>
      <c r="D140" s="3"/>
      <c r="E140" s="3"/>
      <c r="F140" s="3"/>
      <c r="G140" s="3"/>
      <c r="H140" s="3"/>
      <c r="I140" s="3"/>
    </row>
    <row r="141" spans="1:9" x14ac:dyDescent="0.3">
      <c r="A141" s="11" t="s">
        <v>109</v>
      </c>
      <c r="B141" s="3">
        <v>236</v>
      </c>
      <c r="C141" s="3">
        <v>218</v>
      </c>
      <c r="D141" s="3"/>
      <c r="E141" s="3"/>
      <c r="F141" s="3"/>
      <c r="G141" s="3"/>
      <c r="H141" s="3"/>
      <c r="I141" s="3"/>
    </row>
    <row r="142" spans="1:9" x14ac:dyDescent="0.3">
      <c r="A142" s="2" t="s">
        <v>117</v>
      </c>
      <c r="B142" s="3">
        <v>115</v>
      </c>
      <c r="C142" s="3">
        <v>73</v>
      </c>
      <c r="D142" s="3">
        <v>73</v>
      </c>
      <c r="E142" s="3">
        <v>88</v>
      </c>
      <c r="F142" s="3">
        <v>42</v>
      </c>
      <c r="G142" s="3">
        <v>30</v>
      </c>
      <c r="H142" s="3">
        <v>25</v>
      </c>
      <c r="I142" s="3">
        <v>102</v>
      </c>
    </row>
    <row r="143" spans="1:9" s="12" customFormat="1" x14ac:dyDescent="0.3">
      <c r="A143" s="4" t="s">
        <v>118</v>
      </c>
      <c r="B143" s="5">
        <f>B110+B118+B126+B130+B134+B138+B142</f>
        <v>28701</v>
      </c>
      <c r="C143" s="5">
        <f>C110+C118+C126+C130+C134+C138+C142</f>
        <v>30507</v>
      </c>
      <c r="D143" s="5">
        <f>+D110+D114+D118+D122+D142</f>
        <v>32233</v>
      </c>
      <c r="E143" s="5">
        <f>+E110+E114+E118+E122+E142</f>
        <v>34485</v>
      </c>
      <c r="F143" s="5">
        <f t="shared" ref="F143:I143" si="28">+F110+F114+F118+F122+F142</f>
        <v>37218</v>
      </c>
      <c r="G143" s="5">
        <f t="shared" si="28"/>
        <v>35568</v>
      </c>
      <c r="H143" s="5">
        <f t="shared" si="28"/>
        <v>42293</v>
      </c>
      <c r="I143" s="5">
        <f t="shared" si="28"/>
        <v>44436</v>
      </c>
    </row>
    <row r="144" spans="1:9" x14ac:dyDescent="0.3">
      <c r="A144" s="2" t="s">
        <v>119</v>
      </c>
      <c r="B144" s="3">
        <v>1982</v>
      </c>
      <c r="C144" s="3">
        <v>1955</v>
      </c>
      <c r="D144" s="3">
        <v>2042</v>
      </c>
      <c r="E144" s="3">
        <v>1886</v>
      </c>
      <c r="F144" s="3">
        <v>1906</v>
      </c>
      <c r="G144" s="3">
        <v>1846</v>
      </c>
      <c r="H144" s="3">
        <v>2205</v>
      </c>
      <c r="I144" s="3">
        <v>2346</v>
      </c>
    </row>
    <row r="145" spans="1:9" x14ac:dyDescent="0.3">
      <c r="A145" s="2" t="s">
        <v>120</v>
      </c>
      <c r="B145" s="3"/>
      <c r="C145" s="3"/>
      <c r="D145" s="3"/>
      <c r="E145" s="3"/>
      <c r="F145" s="3">
        <v>1658</v>
      </c>
      <c r="G145" s="3">
        <v>1642</v>
      </c>
      <c r="H145" s="3">
        <v>1986</v>
      </c>
      <c r="I145" s="3">
        <v>2094</v>
      </c>
    </row>
    <row r="146" spans="1:9" x14ac:dyDescent="0.3">
      <c r="A146" s="2" t="s">
        <v>121</v>
      </c>
      <c r="B146" s="3"/>
      <c r="C146" s="3"/>
      <c r="D146" s="3"/>
      <c r="E146" s="3"/>
      <c r="F146" s="3">
        <v>118</v>
      </c>
      <c r="G146" s="3">
        <v>89</v>
      </c>
      <c r="H146" s="3">
        <v>104</v>
      </c>
      <c r="I146" s="3">
        <v>103</v>
      </c>
    </row>
    <row r="147" spans="1:9" x14ac:dyDescent="0.3">
      <c r="A147" s="2" t="s">
        <v>122</v>
      </c>
      <c r="B147" s="3"/>
      <c r="C147" s="3"/>
      <c r="D147" s="3"/>
      <c r="E147" s="3"/>
      <c r="F147" s="3">
        <v>24</v>
      </c>
      <c r="G147" s="3">
        <v>25</v>
      </c>
      <c r="H147" s="3">
        <v>29</v>
      </c>
      <c r="I147" s="3">
        <v>26</v>
      </c>
    </row>
    <row r="148" spans="1:9" x14ac:dyDescent="0.3">
      <c r="A148" s="2" t="s">
        <v>123</v>
      </c>
      <c r="B148" s="3">
        <v>-82</v>
      </c>
      <c r="C148" s="3">
        <v>-86</v>
      </c>
      <c r="D148" s="3">
        <v>75</v>
      </c>
      <c r="E148" s="3">
        <v>26</v>
      </c>
      <c r="F148" s="3">
        <v>-7</v>
      </c>
      <c r="G148" s="3">
        <v>-11</v>
      </c>
      <c r="H148" s="3">
        <v>40</v>
      </c>
      <c r="I148" s="3">
        <v>-72</v>
      </c>
    </row>
    <row r="149" spans="1:9" x14ac:dyDescent="0.3">
      <c r="A149" s="2" t="s">
        <v>124</v>
      </c>
      <c r="B149" s="3"/>
      <c r="C149" s="3"/>
      <c r="D149" s="3"/>
      <c r="E149" s="3"/>
      <c r="F149" s="3">
        <v>106</v>
      </c>
      <c r="G149" s="3">
        <v>90</v>
      </c>
      <c r="H149" s="3">
        <v>86</v>
      </c>
      <c r="I149" s="3">
        <v>123</v>
      </c>
    </row>
    <row r="150" spans="1:9" ht="15" thickBot="1" x14ac:dyDescent="0.35">
      <c r="A150" s="6" t="s">
        <v>125</v>
      </c>
      <c r="B150" s="7">
        <f>B143+B144+B148</f>
        <v>30601</v>
      </c>
      <c r="C150" s="7">
        <f t="shared" ref="C150:I150" si="29">C143+C144+C148</f>
        <v>32376</v>
      </c>
      <c r="D150" s="7">
        <f t="shared" si="29"/>
        <v>34350</v>
      </c>
      <c r="E150" s="7">
        <f t="shared" si="29"/>
        <v>36397</v>
      </c>
      <c r="F150" s="7">
        <f t="shared" si="29"/>
        <v>39117</v>
      </c>
      <c r="G150" s="7">
        <f t="shared" si="29"/>
        <v>37403</v>
      </c>
      <c r="H150" s="7">
        <f t="shared" si="29"/>
        <v>44538</v>
      </c>
      <c r="I150" s="7">
        <f t="shared" si="29"/>
        <v>46710</v>
      </c>
    </row>
    <row r="151" spans="1:9" ht="15" thickTop="1" x14ac:dyDescent="0.3">
      <c r="A151" s="12" t="s">
        <v>126</v>
      </c>
      <c r="B151" s="13">
        <f t="shared" ref="B151:I151" si="30">+B150-B2</f>
        <v>0</v>
      </c>
      <c r="C151" s="13">
        <f t="shared" si="30"/>
        <v>0</v>
      </c>
      <c r="D151" s="13">
        <f t="shared" si="30"/>
        <v>0</v>
      </c>
      <c r="E151" s="13">
        <f t="shared" si="30"/>
        <v>0</v>
      </c>
      <c r="F151" s="13">
        <f t="shared" si="30"/>
        <v>0</v>
      </c>
      <c r="G151" s="13">
        <f t="shared" si="30"/>
        <v>0</v>
      </c>
      <c r="H151" s="13">
        <f t="shared" si="30"/>
        <v>0</v>
      </c>
      <c r="I151" s="13">
        <f t="shared" si="30"/>
        <v>0</v>
      </c>
    </row>
    <row r="152" spans="1:9" x14ac:dyDescent="0.3">
      <c r="A152" s="1" t="s">
        <v>127</v>
      </c>
    </row>
    <row r="153" spans="1:9" x14ac:dyDescent="0.3">
      <c r="A153" s="2" t="s">
        <v>106</v>
      </c>
      <c r="B153" s="3">
        <v>3645</v>
      </c>
      <c r="C153" s="3">
        <v>3763</v>
      </c>
      <c r="D153" s="3">
        <v>3875</v>
      </c>
      <c r="E153" s="3">
        <v>3600</v>
      </c>
      <c r="F153" s="3">
        <v>3925</v>
      </c>
      <c r="G153" s="3">
        <v>2899</v>
      </c>
      <c r="H153" s="3">
        <v>5089</v>
      </c>
      <c r="I153" s="3">
        <v>5114</v>
      </c>
    </row>
    <row r="154" spans="1:9" x14ac:dyDescent="0.3">
      <c r="A154" s="2" t="s">
        <v>110</v>
      </c>
      <c r="B154" s="3"/>
      <c r="C154" s="3"/>
      <c r="D154" s="3">
        <v>1507</v>
      </c>
      <c r="E154" s="3">
        <v>1587</v>
      </c>
      <c r="F154" s="3">
        <v>1995</v>
      </c>
      <c r="G154" s="3">
        <v>1541</v>
      </c>
      <c r="H154" s="3">
        <v>2435</v>
      </c>
      <c r="I154" s="3">
        <v>3293</v>
      </c>
    </row>
    <row r="155" spans="1:9" x14ac:dyDescent="0.3">
      <c r="A155" s="2" t="s">
        <v>111</v>
      </c>
      <c r="B155" s="3">
        <v>993</v>
      </c>
      <c r="C155" s="3">
        <v>1372</v>
      </c>
      <c r="D155" s="3">
        <v>1507</v>
      </c>
      <c r="E155" s="3">
        <v>1807</v>
      </c>
      <c r="F155" s="3">
        <v>2376</v>
      </c>
      <c r="G155" s="3">
        <v>2490</v>
      </c>
      <c r="H155" s="3">
        <v>3243</v>
      </c>
      <c r="I155" s="3">
        <v>2365</v>
      </c>
    </row>
    <row r="156" spans="1:9" x14ac:dyDescent="0.3">
      <c r="A156" s="2" t="s">
        <v>112</v>
      </c>
      <c r="B156" s="3"/>
      <c r="C156" s="3"/>
      <c r="D156" s="3">
        <v>980</v>
      </c>
      <c r="E156" s="3">
        <v>1189</v>
      </c>
      <c r="F156" s="3">
        <v>1323</v>
      </c>
      <c r="G156" s="3">
        <v>1184</v>
      </c>
      <c r="H156" s="3">
        <v>1530</v>
      </c>
      <c r="I156" s="3">
        <v>1896</v>
      </c>
    </row>
    <row r="157" spans="1:9" x14ac:dyDescent="0.3">
      <c r="A157" s="2" t="s">
        <v>113</v>
      </c>
      <c r="B157" s="3">
        <v>1275</v>
      </c>
      <c r="C157" s="3">
        <v>1434</v>
      </c>
      <c r="D157" s="3"/>
      <c r="E157" s="3"/>
      <c r="F157" s="3"/>
      <c r="G157" s="3"/>
      <c r="H157" s="3"/>
      <c r="I157" s="3"/>
    </row>
    <row r="158" spans="1:9" x14ac:dyDescent="0.3">
      <c r="A158" s="2" t="s">
        <v>114</v>
      </c>
      <c r="B158" s="3">
        <v>249</v>
      </c>
      <c r="C158" s="3">
        <v>289</v>
      </c>
      <c r="D158" s="3"/>
      <c r="E158" s="3"/>
      <c r="F158" s="3"/>
      <c r="G158" s="3"/>
      <c r="H158" s="3"/>
      <c r="I158" s="3"/>
    </row>
    <row r="159" spans="1:9" x14ac:dyDescent="0.3">
      <c r="A159" s="2" t="s">
        <v>115</v>
      </c>
      <c r="B159" s="3">
        <v>100</v>
      </c>
      <c r="C159" s="3">
        <v>174</v>
      </c>
      <c r="D159" s="3"/>
      <c r="E159" s="3"/>
      <c r="F159" s="3"/>
      <c r="G159" s="3"/>
      <c r="H159" s="3"/>
      <c r="I159" s="3"/>
    </row>
    <row r="160" spans="1:9" x14ac:dyDescent="0.3">
      <c r="A160" s="2" t="s">
        <v>116</v>
      </c>
      <c r="B160" s="3">
        <v>818</v>
      </c>
      <c r="C160" s="3">
        <v>892</v>
      </c>
      <c r="D160" s="3"/>
      <c r="E160" s="3"/>
      <c r="F160" s="3"/>
      <c r="G160" s="3"/>
      <c r="H160" s="3"/>
      <c r="I160" s="3"/>
    </row>
    <row r="161" spans="1:9" x14ac:dyDescent="0.3">
      <c r="A161" s="2" t="s">
        <v>117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3">
      <c r="A162" s="4" t="s">
        <v>118</v>
      </c>
      <c r="B162" s="5">
        <f t="shared" ref="B162:I162" si="31">+SUM(B153:B161)</f>
        <v>4813</v>
      </c>
      <c r="C162" s="5">
        <f t="shared" si="31"/>
        <v>5328</v>
      </c>
      <c r="D162" s="5">
        <f t="shared" si="31"/>
        <v>5192</v>
      </c>
      <c r="E162" s="5">
        <f t="shared" si="31"/>
        <v>5525</v>
      </c>
      <c r="F162" s="5">
        <f t="shared" si="31"/>
        <v>6357</v>
      </c>
      <c r="G162" s="5">
        <f t="shared" si="31"/>
        <v>4646</v>
      </c>
      <c r="H162" s="5">
        <f t="shared" si="31"/>
        <v>8641</v>
      </c>
      <c r="I162" s="5">
        <f t="shared" si="31"/>
        <v>8406</v>
      </c>
    </row>
    <row r="163" spans="1:9" x14ac:dyDescent="0.3">
      <c r="A163" s="2" t="s">
        <v>119</v>
      </c>
      <c r="B163" s="3">
        <v>517</v>
      </c>
      <c r="C163" s="3">
        <v>487</v>
      </c>
      <c r="D163" s="3">
        <v>477</v>
      </c>
      <c r="E163" s="3">
        <v>310</v>
      </c>
      <c r="F163" s="3">
        <v>303</v>
      </c>
      <c r="G163" s="3">
        <v>297</v>
      </c>
      <c r="H163" s="3">
        <v>543</v>
      </c>
      <c r="I163" s="3">
        <v>669</v>
      </c>
    </row>
    <row r="164" spans="1:9" x14ac:dyDescent="0.3">
      <c r="A164" s="2" t="s">
        <v>123</v>
      </c>
      <c r="B164" s="3">
        <v>-1097</v>
      </c>
      <c r="C164" s="3">
        <v>-1173</v>
      </c>
      <c r="D164" s="3">
        <v>-724</v>
      </c>
      <c r="E164" s="3">
        <v>-1456</v>
      </c>
      <c r="F164" s="3">
        <v>-1810</v>
      </c>
      <c r="G164" s="3">
        <v>-1967</v>
      </c>
      <c r="H164" s="3">
        <v>-2261</v>
      </c>
      <c r="I164" s="3">
        <v>-2219</v>
      </c>
    </row>
    <row r="165" spans="1:9" ht="15" thickBot="1" x14ac:dyDescent="0.35">
      <c r="A165" s="6" t="s">
        <v>128</v>
      </c>
      <c r="B165" s="7">
        <f>+SUM(B162:B164)</f>
        <v>4233</v>
      </c>
      <c r="C165" s="7">
        <f t="shared" ref="C165:I165" si="32">+SUM(C162:C164)</f>
        <v>4642</v>
      </c>
      <c r="D165" s="7">
        <f t="shared" si="32"/>
        <v>4945</v>
      </c>
      <c r="E165" s="7">
        <f t="shared" si="32"/>
        <v>4379</v>
      </c>
      <c r="F165" s="7">
        <f t="shared" si="32"/>
        <v>4850</v>
      </c>
      <c r="G165" s="7">
        <f t="shared" si="32"/>
        <v>2976</v>
      </c>
      <c r="H165" s="7">
        <f t="shared" si="32"/>
        <v>6923</v>
      </c>
      <c r="I165" s="7">
        <f t="shared" si="32"/>
        <v>6856</v>
      </c>
    </row>
    <row r="166" spans="1:9" ht="15" thickTop="1" x14ac:dyDescent="0.3">
      <c r="A166" s="12" t="s">
        <v>126</v>
      </c>
      <c r="B166" s="13">
        <f t="shared" ref="B166:I166" si="33">+B165-B10-B8</f>
        <v>0</v>
      </c>
      <c r="C166" s="13">
        <f t="shared" si="33"/>
        <v>0</v>
      </c>
      <c r="D166" s="13">
        <f t="shared" si="33"/>
        <v>0</v>
      </c>
      <c r="E166" s="13">
        <f t="shared" si="33"/>
        <v>0</v>
      </c>
      <c r="F166" s="13">
        <f t="shared" si="33"/>
        <v>0</v>
      </c>
      <c r="G166" s="13">
        <f t="shared" si="33"/>
        <v>0</v>
      </c>
      <c r="H166" s="13">
        <f t="shared" si="33"/>
        <v>0</v>
      </c>
      <c r="I166" s="13">
        <f t="shared" si="33"/>
        <v>0</v>
      </c>
    </row>
    <row r="167" spans="1:9" x14ac:dyDescent="0.3">
      <c r="A167" s="1" t="s">
        <v>129</v>
      </c>
      <c r="B167" s="3"/>
    </row>
    <row r="168" spans="1:9" x14ac:dyDescent="0.3">
      <c r="A168" s="2" t="s">
        <v>106</v>
      </c>
      <c r="B168">
        <v>632</v>
      </c>
      <c r="C168" s="3">
        <v>742</v>
      </c>
      <c r="D168" s="3">
        <v>819</v>
      </c>
      <c r="E168" s="3">
        <v>848</v>
      </c>
      <c r="F168" s="3">
        <v>814</v>
      </c>
      <c r="G168" s="3">
        <v>645</v>
      </c>
      <c r="H168" s="3">
        <v>617</v>
      </c>
      <c r="I168" s="3">
        <v>639</v>
      </c>
    </row>
    <row r="169" spans="1:9" x14ac:dyDescent="0.3">
      <c r="A169" s="2" t="s">
        <v>110</v>
      </c>
      <c r="B169" s="3"/>
      <c r="C169" s="3"/>
      <c r="D169" s="3">
        <v>709</v>
      </c>
      <c r="E169" s="3">
        <v>849</v>
      </c>
      <c r="F169" s="3">
        <v>929</v>
      </c>
      <c r="G169" s="3">
        <v>885</v>
      </c>
      <c r="H169" s="3">
        <v>982</v>
      </c>
      <c r="I169" s="3">
        <v>920</v>
      </c>
    </row>
    <row r="170" spans="1:9" x14ac:dyDescent="0.3">
      <c r="A170" s="2" t="s">
        <v>111</v>
      </c>
      <c r="B170" s="3">
        <v>254</v>
      </c>
      <c r="C170" s="3">
        <v>234</v>
      </c>
      <c r="D170" s="3">
        <v>225</v>
      </c>
      <c r="E170" s="3">
        <v>256</v>
      </c>
      <c r="F170" s="3">
        <v>237</v>
      </c>
      <c r="G170" s="3">
        <v>214</v>
      </c>
      <c r="H170" s="3">
        <v>288</v>
      </c>
      <c r="I170" s="3">
        <v>303</v>
      </c>
    </row>
    <row r="171" spans="1:9" x14ac:dyDescent="0.3">
      <c r="A171" s="2" t="s">
        <v>130</v>
      </c>
      <c r="B171" s="3"/>
      <c r="C171" s="3"/>
      <c r="D171" s="3">
        <v>340</v>
      </c>
      <c r="E171" s="3">
        <v>339</v>
      </c>
      <c r="F171" s="3">
        <v>326</v>
      </c>
      <c r="G171" s="3">
        <v>296</v>
      </c>
      <c r="H171" s="3">
        <v>304</v>
      </c>
      <c r="I171" s="3">
        <v>274</v>
      </c>
    </row>
    <row r="172" spans="1:9" x14ac:dyDescent="0.3">
      <c r="A172" s="2" t="s">
        <v>113</v>
      </c>
      <c r="B172" s="3">
        <v>451</v>
      </c>
      <c r="C172" s="3">
        <v>589</v>
      </c>
      <c r="D172" s="3"/>
      <c r="E172" s="3"/>
      <c r="F172" s="3"/>
      <c r="G172" s="3"/>
      <c r="H172" s="3"/>
      <c r="I172" s="3"/>
    </row>
    <row r="173" spans="1:9" x14ac:dyDescent="0.3">
      <c r="A173" s="2" t="s">
        <v>114</v>
      </c>
      <c r="B173" s="3">
        <v>47</v>
      </c>
      <c r="C173" s="3">
        <v>50</v>
      </c>
      <c r="D173" s="3"/>
      <c r="E173" s="3"/>
      <c r="F173" s="3"/>
      <c r="G173" s="3"/>
      <c r="H173" s="3"/>
      <c r="I173" s="3"/>
    </row>
    <row r="174" spans="1:9" x14ac:dyDescent="0.3">
      <c r="A174" s="2" t="s">
        <v>115</v>
      </c>
      <c r="B174" s="3">
        <v>205</v>
      </c>
      <c r="C174" s="3">
        <v>223</v>
      </c>
      <c r="D174" s="3"/>
      <c r="E174" s="3"/>
      <c r="F174" s="3"/>
      <c r="G174" s="3"/>
      <c r="H174" s="3"/>
      <c r="I174" s="3"/>
    </row>
    <row r="175" spans="1:9" x14ac:dyDescent="0.3">
      <c r="A175" s="2" t="s">
        <v>116</v>
      </c>
      <c r="B175" s="3">
        <v>103</v>
      </c>
      <c r="C175" s="3">
        <v>109</v>
      </c>
      <c r="D175" s="3"/>
      <c r="E175" s="3"/>
      <c r="F175" s="3"/>
      <c r="G175" s="3"/>
      <c r="H175" s="3"/>
      <c r="I175" s="3"/>
    </row>
    <row r="176" spans="1:9" x14ac:dyDescent="0.3">
      <c r="A176" s="2" t="s">
        <v>117</v>
      </c>
      <c r="B176" s="3">
        <v>484</v>
      </c>
      <c r="C176" s="3">
        <v>511</v>
      </c>
      <c r="D176" s="3">
        <v>533</v>
      </c>
      <c r="E176" s="3">
        <v>597</v>
      </c>
      <c r="F176" s="3">
        <v>665</v>
      </c>
      <c r="G176" s="3">
        <v>830</v>
      </c>
      <c r="H176" s="3">
        <v>780</v>
      </c>
      <c r="I176" s="3">
        <v>789</v>
      </c>
    </row>
    <row r="177" spans="1:9" x14ac:dyDescent="0.3">
      <c r="A177" s="4" t="s">
        <v>131</v>
      </c>
      <c r="B177" s="5">
        <f>+SUM(B167:B176)</f>
        <v>2176</v>
      </c>
      <c r="C177" s="5">
        <f t="shared" ref="C177:I177" si="34">+SUM(C168:C176)</f>
        <v>2458</v>
      </c>
      <c r="D177" s="5">
        <f t="shared" si="34"/>
        <v>2626</v>
      </c>
      <c r="E177" s="5">
        <f t="shared" si="34"/>
        <v>2889</v>
      </c>
      <c r="F177" s="5">
        <f t="shared" si="34"/>
        <v>2971</v>
      </c>
      <c r="G177" s="5">
        <f t="shared" si="34"/>
        <v>2870</v>
      </c>
      <c r="H177" s="5">
        <f t="shared" si="34"/>
        <v>2971</v>
      </c>
      <c r="I177" s="5">
        <f t="shared" si="34"/>
        <v>2925</v>
      </c>
    </row>
    <row r="178" spans="1:9" x14ac:dyDescent="0.3">
      <c r="A178" s="2" t="s">
        <v>119</v>
      </c>
      <c r="B178" s="3">
        <v>122</v>
      </c>
      <c r="C178" s="3">
        <v>125</v>
      </c>
      <c r="D178" s="3">
        <v>125</v>
      </c>
      <c r="E178" s="3">
        <v>115</v>
      </c>
      <c r="F178" s="3">
        <v>100</v>
      </c>
      <c r="G178" s="3">
        <v>80</v>
      </c>
      <c r="H178" s="3">
        <v>63</v>
      </c>
      <c r="I178" s="3">
        <v>49</v>
      </c>
    </row>
    <row r="179" spans="1:9" x14ac:dyDescent="0.3">
      <c r="A179" s="2" t="s">
        <v>123</v>
      </c>
      <c r="B179" s="3">
        <v>713</v>
      </c>
      <c r="C179" s="3">
        <v>937</v>
      </c>
      <c r="D179" s="3">
        <v>1238</v>
      </c>
      <c r="E179" s="3">
        <v>1450</v>
      </c>
      <c r="F179" s="3">
        <v>1673</v>
      </c>
      <c r="G179" s="3">
        <v>1916</v>
      </c>
      <c r="H179" s="3">
        <v>1870</v>
      </c>
      <c r="I179" s="3">
        <v>1817</v>
      </c>
    </row>
    <row r="180" spans="1:9" ht="15" thickBot="1" x14ac:dyDescent="0.35">
      <c r="A180" s="6" t="s">
        <v>132</v>
      </c>
      <c r="B180" s="7">
        <f t="shared" ref="B180:H180" si="35">+SUM(B177:B179)</f>
        <v>3011</v>
      </c>
      <c r="C180" s="7">
        <f t="shared" si="35"/>
        <v>3520</v>
      </c>
      <c r="D180" s="7">
        <f t="shared" si="35"/>
        <v>3989</v>
      </c>
      <c r="E180" s="7">
        <f t="shared" si="35"/>
        <v>4454</v>
      </c>
      <c r="F180" s="7">
        <f t="shared" si="35"/>
        <v>4744</v>
      </c>
      <c r="G180" s="7">
        <f t="shared" si="35"/>
        <v>4866</v>
      </c>
      <c r="H180" s="7">
        <f t="shared" si="35"/>
        <v>4904</v>
      </c>
      <c r="I180" s="7">
        <f>+SUM(I177:I179)</f>
        <v>4791</v>
      </c>
    </row>
    <row r="181" spans="1:9" ht="15" thickTop="1" x14ac:dyDescent="0.3">
      <c r="A181" s="12" t="s">
        <v>126</v>
      </c>
      <c r="B181" s="13">
        <f t="shared" ref="B181:I181" si="36">+B180-B31</f>
        <v>0</v>
      </c>
      <c r="C181" s="13">
        <f t="shared" si="36"/>
        <v>0</v>
      </c>
      <c r="D181" s="13">
        <f t="shared" si="36"/>
        <v>0</v>
      </c>
      <c r="E181" s="13">
        <f t="shared" si="36"/>
        <v>0</v>
      </c>
      <c r="F181" s="13">
        <f t="shared" si="36"/>
        <v>0</v>
      </c>
      <c r="G181" s="13">
        <f t="shared" si="36"/>
        <v>0</v>
      </c>
      <c r="H181" s="13">
        <f t="shared" si="36"/>
        <v>0</v>
      </c>
      <c r="I181" s="13">
        <f t="shared" si="36"/>
        <v>0</v>
      </c>
    </row>
    <row r="182" spans="1:9" x14ac:dyDescent="0.3">
      <c r="A182" s="49" t="s">
        <v>133</v>
      </c>
      <c r="B182" s="13"/>
      <c r="C182" s="13"/>
      <c r="D182" s="13"/>
      <c r="E182" s="13"/>
      <c r="F182" s="13"/>
      <c r="G182" s="13"/>
      <c r="H182" s="13"/>
      <c r="I182" s="13"/>
    </row>
    <row r="183" spans="1:9" x14ac:dyDescent="0.3">
      <c r="A183" s="2" t="s">
        <v>106</v>
      </c>
      <c r="B183" s="50">
        <v>208</v>
      </c>
      <c r="C183" s="50">
        <v>242</v>
      </c>
      <c r="D183" s="50">
        <v>223</v>
      </c>
      <c r="E183" s="50">
        <v>196</v>
      </c>
      <c r="F183" s="50">
        <v>117</v>
      </c>
      <c r="G183" s="50">
        <v>110</v>
      </c>
      <c r="H183" s="50">
        <v>98</v>
      </c>
      <c r="I183" s="50">
        <v>146</v>
      </c>
    </row>
    <row r="184" spans="1:9" x14ac:dyDescent="0.3">
      <c r="A184" s="2" t="s">
        <v>110</v>
      </c>
      <c r="B184" s="50"/>
      <c r="C184" s="50"/>
      <c r="D184" s="50"/>
      <c r="E184" s="50">
        <v>240</v>
      </c>
      <c r="F184" s="50">
        <v>233</v>
      </c>
      <c r="G184" s="50">
        <v>139</v>
      </c>
      <c r="H184" s="50">
        <v>153</v>
      </c>
      <c r="I184" s="50">
        <v>197</v>
      </c>
    </row>
    <row r="185" spans="1:9" x14ac:dyDescent="0.3">
      <c r="A185" s="2" t="s">
        <v>111</v>
      </c>
      <c r="B185" s="50">
        <v>69</v>
      </c>
      <c r="C185" s="50">
        <v>44</v>
      </c>
      <c r="D185" s="50">
        <v>51</v>
      </c>
      <c r="E185" s="50">
        <v>76</v>
      </c>
      <c r="F185" s="50">
        <v>49</v>
      </c>
      <c r="G185" s="50">
        <v>28</v>
      </c>
      <c r="H185" s="50">
        <v>94</v>
      </c>
      <c r="I185" s="50">
        <v>78</v>
      </c>
    </row>
    <row r="186" spans="1:9" x14ac:dyDescent="0.3">
      <c r="A186" s="2" t="s">
        <v>112</v>
      </c>
      <c r="B186" s="50"/>
      <c r="C186" s="50"/>
      <c r="D186" s="50"/>
      <c r="E186" s="50">
        <v>49</v>
      </c>
      <c r="F186" s="50">
        <v>47</v>
      </c>
      <c r="G186" s="50">
        <v>41</v>
      </c>
      <c r="H186" s="50">
        <v>54</v>
      </c>
      <c r="I186" s="50">
        <v>56</v>
      </c>
    </row>
    <row r="187" spans="1:9" x14ac:dyDescent="0.3">
      <c r="A187" s="2" t="s">
        <v>113</v>
      </c>
      <c r="B187" s="50">
        <v>216</v>
      </c>
      <c r="C187" s="50">
        <v>215</v>
      </c>
      <c r="D187" s="50">
        <v>162</v>
      </c>
      <c r="E187" s="50"/>
      <c r="F187" s="50"/>
      <c r="G187" s="50"/>
      <c r="H187" s="50"/>
      <c r="I187" s="50"/>
    </row>
    <row r="188" spans="1:9" x14ac:dyDescent="0.3">
      <c r="A188" s="2" t="s">
        <v>114</v>
      </c>
      <c r="B188" s="50">
        <v>20</v>
      </c>
      <c r="C188" s="50">
        <v>17</v>
      </c>
      <c r="D188" s="50">
        <v>10</v>
      </c>
      <c r="E188" s="50"/>
      <c r="F188" s="50"/>
      <c r="G188" s="50"/>
      <c r="H188" s="50"/>
      <c r="I188" s="50"/>
    </row>
    <row r="189" spans="1:9" x14ac:dyDescent="0.3">
      <c r="A189" s="2" t="s">
        <v>115</v>
      </c>
      <c r="B189" s="50">
        <v>15</v>
      </c>
      <c r="C189" s="50">
        <v>13</v>
      </c>
      <c r="D189" s="50">
        <v>21</v>
      </c>
      <c r="E189" s="50"/>
      <c r="F189" s="50"/>
      <c r="G189" s="50"/>
      <c r="H189" s="50"/>
      <c r="I189" s="50"/>
    </row>
    <row r="190" spans="1:9" x14ac:dyDescent="0.3">
      <c r="A190" s="2" t="s">
        <v>116</v>
      </c>
      <c r="B190" s="50">
        <v>37</v>
      </c>
      <c r="C190" s="50">
        <v>51</v>
      </c>
      <c r="D190" s="50">
        <v>39</v>
      </c>
      <c r="E190" s="50"/>
      <c r="F190" s="50"/>
      <c r="G190" s="50"/>
      <c r="H190" s="50"/>
      <c r="I190" s="50"/>
    </row>
    <row r="191" spans="1:9" x14ac:dyDescent="0.3">
      <c r="A191" s="2" t="s">
        <v>117</v>
      </c>
      <c r="B191" s="50">
        <v>225</v>
      </c>
      <c r="C191" s="50">
        <v>258</v>
      </c>
      <c r="D191" s="50">
        <v>278</v>
      </c>
      <c r="E191" s="50">
        <v>286</v>
      </c>
      <c r="F191" s="50">
        <v>278</v>
      </c>
      <c r="G191" s="50">
        <v>438</v>
      </c>
      <c r="H191" s="50">
        <v>278</v>
      </c>
      <c r="I191" s="50">
        <v>222</v>
      </c>
    </row>
    <row r="192" spans="1:9" x14ac:dyDescent="0.3">
      <c r="A192" s="4" t="s">
        <v>131</v>
      </c>
      <c r="B192" s="5">
        <f t="shared" ref="B192:C192" si="37">+SUM(B183:B191)</f>
        <v>790</v>
      </c>
      <c r="C192" s="5">
        <f t="shared" si="37"/>
        <v>840</v>
      </c>
      <c r="D192" s="5">
        <f>+SUM(D183:D191)</f>
        <v>784</v>
      </c>
      <c r="E192" s="5">
        <f t="shared" ref="E192:I192" si="38">+SUM(E183:E191)</f>
        <v>847</v>
      </c>
      <c r="F192" s="5">
        <f t="shared" si="38"/>
        <v>724</v>
      </c>
      <c r="G192" s="5">
        <f t="shared" si="38"/>
        <v>756</v>
      </c>
      <c r="H192" s="5">
        <f t="shared" si="38"/>
        <v>677</v>
      </c>
      <c r="I192" s="5">
        <f t="shared" si="38"/>
        <v>699</v>
      </c>
    </row>
    <row r="193" spans="1:9" x14ac:dyDescent="0.3">
      <c r="A193" s="2" t="s">
        <v>119</v>
      </c>
      <c r="B193" s="3">
        <v>69</v>
      </c>
      <c r="C193" s="3">
        <v>39</v>
      </c>
      <c r="D193" s="3">
        <v>30</v>
      </c>
      <c r="E193" s="3">
        <v>22</v>
      </c>
      <c r="F193" s="3">
        <v>18</v>
      </c>
      <c r="G193" s="3">
        <v>12</v>
      </c>
      <c r="H193" s="3">
        <v>7</v>
      </c>
      <c r="I193" s="3">
        <v>9</v>
      </c>
    </row>
    <row r="194" spans="1:9" x14ac:dyDescent="0.3">
      <c r="A194" s="2" t="s">
        <v>123</v>
      </c>
      <c r="B194" s="3">
        <v>144</v>
      </c>
      <c r="C194" s="3">
        <v>312</v>
      </c>
      <c r="D194" s="3">
        <v>387</v>
      </c>
      <c r="E194" s="3">
        <v>325</v>
      </c>
      <c r="F194" s="3">
        <v>333</v>
      </c>
      <c r="G194" s="3">
        <v>356</v>
      </c>
      <c r="H194" s="3">
        <v>107</v>
      </c>
      <c r="I194" s="3">
        <v>103</v>
      </c>
    </row>
    <row r="195" spans="1:9" ht="15" thickBot="1" x14ac:dyDescent="0.35">
      <c r="A195" s="6" t="s">
        <v>134</v>
      </c>
      <c r="B195" s="7">
        <f t="shared" ref="B195:I195" si="39">+SUM(B192:B194)</f>
        <v>1003</v>
      </c>
      <c r="C195" s="7">
        <f t="shared" si="39"/>
        <v>1191</v>
      </c>
      <c r="D195" s="7">
        <f t="shared" si="39"/>
        <v>1201</v>
      </c>
      <c r="E195" s="7">
        <f t="shared" si="39"/>
        <v>1194</v>
      </c>
      <c r="F195" s="7">
        <f t="shared" si="39"/>
        <v>1075</v>
      </c>
      <c r="G195" s="7">
        <f t="shared" si="39"/>
        <v>1124</v>
      </c>
      <c r="H195" s="7">
        <f t="shared" si="39"/>
        <v>791</v>
      </c>
      <c r="I195" s="7">
        <f t="shared" si="39"/>
        <v>811</v>
      </c>
    </row>
    <row r="196" spans="1:9" ht="15" thickTop="1" x14ac:dyDescent="0.3">
      <c r="A196" s="12" t="s">
        <v>126</v>
      </c>
      <c r="B196" s="13">
        <f t="shared" ref="B196:I196" si="40">+B195+B82</f>
        <v>40</v>
      </c>
      <c r="C196" s="13">
        <f t="shared" si="40"/>
        <v>48</v>
      </c>
      <c r="D196" s="13">
        <f t="shared" si="40"/>
        <v>96</v>
      </c>
      <c r="E196" s="13">
        <f t="shared" si="40"/>
        <v>166</v>
      </c>
      <c r="F196" s="13">
        <f t="shared" si="40"/>
        <v>-44</v>
      </c>
      <c r="G196" s="13">
        <f t="shared" si="40"/>
        <v>38</v>
      </c>
      <c r="H196" s="13">
        <f t="shared" si="40"/>
        <v>96</v>
      </c>
      <c r="I196" s="13">
        <f t="shared" si="40"/>
        <v>53</v>
      </c>
    </row>
    <row r="197" spans="1:9" x14ac:dyDescent="0.3">
      <c r="A197" s="1" t="s">
        <v>135</v>
      </c>
    </row>
    <row r="198" spans="1:9" x14ac:dyDescent="0.3">
      <c r="A198" s="2" t="s">
        <v>106</v>
      </c>
      <c r="B198" s="3">
        <v>121</v>
      </c>
      <c r="C198" s="3">
        <v>133</v>
      </c>
      <c r="D198" s="3">
        <v>140</v>
      </c>
      <c r="E198" s="3">
        <v>160</v>
      </c>
      <c r="F198" s="3">
        <v>149</v>
      </c>
      <c r="G198" s="3">
        <v>148</v>
      </c>
      <c r="H198" s="3">
        <v>130</v>
      </c>
      <c r="I198" s="3">
        <v>124</v>
      </c>
    </row>
    <row r="199" spans="1:9" x14ac:dyDescent="0.3">
      <c r="A199" s="2" t="s">
        <v>110</v>
      </c>
      <c r="B199" s="3"/>
      <c r="C199" s="3"/>
      <c r="D199" s="3"/>
      <c r="E199" s="3">
        <v>116</v>
      </c>
      <c r="F199" s="3">
        <v>111</v>
      </c>
      <c r="G199" s="3">
        <v>132</v>
      </c>
      <c r="H199" s="3">
        <v>136</v>
      </c>
      <c r="I199" s="3">
        <v>134</v>
      </c>
    </row>
    <row r="200" spans="1:9" x14ac:dyDescent="0.3">
      <c r="A200" s="2" t="s">
        <v>111</v>
      </c>
      <c r="B200" s="3">
        <v>46</v>
      </c>
      <c r="C200" s="3">
        <v>48</v>
      </c>
      <c r="D200" s="3">
        <v>54</v>
      </c>
      <c r="E200" s="3">
        <v>56</v>
      </c>
      <c r="F200" s="3">
        <v>50</v>
      </c>
      <c r="G200" s="3">
        <v>44</v>
      </c>
      <c r="H200" s="3">
        <v>46</v>
      </c>
      <c r="I200" s="3">
        <v>41</v>
      </c>
    </row>
    <row r="201" spans="1:9" x14ac:dyDescent="0.3">
      <c r="A201" s="2" t="s">
        <v>112</v>
      </c>
      <c r="B201" s="3"/>
      <c r="C201" s="3"/>
      <c r="D201" s="3"/>
      <c r="E201" s="3">
        <v>55</v>
      </c>
      <c r="F201" s="3">
        <v>53</v>
      </c>
      <c r="G201" s="3">
        <v>46</v>
      </c>
      <c r="H201" s="3">
        <v>43</v>
      </c>
      <c r="I201" s="3">
        <v>42</v>
      </c>
    </row>
    <row r="202" spans="1:9" x14ac:dyDescent="0.3">
      <c r="A202" s="2" t="s">
        <v>113</v>
      </c>
      <c r="B202" s="3">
        <v>75</v>
      </c>
      <c r="C202" s="3">
        <v>72</v>
      </c>
      <c r="D202" s="3">
        <v>91</v>
      </c>
      <c r="E202" s="3"/>
      <c r="F202" s="3"/>
      <c r="G202" s="3"/>
      <c r="H202" s="3"/>
      <c r="I202" s="3"/>
    </row>
    <row r="203" spans="1:9" x14ac:dyDescent="0.3">
      <c r="A203" s="2" t="s">
        <v>114</v>
      </c>
      <c r="B203" s="3">
        <v>12</v>
      </c>
      <c r="C203" s="3">
        <v>12</v>
      </c>
      <c r="D203" s="3">
        <v>13</v>
      </c>
      <c r="E203" s="3"/>
      <c r="F203" s="3"/>
      <c r="G203" s="3"/>
      <c r="H203" s="3"/>
      <c r="I203" s="3"/>
    </row>
    <row r="204" spans="1:9" x14ac:dyDescent="0.3">
      <c r="A204" s="2" t="s">
        <v>115</v>
      </c>
      <c r="B204" s="3">
        <v>22</v>
      </c>
      <c r="C204" s="3">
        <v>18</v>
      </c>
      <c r="D204" s="3">
        <v>18</v>
      </c>
      <c r="E204" s="3"/>
      <c r="F204" s="3"/>
      <c r="G204" s="3"/>
      <c r="H204" s="3"/>
      <c r="I204" s="3"/>
    </row>
    <row r="205" spans="1:9" x14ac:dyDescent="0.3">
      <c r="A205" s="2" t="s">
        <v>116</v>
      </c>
      <c r="B205" s="3">
        <v>27</v>
      </c>
      <c r="C205" s="3">
        <v>25</v>
      </c>
      <c r="D205" s="3">
        <v>38</v>
      </c>
      <c r="E205" s="3"/>
      <c r="F205" s="3"/>
      <c r="G205" s="3"/>
      <c r="H205" s="3"/>
      <c r="I205" s="3"/>
    </row>
    <row r="206" spans="1:9" x14ac:dyDescent="0.3">
      <c r="A206" s="2" t="s">
        <v>117</v>
      </c>
      <c r="B206" s="3">
        <v>210</v>
      </c>
      <c r="C206" s="3">
        <v>230</v>
      </c>
      <c r="D206" s="3">
        <v>233</v>
      </c>
      <c r="E206" s="3">
        <v>217</v>
      </c>
      <c r="F206" s="3">
        <v>195</v>
      </c>
      <c r="G206" s="3">
        <v>214</v>
      </c>
      <c r="H206" s="3">
        <v>222</v>
      </c>
      <c r="I206" s="3">
        <v>220</v>
      </c>
    </row>
    <row r="207" spans="1:9" x14ac:dyDescent="0.3">
      <c r="A207" s="4" t="s">
        <v>131</v>
      </c>
      <c r="B207" s="5">
        <f t="shared" ref="B207:I207" si="41">+SUM(B198:B206)</f>
        <v>513</v>
      </c>
      <c r="C207" s="5">
        <f t="shared" si="41"/>
        <v>538</v>
      </c>
      <c r="D207" s="5">
        <f t="shared" si="41"/>
        <v>587</v>
      </c>
      <c r="E207" s="5">
        <f t="shared" si="41"/>
        <v>604</v>
      </c>
      <c r="F207" s="5">
        <f t="shared" si="41"/>
        <v>558</v>
      </c>
      <c r="G207" s="5">
        <f t="shared" si="41"/>
        <v>584</v>
      </c>
      <c r="H207" s="5">
        <f t="shared" si="41"/>
        <v>577</v>
      </c>
      <c r="I207" s="5">
        <f t="shared" si="41"/>
        <v>561</v>
      </c>
    </row>
    <row r="208" spans="1:9" x14ac:dyDescent="0.3">
      <c r="A208" s="2" t="s">
        <v>119</v>
      </c>
      <c r="B208" s="3">
        <v>18</v>
      </c>
      <c r="C208" s="3">
        <v>27</v>
      </c>
      <c r="D208" s="3">
        <v>28</v>
      </c>
      <c r="E208" s="3">
        <v>33</v>
      </c>
      <c r="F208" s="3">
        <v>31</v>
      </c>
      <c r="G208" s="3">
        <v>25</v>
      </c>
      <c r="H208" s="3">
        <v>26</v>
      </c>
      <c r="I208" s="3">
        <v>22</v>
      </c>
    </row>
    <row r="209" spans="1:9" x14ac:dyDescent="0.3">
      <c r="A209" s="2" t="s">
        <v>123</v>
      </c>
      <c r="B209" s="3">
        <v>75</v>
      </c>
      <c r="C209" s="3">
        <v>84</v>
      </c>
      <c r="D209" s="3">
        <v>91</v>
      </c>
      <c r="E209" s="3">
        <v>110</v>
      </c>
      <c r="F209" s="3">
        <v>116</v>
      </c>
      <c r="G209" s="3">
        <v>112</v>
      </c>
      <c r="H209" s="3">
        <v>141</v>
      </c>
      <c r="I209" s="3">
        <v>134</v>
      </c>
    </row>
    <row r="210" spans="1:9" ht="15" thickBot="1" x14ac:dyDescent="0.35">
      <c r="A210" s="6" t="s">
        <v>136</v>
      </c>
      <c r="B210" s="7">
        <f t="shared" ref="B210:H210" si="42">+SUM(B207:B209)</f>
        <v>606</v>
      </c>
      <c r="C210" s="7">
        <f t="shared" si="42"/>
        <v>649</v>
      </c>
      <c r="D210" s="7">
        <f t="shared" si="42"/>
        <v>706</v>
      </c>
      <c r="E210" s="7">
        <f t="shared" si="42"/>
        <v>747</v>
      </c>
      <c r="F210" s="7">
        <f t="shared" si="42"/>
        <v>705</v>
      </c>
      <c r="G210" s="7">
        <f t="shared" si="42"/>
        <v>721</v>
      </c>
      <c r="H210" s="7">
        <f t="shared" si="42"/>
        <v>744</v>
      </c>
      <c r="I210" s="7">
        <f>+SUM(I207:I209)</f>
        <v>717</v>
      </c>
    </row>
    <row r="211" spans="1:9" ht="15" thickTop="1" x14ac:dyDescent="0.3">
      <c r="A211" s="12" t="s">
        <v>126</v>
      </c>
      <c r="B211" s="13">
        <f t="shared" ref="B211:I211" si="43">+B210-B66</f>
        <v>0</v>
      </c>
      <c r="C211" s="13">
        <f t="shared" si="43"/>
        <v>0</v>
      </c>
      <c r="D211" s="13">
        <f t="shared" si="43"/>
        <v>0</v>
      </c>
      <c r="E211" s="13">
        <f t="shared" si="43"/>
        <v>0</v>
      </c>
      <c r="F211" s="13">
        <f t="shared" si="43"/>
        <v>0</v>
      </c>
      <c r="G211" s="13">
        <f t="shared" si="43"/>
        <v>0</v>
      </c>
      <c r="H211" s="13">
        <f t="shared" si="43"/>
        <v>0</v>
      </c>
      <c r="I211" s="13">
        <f t="shared" si="43"/>
        <v>0</v>
      </c>
    </row>
    <row r="212" spans="1:9" x14ac:dyDescent="0.3">
      <c r="A212" s="14" t="s">
        <v>137</v>
      </c>
      <c r="B212" s="14"/>
      <c r="C212" s="14"/>
      <c r="D212" s="14"/>
      <c r="E212" s="14"/>
      <c r="F212" s="14"/>
      <c r="G212" s="14"/>
      <c r="H212" s="14"/>
      <c r="I212" s="14"/>
    </row>
    <row r="213" spans="1:9" x14ac:dyDescent="0.3">
      <c r="A213" s="28" t="s">
        <v>138</v>
      </c>
    </row>
    <row r="214" spans="1:9" x14ac:dyDescent="0.3">
      <c r="A214" s="32" t="s">
        <v>106</v>
      </c>
      <c r="B214" s="33"/>
      <c r="C214" s="33">
        <f t="shared" ref="C214:I217" si="44">(C110-B110)/(B110)</f>
        <v>7.4526928675400297E-2</v>
      </c>
      <c r="D214" s="33">
        <f t="shared" si="44"/>
        <v>3.061500948252506E-2</v>
      </c>
      <c r="E214" s="33">
        <f t="shared" si="44"/>
        <v>-2.3725026288117772E-2</v>
      </c>
      <c r="F214" s="33">
        <f t="shared" si="44"/>
        <v>7.0481319421070346E-2</v>
      </c>
      <c r="G214" s="33">
        <f t="shared" si="44"/>
        <v>-8.9171173437303478E-2</v>
      </c>
      <c r="H214" s="33">
        <f t="shared" si="44"/>
        <v>0.18606738470035902</v>
      </c>
      <c r="I214" s="33">
        <f t="shared" si="44"/>
        <v>6.8339251411607196E-2</v>
      </c>
    </row>
    <row r="215" spans="1:9" x14ac:dyDescent="0.3">
      <c r="A215" s="30" t="s">
        <v>107</v>
      </c>
      <c r="B215" s="51"/>
      <c r="C215" s="29">
        <f t="shared" si="44"/>
        <v>9.3228309428638606E-2</v>
      </c>
      <c r="D215" s="29">
        <f t="shared" si="44"/>
        <v>4.1402301322722872E-2</v>
      </c>
      <c r="E215" s="29">
        <f t="shared" si="44"/>
        <v>-3.7381247418422137E-2</v>
      </c>
      <c r="F215" s="29">
        <f t="shared" si="44"/>
        <v>7.7558463848959452E-2</v>
      </c>
      <c r="G215" s="29">
        <f t="shared" si="44"/>
        <v>-7.1279243404678949E-2</v>
      </c>
      <c r="H215" s="29">
        <f t="shared" si="44"/>
        <v>0.24815092721620752</v>
      </c>
      <c r="I215" s="29">
        <f t="shared" si="44"/>
        <v>5.015458605290278E-2</v>
      </c>
    </row>
    <row r="216" spans="1:9" x14ac:dyDescent="0.3">
      <c r="A216" s="30" t="s">
        <v>108</v>
      </c>
      <c r="B216" s="29"/>
      <c r="C216" s="29">
        <f t="shared" si="44"/>
        <v>7.6190476190476197E-2</v>
      </c>
      <c r="D216" s="29">
        <f t="shared" si="44"/>
        <v>2.9498525073746312E-2</v>
      </c>
      <c r="E216" s="29">
        <f t="shared" si="44"/>
        <v>1.0642652476463364E-2</v>
      </c>
      <c r="F216" s="29">
        <f t="shared" si="44"/>
        <v>6.5208586472255969E-2</v>
      </c>
      <c r="G216" s="29">
        <f t="shared" si="44"/>
        <v>-0.11806083650190113</v>
      </c>
      <c r="H216" s="29">
        <f t="shared" si="44"/>
        <v>8.3854278939426596E-2</v>
      </c>
      <c r="I216" s="29">
        <f t="shared" si="44"/>
        <v>9.2283214001591091E-2</v>
      </c>
    </row>
    <row r="217" spans="1:9" x14ac:dyDescent="0.3">
      <c r="A217" s="30" t="s">
        <v>109</v>
      </c>
      <c r="B217" s="29"/>
      <c r="C217" s="29">
        <f t="shared" si="44"/>
        <v>-0.12742718446601942</v>
      </c>
      <c r="D217" s="29">
        <f t="shared" si="44"/>
        <v>-0.10152990264255911</v>
      </c>
      <c r="E217" s="29">
        <f t="shared" si="44"/>
        <v>-7.8947368421052627E-2</v>
      </c>
      <c r="F217" s="29">
        <f t="shared" si="44"/>
        <v>3.3613445378151263E-3</v>
      </c>
      <c r="G217" s="29">
        <f t="shared" si="44"/>
        <v>-0.135678391959799</v>
      </c>
      <c r="H217" s="29">
        <f t="shared" si="44"/>
        <v>-1.7441860465116279E-2</v>
      </c>
      <c r="I217" s="29">
        <f t="shared" si="44"/>
        <v>0.24852071005917159</v>
      </c>
    </row>
    <row r="218" spans="1:9" x14ac:dyDescent="0.3">
      <c r="A218" s="32" t="s">
        <v>110</v>
      </c>
      <c r="B218" s="33"/>
      <c r="C218" s="33"/>
      <c r="D218" s="33"/>
      <c r="E218" s="33">
        <f t="shared" ref="E218:I229" si="45">(E114-D114)/(D114)</f>
        <v>0.15959849435382686</v>
      </c>
      <c r="F218" s="33">
        <f t="shared" si="45"/>
        <v>6.1674962129409219E-2</v>
      </c>
      <c r="G218" s="33">
        <f t="shared" si="45"/>
        <v>-4.7390949857317573E-2</v>
      </c>
      <c r="H218" s="33">
        <f t="shared" si="45"/>
        <v>0.22563389322777361</v>
      </c>
      <c r="I218" s="33">
        <f t="shared" si="45"/>
        <v>8.9298184357541902E-2</v>
      </c>
    </row>
    <row r="219" spans="1:9" x14ac:dyDescent="0.3">
      <c r="A219" s="30" t="s">
        <v>107</v>
      </c>
      <c r="B219" s="29"/>
      <c r="C219" s="33"/>
      <c r="D219" s="33"/>
      <c r="E219" s="33">
        <f t="shared" si="45"/>
        <v>0.13154853620955315</v>
      </c>
      <c r="F219" s="33">
        <f t="shared" si="45"/>
        <v>7.114893617021277E-2</v>
      </c>
      <c r="G219" s="33">
        <f t="shared" si="45"/>
        <v>-6.3721595423486418E-2</v>
      </c>
      <c r="H219" s="33">
        <f t="shared" si="45"/>
        <v>0.18295994568906992</v>
      </c>
      <c r="I219" s="33">
        <f t="shared" si="45"/>
        <v>5.9971305595408898E-2</v>
      </c>
    </row>
    <row r="220" spans="1:9" x14ac:dyDescent="0.3">
      <c r="A220" s="30" t="s">
        <v>108</v>
      </c>
      <c r="B220" s="29"/>
      <c r="C220" s="33"/>
      <c r="D220" s="33"/>
      <c r="E220" s="33">
        <f t="shared" si="45"/>
        <v>0.22755741127348644</v>
      </c>
      <c r="F220" s="33">
        <f t="shared" si="45"/>
        <v>0.05</v>
      </c>
      <c r="G220" s="33">
        <f t="shared" si="45"/>
        <v>-1.101392938127632E-2</v>
      </c>
      <c r="H220" s="33">
        <f t="shared" si="45"/>
        <v>0.30887651490337376</v>
      </c>
      <c r="I220" s="33">
        <f t="shared" si="45"/>
        <v>0.13288288288288289</v>
      </c>
    </row>
    <row r="221" spans="1:9" x14ac:dyDescent="0.3">
      <c r="A221" s="30" t="s">
        <v>109</v>
      </c>
      <c r="B221" s="29"/>
      <c r="C221" s="33"/>
      <c r="D221" s="33"/>
      <c r="E221" s="33">
        <f t="shared" si="45"/>
        <v>0.11488250652741515</v>
      </c>
      <c r="F221" s="33">
        <f t="shared" si="45"/>
        <v>1.1709601873536301E-2</v>
      </c>
      <c r="G221" s="33">
        <f t="shared" si="45"/>
        <v>-6.9444444444444448E-2</v>
      </c>
      <c r="H221" s="33">
        <f t="shared" si="45"/>
        <v>0.21890547263681592</v>
      </c>
      <c r="I221" s="33">
        <f t="shared" si="45"/>
        <v>0.15102040816326531</v>
      </c>
    </row>
    <row r="222" spans="1:9" x14ac:dyDescent="0.3">
      <c r="A222" s="32" t="s">
        <v>111</v>
      </c>
      <c r="B222" s="33"/>
      <c r="C222" s="33">
        <f t="shared" ref="C222:D225" si="46">(C118-B118)/(B118)</f>
        <v>0.23410498858819692</v>
      </c>
      <c r="D222" s="33">
        <f t="shared" si="46"/>
        <v>0.11941875825627477</v>
      </c>
      <c r="E222" s="33">
        <f t="shared" si="45"/>
        <v>0.21170639603493038</v>
      </c>
      <c r="F222" s="33">
        <f t="shared" si="45"/>
        <v>0.20919361121932217</v>
      </c>
      <c r="G222" s="33">
        <f t="shared" si="45"/>
        <v>7.5869845360824736E-2</v>
      </c>
      <c r="H222" s="33">
        <f t="shared" si="45"/>
        <v>0.24120377301991316</v>
      </c>
      <c r="I222" s="33">
        <f t="shared" si="45"/>
        <v>-8.9626055488540413E-2</v>
      </c>
    </row>
    <row r="223" spans="1:9" x14ac:dyDescent="0.3">
      <c r="A223" s="30" t="s">
        <v>107</v>
      </c>
      <c r="B223" s="29"/>
      <c r="C223" s="29">
        <f t="shared" si="46"/>
        <v>0.28918650793650796</v>
      </c>
      <c r="D223" s="29">
        <f t="shared" si="46"/>
        <v>0.12350904193920739</v>
      </c>
      <c r="E223" s="29">
        <f t="shared" si="45"/>
        <v>0.19726027397260273</v>
      </c>
      <c r="F223" s="29">
        <f t="shared" si="45"/>
        <v>0.21910755148741418</v>
      </c>
      <c r="G223" s="29">
        <f t="shared" si="45"/>
        <v>8.7517597372125763E-2</v>
      </c>
      <c r="H223" s="29">
        <f t="shared" si="45"/>
        <v>0.24012944983818771</v>
      </c>
      <c r="I223" s="29">
        <f t="shared" si="45"/>
        <v>-5.7759220598469031E-2</v>
      </c>
    </row>
    <row r="224" spans="1:9" x14ac:dyDescent="0.3">
      <c r="A224" s="30" t="s">
        <v>108</v>
      </c>
      <c r="B224" s="29"/>
      <c r="C224" s="29">
        <f t="shared" si="46"/>
        <v>0.14054054054054055</v>
      </c>
      <c r="D224" s="29">
        <f t="shared" si="46"/>
        <v>0.12606635071090047</v>
      </c>
      <c r="E224" s="29">
        <f t="shared" si="45"/>
        <v>0.26936026936026936</v>
      </c>
      <c r="F224" s="29">
        <f t="shared" si="45"/>
        <v>0.19893899204244031</v>
      </c>
      <c r="G224" s="29">
        <f t="shared" si="45"/>
        <v>4.8672566371681415E-2</v>
      </c>
      <c r="H224" s="29">
        <f t="shared" si="45"/>
        <v>0.2378691983122363</v>
      </c>
      <c r="I224" s="29">
        <f t="shared" si="45"/>
        <v>-0.17426501917341286</v>
      </c>
    </row>
    <row r="225" spans="1:9" x14ac:dyDescent="0.3">
      <c r="A225" s="30" t="s">
        <v>109</v>
      </c>
      <c r="B225" s="29"/>
      <c r="C225" s="29">
        <f t="shared" si="46"/>
        <v>3.968253968253968E-2</v>
      </c>
      <c r="D225" s="29">
        <f t="shared" si="46"/>
        <v>-1.5267175572519083E-2</v>
      </c>
      <c r="E225" s="29">
        <f t="shared" si="45"/>
        <v>7.7519379844961239E-3</v>
      </c>
      <c r="F225" s="29">
        <f t="shared" si="45"/>
        <v>6.1538461538461542E-2</v>
      </c>
      <c r="G225" s="29">
        <f t="shared" si="45"/>
        <v>7.2463768115942032E-2</v>
      </c>
      <c r="H225" s="29">
        <f t="shared" si="45"/>
        <v>0.31756756756756754</v>
      </c>
      <c r="I225" s="29">
        <f t="shared" si="45"/>
        <v>-1.0256410256410256E-2</v>
      </c>
    </row>
    <row r="226" spans="1:9" x14ac:dyDescent="0.3">
      <c r="A226" s="32" t="s">
        <v>112</v>
      </c>
      <c r="B226" s="33"/>
      <c r="C226" s="33"/>
      <c r="D226" s="33"/>
      <c r="E226" s="33">
        <f t="shared" si="45"/>
        <v>9.0563647878404055E-2</v>
      </c>
      <c r="F226" s="33">
        <f t="shared" si="45"/>
        <v>1.7034456058846303E-2</v>
      </c>
      <c r="G226" s="33">
        <f t="shared" si="45"/>
        <v>-4.3014845831747243E-2</v>
      </c>
      <c r="H226" s="33">
        <f t="shared" si="45"/>
        <v>6.2649164677804292E-2</v>
      </c>
      <c r="I226" s="33">
        <f t="shared" si="45"/>
        <v>0.11454239191465469</v>
      </c>
    </row>
    <row r="227" spans="1:9" x14ac:dyDescent="0.3">
      <c r="A227" s="30" t="s">
        <v>107</v>
      </c>
      <c r="B227" s="29"/>
      <c r="C227" s="33"/>
      <c r="D227" s="33"/>
      <c r="E227" s="29">
        <f t="shared" si="45"/>
        <v>8.8280060882800604E-2</v>
      </c>
      <c r="F227" s="29">
        <f t="shared" si="45"/>
        <v>1.3146853146853148E-2</v>
      </c>
      <c r="G227" s="29">
        <f t="shared" si="45"/>
        <v>-4.7763666482606291E-2</v>
      </c>
      <c r="H227" s="29">
        <f t="shared" si="45"/>
        <v>6.0887213685126125E-2</v>
      </c>
      <c r="I227" s="29">
        <f t="shared" si="45"/>
        <v>0.1235310194042088</v>
      </c>
    </row>
    <row r="228" spans="1:9" x14ac:dyDescent="0.3">
      <c r="A228" s="30" t="s">
        <v>108</v>
      </c>
      <c r="B228" s="29"/>
      <c r="C228" s="33"/>
      <c r="D228" s="33"/>
      <c r="E228" s="29">
        <f t="shared" si="45"/>
        <v>0.13670886075949368</v>
      </c>
      <c r="F228" s="29">
        <f t="shared" si="45"/>
        <v>3.5634743875278395E-2</v>
      </c>
      <c r="G228" s="29">
        <f t="shared" si="45"/>
        <v>-2.1505376344086023E-2</v>
      </c>
      <c r="H228" s="29">
        <f t="shared" si="45"/>
        <v>9.4505494505494503E-2</v>
      </c>
      <c r="I228" s="29">
        <f t="shared" si="45"/>
        <v>7.7643908969210168E-2</v>
      </c>
    </row>
    <row r="229" spans="1:9" x14ac:dyDescent="0.3">
      <c r="A229" s="30" t="s">
        <v>109</v>
      </c>
      <c r="B229" s="29"/>
      <c r="C229" s="33"/>
      <c r="D229" s="33"/>
      <c r="E229" s="29">
        <f t="shared" si="45"/>
        <v>-8.6142322097378279E-2</v>
      </c>
      <c r="F229" s="29">
        <f t="shared" si="45"/>
        <v>-2.8688524590163935E-2</v>
      </c>
      <c r="G229" s="29">
        <f t="shared" si="45"/>
        <v>-9.7046413502109699E-2</v>
      </c>
      <c r="H229" s="29">
        <f t="shared" si="45"/>
        <v>-0.11214953271028037</v>
      </c>
      <c r="I229" s="29">
        <f t="shared" si="45"/>
        <v>0.23157894736842105</v>
      </c>
    </row>
    <row r="230" spans="1:9" x14ac:dyDescent="0.3">
      <c r="A230" s="32" t="s">
        <v>139</v>
      </c>
      <c r="B230" s="33"/>
      <c r="C230" s="33">
        <f t="shared" ref="C230:C248" si="47">(C126-B126)/(B126)</f>
        <v>3.1375985977212972E-2</v>
      </c>
      <c r="D230" s="33"/>
      <c r="E230" s="33"/>
      <c r="F230" s="33"/>
      <c r="G230" s="33"/>
      <c r="H230" s="33"/>
      <c r="I230" s="33"/>
    </row>
    <row r="231" spans="1:9" x14ac:dyDescent="0.3">
      <c r="A231" s="30" t="s">
        <v>107</v>
      </c>
      <c r="B231" s="29"/>
      <c r="C231" s="29">
        <f t="shared" si="47"/>
        <v>2.8121775025799794E-2</v>
      </c>
      <c r="D231" s="29"/>
      <c r="E231" s="29"/>
      <c r="F231" s="29"/>
      <c r="G231" s="29"/>
      <c r="H231" s="29"/>
      <c r="I231" s="29"/>
    </row>
    <row r="232" spans="1:9" x14ac:dyDescent="0.3">
      <c r="A232" s="30" t="s">
        <v>108</v>
      </c>
      <c r="B232" s="29"/>
      <c r="C232" s="29">
        <f t="shared" si="47"/>
        <v>4.8969072164948453E-2</v>
      </c>
      <c r="D232" s="29"/>
      <c r="E232" s="29"/>
      <c r="F232" s="29"/>
      <c r="G232" s="29"/>
      <c r="H232" s="29"/>
      <c r="I232" s="29"/>
    </row>
    <row r="233" spans="1:9" x14ac:dyDescent="0.3">
      <c r="A233" s="30" t="s">
        <v>109</v>
      </c>
      <c r="B233" s="29"/>
      <c r="C233" s="29">
        <f t="shared" si="47"/>
        <v>-2.1660649819494584E-2</v>
      </c>
      <c r="D233" s="29"/>
      <c r="E233" s="29"/>
      <c r="F233" s="29"/>
      <c r="G233" s="29"/>
      <c r="H233" s="29"/>
      <c r="I233" s="29"/>
    </row>
    <row r="234" spans="1:9" x14ac:dyDescent="0.3">
      <c r="A234" s="32" t="s">
        <v>140</v>
      </c>
      <c r="B234" s="33"/>
      <c r="C234" s="33">
        <f t="shared" si="47"/>
        <v>7.0372976776917661E-3</v>
      </c>
      <c r="D234" s="33"/>
      <c r="E234" s="33"/>
      <c r="F234" s="33"/>
      <c r="G234" s="33"/>
      <c r="H234" s="33"/>
      <c r="I234" s="33"/>
    </row>
    <row r="235" spans="1:9" x14ac:dyDescent="0.3">
      <c r="A235" s="30" t="s">
        <v>107</v>
      </c>
      <c r="B235" s="29"/>
      <c r="C235" s="29">
        <f t="shared" si="47"/>
        <v>6.6505441354292621E-2</v>
      </c>
      <c r="D235" s="29"/>
      <c r="E235" s="29"/>
      <c r="F235" s="29"/>
      <c r="G235" s="29"/>
      <c r="H235" s="29"/>
      <c r="I235" s="29"/>
    </row>
    <row r="236" spans="1:9" x14ac:dyDescent="0.3">
      <c r="A236" s="30" t="s">
        <v>108</v>
      </c>
      <c r="B236" s="29"/>
      <c r="C236" s="29">
        <f t="shared" si="47"/>
        <v>-7.2144288577154311E-2</v>
      </c>
      <c r="D236" s="29"/>
      <c r="E236" s="29"/>
      <c r="F236" s="29"/>
      <c r="G236" s="29"/>
      <c r="H236" s="29"/>
      <c r="I236" s="29"/>
    </row>
    <row r="237" spans="1:9" x14ac:dyDescent="0.3">
      <c r="A237" s="30" t="s">
        <v>109</v>
      </c>
      <c r="B237" s="29"/>
      <c r="C237" s="29">
        <f t="shared" si="47"/>
        <v>-9.4736842105263161E-2</v>
      </c>
      <c r="D237" s="29"/>
      <c r="E237" s="29"/>
      <c r="F237" s="29"/>
      <c r="G237" s="29"/>
      <c r="H237" s="29"/>
      <c r="I237" s="29"/>
    </row>
    <row r="238" spans="1:9" x14ac:dyDescent="0.3">
      <c r="A238" s="32" t="s">
        <v>141</v>
      </c>
      <c r="B238" s="33"/>
      <c r="C238" s="33">
        <f t="shared" si="47"/>
        <v>0.15099337748344371</v>
      </c>
      <c r="D238" s="33"/>
      <c r="E238" s="33"/>
      <c r="F238" s="33"/>
      <c r="G238" s="33"/>
      <c r="H238" s="33"/>
      <c r="I238" s="33"/>
    </row>
    <row r="239" spans="1:9" x14ac:dyDescent="0.3">
      <c r="A239" s="30" t="s">
        <v>107</v>
      </c>
      <c r="B239" s="29"/>
      <c r="C239" s="29">
        <f t="shared" si="47"/>
        <v>0.26106194690265488</v>
      </c>
      <c r="D239" s="29"/>
      <c r="E239" s="29"/>
      <c r="F239" s="29"/>
      <c r="G239" s="29"/>
      <c r="H239" s="29"/>
      <c r="I239" s="29"/>
    </row>
    <row r="240" spans="1:9" x14ac:dyDescent="0.3">
      <c r="A240" s="30" t="s">
        <v>108</v>
      </c>
      <c r="B240" s="29"/>
      <c r="C240" s="29">
        <f t="shared" si="47"/>
        <v>-8.6956521739130436E-3</v>
      </c>
      <c r="D240" s="29"/>
      <c r="E240" s="29"/>
      <c r="F240" s="29"/>
      <c r="G240" s="29"/>
      <c r="H240" s="29"/>
      <c r="I240" s="29"/>
    </row>
    <row r="241" spans="1:9" x14ac:dyDescent="0.3">
      <c r="A241" s="30" t="s">
        <v>109</v>
      </c>
      <c r="B241" s="29"/>
      <c r="C241" s="29">
        <f t="shared" si="47"/>
        <v>-2.7397260273972601E-2</v>
      </c>
      <c r="D241" s="29"/>
      <c r="E241" s="29"/>
      <c r="F241" s="29"/>
      <c r="G241" s="29"/>
      <c r="H241" s="29"/>
      <c r="I241" s="29"/>
    </row>
    <row r="242" spans="1:9" x14ac:dyDescent="0.3">
      <c r="A242" s="32" t="s">
        <v>142</v>
      </c>
      <c r="B242" s="33"/>
      <c r="C242" s="33">
        <f t="shared" si="47"/>
        <v>-5.0538737814263726E-2</v>
      </c>
      <c r="D242" s="33"/>
      <c r="E242" s="33"/>
      <c r="F242" s="33"/>
      <c r="G242" s="33"/>
      <c r="H242" s="33"/>
      <c r="I242" s="33"/>
    </row>
    <row r="243" spans="1:9" x14ac:dyDescent="0.3">
      <c r="A243" s="30" t="s">
        <v>107</v>
      </c>
      <c r="B243" s="29"/>
      <c r="C243" s="29">
        <f t="shared" si="47"/>
        <v>-3.9757667550170392E-2</v>
      </c>
      <c r="D243" s="29"/>
      <c r="E243" s="29"/>
      <c r="F243" s="29"/>
      <c r="G243" s="29"/>
      <c r="H243" s="29"/>
      <c r="I243" s="29"/>
    </row>
    <row r="244" spans="1:9" x14ac:dyDescent="0.3">
      <c r="A244" s="30" t="s">
        <v>108</v>
      </c>
      <c r="B244" s="29"/>
      <c r="C244" s="29">
        <f t="shared" si="47"/>
        <v>-7.2477962781586677E-2</v>
      </c>
      <c r="D244" s="29"/>
      <c r="E244" s="29"/>
      <c r="F244" s="29"/>
      <c r="G244" s="29"/>
      <c r="H244" s="29"/>
      <c r="I244" s="29"/>
    </row>
    <row r="245" spans="1:9" x14ac:dyDescent="0.3">
      <c r="A245" s="30" t="s">
        <v>109</v>
      </c>
      <c r="B245" s="29"/>
      <c r="C245" s="29">
        <f t="shared" si="47"/>
        <v>-7.6271186440677971E-2</v>
      </c>
      <c r="D245" s="29"/>
      <c r="E245" s="29"/>
      <c r="F245" s="29"/>
      <c r="G245" s="29"/>
      <c r="H245" s="29"/>
      <c r="I245" s="29"/>
    </row>
    <row r="246" spans="1:9" x14ac:dyDescent="0.3">
      <c r="A246" s="32" t="s">
        <v>117</v>
      </c>
      <c r="B246" s="33"/>
      <c r="C246" s="33">
        <f t="shared" si="47"/>
        <v>-0.36521739130434783</v>
      </c>
      <c r="D246" s="33">
        <f t="shared" ref="D246:H248" si="48">(D142-C142)/(C142)</f>
        <v>0</v>
      </c>
      <c r="E246" s="33">
        <f t="shared" si="48"/>
        <v>0.20547945205479451</v>
      </c>
      <c r="F246" s="33">
        <f t="shared" si="48"/>
        <v>-0.52272727272727271</v>
      </c>
      <c r="G246" s="33">
        <f t="shared" si="48"/>
        <v>-0.2857142857142857</v>
      </c>
      <c r="H246" s="33">
        <f t="shared" si="48"/>
        <v>-0.16666666666666666</v>
      </c>
      <c r="I246" s="33">
        <v>3.02</v>
      </c>
    </row>
    <row r="247" spans="1:9" x14ac:dyDescent="0.3">
      <c r="A247" s="34" t="s">
        <v>118</v>
      </c>
      <c r="B247" s="36"/>
      <c r="C247" s="36">
        <f t="shared" si="47"/>
        <v>6.2924636772237905E-2</v>
      </c>
      <c r="D247" s="36">
        <f t="shared" si="48"/>
        <v>5.6577179008096501E-2</v>
      </c>
      <c r="E247" s="36">
        <f t="shared" si="48"/>
        <v>6.9866286104303038E-2</v>
      </c>
      <c r="F247" s="36">
        <f t="shared" si="48"/>
        <v>7.9251848629839056E-2</v>
      </c>
      <c r="G247" s="36">
        <f t="shared" si="48"/>
        <v>-4.4333387070772209E-2</v>
      </c>
      <c r="H247" s="36">
        <f t="shared" si="48"/>
        <v>0.18907444894286998</v>
      </c>
      <c r="I247" s="36">
        <f>(I143-H143)/(H143)</f>
        <v>5.0670323694228359E-2</v>
      </c>
    </row>
    <row r="248" spans="1:9" x14ac:dyDescent="0.3">
      <c r="A248" s="32" t="s">
        <v>119</v>
      </c>
      <c r="B248" s="33"/>
      <c r="C248" s="36">
        <f t="shared" si="47"/>
        <v>-1.3622603430877902E-2</v>
      </c>
      <c r="D248" s="36">
        <f t="shared" si="48"/>
        <v>4.4501278772378514E-2</v>
      </c>
      <c r="E248" s="36">
        <f t="shared" si="48"/>
        <v>-7.6395690499510283E-2</v>
      </c>
      <c r="F248" s="36">
        <f t="shared" si="48"/>
        <v>1.0604453870625663E-2</v>
      </c>
      <c r="G248" s="36">
        <f t="shared" si="48"/>
        <v>-3.1479538300104928E-2</v>
      </c>
      <c r="H248" s="36">
        <f t="shared" si="48"/>
        <v>0.19447453954496208</v>
      </c>
      <c r="I248" s="36">
        <f>(I144-H144)/(H144)</f>
        <v>6.3945578231292516E-2</v>
      </c>
    </row>
    <row r="249" spans="1:9" x14ac:dyDescent="0.3">
      <c r="A249" s="30" t="s">
        <v>107</v>
      </c>
      <c r="B249" s="29"/>
      <c r="C249" s="29"/>
      <c r="D249" s="29"/>
      <c r="E249" s="29"/>
      <c r="F249" s="29"/>
      <c r="G249" s="29">
        <f t="shared" ref="G249:H251" si="49">(G145-F145)/(F145)</f>
        <v>-9.6501809408926411E-3</v>
      </c>
      <c r="H249" s="29">
        <f t="shared" si="49"/>
        <v>0.20950060901339829</v>
      </c>
      <c r="I249" s="29">
        <f>(I145-H145)/(H145)</f>
        <v>5.4380664652567974E-2</v>
      </c>
    </row>
    <row r="250" spans="1:9" x14ac:dyDescent="0.3">
      <c r="A250" s="30" t="s">
        <v>108</v>
      </c>
      <c r="B250" s="29"/>
      <c r="C250" s="29"/>
      <c r="D250" s="29"/>
      <c r="E250" s="29"/>
      <c r="F250" s="29"/>
      <c r="G250" s="29">
        <f t="shared" si="49"/>
        <v>-0.24576271186440679</v>
      </c>
      <c r="H250" s="29">
        <f t="shared" si="49"/>
        <v>0.16853932584269662</v>
      </c>
      <c r="I250" s="29">
        <f>(I146-H146)/(H146)</f>
        <v>-9.6153846153846159E-3</v>
      </c>
    </row>
    <row r="251" spans="1:9" x14ac:dyDescent="0.3">
      <c r="A251" s="30" t="s">
        <v>109</v>
      </c>
      <c r="B251" s="29"/>
      <c r="C251" s="29"/>
      <c r="D251" s="29"/>
      <c r="E251" s="29"/>
      <c r="F251" s="29"/>
      <c r="G251" s="29">
        <f t="shared" si="49"/>
        <v>4.1666666666666664E-2</v>
      </c>
      <c r="H251" s="29">
        <f t="shared" si="49"/>
        <v>0.16</v>
      </c>
      <c r="I251" s="29">
        <f>(I147-H147)/(H147)</f>
        <v>-0.10344827586206896</v>
      </c>
    </row>
    <row r="252" spans="1:9" x14ac:dyDescent="0.3">
      <c r="A252" s="30" t="s">
        <v>124</v>
      </c>
      <c r="B252" s="29"/>
      <c r="C252" s="29"/>
      <c r="D252" s="29"/>
      <c r="E252" s="29"/>
      <c r="F252" s="29"/>
      <c r="G252" s="29">
        <f>(G149-F149)/(F149)</f>
        <v>-0.15094339622641509</v>
      </c>
      <c r="H252" s="29">
        <f>(H149-G149)/(G149)</f>
        <v>-4.4444444444444446E-2</v>
      </c>
      <c r="I252" s="29">
        <f>(I149-H149)/(H149)</f>
        <v>0.43023255813953487</v>
      </c>
    </row>
    <row r="253" spans="1:9" x14ac:dyDescent="0.3">
      <c r="A253" s="32" t="s">
        <v>123</v>
      </c>
      <c r="B253" s="33"/>
      <c r="C253" s="33"/>
      <c r="D253" s="33"/>
      <c r="E253" s="33"/>
      <c r="F253" s="33"/>
      <c r="G253" s="33">
        <f>(G148-F148)/(F148)</f>
        <v>0.5714285714285714</v>
      </c>
      <c r="H253" s="33">
        <f>(H148-G148)/(G148)</f>
        <v>-4.6363636363636367</v>
      </c>
      <c r="I253" s="33">
        <f>(I148-H148)/(H148)</f>
        <v>-2.8</v>
      </c>
    </row>
    <row r="254" spans="1:9" ht="15" thickBot="1" x14ac:dyDescent="0.35">
      <c r="A254" s="31" t="s">
        <v>125</v>
      </c>
      <c r="B254" s="35"/>
      <c r="C254" s="35">
        <f t="shared" ref="C254:I254" si="50">(C150-B150)/(B150)</f>
        <v>5.8004640371229696E-2</v>
      </c>
      <c r="D254" s="35">
        <f t="shared" si="50"/>
        <v>6.0971089696071165E-2</v>
      </c>
      <c r="E254" s="35">
        <f t="shared" si="50"/>
        <v>5.9592430858806403E-2</v>
      </c>
      <c r="F254" s="35">
        <f t="shared" si="50"/>
        <v>7.4731433909388134E-2</v>
      </c>
      <c r="G254" s="35">
        <f t="shared" si="50"/>
        <v>-4.3817266150267146E-2</v>
      </c>
      <c r="H254" s="35">
        <f t="shared" si="50"/>
        <v>0.1907600994572628</v>
      </c>
      <c r="I254" s="35">
        <f t="shared" si="50"/>
        <v>4.8767344739323724E-2</v>
      </c>
    </row>
    <row r="255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0"/>
  <sheetViews>
    <sheetView workbookViewId="0">
      <selection activeCell="A36" sqref="A36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4" ht="60" customHeight="1" x14ac:dyDescent="0.3">
      <c r="A1" s="15" t="s">
        <v>2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3">
      <c r="A2" s="39" t="s">
        <v>143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x14ac:dyDescent="0.3">
      <c r="A3" s="40" t="s">
        <v>144</v>
      </c>
      <c r="B3" s="46">
        <f t="shared" ref="B3:I3" si="2">B21+B52+B83+B114+B145+B176+B207+B238+B269+B304+B323</f>
        <v>30601</v>
      </c>
      <c r="C3" s="46">
        <f t="shared" si="2"/>
        <v>32376</v>
      </c>
      <c r="D3" s="46">
        <f t="shared" si="2"/>
        <v>34350</v>
      </c>
      <c r="E3" s="46">
        <f t="shared" si="2"/>
        <v>36397</v>
      </c>
      <c r="F3" s="46">
        <f t="shared" si="2"/>
        <v>39117</v>
      </c>
      <c r="G3" s="46">
        <f t="shared" si="2"/>
        <v>37403</v>
      </c>
      <c r="H3" s="46">
        <f t="shared" si="2"/>
        <v>44538</v>
      </c>
      <c r="I3" s="46">
        <f t="shared" si="2"/>
        <v>46710</v>
      </c>
      <c r="J3" s="46">
        <f>J21+J52+J83+J114+J145+J176+J207+J238+J269+J304+J323</f>
        <v>46710</v>
      </c>
      <c r="K3" s="46">
        <f t="shared" ref="K3:N3" si="3">K21+K52+K83+K114+K145+K176+K207+K238+K269+K304+K323</f>
        <v>46710</v>
      </c>
      <c r="L3" s="46">
        <f t="shared" si="3"/>
        <v>46710</v>
      </c>
      <c r="M3" s="46">
        <f t="shared" si="3"/>
        <v>46710</v>
      </c>
      <c r="N3" s="46">
        <f t="shared" si="3"/>
        <v>46710</v>
      </c>
    </row>
    <row r="4" spans="1:14" x14ac:dyDescent="0.3">
      <c r="A4" s="41" t="s">
        <v>145</v>
      </c>
      <c r="B4" s="53" t="s">
        <v>146</v>
      </c>
      <c r="C4" s="53">
        <f>Historicals!C254</f>
        <v>5.8004640371229696E-2</v>
      </c>
      <c r="D4" s="53">
        <f>Historicals!D254</f>
        <v>6.0971089696071165E-2</v>
      </c>
      <c r="E4" s="53">
        <f>Historicals!E254</f>
        <v>5.9592430858806403E-2</v>
      </c>
      <c r="F4" s="53">
        <f>Historicals!F254</f>
        <v>7.4731433909388134E-2</v>
      </c>
      <c r="G4" s="53">
        <f>Historicals!G254</f>
        <v>-4.3817266150267146E-2</v>
      </c>
      <c r="H4" s="53">
        <f>Historicals!H254</f>
        <v>0.1907600994572628</v>
      </c>
      <c r="I4" s="53">
        <f>Historicals!I254</f>
        <v>4.8767344739323724E-2</v>
      </c>
      <c r="J4" s="53">
        <f>Historicals!J254</f>
        <v>0</v>
      </c>
      <c r="K4" s="53">
        <f>Historicals!K254</f>
        <v>0</v>
      </c>
      <c r="L4" s="53">
        <f>Historicals!L254</f>
        <v>0</v>
      </c>
      <c r="M4" s="53">
        <f>Historicals!M254</f>
        <v>0</v>
      </c>
      <c r="N4" s="53">
        <f>Historicals!N254</f>
        <v>0</v>
      </c>
    </row>
    <row r="5" spans="1:14" x14ac:dyDescent="0.3">
      <c r="A5" s="40" t="s">
        <v>147</v>
      </c>
      <c r="B5" s="46">
        <f t="shared" ref="B5:I5" si="4">B35+B66+B97+B128+B159+B190+B221+B252+B287+B306+B325</f>
        <v>4839</v>
      </c>
      <c r="C5" s="46">
        <f t="shared" si="4"/>
        <v>5291</v>
      </c>
      <c r="D5" s="46">
        <f t="shared" si="4"/>
        <v>5651</v>
      </c>
      <c r="E5" s="46">
        <f t="shared" si="4"/>
        <v>5126</v>
      </c>
      <c r="F5" s="46">
        <f t="shared" si="4"/>
        <v>5555</v>
      </c>
      <c r="G5" s="46">
        <f t="shared" si="4"/>
        <v>3697</v>
      </c>
      <c r="H5" s="46">
        <f t="shared" si="4"/>
        <v>7667</v>
      </c>
      <c r="I5" s="46">
        <f t="shared" si="4"/>
        <v>7573</v>
      </c>
      <c r="J5" s="48">
        <f>J35+J66+J97+J128+J159+J190+J221+J252+J287+J306+J325</f>
        <v>7573</v>
      </c>
      <c r="K5" s="48">
        <f t="shared" ref="K5:N5" si="5">K35+K66+K97+K128+K159+K190+K221+K252+K287+K306+K325</f>
        <v>7573</v>
      </c>
      <c r="L5" s="48">
        <f t="shared" si="5"/>
        <v>7573</v>
      </c>
      <c r="M5" s="48">
        <f t="shared" si="5"/>
        <v>7573</v>
      </c>
      <c r="N5" s="48">
        <f t="shared" si="5"/>
        <v>7573</v>
      </c>
    </row>
    <row r="6" spans="1:14" x14ac:dyDescent="0.3">
      <c r="A6" s="41" t="s">
        <v>145</v>
      </c>
      <c r="B6" s="53" t="str">
        <f>IFERROR((B5-A5)/(A5), "nm")</f>
        <v>nm</v>
      </c>
      <c r="C6" s="53">
        <f t="shared" ref="C6:I6" si="6">IFERROR((C5-B5)/(B5), "nm")</f>
        <v>9.340772886960115E-2</v>
      </c>
      <c r="D6" s="53">
        <f t="shared" si="6"/>
        <v>6.8040068040068041E-2</v>
      </c>
      <c r="E6" s="53">
        <f t="shared" si="6"/>
        <v>-9.2903910812245624E-2</v>
      </c>
      <c r="F6" s="53">
        <f t="shared" si="6"/>
        <v>8.3690987124463517E-2</v>
      </c>
      <c r="G6" s="53">
        <f t="shared" si="6"/>
        <v>-0.3344734473447345</v>
      </c>
      <c r="H6" s="53">
        <f t="shared" si="6"/>
        <v>1.0738436570192047</v>
      </c>
      <c r="I6" s="53">
        <f t="shared" si="6"/>
        <v>-1.2260336507108387E-2</v>
      </c>
      <c r="J6" s="53">
        <f t="shared" ref="J6" si="7">IFERROR((J5-I5)/(I5), "nm")</f>
        <v>0</v>
      </c>
      <c r="K6" s="53">
        <f t="shared" ref="K6" si="8">IFERROR((K5-J5)/(J5), "nm")</f>
        <v>0</v>
      </c>
      <c r="L6" s="53">
        <f t="shared" ref="L6" si="9">IFERROR((L5-K5)/(K5), "nm")</f>
        <v>0</v>
      </c>
      <c r="M6" s="53">
        <f t="shared" ref="M6" si="10">IFERROR((M5-L5)/(L5), "nm")</f>
        <v>0</v>
      </c>
      <c r="N6" s="53">
        <f t="shared" ref="N6" si="11">IFERROR((N5-M5)/(M5), "nm")</f>
        <v>0</v>
      </c>
    </row>
    <row r="7" spans="1:14" x14ac:dyDescent="0.3">
      <c r="A7" s="41" t="s">
        <v>148</v>
      </c>
      <c r="B7" s="53">
        <f>B5/B3</f>
        <v>0.15813208718669325</v>
      </c>
      <c r="C7" s="53">
        <f t="shared" ref="C7:N7" si="12">C5/C3</f>
        <v>0.16342352359772672</v>
      </c>
      <c r="D7" s="53">
        <f t="shared" si="12"/>
        <v>0.16451237263464338</v>
      </c>
      <c r="E7" s="53">
        <f t="shared" si="12"/>
        <v>0.14083578316894249</v>
      </c>
      <c r="F7" s="53">
        <f t="shared" si="12"/>
        <v>0.14200986783240024</v>
      </c>
      <c r="G7" s="53">
        <f t="shared" si="12"/>
        <v>9.8842338849824879E-2</v>
      </c>
      <c r="H7" s="53">
        <f t="shared" si="12"/>
        <v>0.17214513449189456</v>
      </c>
      <c r="I7" s="53">
        <f t="shared" si="12"/>
        <v>0.16212802397773496</v>
      </c>
      <c r="J7" s="53">
        <f t="shared" si="12"/>
        <v>0.16212802397773496</v>
      </c>
      <c r="K7" s="53">
        <f t="shared" si="12"/>
        <v>0.16212802397773496</v>
      </c>
      <c r="L7" s="53">
        <f t="shared" si="12"/>
        <v>0.16212802397773496</v>
      </c>
      <c r="M7" s="53">
        <f t="shared" si="12"/>
        <v>0.16212802397773496</v>
      </c>
      <c r="N7" s="53">
        <f t="shared" si="12"/>
        <v>0.16212802397773496</v>
      </c>
    </row>
    <row r="8" spans="1:14" x14ac:dyDescent="0.3">
      <c r="A8" s="40" t="s">
        <v>149</v>
      </c>
      <c r="B8" s="46">
        <f t="shared" ref="B8:N8" si="13">B38+B69+B100+B131+B162+B193+B224+B255+B290+B309+B328</f>
        <v>606</v>
      </c>
      <c r="C8" s="46">
        <f t="shared" si="13"/>
        <v>649</v>
      </c>
      <c r="D8" s="46">
        <f t="shared" si="13"/>
        <v>706</v>
      </c>
      <c r="E8" s="46">
        <f t="shared" si="13"/>
        <v>747</v>
      </c>
      <c r="F8" s="46">
        <f t="shared" si="13"/>
        <v>705</v>
      </c>
      <c r="G8" s="46">
        <f t="shared" si="13"/>
        <v>721</v>
      </c>
      <c r="H8" s="46">
        <f t="shared" si="13"/>
        <v>744</v>
      </c>
      <c r="I8" s="46">
        <f t="shared" si="13"/>
        <v>717</v>
      </c>
      <c r="J8" s="46">
        <f t="shared" si="13"/>
        <v>717</v>
      </c>
      <c r="K8" s="46">
        <f t="shared" si="13"/>
        <v>717</v>
      </c>
      <c r="L8" s="46">
        <f t="shared" si="13"/>
        <v>717</v>
      </c>
      <c r="M8" s="46">
        <f t="shared" si="13"/>
        <v>717</v>
      </c>
      <c r="N8" s="46">
        <f t="shared" si="13"/>
        <v>717</v>
      </c>
    </row>
    <row r="9" spans="1:14" x14ac:dyDescent="0.3">
      <c r="A9" s="41" t="s">
        <v>145</v>
      </c>
      <c r="B9" s="53" t="str">
        <f>IFERROR((B8-A8)/(A8), "nm")</f>
        <v>nm</v>
      </c>
      <c r="C9" s="53">
        <f t="shared" ref="C9:I9" si="14">IFERROR((C8-B8)/(B8), "nm")</f>
        <v>7.0957095709570955E-2</v>
      </c>
      <c r="D9" s="53">
        <f t="shared" si="14"/>
        <v>8.7827426810477657E-2</v>
      </c>
      <c r="E9" s="53">
        <f t="shared" si="14"/>
        <v>5.8073654390934842E-2</v>
      </c>
      <c r="F9" s="53">
        <f t="shared" si="14"/>
        <v>-5.6224899598393573E-2</v>
      </c>
      <c r="G9" s="53">
        <f t="shared" si="14"/>
        <v>2.2695035460992909E-2</v>
      </c>
      <c r="H9" s="53">
        <f t="shared" si="14"/>
        <v>3.1900138696255201E-2</v>
      </c>
      <c r="I9" s="53">
        <f t="shared" si="14"/>
        <v>-3.6290322580645164E-2</v>
      </c>
      <c r="J9" s="53">
        <f t="shared" ref="J9" si="15">IFERROR((J8-I8)/(I8), "nm")</f>
        <v>0</v>
      </c>
      <c r="K9" s="53">
        <f t="shared" ref="K9" si="16">IFERROR((K8-J8)/(J8), "nm")</f>
        <v>0</v>
      </c>
      <c r="L9" s="53">
        <f t="shared" ref="L9" si="17">IFERROR((L8-K8)/(K8), "nm")</f>
        <v>0</v>
      </c>
      <c r="M9" s="53">
        <f t="shared" ref="M9" si="18">IFERROR((M8-L8)/(L8), "nm")</f>
        <v>0</v>
      </c>
      <c r="N9" s="53">
        <f t="shared" ref="N9" si="19">IFERROR((N8-M8)/(M8), "nm")</f>
        <v>0</v>
      </c>
    </row>
    <row r="10" spans="1:14" x14ac:dyDescent="0.3">
      <c r="A10" s="41" t="s">
        <v>150</v>
      </c>
      <c r="B10" s="53">
        <f>B8/B3</f>
        <v>1.9803274402797295E-2</v>
      </c>
      <c r="C10" s="53">
        <f t="shared" ref="C10:N10" si="20">C8/C3</f>
        <v>2.0045712873733631E-2</v>
      </c>
      <c r="D10" s="53">
        <f t="shared" si="20"/>
        <v>2.0553129548762736E-2</v>
      </c>
      <c r="E10" s="53">
        <f t="shared" si="20"/>
        <v>2.0523669533203285E-2</v>
      </c>
      <c r="F10" s="53">
        <f t="shared" si="20"/>
        <v>1.8022854513382928E-2</v>
      </c>
      <c r="G10" s="53">
        <f t="shared" si="20"/>
        <v>1.9276528620698875E-2</v>
      </c>
      <c r="H10" s="53">
        <f t="shared" si="20"/>
        <v>1.6704836319547355E-2</v>
      </c>
      <c r="I10" s="53">
        <f t="shared" si="20"/>
        <v>1.5350032113037893E-2</v>
      </c>
      <c r="J10" s="53">
        <f t="shared" si="20"/>
        <v>1.5350032113037893E-2</v>
      </c>
      <c r="K10" s="53">
        <f t="shared" si="20"/>
        <v>1.5350032113037893E-2</v>
      </c>
      <c r="L10" s="53">
        <f t="shared" si="20"/>
        <v>1.5350032113037893E-2</v>
      </c>
      <c r="M10" s="53">
        <f t="shared" si="20"/>
        <v>1.5350032113037893E-2</v>
      </c>
      <c r="N10" s="53">
        <f t="shared" si="20"/>
        <v>1.5350032113037893E-2</v>
      </c>
    </row>
    <row r="11" spans="1:14" x14ac:dyDescent="0.3">
      <c r="A11" s="40" t="s">
        <v>151</v>
      </c>
      <c r="B11" s="46">
        <f t="shared" ref="B11:N11" si="21">(B42+B73+B104+B135+B166+B197+B228+B259+B294+B313+B332)</f>
        <v>4233</v>
      </c>
      <c r="C11" s="46">
        <f t="shared" si="21"/>
        <v>4642</v>
      </c>
      <c r="D11" s="46">
        <f t="shared" si="21"/>
        <v>4945</v>
      </c>
      <c r="E11" s="46">
        <f t="shared" si="21"/>
        <v>4379</v>
      </c>
      <c r="F11" s="46">
        <f t="shared" si="21"/>
        <v>4850</v>
      </c>
      <c r="G11" s="46">
        <f t="shared" si="21"/>
        <v>2976</v>
      </c>
      <c r="H11" s="46">
        <f t="shared" si="21"/>
        <v>6923</v>
      </c>
      <c r="I11" s="46">
        <f t="shared" si="21"/>
        <v>6856</v>
      </c>
      <c r="J11" s="46">
        <f t="shared" si="21"/>
        <v>6856</v>
      </c>
      <c r="K11" s="46">
        <f t="shared" si="21"/>
        <v>6856</v>
      </c>
      <c r="L11" s="46">
        <f t="shared" si="21"/>
        <v>6856</v>
      </c>
      <c r="M11" s="46">
        <f t="shared" si="21"/>
        <v>6856</v>
      </c>
      <c r="N11" s="46">
        <f t="shared" si="21"/>
        <v>6856</v>
      </c>
    </row>
    <row r="12" spans="1:14" x14ac:dyDescent="0.3">
      <c r="A12" s="41" t="s">
        <v>145</v>
      </c>
      <c r="B12" s="53" t="str">
        <f>IFERROR((B11-A11)/(A11), "nm")</f>
        <v>nm</v>
      </c>
      <c r="C12" s="53">
        <f t="shared" ref="C12:I12" si="22">IFERROR((C11-B11)/(B11), "nm")</f>
        <v>9.6621781242617527E-2</v>
      </c>
      <c r="D12" s="53">
        <f t="shared" si="22"/>
        <v>6.527358897027144E-2</v>
      </c>
      <c r="E12" s="53">
        <f t="shared" si="22"/>
        <v>-0.11445904954499495</v>
      </c>
      <c r="F12" s="53">
        <f t="shared" si="22"/>
        <v>0.10755880337976707</v>
      </c>
      <c r="G12" s="53">
        <f t="shared" si="22"/>
        <v>-0.38639175257731961</v>
      </c>
      <c r="H12" s="53">
        <f t="shared" si="22"/>
        <v>1.32627688172043</v>
      </c>
      <c r="I12" s="53">
        <f t="shared" si="22"/>
        <v>-9.6778853098367767E-3</v>
      </c>
      <c r="J12" s="53">
        <f t="shared" ref="J12" si="23">IFERROR((J11-I11)/(I11), "nm")</f>
        <v>0</v>
      </c>
      <c r="K12" s="53">
        <f t="shared" ref="K12" si="24">IFERROR((K11-J11)/(J11), "nm")</f>
        <v>0</v>
      </c>
      <c r="L12" s="53">
        <f t="shared" ref="L12" si="25">IFERROR((L11-K11)/(K11), "nm")</f>
        <v>0</v>
      </c>
      <c r="M12" s="53">
        <f t="shared" ref="M12" si="26">IFERROR((M11-L11)/(L11), "nm")</f>
        <v>0</v>
      </c>
      <c r="N12" s="53">
        <f t="shared" ref="N12" si="27">IFERROR((N11-M11)/(M11), "nm")</f>
        <v>0</v>
      </c>
    </row>
    <row r="13" spans="1:14" x14ac:dyDescent="0.3">
      <c r="A13" s="41" t="s">
        <v>148</v>
      </c>
      <c r="B13" s="53">
        <f>B11/B3</f>
        <v>0.13832881278389594</v>
      </c>
      <c r="C13" s="53">
        <f t="shared" ref="C13:N13" si="28">C11/C3</f>
        <v>0.14337781072399308</v>
      </c>
      <c r="D13" s="53">
        <f t="shared" si="28"/>
        <v>0.14395924308588065</v>
      </c>
      <c r="E13" s="53">
        <f t="shared" si="28"/>
        <v>0.12031211363573921</v>
      </c>
      <c r="F13" s="53">
        <f t="shared" si="28"/>
        <v>0.12398701331901731</v>
      </c>
      <c r="G13" s="53">
        <f t="shared" si="28"/>
        <v>7.9565810229126011E-2</v>
      </c>
      <c r="H13" s="53">
        <f t="shared" si="28"/>
        <v>0.1554402981723472</v>
      </c>
      <c r="I13" s="53">
        <f t="shared" si="28"/>
        <v>0.14677799186469706</v>
      </c>
      <c r="J13" s="53">
        <f t="shared" si="28"/>
        <v>0.14677799186469706</v>
      </c>
      <c r="K13" s="53">
        <f t="shared" si="28"/>
        <v>0.14677799186469706</v>
      </c>
      <c r="L13" s="53">
        <f t="shared" si="28"/>
        <v>0.14677799186469706</v>
      </c>
      <c r="M13" s="53">
        <f t="shared" si="28"/>
        <v>0.14677799186469706</v>
      </c>
      <c r="N13" s="53">
        <f t="shared" si="28"/>
        <v>0.14677799186469706</v>
      </c>
    </row>
    <row r="14" spans="1:14" x14ac:dyDescent="0.3">
      <c r="A14" s="40" t="s">
        <v>152</v>
      </c>
      <c r="B14" s="46">
        <f t="shared" ref="B14:N14" si="29">B45+B76+B107+B138+B169+B200+B231+B262+B297+B316+B335</f>
        <v>1003</v>
      </c>
      <c r="C14" s="46">
        <f t="shared" si="29"/>
        <v>1191</v>
      </c>
      <c r="D14" s="46">
        <f t="shared" si="29"/>
        <v>1201</v>
      </c>
      <c r="E14" s="46">
        <f t="shared" si="29"/>
        <v>1194</v>
      </c>
      <c r="F14" s="46">
        <f t="shared" si="29"/>
        <v>1075</v>
      </c>
      <c r="G14" s="46">
        <f t="shared" si="29"/>
        <v>1124</v>
      </c>
      <c r="H14" s="46">
        <f t="shared" si="29"/>
        <v>791</v>
      </c>
      <c r="I14" s="46">
        <f t="shared" si="29"/>
        <v>811</v>
      </c>
      <c r="J14" s="46">
        <f t="shared" si="29"/>
        <v>811</v>
      </c>
      <c r="K14" s="46">
        <f t="shared" si="29"/>
        <v>811</v>
      </c>
      <c r="L14" s="46">
        <f t="shared" si="29"/>
        <v>811</v>
      </c>
      <c r="M14" s="46">
        <f t="shared" si="29"/>
        <v>811</v>
      </c>
      <c r="N14" s="46">
        <f t="shared" si="29"/>
        <v>811</v>
      </c>
    </row>
    <row r="15" spans="1:14" x14ac:dyDescent="0.3">
      <c r="A15" s="41" t="s">
        <v>145</v>
      </c>
      <c r="B15" s="53" t="str">
        <f>IFERROR((B14-A14)/(A14), "nm")</f>
        <v>nm</v>
      </c>
      <c r="C15" s="53">
        <f t="shared" ref="C15:I15" si="30">IFERROR((C14-B14)/(B14), "nm")</f>
        <v>0.18743768693918245</v>
      </c>
      <c r="D15" s="53">
        <f t="shared" si="30"/>
        <v>8.3963056255247689E-3</v>
      </c>
      <c r="E15" s="53">
        <f t="shared" si="30"/>
        <v>-5.8284762697751874E-3</v>
      </c>
      <c r="F15" s="53">
        <f t="shared" si="30"/>
        <v>-9.9664991624790616E-2</v>
      </c>
      <c r="G15" s="53">
        <f t="shared" si="30"/>
        <v>4.5581395348837206E-2</v>
      </c>
      <c r="H15" s="53">
        <f t="shared" si="30"/>
        <v>-0.29626334519572955</v>
      </c>
      <c r="I15" s="53">
        <f t="shared" si="30"/>
        <v>2.5284450063211124E-2</v>
      </c>
      <c r="J15" s="53">
        <f t="shared" ref="J15" si="31">IFERROR((J14-I14)/(I14), "nm")</f>
        <v>0</v>
      </c>
      <c r="K15" s="53">
        <f t="shared" ref="K15" si="32">IFERROR((K14-J14)/(J14), "nm")</f>
        <v>0</v>
      </c>
      <c r="L15" s="53">
        <f t="shared" ref="L15" si="33">IFERROR((L14-K14)/(K14), "nm")</f>
        <v>0</v>
      </c>
      <c r="M15" s="53">
        <f t="shared" ref="M15" si="34">IFERROR((M14-L14)/(L14), "nm")</f>
        <v>0</v>
      </c>
      <c r="N15" s="53">
        <f t="shared" ref="N15" si="35">IFERROR((N14-M14)/(M14), "nm")</f>
        <v>0</v>
      </c>
    </row>
    <row r="16" spans="1:14" x14ac:dyDescent="0.3">
      <c r="A16" s="41" t="s">
        <v>150</v>
      </c>
      <c r="B16" s="53">
        <f>B14/B3</f>
        <v>3.2776706643573739E-2</v>
      </c>
      <c r="C16" s="53">
        <f t="shared" ref="C16:N16" si="36">C14/C3</f>
        <v>3.6786508524833207E-2</v>
      </c>
      <c r="D16" s="53">
        <f t="shared" si="36"/>
        <v>3.4963609898107713E-2</v>
      </c>
      <c r="E16" s="53">
        <f t="shared" si="36"/>
        <v>3.2804901502871117E-2</v>
      </c>
      <c r="F16" s="53">
        <f t="shared" si="36"/>
        <v>2.7481657591328579E-2</v>
      </c>
      <c r="G16" s="53">
        <f t="shared" si="36"/>
        <v>3.0051065422559687E-2</v>
      </c>
      <c r="H16" s="53">
        <f t="shared" si="36"/>
        <v>1.7760114958013381E-2</v>
      </c>
      <c r="I16" s="53">
        <f t="shared" si="36"/>
        <v>1.7362449154356668E-2</v>
      </c>
      <c r="J16" s="53">
        <f t="shared" si="36"/>
        <v>1.7362449154356668E-2</v>
      </c>
      <c r="K16" s="53">
        <f t="shared" si="36"/>
        <v>1.7362449154356668E-2</v>
      </c>
      <c r="L16" s="53">
        <f t="shared" si="36"/>
        <v>1.7362449154356668E-2</v>
      </c>
      <c r="M16" s="53">
        <f t="shared" si="36"/>
        <v>1.7362449154356668E-2</v>
      </c>
      <c r="N16" s="53">
        <f t="shared" si="36"/>
        <v>1.7362449154356668E-2</v>
      </c>
    </row>
    <row r="17" spans="1:14" x14ac:dyDescent="0.3">
      <c r="A17" s="9" t="s">
        <v>153</v>
      </c>
      <c r="B17" s="1">
        <f>B48+B79+B110+B141+B172+B203+B234+B265+B300+B319+B338</f>
        <v>3011</v>
      </c>
      <c r="C17" s="1">
        <f t="shared" ref="C17:N17" si="37">C48+C79+C110+C141+C172+C203+C234+C265+C300+C319+C338</f>
        <v>3520</v>
      </c>
      <c r="D17" s="1">
        <f t="shared" si="37"/>
        <v>3989</v>
      </c>
      <c r="E17" s="1">
        <f t="shared" si="37"/>
        <v>4454</v>
      </c>
      <c r="F17" s="1">
        <f t="shared" si="37"/>
        <v>4744</v>
      </c>
      <c r="G17" s="1">
        <f t="shared" si="37"/>
        <v>4866</v>
      </c>
      <c r="H17" s="1">
        <f t="shared" si="37"/>
        <v>4904</v>
      </c>
      <c r="I17" s="1">
        <f t="shared" si="37"/>
        <v>4791</v>
      </c>
      <c r="J17" s="1">
        <f t="shared" si="37"/>
        <v>4791</v>
      </c>
      <c r="K17" s="1">
        <f t="shared" si="37"/>
        <v>4791</v>
      </c>
      <c r="L17" s="1">
        <f t="shared" si="37"/>
        <v>4791</v>
      </c>
      <c r="M17" s="1">
        <f t="shared" si="37"/>
        <v>4791</v>
      </c>
      <c r="N17" s="1">
        <f t="shared" si="37"/>
        <v>4791</v>
      </c>
    </row>
    <row r="18" spans="1:14" x14ac:dyDescent="0.3">
      <c r="A18" s="45" t="s">
        <v>145</v>
      </c>
      <c r="B18" s="53" t="str">
        <f>IFERROR(((B17-A17)/A17), "nm")</f>
        <v>nm</v>
      </c>
      <c r="C18" s="53">
        <f>IFERROR(((C17-B17)/B17), "nm")</f>
        <v>0.16904682829624709</v>
      </c>
      <c r="D18" s="53">
        <f t="shared" ref="D18:I18" si="38">IFERROR(((D17-C17)/C17), "nm")</f>
        <v>0.13323863636363636</v>
      </c>
      <c r="E18" s="53">
        <f t="shared" si="38"/>
        <v>0.11657056906492855</v>
      </c>
      <c r="F18" s="53">
        <f t="shared" si="38"/>
        <v>6.5110013471037273E-2</v>
      </c>
      <c r="G18" s="53">
        <f t="shared" si="38"/>
        <v>2.5716694772344013E-2</v>
      </c>
      <c r="H18" s="53">
        <f t="shared" si="38"/>
        <v>7.8092889436909164E-3</v>
      </c>
      <c r="I18" s="53">
        <f t="shared" si="38"/>
        <v>-2.3042414355628059E-2</v>
      </c>
      <c r="J18" s="53">
        <f t="shared" ref="J18" si="39">IFERROR(((J17-I17)/I17), "nm")</f>
        <v>0</v>
      </c>
      <c r="K18" s="53">
        <f t="shared" ref="K18" si="40">IFERROR(((K17-J17)/J17), "nm")</f>
        <v>0</v>
      </c>
      <c r="L18" s="53">
        <f t="shared" ref="L18" si="41">IFERROR(((L17-K17)/K17), "nm")</f>
        <v>0</v>
      </c>
      <c r="M18" s="53">
        <f t="shared" ref="M18" si="42">IFERROR(((M17-L17)/L17), "nm")</f>
        <v>0</v>
      </c>
      <c r="N18" s="53">
        <f t="shared" ref="N18" si="43">IFERROR(((N17-M17)/M17), "nm")</f>
        <v>0</v>
      </c>
    </row>
    <row r="19" spans="1:14" x14ac:dyDescent="0.3">
      <c r="A19" s="45" t="s">
        <v>150</v>
      </c>
      <c r="B19" s="53">
        <f>B17/B3</f>
        <v>9.8395477271984569E-2</v>
      </c>
      <c r="C19" s="53">
        <f t="shared" ref="C19:N19" si="44">C17/C3</f>
        <v>0.10872251050160613</v>
      </c>
      <c r="D19" s="53">
        <f t="shared" si="44"/>
        <v>0.11612809315866085</v>
      </c>
      <c r="E19" s="53">
        <f t="shared" si="44"/>
        <v>0.12237272302662307</v>
      </c>
      <c r="F19" s="53">
        <f t="shared" si="44"/>
        <v>0.1212771940588491</v>
      </c>
      <c r="G19" s="53">
        <f t="shared" si="44"/>
        <v>0.13009651632222013</v>
      </c>
      <c r="H19" s="53">
        <f t="shared" si="44"/>
        <v>0.11010822219228523</v>
      </c>
      <c r="I19" s="53">
        <f t="shared" si="44"/>
        <v>0.10256904303147078</v>
      </c>
      <c r="J19" s="53">
        <f t="shared" si="44"/>
        <v>0.10256904303147078</v>
      </c>
      <c r="K19" s="53">
        <f t="shared" si="44"/>
        <v>0.10256904303147078</v>
      </c>
      <c r="L19" s="53">
        <f t="shared" si="44"/>
        <v>0.10256904303147078</v>
      </c>
      <c r="M19" s="53">
        <f t="shared" si="44"/>
        <v>0.10256904303147078</v>
      </c>
      <c r="N19" s="53">
        <f t="shared" si="44"/>
        <v>0.10256904303147078</v>
      </c>
    </row>
    <row r="20" spans="1:14" x14ac:dyDescent="0.3">
      <c r="A20" s="42" t="str">
        <f>+Historicals!A110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3">
      <c r="A21" s="9" t="s">
        <v>154</v>
      </c>
      <c r="B21" s="9">
        <f>+Historicals!B110</f>
        <v>13740</v>
      </c>
      <c r="C21" s="9">
        <f>+Historicals!C110</f>
        <v>14764</v>
      </c>
      <c r="D21" s="9">
        <f>+Historicals!D110</f>
        <v>15216</v>
      </c>
      <c r="E21" s="9">
        <f>+Historicals!E110</f>
        <v>14855</v>
      </c>
      <c r="F21" s="9">
        <f>+Historicals!F110</f>
        <v>15902</v>
      </c>
      <c r="G21" s="9">
        <f>+Historicals!G110</f>
        <v>14484</v>
      </c>
      <c r="H21" s="9">
        <f>+Historicals!H110</f>
        <v>17179</v>
      </c>
      <c r="I21" s="9">
        <f>+Historicals!I110</f>
        <v>18353</v>
      </c>
      <c r="J21" s="58">
        <f>J23+J27+J31</f>
        <v>18353</v>
      </c>
      <c r="K21" s="58">
        <f t="shared" ref="K21:N21" si="45">K23+K27+K31</f>
        <v>18353</v>
      </c>
      <c r="L21" s="58">
        <f t="shared" si="45"/>
        <v>18353</v>
      </c>
      <c r="M21" s="58">
        <f t="shared" si="45"/>
        <v>18353</v>
      </c>
      <c r="N21" s="58">
        <f t="shared" si="45"/>
        <v>18353</v>
      </c>
    </row>
    <row r="22" spans="1:14" x14ac:dyDescent="0.3">
      <c r="A22" s="43" t="s">
        <v>145</v>
      </c>
      <c r="B22" s="59" t="str">
        <f t="shared" ref="B22:H22" si="46">+IFERROR(B21/A21-1,"nm")</f>
        <v>nm</v>
      </c>
      <c r="C22" s="59">
        <f t="shared" si="46"/>
        <v>7.4526928675400228E-2</v>
      </c>
      <c r="D22" s="59">
        <f t="shared" si="46"/>
        <v>3.0615009482525046E-2</v>
      </c>
      <c r="E22" s="59">
        <f t="shared" si="46"/>
        <v>-2.372502628811779E-2</v>
      </c>
      <c r="F22" s="59">
        <f t="shared" si="46"/>
        <v>7.0481319421070276E-2</v>
      </c>
      <c r="G22" s="59">
        <f t="shared" si="46"/>
        <v>-8.9171173437303519E-2</v>
      </c>
      <c r="H22" s="59">
        <f t="shared" si="46"/>
        <v>0.18606738470035911</v>
      </c>
      <c r="I22" s="59">
        <f>+IFERROR(I21/H21-1,"nm")</f>
        <v>6.8339251411607238E-2</v>
      </c>
      <c r="J22" s="59">
        <f>IFERROR(J21/I21-1, "nm")</f>
        <v>0</v>
      </c>
      <c r="K22" s="59" t="str">
        <f>IFERROR(K21/#REF!-1, "nm")</f>
        <v>nm</v>
      </c>
      <c r="L22" s="59">
        <f t="shared" ref="L22:M22" si="47">IFERROR(L21/J21-1, "nm")</f>
        <v>0</v>
      </c>
      <c r="M22" s="59">
        <f t="shared" si="47"/>
        <v>0</v>
      </c>
      <c r="N22" s="59">
        <f>IFERROR(N21/L21-1, "nm")</f>
        <v>0</v>
      </c>
    </row>
    <row r="23" spans="1:14" x14ac:dyDescent="0.3">
      <c r="A23" s="44" t="s">
        <v>107</v>
      </c>
      <c r="B23" s="60">
        <f>+Historicals!B111</f>
        <v>8506</v>
      </c>
      <c r="C23" s="60">
        <f>+Historicals!C111</f>
        <v>9299</v>
      </c>
      <c r="D23" s="60">
        <f>+Historicals!D111</f>
        <v>9684</v>
      </c>
      <c r="E23" s="60">
        <f>+Historicals!E111</f>
        <v>9322</v>
      </c>
      <c r="F23" s="60">
        <f>+Historicals!F111</f>
        <v>10045</v>
      </c>
      <c r="G23" s="60">
        <f>+Historicals!G111</f>
        <v>9329</v>
      </c>
      <c r="H23" s="60">
        <f>+Historicals!H111</f>
        <v>11644</v>
      </c>
      <c r="I23" s="60">
        <f>+Historicals!I111</f>
        <v>12228</v>
      </c>
      <c r="J23" s="61">
        <f>I23*(1+J24)</f>
        <v>12228</v>
      </c>
      <c r="K23" s="61">
        <f>J23*(1+K24)</f>
        <v>12228</v>
      </c>
      <c r="L23" s="61">
        <f t="shared" ref="L23:N23" si="48">K23*(1+L24)</f>
        <v>12228</v>
      </c>
      <c r="M23" s="61">
        <f t="shared" si="48"/>
        <v>12228</v>
      </c>
      <c r="N23" s="61">
        <f t="shared" si="48"/>
        <v>12228</v>
      </c>
    </row>
    <row r="24" spans="1:14" x14ac:dyDescent="0.3">
      <c r="A24" s="43" t="s">
        <v>145</v>
      </c>
      <c r="B24" s="59" t="str">
        <f t="shared" ref="B24" si="49">+IFERROR(B23/A23-1,"nm")</f>
        <v>nm</v>
      </c>
      <c r="C24" s="59">
        <f t="shared" ref="C24" si="50">+IFERROR(C23/B23-1,"nm")</f>
        <v>9.3228309428638578E-2</v>
      </c>
      <c r="D24" s="59">
        <f t="shared" ref="D24" si="51">+IFERROR(D23/C23-1,"nm")</f>
        <v>4.1402301322722934E-2</v>
      </c>
      <c r="E24" s="59">
        <f t="shared" ref="E24" si="52">+IFERROR(E23/D23-1,"nm")</f>
        <v>-3.7381247418422192E-2</v>
      </c>
      <c r="F24" s="59">
        <f t="shared" ref="F24" si="53">+IFERROR(F23/E23-1,"nm")</f>
        <v>7.755846384895948E-2</v>
      </c>
      <c r="G24" s="59">
        <f t="shared" ref="G24" si="54">+IFERROR(G23/F23-1,"nm")</f>
        <v>-7.1279243404678949E-2</v>
      </c>
      <c r="H24" s="59">
        <f t="shared" ref="H24" si="55">+IFERROR(H23/G23-1,"nm")</f>
        <v>0.24815092721620746</v>
      </c>
      <c r="I24" s="59">
        <f>+IFERROR(I23/H23-1,"nm")</f>
        <v>5.0154586052902683E-2</v>
      </c>
      <c r="J24" s="59">
        <f>J25+J26</f>
        <v>0</v>
      </c>
      <c r="K24" s="59">
        <f t="shared" ref="K24:N24" si="56">K25+K26</f>
        <v>0</v>
      </c>
      <c r="L24" s="59">
        <f t="shared" si="56"/>
        <v>0</v>
      </c>
      <c r="M24" s="59">
        <f t="shared" si="56"/>
        <v>0</v>
      </c>
      <c r="N24" s="59">
        <f t="shared" si="56"/>
        <v>0</v>
      </c>
    </row>
    <row r="25" spans="1:14" x14ac:dyDescent="0.3">
      <c r="A25" s="43" t="s">
        <v>155</v>
      </c>
      <c r="B25" s="59">
        <f>+Historicals!B215</f>
        <v>0</v>
      </c>
      <c r="C25" s="59">
        <f>+Historicals!C215</f>
        <v>9.3228309428638606E-2</v>
      </c>
      <c r="D25" s="59">
        <f>+Historicals!D215</f>
        <v>4.1402301322722872E-2</v>
      </c>
      <c r="E25" s="59">
        <f>+Historicals!E215</f>
        <v>-3.7381247418422137E-2</v>
      </c>
      <c r="F25" s="59">
        <f>+Historicals!F215</f>
        <v>7.7558463848959452E-2</v>
      </c>
      <c r="G25" s="59">
        <f>+Historicals!G215</f>
        <v>-7.1279243404678949E-2</v>
      </c>
      <c r="H25" s="59">
        <f>+Historicals!H215</f>
        <v>0.24815092721620752</v>
      </c>
      <c r="I25" s="59">
        <f>+Historicals!I215</f>
        <v>5.015458605290278E-2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</row>
    <row r="26" spans="1:14" x14ac:dyDescent="0.3">
      <c r="A26" s="43" t="s">
        <v>156</v>
      </c>
      <c r="B26" s="59" t="str">
        <f t="shared" ref="B26:H26" si="57">+IFERROR(B24-B25,"nm")</f>
        <v>nm</v>
      </c>
      <c r="C26" s="59">
        <f t="shared" si="57"/>
        <v>-2.7755575615628914E-17</v>
      </c>
      <c r="D26" s="59">
        <f t="shared" si="57"/>
        <v>6.2450045135165055E-17</v>
      </c>
      <c r="E26" s="59">
        <f t="shared" si="57"/>
        <v>-5.5511151231257827E-17</v>
      </c>
      <c r="F26" s="59">
        <f t="shared" si="57"/>
        <v>2.7755575615628914E-17</v>
      </c>
      <c r="G26" s="59">
        <f t="shared" si="57"/>
        <v>0</v>
      </c>
      <c r="H26" s="59">
        <f t="shared" si="57"/>
        <v>-5.5511151231257827E-17</v>
      </c>
      <c r="I26" s="59">
        <f>+IFERROR(I24-I25,"nm")</f>
        <v>-9.7144514654701197E-17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</row>
    <row r="27" spans="1:14" x14ac:dyDescent="0.3">
      <c r="A27" s="44" t="s">
        <v>108</v>
      </c>
      <c r="B27" s="60">
        <f>+Historicals!B112</f>
        <v>4410</v>
      </c>
      <c r="C27" s="60">
        <f>+Historicals!C112</f>
        <v>4746</v>
      </c>
      <c r="D27" s="60">
        <f>+Historicals!D112</f>
        <v>4886</v>
      </c>
      <c r="E27" s="60">
        <f>+Historicals!E112</f>
        <v>4938</v>
      </c>
      <c r="F27" s="60">
        <f>+Historicals!F112</f>
        <v>5260</v>
      </c>
      <c r="G27" s="60">
        <f>+Historicals!G112</f>
        <v>4639</v>
      </c>
      <c r="H27" s="60">
        <f>+Historicals!H112</f>
        <v>5028</v>
      </c>
      <c r="I27" s="60">
        <f>+Historicals!I112</f>
        <v>5492</v>
      </c>
      <c r="J27" s="62">
        <f>I27*(1+J28)</f>
        <v>5492</v>
      </c>
      <c r="K27" s="62">
        <f t="shared" ref="K27:N27" si="58">J27*(1+K28)</f>
        <v>5492</v>
      </c>
      <c r="L27" s="62">
        <f t="shared" si="58"/>
        <v>5492</v>
      </c>
      <c r="M27" s="62">
        <f t="shared" si="58"/>
        <v>5492</v>
      </c>
      <c r="N27" s="62">
        <f t="shared" si="58"/>
        <v>5492</v>
      </c>
    </row>
    <row r="28" spans="1:14" x14ac:dyDescent="0.3">
      <c r="A28" s="43" t="s">
        <v>145</v>
      </c>
      <c r="B28" s="59" t="str">
        <f t="shared" ref="B28" si="59">+IFERROR(B27/A27-1,"nm")</f>
        <v>nm</v>
      </c>
      <c r="C28" s="59">
        <f t="shared" ref="C28" si="60">+IFERROR(C27/B27-1,"nm")</f>
        <v>7.6190476190476142E-2</v>
      </c>
      <c r="D28" s="59">
        <f t="shared" ref="D28" si="61">+IFERROR(D27/C27-1,"nm")</f>
        <v>2.9498525073746285E-2</v>
      </c>
      <c r="E28" s="59">
        <f t="shared" ref="E28" si="62">+IFERROR(E27/D27-1,"nm")</f>
        <v>1.0642652476463343E-2</v>
      </c>
      <c r="F28" s="59">
        <f t="shared" ref="F28" si="63">+IFERROR(F27/E27-1,"nm")</f>
        <v>6.5208586472256025E-2</v>
      </c>
      <c r="G28" s="59">
        <f t="shared" ref="G28" si="64">+IFERROR(G27/F27-1,"nm")</f>
        <v>-0.11806083650190113</v>
      </c>
      <c r="H28" s="59">
        <f t="shared" ref="H28" si="65">+IFERROR(H27/G27-1,"nm")</f>
        <v>8.3854278939426541E-2</v>
      </c>
      <c r="I28" s="59">
        <f>+IFERROR(I27/H27-1,"nm")</f>
        <v>9.2283214001591007E-2</v>
      </c>
      <c r="J28" s="59">
        <f>J29+J30</f>
        <v>0</v>
      </c>
      <c r="K28" s="59">
        <f t="shared" ref="K28:N28" si="66">K29+K30</f>
        <v>0</v>
      </c>
      <c r="L28" s="59">
        <f t="shared" si="66"/>
        <v>0</v>
      </c>
      <c r="M28" s="59">
        <f t="shared" si="66"/>
        <v>0</v>
      </c>
      <c r="N28" s="59">
        <f t="shared" si="66"/>
        <v>0</v>
      </c>
    </row>
    <row r="29" spans="1:14" x14ac:dyDescent="0.3">
      <c r="A29" s="43" t="s">
        <v>155</v>
      </c>
      <c r="B29" s="59">
        <f>+Historicals!B216</f>
        <v>0</v>
      </c>
      <c r="C29" s="59">
        <f>+Historicals!C216</f>
        <v>7.6190476190476197E-2</v>
      </c>
      <c r="D29" s="59">
        <f>+Historicals!D216</f>
        <v>2.9498525073746312E-2</v>
      </c>
      <c r="E29" s="59">
        <f>+Historicals!E216</f>
        <v>1.0642652476463364E-2</v>
      </c>
      <c r="F29" s="59">
        <f>+Historicals!F216</f>
        <v>6.5208586472255969E-2</v>
      </c>
      <c r="G29" s="59">
        <f>+Historicals!G216</f>
        <v>-0.11806083650190113</v>
      </c>
      <c r="H29" s="59">
        <f>+Historicals!H216</f>
        <v>8.3854278939426596E-2</v>
      </c>
      <c r="I29" s="59">
        <f>+Historicals!I216</f>
        <v>9.2283214001591091E-2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</row>
    <row r="30" spans="1:14" x14ac:dyDescent="0.3">
      <c r="A30" s="43" t="s">
        <v>156</v>
      </c>
      <c r="B30" s="59" t="str">
        <f t="shared" ref="B30" si="67">+IFERROR(B28-B29,"nm")</f>
        <v>nm</v>
      </c>
      <c r="C30" s="59">
        <f t="shared" ref="C30" si="68">+IFERROR(C28-C29,"nm")</f>
        <v>-5.5511151231257827E-17</v>
      </c>
      <c r="D30" s="59">
        <f t="shared" ref="D30" si="69">+IFERROR(D28-D29,"nm")</f>
        <v>-2.7755575615628914E-17</v>
      </c>
      <c r="E30" s="59">
        <f t="shared" ref="E30" si="70">+IFERROR(E28-E29,"nm")</f>
        <v>-2.0816681711721685E-17</v>
      </c>
      <c r="F30" s="59">
        <f t="shared" ref="F30" si="71">+IFERROR(F28-F29,"nm")</f>
        <v>5.5511151231257827E-17</v>
      </c>
      <c r="G30" s="59">
        <f t="shared" ref="G30" si="72">+IFERROR(G28-G29,"nm")</f>
        <v>0</v>
      </c>
      <c r="H30" s="59">
        <f t="shared" ref="H30" si="73">+IFERROR(H28-H29,"nm")</f>
        <v>-5.5511151231257827E-17</v>
      </c>
      <c r="I30" s="59">
        <f>+IFERROR(I28-I29,"nm")</f>
        <v>-8.3266726846886741E-17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</row>
    <row r="31" spans="1:14" x14ac:dyDescent="0.3">
      <c r="A31" s="44" t="s">
        <v>109</v>
      </c>
      <c r="B31" s="60">
        <f>+Historicals!B113</f>
        <v>824</v>
      </c>
      <c r="C31" s="60">
        <f>+Historicals!C113</f>
        <v>719</v>
      </c>
      <c r="D31" s="60">
        <f>+Historicals!D113</f>
        <v>646</v>
      </c>
      <c r="E31" s="60">
        <f>+Historicals!E113</f>
        <v>595</v>
      </c>
      <c r="F31" s="60">
        <f>+Historicals!F113</f>
        <v>597</v>
      </c>
      <c r="G31" s="60">
        <f>+Historicals!G113</f>
        <v>516</v>
      </c>
      <c r="H31" s="60">
        <f>+Historicals!H113</f>
        <v>507</v>
      </c>
      <c r="I31" s="60">
        <f>+Historicals!I113</f>
        <v>633</v>
      </c>
      <c r="J31" s="62">
        <f>I31*(1+J32)</f>
        <v>633</v>
      </c>
      <c r="K31" s="62">
        <f t="shared" ref="K31:N31" si="74">J31*(1+K32)</f>
        <v>633</v>
      </c>
      <c r="L31" s="62">
        <f t="shared" si="74"/>
        <v>633</v>
      </c>
      <c r="M31" s="62">
        <f t="shared" si="74"/>
        <v>633</v>
      </c>
      <c r="N31" s="62">
        <f t="shared" si="74"/>
        <v>633</v>
      </c>
    </row>
    <row r="32" spans="1:14" x14ac:dyDescent="0.3">
      <c r="A32" s="43" t="s">
        <v>145</v>
      </c>
      <c r="B32" s="59" t="str">
        <f t="shared" ref="B32" si="75">+IFERROR(B31/A31-1,"nm")</f>
        <v>nm</v>
      </c>
      <c r="C32" s="59">
        <f t="shared" ref="C32" si="76">+IFERROR(C31/B31-1,"nm")</f>
        <v>-0.12742718446601942</v>
      </c>
      <c r="D32" s="59">
        <f t="shared" ref="D32" si="77">+IFERROR(D31/C31-1,"nm")</f>
        <v>-0.10152990264255912</v>
      </c>
      <c r="E32" s="59">
        <f t="shared" ref="E32" si="78">+IFERROR(E31/D31-1,"nm")</f>
        <v>-7.8947368421052655E-2</v>
      </c>
      <c r="F32" s="59">
        <f t="shared" ref="F32" si="79">+IFERROR(F31/E31-1,"nm")</f>
        <v>3.3613445378151141E-3</v>
      </c>
      <c r="G32" s="59">
        <f t="shared" ref="G32" si="80">+IFERROR(G31/F31-1,"nm")</f>
        <v>-0.13567839195979903</v>
      </c>
      <c r="H32" s="59">
        <f t="shared" ref="H32" si="81">+IFERROR(H31/G31-1,"nm")</f>
        <v>-1.744186046511631E-2</v>
      </c>
      <c r="I32" s="59">
        <f>+IFERROR(I31/H31-1,"nm")</f>
        <v>0.24852071005917153</v>
      </c>
      <c r="J32" s="59">
        <f>J34+J33</f>
        <v>0</v>
      </c>
      <c r="K32" s="59">
        <f t="shared" ref="K32:N32" si="82">K34+K33</f>
        <v>0</v>
      </c>
      <c r="L32" s="59">
        <f t="shared" si="82"/>
        <v>0</v>
      </c>
      <c r="M32" s="59">
        <f t="shared" si="82"/>
        <v>0</v>
      </c>
      <c r="N32" s="59">
        <f t="shared" si="82"/>
        <v>0</v>
      </c>
    </row>
    <row r="33" spans="1:14" x14ac:dyDescent="0.3">
      <c r="A33" s="43" t="s">
        <v>155</v>
      </c>
      <c r="B33" s="59">
        <f>+Historicals!B217</f>
        <v>0</v>
      </c>
      <c r="C33" s="59">
        <f>+Historicals!C217</f>
        <v>-0.12742718446601942</v>
      </c>
      <c r="D33" s="59">
        <f>+Historicals!D217</f>
        <v>-0.10152990264255911</v>
      </c>
      <c r="E33" s="59">
        <f>+Historicals!E217</f>
        <v>-7.8947368421052627E-2</v>
      </c>
      <c r="F33" s="59">
        <f>+Historicals!F217</f>
        <v>3.3613445378151263E-3</v>
      </c>
      <c r="G33" s="59">
        <f>+Historicals!G217</f>
        <v>-0.135678391959799</v>
      </c>
      <c r="H33" s="59">
        <f>+Historicals!H217</f>
        <v>-1.7441860465116279E-2</v>
      </c>
      <c r="I33" s="59">
        <f>+Historicals!I217</f>
        <v>0.24852071005917159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</row>
    <row r="34" spans="1:14" x14ac:dyDescent="0.3">
      <c r="A34" s="43" t="s">
        <v>156</v>
      </c>
      <c r="B34" s="59" t="str">
        <f t="shared" ref="B34" si="83">+IFERROR(B32-B33,"nm")</f>
        <v>nm</v>
      </c>
      <c r="C34" s="59">
        <f t="shared" ref="C34" si="84">+IFERROR(C32-C33,"nm")</f>
        <v>0</v>
      </c>
      <c r="D34" s="59">
        <f t="shared" ref="D34" si="85">+IFERROR(D32-D33,"nm")</f>
        <v>-1.3877787807814457E-17</v>
      </c>
      <c r="E34" s="59">
        <f t="shared" ref="E34" si="86">+IFERROR(E32-E33,"nm")</f>
        <v>-2.7755575615628914E-17</v>
      </c>
      <c r="F34" s="59">
        <f t="shared" ref="F34" si="87">+IFERROR(F32-F33,"nm")</f>
        <v>-1.214306433183765E-17</v>
      </c>
      <c r="G34" s="59">
        <f t="shared" ref="G34" si="88">+IFERROR(G32-G33,"nm")</f>
        <v>-2.7755575615628914E-17</v>
      </c>
      <c r="H34" s="59">
        <f t="shared" ref="H34" si="89">+IFERROR(H32-H33,"nm")</f>
        <v>-3.1225022567582528E-17</v>
      </c>
      <c r="I34" s="59">
        <f>+IFERROR(I32-I33,"nm")</f>
        <v>-5.5511151231257827E-17</v>
      </c>
      <c r="J34" s="65">
        <v>0</v>
      </c>
      <c r="K34" s="65">
        <v>0</v>
      </c>
      <c r="L34" s="65">
        <v>0</v>
      </c>
      <c r="M34" s="65">
        <v>0</v>
      </c>
      <c r="N34" s="65">
        <v>0</v>
      </c>
    </row>
    <row r="35" spans="1:14" x14ac:dyDescent="0.3">
      <c r="A35" s="9" t="s">
        <v>147</v>
      </c>
      <c r="B35" s="46">
        <f t="shared" ref="B35:H35" si="90">+B42+B38</f>
        <v>3766</v>
      </c>
      <c r="C35" s="46">
        <f t="shared" si="90"/>
        <v>3896</v>
      </c>
      <c r="D35" s="46">
        <f t="shared" si="90"/>
        <v>4015</v>
      </c>
      <c r="E35" s="46">
        <f t="shared" si="90"/>
        <v>3760</v>
      </c>
      <c r="F35" s="46">
        <f t="shared" si="90"/>
        <v>4074</v>
      </c>
      <c r="G35" s="46">
        <f t="shared" si="90"/>
        <v>3047</v>
      </c>
      <c r="H35" s="46">
        <f t="shared" si="90"/>
        <v>5219</v>
      </c>
      <c r="I35" s="46">
        <f>+I42+I38</f>
        <v>5238</v>
      </c>
      <c r="J35" s="46">
        <f>J21*J37</f>
        <v>5238</v>
      </c>
      <c r="K35" s="46">
        <f t="shared" ref="K35:N35" si="91">K21*K37</f>
        <v>5238</v>
      </c>
      <c r="L35" s="46">
        <f t="shared" si="91"/>
        <v>5238</v>
      </c>
      <c r="M35" s="46">
        <f t="shared" si="91"/>
        <v>5238</v>
      </c>
      <c r="N35" s="46">
        <f t="shared" si="91"/>
        <v>5238</v>
      </c>
    </row>
    <row r="36" spans="1:14" x14ac:dyDescent="0.3">
      <c r="A36" s="45" t="s">
        <v>145</v>
      </c>
      <c r="B36" s="59" t="str">
        <f t="shared" ref="B36" si="92">+IFERROR(B35/A35-1,"nm")</f>
        <v>nm</v>
      </c>
      <c r="C36" s="59">
        <f t="shared" ref="C36" si="93">+IFERROR(C35/B35-1,"nm")</f>
        <v>3.4519383961763239E-2</v>
      </c>
      <c r="D36" s="59">
        <f t="shared" ref="D36" si="94">+IFERROR(D35/C35-1,"nm")</f>
        <v>3.0544147843942548E-2</v>
      </c>
      <c r="E36" s="59">
        <f t="shared" ref="E36" si="95">+IFERROR(E35/D35-1,"nm")</f>
        <v>-6.3511830635118338E-2</v>
      </c>
      <c r="F36" s="59">
        <f t="shared" ref="F36" si="96">+IFERROR(F35/E35-1,"nm")</f>
        <v>8.3510638297872308E-2</v>
      </c>
      <c r="G36" s="59">
        <f t="shared" ref="G36" si="97">+IFERROR(G35/F35-1,"nm")</f>
        <v>-0.25208640157093765</v>
      </c>
      <c r="H36" s="59">
        <f t="shared" ref="H36" si="98">+IFERROR(H35/G35-1,"nm")</f>
        <v>0.71283229405973092</v>
      </c>
      <c r="I36" s="59">
        <f>+IFERROR(I35/H35-1,"nm")</f>
        <v>3.6405441655489312E-3</v>
      </c>
      <c r="J36" s="59">
        <f>IFERROR((J35-I35)/(I35), "nm")</f>
        <v>0</v>
      </c>
      <c r="K36" s="59">
        <f t="shared" ref="K36:N36" si="99">IFERROR((K35-J35)/(J35), "nm")</f>
        <v>0</v>
      </c>
      <c r="L36" s="59">
        <f t="shared" si="99"/>
        <v>0</v>
      </c>
      <c r="M36" s="59">
        <f t="shared" si="99"/>
        <v>0</v>
      </c>
      <c r="N36" s="59">
        <f t="shared" si="99"/>
        <v>0</v>
      </c>
    </row>
    <row r="37" spans="1:14" x14ac:dyDescent="0.3">
      <c r="A37" s="45" t="s">
        <v>148</v>
      </c>
      <c r="B37" s="59">
        <f t="shared" ref="B37:I37" si="100">+IFERROR(B35/B$21,"nm")</f>
        <v>0.27409024745269289</v>
      </c>
      <c r="C37" s="59">
        <f t="shared" si="100"/>
        <v>0.26388512598211866</v>
      </c>
      <c r="D37" s="59">
        <f t="shared" si="100"/>
        <v>0.26386698212407994</v>
      </c>
      <c r="E37" s="59">
        <f t="shared" si="100"/>
        <v>0.25311342982160889</v>
      </c>
      <c r="F37" s="59">
        <f t="shared" si="100"/>
        <v>0.25619418941013711</v>
      </c>
      <c r="G37" s="59">
        <f t="shared" si="100"/>
        <v>0.2103700635183651</v>
      </c>
      <c r="H37" s="59">
        <f t="shared" si="100"/>
        <v>0.30380115256999823</v>
      </c>
      <c r="I37" s="59">
        <f t="shared" si="100"/>
        <v>0.28540293140086087</v>
      </c>
      <c r="J37" s="66">
        <f>I37</f>
        <v>0.28540293140086087</v>
      </c>
      <c r="K37" s="66">
        <f t="shared" ref="K37:N37" si="101">J37</f>
        <v>0.28540293140086087</v>
      </c>
      <c r="L37" s="66">
        <f t="shared" si="101"/>
        <v>0.28540293140086087</v>
      </c>
      <c r="M37" s="66">
        <f t="shared" si="101"/>
        <v>0.28540293140086087</v>
      </c>
      <c r="N37" s="66">
        <f t="shared" si="101"/>
        <v>0.28540293140086087</v>
      </c>
    </row>
    <row r="38" spans="1:14" x14ac:dyDescent="0.3">
      <c r="A38" s="9" t="s">
        <v>149</v>
      </c>
      <c r="B38" s="9">
        <f>+Historicals!B198</f>
        <v>121</v>
      </c>
      <c r="C38" s="9">
        <f>+Historicals!C198</f>
        <v>133</v>
      </c>
      <c r="D38" s="9">
        <f>+Historicals!D198</f>
        <v>140</v>
      </c>
      <c r="E38" s="9">
        <f>+Historicals!E198</f>
        <v>160</v>
      </c>
      <c r="F38" s="9">
        <f>+Historicals!F198</f>
        <v>149</v>
      </c>
      <c r="G38" s="9">
        <f>+Historicals!G198</f>
        <v>148</v>
      </c>
      <c r="H38" s="9">
        <f>+Historicals!H198</f>
        <v>130</v>
      </c>
      <c r="I38" s="9">
        <f>+Historicals!I198</f>
        <v>124</v>
      </c>
      <c r="J38" s="1">
        <f>J41*J48</f>
        <v>124.00000000000001</v>
      </c>
      <c r="K38" s="1">
        <f t="shared" ref="K38:N38" si="102">K41*K48</f>
        <v>124.00000000000001</v>
      </c>
      <c r="L38" s="1">
        <f t="shared" si="102"/>
        <v>124.00000000000001</v>
      </c>
      <c r="M38" s="1">
        <f t="shared" si="102"/>
        <v>124.00000000000001</v>
      </c>
      <c r="N38" s="1">
        <f t="shared" si="102"/>
        <v>124.00000000000001</v>
      </c>
    </row>
    <row r="39" spans="1:14" x14ac:dyDescent="0.3">
      <c r="A39" s="45" t="s">
        <v>145</v>
      </c>
      <c r="B39" s="59" t="str">
        <f t="shared" ref="B39" si="103">+IFERROR(B38/A38-1,"nm")</f>
        <v>nm</v>
      </c>
      <c r="C39" s="59">
        <f t="shared" ref="C39" si="104">+IFERROR(C38/B38-1,"nm")</f>
        <v>9.9173553719008156E-2</v>
      </c>
      <c r="D39" s="59">
        <f t="shared" ref="D39" si="105">+IFERROR(D38/C38-1,"nm")</f>
        <v>5.2631578947368363E-2</v>
      </c>
      <c r="E39" s="59">
        <f t="shared" ref="E39" si="106">+IFERROR(E38/D38-1,"nm")</f>
        <v>0.14285714285714279</v>
      </c>
      <c r="F39" s="59">
        <f t="shared" ref="F39" si="107">+IFERROR(F38/E38-1,"nm")</f>
        <v>-6.8749999999999978E-2</v>
      </c>
      <c r="G39" s="59">
        <f t="shared" ref="G39" si="108">+IFERROR(G38/F38-1,"nm")</f>
        <v>-6.7114093959731447E-3</v>
      </c>
      <c r="H39" s="59">
        <f t="shared" ref="H39" si="109">+IFERROR(H38/G38-1,"nm")</f>
        <v>-0.1216216216216216</v>
      </c>
      <c r="I39" s="59">
        <f>+IFERROR(I38/H38-1,"nm")</f>
        <v>-4.6153846153846101E-2</v>
      </c>
      <c r="J39" s="59">
        <f>IFERROR((J38-I38)/(I38), "nm")</f>
        <v>1.1460366705808067E-16</v>
      </c>
      <c r="K39" s="59">
        <f t="shared" ref="K39:N39" si="110">IFERROR((K38-J38)/(J38), "nm")</f>
        <v>0</v>
      </c>
      <c r="L39" s="59">
        <f t="shared" si="110"/>
        <v>0</v>
      </c>
      <c r="M39" s="59">
        <f t="shared" si="110"/>
        <v>0</v>
      </c>
      <c r="N39" s="59">
        <f t="shared" si="110"/>
        <v>0</v>
      </c>
    </row>
    <row r="40" spans="1:14" x14ac:dyDescent="0.3">
      <c r="A40" s="45" t="s">
        <v>150</v>
      </c>
      <c r="B40" s="59">
        <f t="shared" ref="B40:I40" si="111">+IFERROR(B38/B$21,"nm")</f>
        <v>8.8064046579330417E-3</v>
      </c>
      <c r="C40" s="59">
        <f t="shared" si="111"/>
        <v>9.0083988079111346E-3</v>
      </c>
      <c r="D40" s="59">
        <f t="shared" si="111"/>
        <v>9.2008412197686646E-3</v>
      </c>
      <c r="E40" s="59">
        <f t="shared" si="111"/>
        <v>1.0770784247728038E-2</v>
      </c>
      <c r="F40" s="59">
        <f t="shared" si="111"/>
        <v>9.3698905798012821E-3</v>
      </c>
      <c r="G40" s="59">
        <f t="shared" si="111"/>
        <v>1.0218171775752554E-2</v>
      </c>
      <c r="H40" s="59">
        <f t="shared" si="111"/>
        <v>7.5673787764130628E-3</v>
      </c>
      <c r="I40" s="59">
        <f t="shared" si="111"/>
        <v>6.7563886013185855E-3</v>
      </c>
      <c r="J40" s="59">
        <f>+IFERROR(J38/J$21,"nm")</f>
        <v>6.7563886013185864E-3</v>
      </c>
      <c r="K40" s="59">
        <f>+IFERROR(K38/K$21,"nm")</f>
        <v>6.7563886013185864E-3</v>
      </c>
      <c r="L40" s="59">
        <f t="shared" ref="L40:N40" si="112">+IFERROR(L38/L$21,"nm")</f>
        <v>6.7563886013185864E-3</v>
      </c>
      <c r="M40" s="59">
        <f t="shared" si="112"/>
        <v>6.7563886013185864E-3</v>
      </c>
      <c r="N40" s="59">
        <f t="shared" si="112"/>
        <v>6.7563886013185864E-3</v>
      </c>
    </row>
    <row r="41" spans="1:14" x14ac:dyDescent="0.3">
      <c r="A41" s="45" t="s">
        <v>157</v>
      </c>
      <c r="B41" s="59">
        <f>B38/B48</f>
        <v>0.19145569620253164</v>
      </c>
      <c r="C41" s="59">
        <f t="shared" ref="C41:I41" si="113">C38/C48</f>
        <v>0.17924528301886791</v>
      </c>
      <c r="D41" s="59">
        <f t="shared" si="113"/>
        <v>0.17094017094017094</v>
      </c>
      <c r="E41" s="59">
        <f t="shared" si="113"/>
        <v>0.18867924528301888</v>
      </c>
      <c r="F41" s="59">
        <f t="shared" si="113"/>
        <v>0.18304668304668303</v>
      </c>
      <c r="G41" s="59">
        <f t="shared" si="113"/>
        <v>0.22945736434108527</v>
      </c>
      <c r="H41" s="59">
        <f t="shared" si="113"/>
        <v>0.21069692058346839</v>
      </c>
      <c r="I41" s="59">
        <f t="shared" si="113"/>
        <v>0.19405320813771518</v>
      </c>
      <c r="J41" s="65">
        <f>I41</f>
        <v>0.19405320813771518</v>
      </c>
      <c r="K41" s="65">
        <f t="shared" ref="K41:N41" si="114">J41</f>
        <v>0.19405320813771518</v>
      </c>
      <c r="L41" s="65">
        <f t="shared" si="114"/>
        <v>0.19405320813771518</v>
      </c>
      <c r="M41" s="65">
        <f t="shared" si="114"/>
        <v>0.19405320813771518</v>
      </c>
      <c r="N41" s="65">
        <f t="shared" si="114"/>
        <v>0.19405320813771518</v>
      </c>
    </row>
    <row r="42" spans="1:14" x14ac:dyDescent="0.3">
      <c r="A42" s="9" t="s">
        <v>151</v>
      </c>
      <c r="B42" s="9">
        <f>+Historicals!B153</f>
        <v>3645</v>
      </c>
      <c r="C42" s="9">
        <f>+Historicals!C153</f>
        <v>3763</v>
      </c>
      <c r="D42" s="9">
        <f>+Historicals!D153</f>
        <v>3875</v>
      </c>
      <c r="E42" s="9">
        <f>+Historicals!E153</f>
        <v>3600</v>
      </c>
      <c r="F42" s="9">
        <f>+Historicals!F153</f>
        <v>3925</v>
      </c>
      <c r="G42" s="9">
        <f>+Historicals!G153</f>
        <v>2899</v>
      </c>
      <c r="H42" s="9">
        <f>+Historicals!H153</f>
        <v>5089</v>
      </c>
      <c r="I42" s="9">
        <f>+Historicals!I153</f>
        <v>5114</v>
      </c>
      <c r="J42" s="46">
        <f>J35-J38</f>
        <v>5114</v>
      </c>
      <c r="K42" s="46">
        <f t="shared" ref="K42:N42" si="115">K35-K38</f>
        <v>5114</v>
      </c>
      <c r="L42" s="46">
        <f t="shared" si="115"/>
        <v>5114</v>
      </c>
      <c r="M42" s="46">
        <f t="shared" si="115"/>
        <v>5114</v>
      </c>
      <c r="N42" s="46">
        <f t="shared" si="115"/>
        <v>5114</v>
      </c>
    </row>
    <row r="43" spans="1:14" x14ac:dyDescent="0.3">
      <c r="A43" s="45" t="s">
        <v>145</v>
      </c>
      <c r="B43" s="59" t="str">
        <f t="shared" ref="B43" si="116">+IFERROR(B42/A42-1,"nm")</f>
        <v>nm</v>
      </c>
      <c r="C43" s="59">
        <f t="shared" ref="C43" si="117">+IFERROR(C42/B42-1,"nm")</f>
        <v>3.2373113854595292E-2</v>
      </c>
      <c r="D43" s="59">
        <f t="shared" ref="D43" si="118">+IFERROR(D42/C42-1,"nm")</f>
        <v>2.9763486579856391E-2</v>
      </c>
      <c r="E43" s="59">
        <f t="shared" ref="E43" si="119">+IFERROR(E42/D42-1,"nm")</f>
        <v>-7.096774193548383E-2</v>
      </c>
      <c r="F43" s="59">
        <f t="shared" ref="F43" si="120">+IFERROR(F42/E42-1,"nm")</f>
        <v>9.0277777777777679E-2</v>
      </c>
      <c r="G43" s="59">
        <f t="shared" ref="G43" si="121">+IFERROR(G42/F42-1,"nm")</f>
        <v>-0.26140127388535028</v>
      </c>
      <c r="H43" s="59">
        <f t="shared" ref="H43" si="122">+IFERROR(H42/G42-1,"nm")</f>
        <v>0.75543290789927564</v>
      </c>
      <c r="I43" s="59">
        <f>+IFERROR(I42/H42-1,"nm")</f>
        <v>4.9125564943997002E-3</v>
      </c>
      <c r="J43" s="59">
        <f>IFERROR((J42-I42)/(I42),"nm")</f>
        <v>0</v>
      </c>
      <c r="K43" s="59">
        <f t="shared" ref="K43:N43" si="123">IFERROR((K42-J42)/(J42),"nm")</f>
        <v>0</v>
      </c>
      <c r="L43" s="59">
        <f t="shared" si="123"/>
        <v>0</v>
      </c>
      <c r="M43" s="59">
        <f t="shared" si="123"/>
        <v>0</v>
      </c>
      <c r="N43" s="59">
        <f t="shared" si="123"/>
        <v>0</v>
      </c>
    </row>
    <row r="44" spans="1:14" x14ac:dyDescent="0.3">
      <c r="A44" s="45" t="s">
        <v>148</v>
      </c>
      <c r="B44" s="59">
        <f t="shared" ref="B44:I44" si="124">+IFERROR(B42/B$21,"nm")</f>
        <v>0.26528384279475981</v>
      </c>
      <c r="C44" s="59">
        <f t="shared" si="124"/>
        <v>0.25487672717420751</v>
      </c>
      <c r="D44" s="59">
        <f t="shared" si="124"/>
        <v>0.25466614090431128</v>
      </c>
      <c r="E44" s="59">
        <f t="shared" si="124"/>
        <v>0.24234264557388085</v>
      </c>
      <c r="F44" s="59">
        <f t="shared" si="124"/>
        <v>0.2468242988303358</v>
      </c>
      <c r="G44" s="59">
        <f t="shared" si="124"/>
        <v>0.20015189174261253</v>
      </c>
      <c r="H44" s="59">
        <f t="shared" si="124"/>
        <v>0.29623377379358518</v>
      </c>
      <c r="I44" s="59">
        <f t="shared" si="124"/>
        <v>0.27864654279954232</v>
      </c>
      <c r="J44" s="66">
        <f>I44</f>
        <v>0.27864654279954232</v>
      </c>
      <c r="K44" s="66">
        <f t="shared" ref="K44:N44" si="125">J44</f>
        <v>0.27864654279954232</v>
      </c>
      <c r="L44" s="66">
        <f t="shared" si="125"/>
        <v>0.27864654279954232</v>
      </c>
      <c r="M44" s="66">
        <f t="shared" si="125"/>
        <v>0.27864654279954232</v>
      </c>
      <c r="N44" s="66">
        <f t="shared" si="125"/>
        <v>0.27864654279954232</v>
      </c>
    </row>
    <row r="45" spans="1:14" x14ac:dyDescent="0.3">
      <c r="A45" s="9" t="s">
        <v>152</v>
      </c>
      <c r="B45" s="9">
        <f>+Historicals!B183</f>
        <v>208</v>
      </c>
      <c r="C45" s="9">
        <f>+Historicals!C183</f>
        <v>242</v>
      </c>
      <c r="D45" s="9">
        <f>+Historicals!D183</f>
        <v>223</v>
      </c>
      <c r="E45" s="9">
        <f>+Historicals!E183</f>
        <v>196</v>
      </c>
      <c r="F45" s="9">
        <f>+Historicals!F183</f>
        <v>117</v>
      </c>
      <c r="G45" s="9">
        <f>+Historicals!G183</f>
        <v>110</v>
      </c>
      <c r="H45" s="9">
        <f>+Historicals!H183</f>
        <v>98</v>
      </c>
      <c r="I45" s="9">
        <f>+Historicals!I183</f>
        <v>146</v>
      </c>
      <c r="J45" s="1">
        <f>J21*J47</f>
        <v>146</v>
      </c>
      <c r="K45" s="1">
        <f t="shared" ref="K45:N45" si="126">K21*K47</f>
        <v>146</v>
      </c>
      <c r="L45" s="1">
        <f t="shared" si="126"/>
        <v>146</v>
      </c>
      <c r="M45" s="1">
        <f t="shared" si="126"/>
        <v>146</v>
      </c>
      <c r="N45" s="1">
        <f t="shared" si="126"/>
        <v>146</v>
      </c>
    </row>
    <row r="46" spans="1:14" x14ac:dyDescent="0.3">
      <c r="A46" s="45" t="s">
        <v>145</v>
      </c>
      <c r="B46" s="59" t="str">
        <f t="shared" ref="B46" si="127">+IFERROR(B45/A45-1,"nm")</f>
        <v>nm</v>
      </c>
      <c r="C46" s="59">
        <f t="shared" ref="C46" si="128">+IFERROR(C45/B45-1,"nm")</f>
        <v>0.16346153846153855</v>
      </c>
      <c r="D46" s="59">
        <f t="shared" ref="D46" si="129">+IFERROR(D45/C45-1,"nm")</f>
        <v>-7.8512396694214837E-2</v>
      </c>
      <c r="E46" s="59">
        <f t="shared" ref="E46" si="130">+IFERROR(E45/D45-1,"nm")</f>
        <v>-0.12107623318385652</v>
      </c>
      <c r="F46" s="59">
        <f t="shared" ref="F46" si="131">+IFERROR(F45/E45-1,"nm")</f>
        <v>-0.40306122448979587</v>
      </c>
      <c r="G46" s="59">
        <f t="shared" ref="G46" si="132">+IFERROR(G45/F45-1,"nm")</f>
        <v>-5.9829059829059839E-2</v>
      </c>
      <c r="H46" s="59">
        <f t="shared" ref="H46" si="133">+IFERROR(H45/G45-1,"nm")</f>
        <v>-0.10909090909090913</v>
      </c>
      <c r="I46" s="59">
        <f>+IFERROR(I45/H45-1,"nm")</f>
        <v>0.48979591836734704</v>
      </c>
      <c r="J46" s="59">
        <f>IFERROR((J45-I45)/(I45),"nm")</f>
        <v>0</v>
      </c>
      <c r="K46" s="59">
        <f t="shared" ref="K46:N46" si="134">IFERROR((K45-J45)/(J45),"nm")</f>
        <v>0</v>
      </c>
      <c r="L46" s="59">
        <f t="shared" si="134"/>
        <v>0</v>
      </c>
      <c r="M46" s="59">
        <f t="shared" si="134"/>
        <v>0</v>
      </c>
      <c r="N46" s="59">
        <f t="shared" si="134"/>
        <v>0</v>
      </c>
    </row>
    <row r="47" spans="1:14" x14ac:dyDescent="0.3">
      <c r="A47" s="45" t="s">
        <v>150</v>
      </c>
      <c r="B47" s="59">
        <f t="shared" ref="B47:I47" si="135">+IFERROR(B45/B$21,"nm")</f>
        <v>1.5138282387190683E-2</v>
      </c>
      <c r="C47" s="59">
        <f t="shared" si="135"/>
        <v>1.6391221891086428E-2</v>
      </c>
      <c r="D47" s="59">
        <f t="shared" si="135"/>
        <v>1.4655625657202945E-2</v>
      </c>
      <c r="E47" s="59">
        <f t="shared" si="135"/>
        <v>1.3194210703466847E-2</v>
      </c>
      <c r="F47" s="59">
        <f t="shared" si="135"/>
        <v>7.3575650861526856E-3</v>
      </c>
      <c r="G47" s="59">
        <f t="shared" si="135"/>
        <v>7.5945871306268989E-3</v>
      </c>
      <c r="H47" s="59">
        <f t="shared" si="135"/>
        <v>5.7046393852960009E-3</v>
      </c>
      <c r="I47" s="59">
        <f t="shared" si="135"/>
        <v>7.9551027080041418E-3</v>
      </c>
      <c r="J47" s="66">
        <f>I47</f>
        <v>7.9551027080041418E-3</v>
      </c>
      <c r="K47" s="66">
        <f t="shared" ref="K47:N47" si="136">J47</f>
        <v>7.9551027080041418E-3</v>
      </c>
      <c r="L47" s="66">
        <f t="shared" si="136"/>
        <v>7.9551027080041418E-3</v>
      </c>
      <c r="M47" s="66">
        <f t="shared" si="136"/>
        <v>7.9551027080041418E-3</v>
      </c>
      <c r="N47" s="66">
        <f t="shared" si="136"/>
        <v>7.9551027080041418E-3</v>
      </c>
    </row>
    <row r="48" spans="1:14" x14ac:dyDescent="0.3">
      <c r="A48" s="9" t="s">
        <v>153</v>
      </c>
      <c r="B48" s="52">
        <f>Historicals!B168</f>
        <v>632</v>
      </c>
      <c r="C48" s="52">
        <f>Historicals!C168</f>
        <v>742</v>
      </c>
      <c r="D48" s="52">
        <f>Historicals!D168</f>
        <v>819</v>
      </c>
      <c r="E48" s="52">
        <f>Historicals!E168</f>
        <v>848</v>
      </c>
      <c r="F48" s="52">
        <f>Historicals!F168</f>
        <v>814</v>
      </c>
      <c r="G48" s="52">
        <f>Historicals!G168</f>
        <v>645</v>
      </c>
      <c r="H48" s="52">
        <f>Historicals!H168</f>
        <v>617</v>
      </c>
      <c r="I48" s="52">
        <f>Historicals!I168</f>
        <v>639</v>
      </c>
      <c r="J48" s="1">
        <f>J21*J50</f>
        <v>639.00000000000011</v>
      </c>
      <c r="K48" s="1">
        <f t="shared" ref="K48:N48" si="137">K21*K50</f>
        <v>639.00000000000011</v>
      </c>
      <c r="L48" s="1">
        <f t="shared" si="137"/>
        <v>639.00000000000011</v>
      </c>
      <c r="M48" s="1">
        <f t="shared" si="137"/>
        <v>639.00000000000011</v>
      </c>
      <c r="N48" s="1">
        <f t="shared" si="137"/>
        <v>639.00000000000011</v>
      </c>
    </row>
    <row r="49" spans="1:14" x14ac:dyDescent="0.3">
      <c r="A49" s="45" t="s">
        <v>145</v>
      </c>
      <c r="B49" s="59" t="str">
        <f>IFERROR(((B48-A48)/A48), "nm")</f>
        <v>nm</v>
      </c>
      <c r="C49" s="59">
        <f>IFERROR(((C48-B48)/B48), "nm")</f>
        <v>0.17405063291139242</v>
      </c>
      <c r="D49" s="59">
        <f t="shared" ref="D49:I49" si="138">IFERROR(((D48-C48)/C48), "nm")</f>
        <v>0.10377358490566038</v>
      </c>
      <c r="E49" s="59">
        <f t="shared" si="138"/>
        <v>3.5409035409035408E-2</v>
      </c>
      <c r="F49" s="59">
        <f t="shared" si="138"/>
        <v>-4.0094339622641507E-2</v>
      </c>
      <c r="G49" s="59">
        <f t="shared" si="138"/>
        <v>-0.20761670761670761</v>
      </c>
      <c r="H49" s="59">
        <f t="shared" si="138"/>
        <v>-4.3410852713178294E-2</v>
      </c>
      <c r="I49" s="59">
        <f t="shared" si="138"/>
        <v>3.5656401944894653E-2</v>
      </c>
      <c r="J49" s="59">
        <f>IFERROR((J48-I48)/(I48), "nm")</f>
        <v>1.7791367405573714E-16</v>
      </c>
      <c r="K49" s="59">
        <f t="shared" ref="K49:N49" si="139">IFERROR((K48-J48)/(J48), "nm")</f>
        <v>0</v>
      </c>
      <c r="L49" s="59">
        <f t="shared" si="139"/>
        <v>0</v>
      </c>
      <c r="M49" s="59">
        <f t="shared" si="139"/>
        <v>0</v>
      </c>
      <c r="N49" s="59">
        <f t="shared" si="139"/>
        <v>0</v>
      </c>
    </row>
    <row r="50" spans="1:14" x14ac:dyDescent="0.3">
      <c r="A50" s="45" t="s">
        <v>150</v>
      </c>
      <c r="B50" s="59">
        <f>B48/B21</f>
        <v>4.599708879184862E-2</v>
      </c>
      <c r="C50" s="59">
        <f t="shared" ref="C50:I50" si="140">C48/C21</f>
        <v>5.0257382823083174E-2</v>
      </c>
      <c r="D50" s="59">
        <f t="shared" si="140"/>
        <v>5.3824921135646686E-2</v>
      </c>
      <c r="E50" s="59">
        <f t="shared" si="140"/>
        <v>5.7085156512958597E-2</v>
      </c>
      <c r="F50" s="59">
        <f t="shared" si="140"/>
        <v>5.1188529744686205E-2</v>
      </c>
      <c r="G50" s="59">
        <f t="shared" si="140"/>
        <v>4.4531897265948632E-2</v>
      </c>
      <c r="H50" s="59">
        <f t="shared" si="140"/>
        <v>3.5915943884975841E-2</v>
      </c>
      <c r="I50" s="59">
        <f t="shared" si="140"/>
        <v>3.4817196098730456E-2</v>
      </c>
      <c r="J50" s="66">
        <f>I50</f>
        <v>3.4817196098730456E-2</v>
      </c>
      <c r="K50" s="66">
        <f t="shared" ref="K50:N50" si="141">J50</f>
        <v>3.4817196098730456E-2</v>
      </c>
      <c r="L50" s="66">
        <f t="shared" si="141"/>
        <v>3.4817196098730456E-2</v>
      </c>
      <c r="M50" s="66">
        <f t="shared" si="141"/>
        <v>3.4817196098730456E-2</v>
      </c>
      <c r="N50" s="66">
        <f t="shared" si="141"/>
        <v>3.4817196098730456E-2</v>
      </c>
    </row>
    <row r="51" spans="1:14" x14ac:dyDescent="0.3">
      <c r="A51" s="42" t="str">
        <f>+Historicals!A114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3">
      <c r="A52" s="9" t="s">
        <v>154</v>
      </c>
      <c r="B52" s="9">
        <f>+Historicals!B114</f>
        <v>0</v>
      </c>
      <c r="C52" s="9">
        <f>+Historicals!C114</f>
        <v>0</v>
      </c>
      <c r="D52" s="9">
        <f>+Historicals!D114</f>
        <v>7970</v>
      </c>
      <c r="E52" s="9">
        <f>+Historicals!E114</f>
        <v>9242</v>
      </c>
      <c r="F52" s="9">
        <f>+Historicals!F114</f>
        <v>9812</v>
      </c>
      <c r="G52" s="9">
        <f>+Historicals!G114</f>
        <v>9347</v>
      </c>
      <c r="H52" s="9">
        <f>+Historicals!H114</f>
        <v>11456</v>
      </c>
      <c r="I52" s="9">
        <f>+Historicals!I114</f>
        <v>12479</v>
      </c>
      <c r="J52" s="1">
        <f>J54+J58+J62</f>
        <v>12479</v>
      </c>
      <c r="K52" s="1">
        <f t="shared" ref="K52:N52" si="142">K54+K58+K62</f>
        <v>12479</v>
      </c>
      <c r="L52" s="1">
        <f t="shared" si="142"/>
        <v>12479</v>
      </c>
      <c r="M52" s="1">
        <f t="shared" si="142"/>
        <v>12479</v>
      </c>
      <c r="N52" s="1">
        <f t="shared" si="142"/>
        <v>12479</v>
      </c>
    </row>
    <row r="53" spans="1:14" x14ac:dyDescent="0.3">
      <c r="A53" s="43" t="s">
        <v>145</v>
      </c>
      <c r="B53" s="59" t="str">
        <f t="shared" ref="B53" si="143">+IFERROR(B52/A52-1,"nm")</f>
        <v>nm</v>
      </c>
      <c r="C53" s="59" t="str">
        <f t="shared" ref="C53" si="144">+IFERROR(C52/B52-1,"nm")</f>
        <v>nm</v>
      </c>
      <c r="D53" s="59" t="str">
        <f t="shared" ref="D53" si="145">+IFERROR(D52/C52-1,"nm")</f>
        <v>nm</v>
      </c>
      <c r="E53" s="59">
        <f t="shared" ref="E53" si="146">+IFERROR(E52/D52-1,"nm")</f>
        <v>0.15959849435382689</v>
      </c>
      <c r="F53" s="59">
        <f t="shared" ref="F53" si="147">+IFERROR(F52/E52-1,"nm")</f>
        <v>6.1674962129409261E-2</v>
      </c>
      <c r="G53" s="59">
        <f t="shared" ref="G53" si="148">+IFERROR(G52/F52-1,"nm")</f>
        <v>-4.7390949857317621E-2</v>
      </c>
      <c r="H53" s="59">
        <f t="shared" ref="H53" si="149">+IFERROR(H52/G52-1,"nm")</f>
        <v>0.22563389322777372</v>
      </c>
      <c r="I53" s="59">
        <f>+IFERROR(I52/H52-1,"nm")</f>
        <v>8.9298184357541999E-2</v>
      </c>
      <c r="J53" s="59">
        <f>IFERROR((J52-I52)/(I52), "nm")</f>
        <v>0</v>
      </c>
      <c r="K53" s="59">
        <f t="shared" ref="K53:N53" si="150">IFERROR((K52-J52)/(J52), "nm")</f>
        <v>0</v>
      </c>
      <c r="L53" s="59">
        <f t="shared" si="150"/>
        <v>0</v>
      </c>
      <c r="M53" s="59">
        <f t="shared" si="150"/>
        <v>0</v>
      </c>
      <c r="N53" s="59">
        <f t="shared" si="150"/>
        <v>0</v>
      </c>
    </row>
    <row r="54" spans="1:14" x14ac:dyDescent="0.3">
      <c r="A54" s="44" t="s">
        <v>107</v>
      </c>
      <c r="B54" s="60">
        <f>+Historicals!B115</f>
        <v>0</v>
      </c>
      <c r="C54" s="60">
        <f>+Historicals!C115</f>
        <v>0</v>
      </c>
      <c r="D54" s="60">
        <f>+Historicals!D115</f>
        <v>5192</v>
      </c>
      <c r="E54" s="60">
        <f>+Historicals!E115</f>
        <v>5875</v>
      </c>
      <c r="F54" s="60">
        <f>+Historicals!F115</f>
        <v>6293</v>
      </c>
      <c r="G54" s="60">
        <f>+Historicals!G115</f>
        <v>5892</v>
      </c>
      <c r="H54" s="60">
        <f>+Historicals!H115</f>
        <v>6970</v>
      </c>
      <c r="I54" s="60">
        <f>+Historicals!I115</f>
        <v>7388</v>
      </c>
      <c r="J54" s="61">
        <f>I54*(1+J55)</f>
        <v>7388</v>
      </c>
      <c r="K54" s="61">
        <f t="shared" ref="K54:N54" si="151">J54*(1+K55)</f>
        <v>7388</v>
      </c>
      <c r="L54" s="61">
        <f t="shared" si="151"/>
        <v>7388</v>
      </c>
      <c r="M54" s="61">
        <f t="shared" si="151"/>
        <v>7388</v>
      </c>
      <c r="N54" s="61">
        <f t="shared" si="151"/>
        <v>7388</v>
      </c>
    </row>
    <row r="55" spans="1:14" x14ac:dyDescent="0.3">
      <c r="A55" s="43" t="s">
        <v>145</v>
      </c>
      <c r="B55" s="59" t="str">
        <f t="shared" ref="B55" si="152">+IFERROR(B54/A54-1,"nm")</f>
        <v>nm</v>
      </c>
      <c r="C55" s="59" t="str">
        <f t="shared" ref="C55" si="153">+IFERROR(C54/B54-1,"nm")</f>
        <v>nm</v>
      </c>
      <c r="D55" s="59" t="str">
        <f t="shared" ref="D55" si="154">+IFERROR(D54/C54-1,"nm")</f>
        <v>nm</v>
      </c>
      <c r="E55" s="59">
        <f t="shared" ref="E55" si="155">+IFERROR(E54/D54-1,"nm")</f>
        <v>0.1315485362095532</v>
      </c>
      <c r="F55" s="59">
        <f t="shared" ref="F55" si="156">+IFERROR(F54/E54-1,"nm")</f>
        <v>7.1148936170212673E-2</v>
      </c>
      <c r="G55" s="59">
        <f t="shared" ref="G55" si="157">+IFERROR(G54/F54-1,"nm")</f>
        <v>-6.3721595423486432E-2</v>
      </c>
      <c r="H55" s="59">
        <f t="shared" ref="H55" si="158">+IFERROR(H54/G54-1,"nm")</f>
        <v>0.18295994568907004</v>
      </c>
      <c r="I55" s="59">
        <f>+IFERROR(I54/H54-1,"nm")</f>
        <v>5.9971305595408975E-2</v>
      </c>
      <c r="J55" s="59">
        <f>J56+J57</f>
        <v>0</v>
      </c>
      <c r="K55" s="59">
        <f t="shared" ref="K55:N55" si="159">K56+K57</f>
        <v>0</v>
      </c>
      <c r="L55" s="59">
        <f t="shared" si="159"/>
        <v>0</v>
      </c>
      <c r="M55" s="59">
        <f t="shared" si="159"/>
        <v>0</v>
      </c>
      <c r="N55" s="59">
        <f t="shared" si="159"/>
        <v>0</v>
      </c>
    </row>
    <row r="56" spans="1:14" x14ac:dyDescent="0.3">
      <c r="A56" s="43" t="s">
        <v>155</v>
      </c>
      <c r="B56" s="59">
        <f>+Historicals!B219</f>
        <v>0</v>
      </c>
      <c r="C56" s="59">
        <f>+Historicals!C219</f>
        <v>0</v>
      </c>
      <c r="D56" s="59">
        <f>+Historicals!D219</f>
        <v>0</v>
      </c>
      <c r="E56" s="59">
        <f>+Historicals!E219</f>
        <v>0.13154853620955315</v>
      </c>
      <c r="F56" s="59">
        <f>+Historicals!F219</f>
        <v>7.114893617021277E-2</v>
      </c>
      <c r="G56" s="59">
        <f>+Historicals!G219</f>
        <v>-6.3721595423486418E-2</v>
      </c>
      <c r="H56" s="59">
        <f>+Historicals!H219</f>
        <v>0.18295994568906992</v>
      </c>
      <c r="I56" s="59">
        <f>+Historicals!I219</f>
        <v>5.9971305595408898E-2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</row>
    <row r="57" spans="1:14" x14ac:dyDescent="0.3">
      <c r="A57" s="43" t="s">
        <v>156</v>
      </c>
      <c r="B57" s="59" t="str">
        <f t="shared" ref="B57:H57" si="160">+IFERROR(B55-B56,"nm")</f>
        <v>nm</v>
      </c>
      <c r="C57" s="59" t="str">
        <f t="shared" si="160"/>
        <v>nm</v>
      </c>
      <c r="D57" s="59" t="str">
        <f t="shared" si="160"/>
        <v>nm</v>
      </c>
      <c r="E57" s="59">
        <f t="shared" si="160"/>
        <v>5.5511151231257827E-17</v>
      </c>
      <c r="F57" s="59">
        <f t="shared" si="160"/>
        <v>-9.7144514654701197E-17</v>
      </c>
      <c r="G57" s="59">
        <f t="shared" si="160"/>
        <v>-1.3877787807814457E-17</v>
      </c>
      <c r="H57" s="59">
        <f t="shared" si="160"/>
        <v>1.1102230246251565E-16</v>
      </c>
      <c r="I57" s="59">
        <f>+IFERROR(I55-I56,"nm")</f>
        <v>7.6327832942979512E-17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</row>
    <row r="58" spans="1:14" x14ac:dyDescent="0.3">
      <c r="A58" s="44" t="s">
        <v>108</v>
      </c>
      <c r="B58" s="60">
        <f>+Historicals!B116</f>
        <v>0</v>
      </c>
      <c r="C58" s="60">
        <f>+Historicals!C116</f>
        <v>0</v>
      </c>
      <c r="D58" s="60">
        <f>+Historicals!D116</f>
        <v>2395</v>
      </c>
      <c r="E58" s="60">
        <f>+Historicals!E116</f>
        <v>2940</v>
      </c>
      <c r="F58" s="60">
        <f>+Historicals!F116</f>
        <v>3087</v>
      </c>
      <c r="G58" s="60">
        <f>+Historicals!G116</f>
        <v>3053</v>
      </c>
      <c r="H58" s="60">
        <f>+Historicals!H116</f>
        <v>3996</v>
      </c>
      <c r="I58" s="60">
        <f>+Historicals!I116</f>
        <v>4527</v>
      </c>
      <c r="J58" s="62">
        <f>I58*(1+J59)</f>
        <v>4527</v>
      </c>
      <c r="K58" s="62">
        <f t="shared" ref="K58:N58" si="161">J58*(1+K59)</f>
        <v>4527</v>
      </c>
      <c r="L58" s="62">
        <f t="shared" si="161"/>
        <v>4527</v>
      </c>
      <c r="M58" s="62">
        <f t="shared" si="161"/>
        <v>4527</v>
      </c>
      <c r="N58" s="62">
        <f t="shared" si="161"/>
        <v>4527</v>
      </c>
    </row>
    <row r="59" spans="1:14" x14ac:dyDescent="0.3">
      <c r="A59" s="43" t="s">
        <v>145</v>
      </c>
      <c r="B59" s="59" t="str">
        <f t="shared" ref="B59" si="162">+IFERROR(B58/A58-1,"nm")</f>
        <v>nm</v>
      </c>
      <c r="C59" s="59" t="str">
        <f t="shared" ref="C59" si="163">+IFERROR(C58/B58-1,"nm")</f>
        <v>nm</v>
      </c>
      <c r="D59" s="59" t="str">
        <f t="shared" ref="D59" si="164">+IFERROR(D58/C58-1,"nm")</f>
        <v>nm</v>
      </c>
      <c r="E59" s="59">
        <f t="shared" ref="E59" si="165">+IFERROR(E58/D58-1,"nm")</f>
        <v>0.22755741127348639</v>
      </c>
      <c r="F59" s="59">
        <f t="shared" ref="F59" si="166">+IFERROR(F58/E58-1,"nm")</f>
        <v>5.0000000000000044E-2</v>
      </c>
      <c r="G59" s="59">
        <f t="shared" ref="G59" si="167">+IFERROR(G58/F58-1,"nm")</f>
        <v>-1.1013929381276322E-2</v>
      </c>
      <c r="H59" s="59">
        <f t="shared" ref="H59" si="168">+IFERROR(H58/G58-1,"nm")</f>
        <v>0.30887651490337364</v>
      </c>
      <c r="I59" s="59">
        <f>+IFERROR(I58/H58-1,"nm")</f>
        <v>0.13288288288288297</v>
      </c>
      <c r="J59" s="59">
        <f>J60+K61</f>
        <v>0</v>
      </c>
      <c r="K59" s="59">
        <f>K60+L61</f>
        <v>0</v>
      </c>
      <c r="L59" s="59">
        <f t="shared" ref="L59:N59" si="169">L60+L61</f>
        <v>0</v>
      </c>
      <c r="M59" s="59">
        <f t="shared" si="169"/>
        <v>0</v>
      </c>
      <c r="N59" s="59">
        <f t="shared" si="169"/>
        <v>0</v>
      </c>
    </row>
    <row r="60" spans="1:14" x14ac:dyDescent="0.3">
      <c r="A60" s="43" t="s">
        <v>155</v>
      </c>
      <c r="B60" s="59">
        <f>+Historicals!B220</f>
        <v>0</v>
      </c>
      <c r="C60" s="59">
        <f>+Historicals!C220</f>
        <v>0</v>
      </c>
      <c r="D60" s="59">
        <f>+Historicals!D220</f>
        <v>0</v>
      </c>
      <c r="E60" s="59">
        <f>+Historicals!E220</f>
        <v>0.22755741127348644</v>
      </c>
      <c r="F60" s="59">
        <f>+Historicals!F220</f>
        <v>0.05</v>
      </c>
      <c r="G60" s="59">
        <f>+Historicals!G220</f>
        <v>-1.101392938127632E-2</v>
      </c>
      <c r="H60" s="59">
        <f>+Historicals!H220</f>
        <v>0.30887651490337376</v>
      </c>
      <c r="I60" s="59">
        <f>+Historicals!I220</f>
        <v>0.13288288288288289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</row>
    <row r="61" spans="1:14" x14ac:dyDescent="0.3">
      <c r="A61" s="43" t="s">
        <v>156</v>
      </c>
      <c r="B61" s="59" t="str">
        <f t="shared" ref="B61:H61" si="170">+IFERROR(B59-B60,"nm")</f>
        <v>nm</v>
      </c>
      <c r="C61" s="59" t="str">
        <f t="shared" si="170"/>
        <v>nm</v>
      </c>
      <c r="D61" s="59" t="str">
        <f t="shared" si="170"/>
        <v>nm</v>
      </c>
      <c r="E61" s="59">
        <f t="shared" si="170"/>
        <v>-5.5511151231257827E-17</v>
      </c>
      <c r="F61" s="59">
        <f t="shared" si="170"/>
        <v>4.163336342344337E-17</v>
      </c>
      <c r="G61" s="59">
        <f t="shared" si="170"/>
        <v>-1.7347234759768071E-18</v>
      </c>
      <c r="H61" s="59">
        <f t="shared" si="170"/>
        <v>-1.1102230246251565E-16</v>
      </c>
      <c r="I61" s="59">
        <f>+IFERROR(I59-I60,"nm")</f>
        <v>8.3266726846886741E-17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</row>
    <row r="62" spans="1:14" x14ac:dyDescent="0.3">
      <c r="A62" s="44" t="s">
        <v>109</v>
      </c>
      <c r="B62" s="60">
        <f>+Historicals!B117</f>
        <v>0</v>
      </c>
      <c r="C62" s="60">
        <f>+Historicals!C117</f>
        <v>0</v>
      </c>
      <c r="D62" s="60">
        <f>+Historicals!D117</f>
        <v>383</v>
      </c>
      <c r="E62" s="60">
        <f>+Historicals!E117</f>
        <v>427</v>
      </c>
      <c r="F62" s="60">
        <f>+Historicals!F117</f>
        <v>432</v>
      </c>
      <c r="G62" s="60">
        <f>+Historicals!G117</f>
        <v>402</v>
      </c>
      <c r="H62" s="60">
        <f>+Historicals!H117</f>
        <v>490</v>
      </c>
      <c r="I62" s="60">
        <f>+Historicals!I117</f>
        <v>564</v>
      </c>
      <c r="J62" s="61">
        <f>I62*(1+J63)</f>
        <v>564</v>
      </c>
      <c r="K62" s="61">
        <f t="shared" ref="K62:N62" si="171">J62*(1+K63)</f>
        <v>564</v>
      </c>
      <c r="L62" s="61">
        <f t="shared" si="171"/>
        <v>564</v>
      </c>
      <c r="M62" s="61">
        <f t="shared" si="171"/>
        <v>564</v>
      </c>
      <c r="N62" s="61">
        <f t="shared" si="171"/>
        <v>564</v>
      </c>
    </row>
    <row r="63" spans="1:14" x14ac:dyDescent="0.3">
      <c r="A63" s="43" t="s">
        <v>145</v>
      </c>
      <c r="B63" s="59" t="str">
        <f t="shared" ref="B63" si="172">+IFERROR(B62/A62-1,"nm")</f>
        <v>nm</v>
      </c>
      <c r="C63" s="59" t="str">
        <f t="shared" ref="C63" si="173">+IFERROR(C62/B62-1,"nm")</f>
        <v>nm</v>
      </c>
      <c r="D63" s="59" t="str">
        <f t="shared" ref="D63" si="174">+IFERROR(D62/C62-1,"nm")</f>
        <v>nm</v>
      </c>
      <c r="E63" s="59">
        <f t="shared" ref="E63" si="175">+IFERROR(E62/D62-1,"nm")</f>
        <v>0.11488250652741505</v>
      </c>
      <c r="F63" s="59">
        <f t="shared" ref="F63" si="176">+IFERROR(F62/E62-1,"nm")</f>
        <v>1.1709601873536313E-2</v>
      </c>
      <c r="G63" s="59">
        <f t="shared" ref="G63" si="177">+IFERROR(G62/F62-1,"nm")</f>
        <v>-6.944444444444442E-2</v>
      </c>
      <c r="H63" s="59">
        <f t="shared" ref="H63" si="178">+IFERROR(H62/G62-1,"nm")</f>
        <v>0.21890547263681581</v>
      </c>
      <c r="I63" s="59">
        <f>+IFERROR(I62/H62-1,"nm")</f>
        <v>0.15102040816326534</v>
      </c>
      <c r="J63" s="59">
        <f>J64+J65</f>
        <v>0</v>
      </c>
      <c r="K63" s="59">
        <f t="shared" ref="K63:N63" si="179">K64+K65</f>
        <v>0</v>
      </c>
      <c r="L63" s="59">
        <f t="shared" si="179"/>
        <v>0</v>
      </c>
      <c r="M63" s="59">
        <f t="shared" si="179"/>
        <v>0</v>
      </c>
      <c r="N63" s="59">
        <f t="shared" si="179"/>
        <v>0</v>
      </c>
    </row>
    <row r="64" spans="1:14" x14ac:dyDescent="0.3">
      <c r="A64" s="43" t="s">
        <v>155</v>
      </c>
      <c r="B64" s="59">
        <f>+Historicals!B221</f>
        <v>0</v>
      </c>
      <c r="C64" s="59">
        <f>+Historicals!C221</f>
        <v>0</v>
      </c>
      <c r="D64" s="59">
        <f>+Historicals!D221</f>
        <v>0</v>
      </c>
      <c r="E64" s="59">
        <f>+Historicals!E221</f>
        <v>0.11488250652741515</v>
      </c>
      <c r="F64" s="59">
        <f>+Historicals!F221</f>
        <v>1.1709601873536301E-2</v>
      </c>
      <c r="G64" s="59">
        <f>+Historicals!G221</f>
        <v>-6.9444444444444448E-2</v>
      </c>
      <c r="H64" s="59">
        <f>+Historicals!H221</f>
        <v>0.21890547263681592</v>
      </c>
      <c r="I64" s="59">
        <f>+Historicals!I221</f>
        <v>0.15102040816326531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</row>
    <row r="65" spans="1:14" x14ac:dyDescent="0.3">
      <c r="A65" s="43" t="s">
        <v>156</v>
      </c>
      <c r="B65" s="59" t="str">
        <f t="shared" ref="B65:H65" si="180">+IFERROR(B63-B64,"nm")</f>
        <v>nm</v>
      </c>
      <c r="C65" s="59" t="str">
        <f t="shared" si="180"/>
        <v>nm</v>
      </c>
      <c r="D65" s="59" t="str">
        <f t="shared" si="180"/>
        <v>nm</v>
      </c>
      <c r="E65" s="59">
        <f t="shared" si="180"/>
        <v>-9.7144514654701197E-17</v>
      </c>
      <c r="F65" s="59">
        <f t="shared" si="180"/>
        <v>1.214306433183765E-17</v>
      </c>
      <c r="G65" s="59">
        <f t="shared" si="180"/>
        <v>2.7755575615628914E-17</v>
      </c>
      <c r="H65" s="59">
        <f t="shared" si="180"/>
        <v>-1.1102230246251565E-16</v>
      </c>
      <c r="I65" s="59">
        <f>+IFERROR(I63-I64,"nm")</f>
        <v>2.7755575615628914E-17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</row>
    <row r="66" spans="1:14" x14ac:dyDescent="0.3">
      <c r="A66" s="9" t="s">
        <v>147</v>
      </c>
      <c r="B66" s="46">
        <f t="shared" ref="B66:H66" si="181">+B73+B69</f>
        <v>0</v>
      </c>
      <c r="C66" s="46">
        <f t="shared" si="181"/>
        <v>0</v>
      </c>
      <c r="D66" s="46">
        <f t="shared" si="181"/>
        <v>1507</v>
      </c>
      <c r="E66" s="46">
        <f t="shared" si="181"/>
        <v>1703</v>
      </c>
      <c r="F66" s="46">
        <f t="shared" si="181"/>
        <v>2106</v>
      </c>
      <c r="G66" s="46">
        <f t="shared" si="181"/>
        <v>1673</v>
      </c>
      <c r="H66" s="46">
        <f t="shared" si="181"/>
        <v>2571</v>
      </c>
      <c r="I66" s="46">
        <f>+I73+I69</f>
        <v>3427</v>
      </c>
      <c r="J66" s="46">
        <f>J52*J68</f>
        <v>3427</v>
      </c>
      <c r="K66" s="46">
        <f t="shared" ref="K66:N66" si="182">K52*K68</f>
        <v>3427</v>
      </c>
      <c r="L66" s="46">
        <f t="shared" si="182"/>
        <v>3427</v>
      </c>
      <c r="M66" s="46">
        <f t="shared" si="182"/>
        <v>3427</v>
      </c>
      <c r="N66" s="46">
        <f t="shared" si="182"/>
        <v>3427</v>
      </c>
    </row>
    <row r="67" spans="1:14" x14ac:dyDescent="0.3">
      <c r="A67" s="45" t="s">
        <v>145</v>
      </c>
      <c r="B67" s="59" t="str">
        <f t="shared" ref="B67" si="183">+IFERROR(B66/A66-1,"nm")</f>
        <v>nm</v>
      </c>
      <c r="C67" s="59" t="str">
        <f t="shared" ref="C67" si="184">+IFERROR(C66/B66-1,"nm")</f>
        <v>nm</v>
      </c>
      <c r="D67" s="59" t="str">
        <f t="shared" ref="D67" si="185">+IFERROR(D66/C66-1,"nm")</f>
        <v>nm</v>
      </c>
      <c r="E67" s="59">
        <f t="shared" ref="E67" si="186">+IFERROR(E66/D66-1,"nm")</f>
        <v>0.13005972130059718</v>
      </c>
      <c r="F67" s="59">
        <f t="shared" ref="F67" si="187">+IFERROR(F66/E66-1,"nm")</f>
        <v>0.23664122137404586</v>
      </c>
      <c r="G67" s="59">
        <f t="shared" ref="G67" si="188">+IFERROR(G66/F66-1,"nm")</f>
        <v>-0.20560303893637222</v>
      </c>
      <c r="H67" s="59">
        <f t="shared" ref="H67" si="189">+IFERROR(H66/G66-1,"nm")</f>
        <v>0.53676031081888831</v>
      </c>
      <c r="I67" s="59">
        <f>+IFERROR(I66/H66-1,"nm")</f>
        <v>0.33294437961882539</v>
      </c>
      <c r="J67" s="59">
        <f>IFERROR((J66-I66)/(I66), "nm")</f>
        <v>0</v>
      </c>
      <c r="K67" s="59">
        <f t="shared" ref="K67:N67" si="190">IFERROR((K66-J66)/(J66), "nm")</f>
        <v>0</v>
      </c>
      <c r="L67" s="59">
        <f t="shared" si="190"/>
        <v>0</v>
      </c>
      <c r="M67" s="59">
        <f t="shared" si="190"/>
        <v>0</v>
      </c>
      <c r="N67" s="59">
        <f t="shared" si="190"/>
        <v>0</v>
      </c>
    </row>
    <row r="68" spans="1:14" x14ac:dyDescent="0.3">
      <c r="A68" s="45" t="s">
        <v>148</v>
      </c>
      <c r="B68" s="59" t="str">
        <f>+IFERROR(B66/B52,"nm")</f>
        <v>nm</v>
      </c>
      <c r="C68" s="59" t="str">
        <f t="shared" ref="C68:I68" si="191">+IFERROR(C66/C52,"nm")</f>
        <v>nm</v>
      </c>
      <c r="D68" s="59">
        <f t="shared" si="191"/>
        <v>0.1890840652446675</v>
      </c>
      <c r="E68" s="59">
        <f t="shared" si="191"/>
        <v>0.18426747457260334</v>
      </c>
      <c r="F68" s="59">
        <f t="shared" si="191"/>
        <v>0.21463514064410924</v>
      </c>
      <c r="G68" s="59">
        <f t="shared" si="191"/>
        <v>0.17898791055953783</v>
      </c>
      <c r="H68" s="59">
        <f t="shared" si="191"/>
        <v>0.22442388268156424</v>
      </c>
      <c r="I68" s="59">
        <f t="shared" si="191"/>
        <v>0.27462136389133746</v>
      </c>
      <c r="J68" s="66">
        <f>I68</f>
        <v>0.27462136389133746</v>
      </c>
      <c r="K68" s="66">
        <f t="shared" ref="K68:N68" si="192">J68</f>
        <v>0.27462136389133746</v>
      </c>
      <c r="L68" s="66">
        <f t="shared" si="192"/>
        <v>0.27462136389133746</v>
      </c>
      <c r="M68" s="66">
        <f t="shared" si="192"/>
        <v>0.27462136389133746</v>
      </c>
      <c r="N68" s="66">
        <f t="shared" si="192"/>
        <v>0.27462136389133746</v>
      </c>
    </row>
    <row r="69" spans="1:14" x14ac:dyDescent="0.3">
      <c r="A69" s="9" t="s">
        <v>149</v>
      </c>
      <c r="B69" s="9">
        <f>+Historicals!B199</f>
        <v>0</v>
      </c>
      <c r="C69" s="9">
        <f>+Historicals!C199</f>
        <v>0</v>
      </c>
      <c r="D69" s="9">
        <f>+Historicals!D199</f>
        <v>0</v>
      </c>
      <c r="E69" s="9">
        <f>+Historicals!E199</f>
        <v>116</v>
      </c>
      <c r="F69" s="9">
        <f>+Historicals!F199</f>
        <v>111</v>
      </c>
      <c r="G69" s="9">
        <f>+Historicals!G199</f>
        <v>132</v>
      </c>
      <c r="H69" s="9">
        <f>+Historicals!H199</f>
        <v>136</v>
      </c>
      <c r="I69" s="9">
        <f>+Historicals!I199</f>
        <v>134</v>
      </c>
      <c r="J69" s="1">
        <f>J72*J79</f>
        <v>134</v>
      </c>
      <c r="K69" s="1">
        <f t="shared" ref="K69:N69" si="193">K72*K79</f>
        <v>134</v>
      </c>
      <c r="L69" s="1">
        <f t="shared" si="193"/>
        <v>134</v>
      </c>
      <c r="M69" s="1">
        <f t="shared" si="193"/>
        <v>134</v>
      </c>
      <c r="N69" s="1">
        <f t="shared" si="193"/>
        <v>134</v>
      </c>
    </row>
    <row r="70" spans="1:14" x14ac:dyDescent="0.3">
      <c r="A70" s="45" t="s">
        <v>145</v>
      </c>
      <c r="B70" s="59" t="str">
        <f t="shared" ref="B70" si="194">+IFERROR(B69/A69-1,"nm")</f>
        <v>nm</v>
      </c>
      <c r="C70" s="59" t="str">
        <f t="shared" ref="C70" si="195">+IFERROR(C69/B69-1,"nm")</f>
        <v>nm</v>
      </c>
      <c r="D70" s="59" t="str">
        <f t="shared" ref="D70" si="196">+IFERROR(D69/C69-1,"nm")</f>
        <v>nm</v>
      </c>
      <c r="E70" s="59" t="str">
        <f t="shared" ref="E70" si="197">+IFERROR(E69/D69-1,"nm")</f>
        <v>nm</v>
      </c>
      <c r="F70" s="59">
        <f t="shared" ref="F70" si="198">+IFERROR(F69/E69-1,"nm")</f>
        <v>-4.31034482758621E-2</v>
      </c>
      <c r="G70" s="59">
        <f t="shared" ref="G70" si="199">+IFERROR(G69/F69-1,"nm")</f>
        <v>0.18918918918918926</v>
      </c>
      <c r="H70" s="59">
        <f t="shared" ref="H70" si="200">+IFERROR(H69/G69-1,"nm")</f>
        <v>3.0303030303030276E-2</v>
      </c>
      <c r="I70" s="59">
        <f>+IFERROR(I69/H69-1,"nm")</f>
        <v>-1.4705882352941124E-2</v>
      </c>
      <c r="J70" s="59">
        <f>IFERROR((J69-I69)/(I69), "nm")</f>
        <v>0</v>
      </c>
      <c r="K70" s="59">
        <f t="shared" ref="K70:N70" si="201">IFERROR((K69-J69)/(J69), "nm")</f>
        <v>0</v>
      </c>
      <c r="L70" s="59">
        <f t="shared" si="201"/>
        <v>0</v>
      </c>
      <c r="M70" s="59">
        <f t="shared" si="201"/>
        <v>0</v>
      </c>
      <c r="N70" s="59">
        <f t="shared" si="201"/>
        <v>0</v>
      </c>
    </row>
    <row r="71" spans="1:14" x14ac:dyDescent="0.3">
      <c r="A71" s="45" t="s">
        <v>150</v>
      </c>
      <c r="B71" s="59" t="str">
        <f>+IFERROR(B69/B52,"nm")</f>
        <v>nm</v>
      </c>
      <c r="C71" s="59" t="str">
        <f t="shared" ref="C71:I71" si="202">+IFERROR(C69/C52,"nm")</f>
        <v>nm</v>
      </c>
      <c r="D71" s="59">
        <f t="shared" si="202"/>
        <v>0</v>
      </c>
      <c r="E71" s="59">
        <f t="shared" si="202"/>
        <v>1.2551395801774508E-2</v>
      </c>
      <c r="F71" s="59">
        <f t="shared" si="202"/>
        <v>1.1312678353037097E-2</v>
      </c>
      <c r="G71" s="59">
        <f t="shared" si="202"/>
        <v>1.4122178239007167E-2</v>
      </c>
      <c r="H71" s="59">
        <f t="shared" si="202"/>
        <v>1.1871508379888268E-2</v>
      </c>
      <c r="I71" s="59">
        <f t="shared" si="202"/>
        <v>1.0738039907043834E-2</v>
      </c>
      <c r="J71" s="53">
        <f>I71</f>
        <v>1.0738039907043834E-2</v>
      </c>
      <c r="K71" s="53">
        <f t="shared" ref="K71:N71" si="203">J71</f>
        <v>1.0738039907043834E-2</v>
      </c>
      <c r="L71" s="53">
        <f t="shared" si="203"/>
        <v>1.0738039907043834E-2</v>
      </c>
      <c r="M71" s="53">
        <f t="shared" si="203"/>
        <v>1.0738039907043834E-2</v>
      </c>
      <c r="N71" s="53">
        <f t="shared" si="203"/>
        <v>1.0738039907043834E-2</v>
      </c>
    </row>
    <row r="72" spans="1:14" x14ac:dyDescent="0.3">
      <c r="A72" s="45" t="s">
        <v>157</v>
      </c>
      <c r="B72" s="59" t="str">
        <f>IFERROR(B69/B79, "nm")</f>
        <v>nm</v>
      </c>
      <c r="C72" s="59" t="str">
        <f t="shared" ref="C72:I72" si="204">IFERROR(C69/C79, "nm")</f>
        <v>nm</v>
      </c>
      <c r="D72" s="59">
        <f t="shared" si="204"/>
        <v>0</v>
      </c>
      <c r="E72" s="59">
        <f t="shared" si="204"/>
        <v>0.13663133097762073</v>
      </c>
      <c r="F72" s="59">
        <f t="shared" si="204"/>
        <v>0.11948331539289558</v>
      </c>
      <c r="G72" s="59">
        <f t="shared" si="204"/>
        <v>0.14915254237288136</v>
      </c>
      <c r="H72" s="59">
        <f t="shared" si="204"/>
        <v>0.1384928716904277</v>
      </c>
      <c r="I72" s="59">
        <f t="shared" si="204"/>
        <v>0.14565217391304347</v>
      </c>
      <c r="J72" s="65">
        <f>I72</f>
        <v>0.14565217391304347</v>
      </c>
      <c r="K72" s="65">
        <f t="shared" ref="K72:N72" si="205">J72</f>
        <v>0.14565217391304347</v>
      </c>
      <c r="L72" s="65">
        <f t="shared" si="205"/>
        <v>0.14565217391304347</v>
      </c>
      <c r="M72" s="65">
        <f t="shared" si="205"/>
        <v>0.14565217391304347</v>
      </c>
      <c r="N72" s="65">
        <f t="shared" si="205"/>
        <v>0.14565217391304347</v>
      </c>
    </row>
    <row r="73" spans="1:14" x14ac:dyDescent="0.3">
      <c r="A73" s="9" t="s">
        <v>151</v>
      </c>
      <c r="B73" s="9">
        <f>+Historicals!B154</f>
        <v>0</v>
      </c>
      <c r="C73" s="9">
        <f>+Historicals!C154</f>
        <v>0</v>
      </c>
      <c r="D73" s="9">
        <f>+Historicals!D154</f>
        <v>1507</v>
      </c>
      <c r="E73" s="9">
        <f>+Historicals!E154</f>
        <v>1587</v>
      </c>
      <c r="F73" s="9">
        <f>+Historicals!F154</f>
        <v>1995</v>
      </c>
      <c r="G73" s="9">
        <f>+Historicals!G154</f>
        <v>1541</v>
      </c>
      <c r="H73" s="9">
        <f>+Historicals!H154</f>
        <v>2435</v>
      </c>
      <c r="I73" s="9">
        <f>+Historicals!I154</f>
        <v>3293</v>
      </c>
      <c r="J73" s="46">
        <f>J66-J69</f>
        <v>3293</v>
      </c>
      <c r="K73" s="46">
        <f t="shared" ref="K73:N73" si="206">K66-K69</f>
        <v>3293</v>
      </c>
      <c r="L73" s="46">
        <f t="shared" si="206"/>
        <v>3293</v>
      </c>
      <c r="M73" s="46">
        <f t="shared" si="206"/>
        <v>3293</v>
      </c>
      <c r="N73" s="46">
        <f t="shared" si="206"/>
        <v>3293</v>
      </c>
    </row>
    <row r="74" spans="1:14" x14ac:dyDescent="0.3">
      <c r="A74" s="45" t="s">
        <v>145</v>
      </c>
      <c r="B74" s="59" t="str">
        <f t="shared" ref="B74" si="207">+IFERROR(B73/A73-1,"nm")</f>
        <v>nm</v>
      </c>
      <c r="C74" s="59" t="str">
        <f t="shared" ref="C74" si="208">+IFERROR(C73/B73-1,"nm")</f>
        <v>nm</v>
      </c>
      <c r="D74" s="59" t="str">
        <f t="shared" ref="D74" si="209">+IFERROR(D73/C73-1,"nm")</f>
        <v>nm</v>
      </c>
      <c r="E74" s="59">
        <f t="shared" ref="E74" si="210">+IFERROR(E73/D73-1,"nm")</f>
        <v>5.3085600530855981E-2</v>
      </c>
      <c r="F74" s="59">
        <f t="shared" ref="F74" si="211">+IFERROR(F73/E73-1,"nm")</f>
        <v>0.25708884688090738</v>
      </c>
      <c r="G74" s="59">
        <f t="shared" ref="G74" si="212">+IFERROR(G73/F73-1,"nm")</f>
        <v>-0.22756892230576442</v>
      </c>
      <c r="H74" s="59">
        <f t="shared" ref="H74" si="213">+IFERROR(H73/G73-1,"nm")</f>
        <v>0.58014276443867629</v>
      </c>
      <c r="I74" s="59">
        <f>+IFERROR(I73/H73-1,"nm")</f>
        <v>0.3523613963039014</v>
      </c>
      <c r="J74" s="59">
        <f>IFERROR((J73-I73)/(I73), "nm")</f>
        <v>0</v>
      </c>
      <c r="K74" s="59">
        <f t="shared" ref="K74:N74" si="214">IFERROR((K73-J73)/(J73), "nm")</f>
        <v>0</v>
      </c>
      <c r="L74" s="59">
        <f t="shared" si="214"/>
        <v>0</v>
      </c>
      <c r="M74" s="59">
        <f t="shared" si="214"/>
        <v>0</v>
      </c>
      <c r="N74" s="59">
        <f t="shared" si="214"/>
        <v>0</v>
      </c>
    </row>
    <row r="75" spans="1:14" x14ac:dyDescent="0.3">
      <c r="A75" s="45" t="s">
        <v>148</v>
      </c>
      <c r="B75" s="59" t="str">
        <f t="shared" ref="B75:H75" si="215">+IFERROR(B73/B52,"nm")</f>
        <v>nm</v>
      </c>
      <c r="C75" s="59" t="str">
        <f t="shared" si="215"/>
        <v>nm</v>
      </c>
      <c r="D75" s="59">
        <f t="shared" si="215"/>
        <v>0.1890840652446675</v>
      </c>
      <c r="E75" s="59">
        <f t="shared" si="215"/>
        <v>0.17171607877082881</v>
      </c>
      <c r="F75" s="59">
        <f t="shared" si="215"/>
        <v>0.20332246229107215</v>
      </c>
      <c r="G75" s="59">
        <f t="shared" si="215"/>
        <v>0.16486573232053064</v>
      </c>
      <c r="H75" s="59">
        <f t="shared" si="215"/>
        <v>0.21255237430167598</v>
      </c>
      <c r="I75" s="59">
        <f>+IFERROR(I73/I52,"nm")</f>
        <v>0.26388332398429359</v>
      </c>
      <c r="J75" s="65">
        <f>I75</f>
        <v>0.26388332398429359</v>
      </c>
      <c r="K75" s="65">
        <f t="shared" ref="K75:N75" si="216">J75</f>
        <v>0.26388332398429359</v>
      </c>
      <c r="L75" s="65">
        <f t="shared" si="216"/>
        <v>0.26388332398429359</v>
      </c>
      <c r="M75" s="65">
        <f t="shared" si="216"/>
        <v>0.26388332398429359</v>
      </c>
      <c r="N75" s="65">
        <f t="shared" si="216"/>
        <v>0.26388332398429359</v>
      </c>
    </row>
    <row r="76" spans="1:14" x14ac:dyDescent="0.3">
      <c r="A76" s="9" t="s">
        <v>152</v>
      </c>
      <c r="B76" s="9">
        <f>+Historicals!B184</f>
        <v>0</v>
      </c>
      <c r="C76" s="9">
        <f>+Historicals!C184</f>
        <v>0</v>
      </c>
      <c r="D76" s="9">
        <f>+Historicals!D184</f>
        <v>0</v>
      </c>
      <c r="E76" s="9">
        <f>+Historicals!E184</f>
        <v>240</v>
      </c>
      <c r="F76" s="9">
        <f>+Historicals!F184</f>
        <v>233</v>
      </c>
      <c r="G76" s="9">
        <f>+Historicals!G184</f>
        <v>139</v>
      </c>
      <c r="H76" s="9">
        <f>+Historicals!H184</f>
        <v>153</v>
      </c>
      <c r="I76" s="9">
        <f>+Historicals!I184</f>
        <v>197</v>
      </c>
      <c r="J76" s="1">
        <f>J78*J52</f>
        <v>196.99999999999997</v>
      </c>
      <c r="K76" s="1">
        <f t="shared" ref="K76:N76" si="217">K78*K52</f>
        <v>196.99999999999997</v>
      </c>
      <c r="L76" s="1">
        <f t="shared" si="217"/>
        <v>196.99999999999997</v>
      </c>
      <c r="M76" s="1">
        <f t="shared" si="217"/>
        <v>196.99999999999997</v>
      </c>
      <c r="N76" s="1">
        <f t="shared" si="217"/>
        <v>196.99999999999997</v>
      </c>
    </row>
    <row r="77" spans="1:14" x14ac:dyDescent="0.3">
      <c r="A77" s="45" t="s">
        <v>145</v>
      </c>
      <c r="B77" s="59" t="str">
        <f t="shared" ref="B77" si="218">+IFERROR(B76/A76-1,"nm")</f>
        <v>nm</v>
      </c>
      <c r="C77" s="59" t="str">
        <f t="shared" ref="C77" si="219">+IFERROR(C76/B76-1,"nm")</f>
        <v>nm</v>
      </c>
      <c r="D77" s="59" t="str">
        <f t="shared" ref="D77" si="220">+IFERROR(D76/C76-1,"nm")</f>
        <v>nm</v>
      </c>
      <c r="E77" s="59" t="str">
        <f t="shared" ref="E77" si="221">+IFERROR(E76/D76-1,"nm")</f>
        <v>nm</v>
      </c>
      <c r="F77" s="59">
        <f t="shared" ref="F77" si="222">+IFERROR(F76/E76-1,"nm")</f>
        <v>-2.9166666666666674E-2</v>
      </c>
      <c r="G77" s="59">
        <f t="shared" ref="G77" si="223">+IFERROR(G76/F76-1,"nm")</f>
        <v>-0.40343347639484983</v>
      </c>
      <c r="H77" s="59">
        <f t="shared" ref="H77" si="224">+IFERROR(H76/G76-1,"nm")</f>
        <v>0.10071942446043169</v>
      </c>
      <c r="I77" s="59">
        <f>+IFERROR(I76/H76-1,"nm")</f>
        <v>0.28758169934640532</v>
      </c>
      <c r="J77" s="63">
        <f>IFERROR((J76-I76)/(I76), "nm")</f>
        <v>-1.442726367025584E-16</v>
      </c>
      <c r="K77" s="63">
        <f t="shared" ref="K77:N77" si="225">IFERROR((K76-J76)/(J76), "nm")</f>
        <v>0</v>
      </c>
      <c r="L77" s="63">
        <f t="shared" si="225"/>
        <v>0</v>
      </c>
      <c r="M77" s="63">
        <f t="shared" si="225"/>
        <v>0</v>
      </c>
      <c r="N77" s="63">
        <f t="shared" si="225"/>
        <v>0</v>
      </c>
    </row>
    <row r="78" spans="1:14" x14ac:dyDescent="0.3">
      <c r="A78" s="45" t="s">
        <v>150</v>
      </c>
      <c r="B78" s="59" t="str">
        <f>+IFERROR(B76/B52,"nm")</f>
        <v>nm</v>
      </c>
      <c r="C78" s="59" t="str">
        <f t="shared" ref="C78:I78" si="226">+IFERROR(C76/C52,"nm")</f>
        <v>nm</v>
      </c>
      <c r="D78" s="59">
        <f t="shared" si="226"/>
        <v>0</v>
      </c>
      <c r="E78" s="59">
        <f t="shared" si="226"/>
        <v>2.5968405107119671E-2</v>
      </c>
      <c r="F78" s="59">
        <f t="shared" si="226"/>
        <v>2.3746432939258051E-2</v>
      </c>
      <c r="G78" s="59">
        <f t="shared" si="226"/>
        <v>1.4871081630469669E-2</v>
      </c>
      <c r="H78" s="59">
        <f t="shared" si="226"/>
        <v>1.3355446927374302E-2</v>
      </c>
      <c r="I78" s="59">
        <f t="shared" si="226"/>
        <v>1.5786521355877874E-2</v>
      </c>
      <c r="J78" s="66">
        <f>I78</f>
        <v>1.5786521355877874E-2</v>
      </c>
      <c r="K78" s="66">
        <f t="shared" ref="K78:N78" si="227">J78</f>
        <v>1.5786521355877874E-2</v>
      </c>
      <c r="L78" s="66">
        <f t="shared" si="227"/>
        <v>1.5786521355877874E-2</v>
      </c>
      <c r="M78" s="66">
        <f t="shared" si="227"/>
        <v>1.5786521355877874E-2</v>
      </c>
      <c r="N78" s="66">
        <f t="shared" si="227"/>
        <v>1.5786521355877874E-2</v>
      </c>
    </row>
    <row r="79" spans="1:14" x14ac:dyDescent="0.3">
      <c r="A79" s="9" t="s">
        <v>153</v>
      </c>
      <c r="B79" s="52">
        <f>Historicals!B169</f>
        <v>0</v>
      </c>
      <c r="C79" s="52">
        <f>Historicals!C169</f>
        <v>0</v>
      </c>
      <c r="D79" s="52">
        <f>Historicals!D169</f>
        <v>709</v>
      </c>
      <c r="E79" s="52">
        <f>Historicals!E169</f>
        <v>849</v>
      </c>
      <c r="F79" s="52">
        <f>Historicals!F169</f>
        <v>929</v>
      </c>
      <c r="G79" s="52">
        <f>Historicals!G169</f>
        <v>885</v>
      </c>
      <c r="H79" s="52">
        <f>Historicals!H169</f>
        <v>982</v>
      </c>
      <c r="I79" s="52">
        <f>Historicals!I169</f>
        <v>920</v>
      </c>
      <c r="J79" s="1">
        <f>J81*J52</f>
        <v>920.00000000000011</v>
      </c>
      <c r="K79" s="1">
        <f t="shared" ref="K79:N79" si="228">K81*K52</f>
        <v>920.00000000000011</v>
      </c>
      <c r="L79" s="1">
        <f t="shared" si="228"/>
        <v>920.00000000000011</v>
      </c>
      <c r="M79" s="1">
        <f t="shared" si="228"/>
        <v>920.00000000000011</v>
      </c>
      <c r="N79" s="1">
        <f t="shared" si="228"/>
        <v>920.00000000000011</v>
      </c>
    </row>
    <row r="80" spans="1:14" x14ac:dyDescent="0.3">
      <c r="A80" s="45" t="s">
        <v>145</v>
      </c>
      <c r="B80" s="59" t="str">
        <f>IFERROR(((B79-A79)/A79), "nm")</f>
        <v>nm</v>
      </c>
      <c r="C80" s="59" t="str">
        <f t="shared" ref="C80:I80" si="229">IFERROR(((C79-B79)/B79), "nm")</f>
        <v>nm</v>
      </c>
      <c r="D80" s="59" t="str">
        <f t="shared" si="229"/>
        <v>nm</v>
      </c>
      <c r="E80" s="59">
        <f t="shared" si="229"/>
        <v>0.19746121297602257</v>
      </c>
      <c r="F80" s="59">
        <f t="shared" si="229"/>
        <v>9.4228504122497059E-2</v>
      </c>
      <c r="G80" s="59">
        <f t="shared" si="229"/>
        <v>-4.7362755651237889E-2</v>
      </c>
      <c r="H80" s="59">
        <f t="shared" si="229"/>
        <v>0.1096045197740113</v>
      </c>
      <c r="I80" s="59">
        <f t="shared" si="229"/>
        <v>-6.313645621181263E-2</v>
      </c>
      <c r="J80" s="59">
        <f>IFERROR((J79-I79)/(I79), "nm")</f>
        <v>1.2357264969740873E-16</v>
      </c>
      <c r="K80" s="59">
        <f t="shared" ref="K80:N80" si="230">IFERROR((K79-J79)/(J79), "nm")</f>
        <v>0</v>
      </c>
      <c r="L80" s="59">
        <f t="shared" si="230"/>
        <v>0</v>
      </c>
      <c r="M80" s="59">
        <f t="shared" si="230"/>
        <v>0</v>
      </c>
      <c r="N80" s="59">
        <f t="shared" si="230"/>
        <v>0</v>
      </c>
    </row>
    <row r="81" spans="1:14" x14ac:dyDescent="0.3">
      <c r="A81" s="45" t="s">
        <v>150</v>
      </c>
      <c r="B81" s="59" t="e">
        <f>B79/B52</f>
        <v>#DIV/0!</v>
      </c>
      <c r="C81" s="59" t="e">
        <f t="shared" ref="C81:I81" si="231">C79/C52</f>
        <v>#DIV/0!</v>
      </c>
      <c r="D81" s="59">
        <f t="shared" si="231"/>
        <v>8.8958594730238399E-2</v>
      </c>
      <c r="E81" s="59">
        <f t="shared" si="231"/>
        <v>9.1863233066435832E-2</v>
      </c>
      <c r="F81" s="59">
        <f t="shared" si="231"/>
        <v>9.4679983693436609E-2</v>
      </c>
      <c r="G81" s="59">
        <f t="shared" si="231"/>
        <v>9.4682785920616241E-2</v>
      </c>
      <c r="H81" s="59">
        <f t="shared" si="231"/>
        <v>8.5719273743016758E-2</v>
      </c>
      <c r="I81" s="59">
        <f t="shared" si="231"/>
        <v>7.37238560782114E-2</v>
      </c>
      <c r="J81" s="67">
        <f>I81</f>
        <v>7.37238560782114E-2</v>
      </c>
      <c r="K81" s="67">
        <f t="shared" ref="K81:N81" si="232">J81</f>
        <v>7.37238560782114E-2</v>
      </c>
      <c r="L81" s="67">
        <f t="shared" si="232"/>
        <v>7.37238560782114E-2</v>
      </c>
      <c r="M81" s="67">
        <f t="shared" si="232"/>
        <v>7.37238560782114E-2</v>
      </c>
      <c r="N81" s="67">
        <f t="shared" si="232"/>
        <v>7.37238560782114E-2</v>
      </c>
    </row>
    <row r="82" spans="1:14" x14ac:dyDescent="0.3">
      <c r="A82" s="42" t="str">
        <f>+Historicals!A118</f>
        <v>Greater China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3">
      <c r="A83" s="9" t="s">
        <v>154</v>
      </c>
      <c r="B83" s="9">
        <f>+Historicals!B118</f>
        <v>3067</v>
      </c>
      <c r="C83" s="9">
        <f>+Historicals!C118</f>
        <v>3785</v>
      </c>
      <c r="D83" s="9">
        <f>+Historicals!D118</f>
        <v>4237</v>
      </c>
      <c r="E83" s="9">
        <f>+Historicals!E118</f>
        <v>5134</v>
      </c>
      <c r="F83" s="9">
        <f>+Historicals!F118</f>
        <v>6208</v>
      </c>
      <c r="G83" s="9">
        <f>+Historicals!G118</f>
        <v>6679</v>
      </c>
      <c r="H83" s="9">
        <f>+Historicals!H118</f>
        <v>8290</v>
      </c>
      <c r="I83" s="9">
        <f>+Historicals!I118</f>
        <v>7547</v>
      </c>
      <c r="J83" s="1">
        <f>J85+J89+J93</f>
        <v>7547</v>
      </c>
      <c r="K83" s="1">
        <f t="shared" ref="K83:N83" si="233">K85+K89+K93</f>
        <v>7547</v>
      </c>
      <c r="L83" s="1">
        <f t="shared" si="233"/>
        <v>7547</v>
      </c>
      <c r="M83" s="1">
        <f t="shared" si="233"/>
        <v>7547</v>
      </c>
      <c r="N83" s="1">
        <f t="shared" si="233"/>
        <v>7547</v>
      </c>
    </row>
    <row r="84" spans="1:14" x14ac:dyDescent="0.3">
      <c r="A84" s="43" t="s">
        <v>145</v>
      </c>
      <c r="B84" s="59" t="str">
        <f t="shared" ref="B84" si="234">+IFERROR(B83/A83-1,"nm")</f>
        <v>nm</v>
      </c>
      <c r="C84" s="59">
        <f t="shared" ref="C84" si="235">+IFERROR(C83/B83-1,"nm")</f>
        <v>0.23410498858819695</v>
      </c>
      <c r="D84" s="59">
        <f t="shared" ref="D84" si="236">+IFERROR(D83/C83-1,"nm")</f>
        <v>0.11941875825627468</v>
      </c>
      <c r="E84" s="59">
        <f t="shared" ref="E84" si="237">+IFERROR(E83/D83-1,"nm")</f>
        <v>0.21170639603493036</v>
      </c>
      <c r="F84" s="59">
        <f t="shared" ref="F84" si="238">+IFERROR(F83/E83-1,"nm")</f>
        <v>0.20919361121932223</v>
      </c>
      <c r="G84" s="59">
        <f t="shared" ref="G84" si="239">+IFERROR(G83/F83-1,"nm")</f>
        <v>7.5869845360824639E-2</v>
      </c>
      <c r="H84" s="59">
        <f t="shared" ref="H84" si="240">+IFERROR(H83/G83-1,"nm")</f>
        <v>0.24120377301991325</v>
      </c>
      <c r="I84" s="59">
        <f>+IFERROR(I83/H83-1,"nm")</f>
        <v>-8.9626055488540413E-2</v>
      </c>
      <c r="J84" s="59">
        <f t="shared" ref="J84:N84" si="241">+IFERROR(J83/I83-1,"nm")</f>
        <v>0</v>
      </c>
      <c r="K84" s="59">
        <f t="shared" si="241"/>
        <v>0</v>
      </c>
      <c r="L84" s="59">
        <f t="shared" si="241"/>
        <v>0</v>
      </c>
      <c r="M84" s="59">
        <f t="shared" si="241"/>
        <v>0</v>
      </c>
      <c r="N84" s="59">
        <f t="shared" si="241"/>
        <v>0</v>
      </c>
    </row>
    <row r="85" spans="1:14" x14ac:dyDescent="0.3">
      <c r="A85" s="44" t="s">
        <v>107</v>
      </c>
      <c r="B85" s="60">
        <f>+Historicals!B119</f>
        <v>2016</v>
      </c>
      <c r="C85" s="60">
        <f>+Historicals!C119</f>
        <v>2599</v>
      </c>
      <c r="D85" s="60">
        <f>+Historicals!D119</f>
        <v>2920</v>
      </c>
      <c r="E85" s="60">
        <f>+Historicals!E119</f>
        <v>3496</v>
      </c>
      <c r="F85" s="60">
        <f>+Historicals!F119</f>
        <v>4262</v>
      </c>
      <c r="G85" s="60">
        <f>+Historicals!G119</f>
        <v>4635</v>
      </c>
      <c r="H85" s="60">
        <f>+Historicals!H119</f>
        <v>5748</v>
      </c>
      <c r="I85" s="60">
        <f>+Historicals!I119</f>
        <v>5416</v>
      </c>
      <c r="J85" s="61">
        <f>I85*(1+J86)</f>
        <v>5416</v>
      </c>
      <c r="K85" s="61">
        <f t="shared" ref="K85:N85" si="242">J85*(1+K86)</f>
        <v>5416</v>
      </c>
      <c r="L85" s="61">
        <f t="shared" si="242"/>
        <v>5416</v>
      </c>
      <c r="M85" s="61">
        <f t="shared" si="242"/>
        <v>5416</v>
      </c>
      <c r="N85" s="61">
        <f t="shared" si="242"/>
        <v>5416</v>
      </c>
    </row>
    <row r="86" spans="1:14" x14ac:dyDescent="0.3">
      <c r="A86" s="43" t="s">
        <v>145</v>
      </c>
      <c r="B86" s="59" t="str">
        <f t="shared" ref="B86" si="243">+IFERROR(B85/A85-1,"nm")</f>
        <v>nm</v>
      </c>
      <c r="C86" s="59">
        <f t="shared" ref="C86" si="244">+IFERROR(C85/B85-1,"nm")</f>
        <v>0.28918650793650791</v>
      </c>
      <c r="D86" s="59">
        <f t="shared" ref="D86" si="245">+IFERROR(D85/C85-1,"nm")</f>
        <v>0.12350904193920731</v>
      </c>
      <c r="E86" s="59">
        <f t="shared" ref="E86" si="246">+IFERROR(E85/D85-1,"nm")</f>
        <v>0.19726027397260282</v>
      </c>
      <c r="F86" s="59">
        <f t="shared" ref="F86" si="247">+IFERROR(F85/E85-1,"nm")</f>
        <v>0.21910755148741412</v>
      </c>
      <c r="G86" s="59">
        <f t="shared" ref="G86" si="248">+IFERROR(G85/F85-1,"nm")</f>
        <v>8.7517597372125833E-2</v>
      </c>
      <c r="H86" s="59">
        <f t="shared" ref="H86" si="249">+IFERROR(H85/G85-1,"nm")</f>
        <v>0.24012944983818763</v>
      </c>
      <c r="I86" s="59">
        <f>+IFERROR(I85/H85-1,"nm")</f>
        <v>-5.7759220598469052E-2</v>
      </c>
      <c r="J86" s="59">
        <f>J87+J88</f>
        <v>0</v>
      </c>
      <c r="K86" s="59">
        <f t="shared" ref="K86:N86" si="250">K87+K88</f>
        <v>0</v>
      </c>
      <c r="L86" s="59">
        <f t="shared" si="250"/>
        <v>0</v>
      </c>
      <c r="M86" s="59">
        <f t="shared" si="250"/>
        <v>0</v>
      </c>
      <c r="N86" s="59">
        <f t="shared" si="250"/>
        <v>0</v>
      </c>
    </row>
    <row r="87" spans="1:14" x14ac:dyDescent="0.3">
      <c r="A87" s="43" t="s">
        <v>155</v>
      </c>
      <c r="B87" s="59">
        <f>+Historicals!B223</f>
        <v>0</v>
      </c>
      <c r="C87" s="59">
        <f>+Historicals!C223</f>
        <v>0.28918650793650796</v>
      </c>
      <c r="D87" s="59">
        <f>+Historicals!D223</f>
        <v>0.12350904193920739</v>
      </c>
      <c r="E87" s="59">
        <f>+Historicals!E223</f>
        <v>0.19726027397260273</v>
      </c>
      <c r="F87" s="59">
        <f>+Historicals!F223</f>
        <v>0.21910755148741418</v>
      </c>
      <c r="G87" s="59">
        <f>+Historicals!G223</f>
        <v>8.7517597372125763E-2</v>
      </c>
      <c r="H87" s="59">
        <f>+Historicals!H223</f>
        <v>0.24012944983818771</v>
      </c>
      <c r="I87" s="59">
        <f>+Historicals!I223</f>
        <v>-5.7759220598469031E-2</v>
      </c>
      <c r="J87" s="65">
        <v>0</v>
      </c>
      <c r="K87" s="65">
        <v>0</v>
      </c>
      <c r="L87" s="65">
        <v>0</v>
      </c>
      <c r="M87" s="65">
        <v>0</v>
      </c>
      <c r="N87" s="65">
        <v>0</v>
      </c>
    </row>
    <row r="88" spans="1:14" x14ac:dyDescent="0.3">
      <c r="A88" s="43" t="s">
        <v>156</v>
      </c>
      <c r="B88" s="59" t="str">
        <f t="shared" ref="B88:H88" si="251">+IFERROR(B86-B87,"nm")</f>
        <v>nm</v>
      </c>
      <c r="C88" s="59">
        <f t="shared" si="251"/>
        <v>-5.5511151231257827E-17</v>
      </c>
      <c r="D88" s="59">
        <f t="shared" si="251"/>
        <v>-8.3266726846886741E-17</v>
      </c>
      <c r="E88" s="59">
        <f t="shared" si="251"/>
        <v>8.3266726846886741E-17</v>
      </c>
      <c r="F88" s="59">
        <f t="shared" si="251"/>
        <v>-5.5511151231257827E-17</v>
      </c>
      <c r="G88" s="59">
        <f t="shared" si="251"/>
        <v>6.9388939039072284E-17</v>
      </c>
      <c r="H88" s="59">
        <f t="shared" si="251"/>
        <v>-8.3266726846886741E-17</v>
      </c>
      <c r="I88" s="59">
        <f>+IFERROR(I86-I87,"nm")</f>
        <v>-2.0816681711721685E-17</v>
      </c>
      <c r="J88" s="65">
        <v>0</v>
      </c>
      <c r="K88" s="65">
        <v>0</v>
      </c>
      <c r="L88" s="65">
        <v>0</v>
      </c>
      <c r="M88" s="65">
        <v>0</v>
      </c>
      <c r="N88" s="65">
        <v>0</v>
      </c>
    </row>
    <row r="89" spans="1:14" x14ac:dyDescent="0.3">
      <c r="A89" s="44" t="s">
        <v>108</v>
      </c>
      <c r="B89" s="60">
        <f>+Historicals!B120</f>
        <v>925</v>
      </c>
      <c r="C89" s="60">
        <f>+Historicals!C120</f>
        <v>1055</v>
      </c>
      <c r="D89" s="60">
        <f>+Historicals!D120</f>
        <v>1188</v>
      </c>
      <c r="E89" s="60">
        <f>+Historicals!E120</f>
        <v>1508</v>
      </c>
      <c r="F89" s="60">
        <f>+Historicals!F120</f>
        <v>1808</v>
      </c>
      <c r="G89" s="60">
        <f>+Historicals!G120</f>
        <v>1896</v>
      </c>
      <c r="H89" s="60">
        <f>+Historicals!H120</f>
        <v>2347</v>
      </c>
      <c r="I89" s="60">
        <f>+Historicals!I120</f>
        <v>1938</v>
      </c>
      <c r="J89" s="61">
        <f>I89*(1+J90)</f>
        <v>1938</v>
      </c>
      <c r="K89" s="61">
        <f t="shared" ref="K89:N89" si="252">J89*(1+K90)</f>
        <v>1938</v>
      </c>
      <c r="L89" s="61">
        <f t="shared" si="252"/>
        <v>1938</v>
      </c>
      <c r="M89" s="61">
        <f t="shared" si="252"/>
        <v>1938</v>
      </c>
      <c r="N89" s="61">
        <f t="shared" si="252"/>
        <v>1938</v>
      </c>
    </row>
    <row r="90" spans="1:14" x14ac:dyDescent="0.3">
      <c r="A90" s="43" t="s">
        <v>145</v>
      </c>
      <c r="B90" s="59" t="str">
        <f t="shared" ref="B90" si="253">+IFERROR(B89/A89-1,"nm")</f>
        <v>nm</v>
      </c>
      <c r="C90" s="59">
        <f t="shared" ref="C90" si="254">+IFERROR(C89/B89-1,"nm")</f>
        <v>0.14054054054054044</v>
      </c>
      <c r="D90" s="59">
        <f t="shared" ref="D90" si="255">+IFERROR(D89/C89-1,"nm")</f>
        <v>0.12606635071090055</v>
      </c>
      <c r="E90" s="59">
        <f t="shared" ref="E90" si="256">+IFERROR(E89/D89-1,"nm")</f>
        <v>0.26936026936026947</v>
      </c>
      <c r="F90" s="59">
        <f t="shared" ref="F90" si="257">+IFERROR(F89/E89-1,"nm")</f>
        <v>0.19893899204244025</v>
      </c>
      <c r="G90" s="59">
        <f t="shared" ref="G90" si="258">+IFERROR(G89/F89-1,"nm")</f>
        <v>4.8672566371681381E-2</v>
      </c>
      <c r="H90" s="59">
        <f t="shared" ref="H90" si="259">+IFERROR(H89/G89-1,"nm")</f>
        <v>0.2378691983122363</v>
      </c>
      <c r="I90" s="59">
        <f>+IFERROR(I89/H89-1,"nm")</f>
        <v>-0.17426501917341286</v>
      </c>
      <c r="J90" s="59">
        <f>J91+J92</f>
        <v>0</v>
      </c>
      <c r="K90" s="59">
        <f t="shared" ref="K90:N90" si="260">K91+K92</f>
        <v>0</v>
      </c>
      <c r="L90" s="59">
        <f t="shared" si="260"/>
        <v>0</v>
      </c>
      <c r="M90" s="59">
        <f t="shared" si="260"/>
        <v>0</v>
      </c>
      <c r="N90" s="59">
        <f t="shared" si="260"/>
        <v>0</v>
      </c>
    </row>
    <row r="91" spans="1:14" x14ac:dyDescent="0.3">
      <c r="A91" s="43" t="s">
        <v>155</v>
      </c>
      <c r="B91" s="59">
        <f>+Historicals!B224</f>
        <v>0</v>
      </c>
      <c r="C91" s="59">
        <f>+Historicals!C224</f>
        <v>0.14054054054054055</v>
      </c>
      <c r="D91" s="59">
        <f>+Historicals!D224</f>
        <v>0.12606635071090047</v>
      </c>
      <c r="E91" s="59">
        <f>+Historicals!E224</f>
        <v>0.26936026936026936</v>
      </c>
      <c r="F91" s="59">
        <f>+Historicals!F224</f>
        <v>0.19893899204244031</v>
      </c>
      <c r="G91" s="59">
        <f>+Historicals!G224</f>
        <v>4.8672566371681415E-2</v>
      </c>
      <c r="H91" s="59">
        <f>+Historicals!H224</f>
        <v>0.2378691983122363</v>
      </c>
      <c r="I91" s="59">
        <f>+Historicals!I224</f>
        <v>-0.17426501917341286</v>
      </c>
      <c r="J91" s="65">
        <v>0</v>
      </c>
      <c r="K91" s="65">
        <v>0</v>
      </c>
      <c r="L91" s="65">
        <v>0</v>
      </c>
      <c r="M91" s="65">
        <v>0</v>
      </c>
      <c r="N91" s="65">
        <v>0</v>
      </c>
    </row>
    <row r="92" spans="1:14" x14ac:dyDescent="0.3">
      <c r="A92" s="43" t="s">
        <v>156</v>
      </c>
      <c r="B92" s="59" t="str">
        <f t="shared" ref="B92:H92" si="261">+IFERROR(B90-B91,"nm")</f>
        <v>nm</v>
      </c>
      <c r="C92" s="59">
        <f t="shared" si="261"/>
        <v>-1.1102230246251565E-16</v>
      </c>
      <c r="D92" s="59">
        <f t="shared" si="261"/>
        <v>8.3266726846886741E-17</v>
      </c>
      <c r="E92" s="59">
        <f t="shared" si="261"/>
        <v>1.1102230246251565E-16</v>
      </c>
      <c r="F92" s="59">
        <f t="shared" si="261"/>
        <v>-5.5511151231257827E-17</v>
      </c>
      <c r="G92" s="59">
        <f t="shared" si="261"/>
        <v>-3.4694469519536142E-17</v>
      </c>
      <c r="H92" s="59">
        <f t="shared" si="261"/>
        <v>0</v>
      </c>
      <c r="I92" s="59">
        <f>+IFERROR(I90-I91,"nm")</f>
        <v>0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</row>
    <row r="93" spans="1:14" x14ac:dyDescent="0.3">
      <c r="A93" s="44" t="s">
        <v>109</v>
      </c>
      <c r="B93" s="60">
        <f>+Historicals!B121</f>
        <v>126</v>
      </c>
      <c r="C93" s="60">
        <f>+Historicals!C121</f>
        <v>131</v>
      </c>
      <c r="D93" s="60">
        <f>+Historicals!D121</f>
        <v>129</v>
      </c>
      <c r="E93" s="60">
        <f>+Historicals!E121</f>
        <v>130</v>
      </c>
      <c r="F93" s="60">
        <f>+Historicals!F121</f>
        <v>138</v>
      </c>
      <c r="G93" s="60">
        <f>+Historicals!G121</f>
        <v>148</v>
      </c>
      <c r="H93" s="60">
        <f>+Historicals!H121</f>
        <v>195</v>
      </c>
      <c r="I93" s="60">
        <f>+Historicals!I121</f>
        <v>193</v>
      </c>
      <c r="J93" s="61">
        <f>I93*(1+J94)</f>
        <v>193</v>
      </c>
      <c r="K93" s="61">
        <f t="shared" ref="K93:N93" si="262">J93*(1+K94)</f>
        <v>193</v>
      </c>
      <c r="L93" s="61">
        <f t="shared" si="262"/>
        <v>193</v>
      </c>
      <c r="M93" s="61">
        <f t="shared" si="262"/>
        <v>193</v>
      </c>
      <c r="N93" s="61">
        <f t="shared" si="262"/>
        <v>193</v>
      </c>
    </row>
    <row r="94" spans="1:14" x14ac:dyDescent="0.3">
      <c r="A94" s="43" t="s">
        <v>145</v>
      </c>
      <c r="B94" s="59" t="str">
        <f t="shared" ref="B94" si="263">+IFERROR(B93/A93-1,"nm")</f>
        <v>nm</v>
      </c>
      <c r="C94" s="59">
        <f t="shared" ref="C94" si="264">+IFERROR(C93/B93-1,"nm")</f>
        <v>3.9682539682539764E-2</v>
      </c>
      <c r="D94" s="59">
        <f t="shared" ref="D94" si="265">+IFERROR(D93/C93-1,"nm")</f>
        <v>-1.5267175572519109E-2</v>
      </c>
      <c r="E94" s="59">
        <f t="shared" ref="E94" si="266">+IFERROR(E93/D93-1,"nm")</f>
        <v>7.7519379844961378E-3</v>
      </c>
      <c r="F94" s="59">
        <f t="shared" ref="F94" si="267">+IFERROR(F93/E93-1,"nm")</f>
        <v>6.1538461538461542E-2</v>
      </c>
      <c r="G94" s="59">
        <f t="shared" ref="G94" si="268">+IFERROR(G93/F93-1,"nm")</f>
        <v>7.2463768115942129E-2</v>
      </c>
      <c r="H94" s="59">
        <f t="shared" ref="H94" si="269">+IFERROR(H93/G93-1,"nm")</f>
        <v>0.31756756756756754</v>
      </c>
      <c r="I94" s="59">
        <f>+IFERROR(I93/H93-1,"nm")</f>
        <v>-1.025641025641022E-2</v>
      </c>
      <c r="J94" s="53">
        <f>J95+J96</f>
        <v>0</v>
      </c>
      <c r="K94" s="53">
        <f t="shared" ref="K94:N94" si="270">K95+K96</f>
        <v>0</v>
      </c>
      <c r="L94" s="53">
        <f t="shared" si="270"/>
        <v>0</v>
      </c>
      <c r="M94" s="53">
        <f t="shared" si="270"/>
        <v>0</v>
      </c>
      <c r="N94" s="53">
        <f t="shared" si="270"/>
        <v>0</v>
      </c>
    </row>
    <row r="95" spans="1:14" x14ac:dyDescent="0.3">
      <c r="A95" s="43" t="s">
        <v>155</v>
      </c>
      <c r="B95" s="59">
        <f>+Historicals!B225</f>
        <v>0</v>
      </c>
      <c r="C95" s="59">
        <f>+Historicals!C225</f>
        <v>3.968253968253968E-2</v>
      </c>
      <c r="D95" s="59">
        <f>+Historicals!D225</f>
        <v>-1.5267175572519083E-2</v>
      </c>
      <c r="E95" s="59">
        <f>+Historicals!E225</f>
        <v>7.7519379844961239E-3</v>
      </c>
      <c r="F95" s="59">
        <f>+Historicals!F225</f>
        <v>6.1538461538461542E-2</v>
      </c>
      <c r="G95" s="59">
        <f>+Historicals!G225</f>
        <v>7.2463768115942032E-2</v>
      </c>
      <c r="H95" s="59">
        <f>+Historicals!H225</f>
        <v>0.31756756756756754</v>
      </c>
      <c r="I95" s="59">
        <f>+Historicals!I225</f>
        <v>-1.0256410256410256E-2</v>
      </c>
      <c r="J95" s="65">
        <v>0</v>
      </c>
      <c r="K95" s="65">
        <v>0</v>
      </c>
      <c r="L95" s="65">
        <v>0</v>
      </c>
      <c r="M95" s="65">
        <v>0</v>
      </c>
      <c r="N95" s="65">
        <v>0</v>
      </c>
    </row>
    <row r="96" spans="1:14" x14ac:dyDescent="0.3">
      <c r="A96" s="43" t="s">
        <v>156</v>
      </c>
      <c r="B96" s="59" t="str">
        <f t="shared" ref="B96:H96" si="271">+IFERROR(B94-B95,"nm")</f>
        <v>nm</v>
      </c>
      <c r="C96" s="59">
        <f t="shared" si="271"/>
        <v>8.3266726846886741E-17</v>
      </c>
      <c r="D96" s="59">
        <f t="shared" si="271"/>
        <v>-2.6020852139652106E-17</v>
      </c>
      <c r="E96" s="59">
        <f t="shared" si="271"/>
        <v>1.3877787807814457E-17</v>
      </c>
      <c r="F96" s="59">
        <f t="shared" si="271"/>
        <v>0</v>
      </c>
      <c r="G96" s="59">
        <f t="shared" si="271"/>
        <v>9.7144514654701197E-17</v>
      </c>
      <c r="H96" s="59">
        <f t="shared" si="271"/>
        <v>0</v>
      </c>
      <c r="I96" s="59">
        <f>+IFERROR(I94-I95,"nm")</f>
        <v>3.6429192995512949E-17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</row>
    <row r="97" spans="1:14" x14ac:dyDescent="0.3">
      <c r="A97" s="9" t="s">
        <v>147</v>
      </c>
      <c r="B97" s="46">
        <f t="shared" ref="B97:H97" si="272">+B104+B100</f>
        <v>1039</v>
      </c>
      <c r="C97" s="46">
        <f t="shared" si="272"/>
        <v>1420</v>
      </c>
      <c r="D97" s="46">
        <f t="shared" si="272"/>
        <v>1561</v>
      </c>
      <c r="E97" s="46">
        <f t="shared" si="272"/>
        <v>1863</v>
      </c>
      <c r="F97" s="46">
        <f t="shared" si="272"/>
        <v>2426</v>
      </c>
      <c r="G97" s="46">
        <f t="shared" si="272"/>
        <v>2534</v>
      </c>
      <c r="H97" s="46">
        <f t="shared" si="272"/>
        <v>3289</v>
      </c>
      <c r="I97" s="46">
        <f>+I104+I100</f>
        <v>2406</v>
      </c>
      <c r="J97" s="46">
        <f>J99*J83</f>
        <v>2406</v>
      </c>
      <c r="K97" s="46">
        <f t="shared" ref="K97:N97" si="273">K99*K83</f>
        <v>2406</v>
      </c>
      <c r="L97" s="46">
        <f t="shared" si="273"/>
        <v>2406</v>
      </c>
      <c r="M97" s="46">
        <f t="shared" si="273"/>
        <v>2406</v>
      </c>
      <c r="N97" s="46">
        <f t="shared" si="273"/>
        <v>2406</v>
      </c>
    </row>
    <row r="98" spans="1:14" x14ac:dyDescent="0.3">
      <c r="A98" s="45" t="s">
        <v>145</v>
      </c>
      <c r="B98" s="59" t="str">
        <f t="shared" ref="B98" si="274">+IFERROR(B97/A97-1,"nm")</f>
        <v>nm</v>
      </c>
      <c r="C98" s="59">
        <f t="shared" ref="C98" si="275">+IFERROR(C97/B97-1,"nm")</f>
        <v>0.36669874879692022</v>
      </c>
      <c r="D98" s="59">
        <f t="shared" ref="D98" si="276">+IFERROR(D97/C97-1,"nm")</f>
        <v>9.9295774647887303E-2</v>
      </c>
      <c r="E98" s="59">
        <f t="shared" ref="E98" si="277">+IFERROR(E97/D97-1,"nm")</f>
        <v>0.19346572709801402</v>
      </c>
      <c r="F98" s="59">
        <f t="shared" ref="F98" si="278">+IFERROR(F97/E97-1,"nm")</f>
        <v>0.3022007514761138</v>
      </c>
      <c r="G98" s="59">
        <f t="shared" ref="G98" si="279">+IFERROR(G97/F97-1,"nm")</f>
        <v>4.4517724649629109E-2</v>
      </c>
      <c r="H98" s="59">
        <f t="shared" ref="H98" si="280">+IFERROR(H97/G97-1,"nm")</f>
        <v>0.29794790844514596</v>
      </c>
      <c r="I98" s="59">
        <f>+IFERROR(I97/H97-1,"nm")</f>
        <v>-0.26847065977500761</v>
      </c>
      <c r="J98" s="59">
        <f>+IFERROR(J97/I97-1,"nm")</f>
        <v>0</v>
      </c>
      <c r="K98" s="59">
        <f t="shared" ref="K98:N98" si="281">+IFERROR(K97/J97-1,"nm")</f>
        <v>0</v>
      </c>
      <c r="L98" s="59">
        <f t="shared" si="281"/>
        <v>0</v>
      </c>
      <c r="M98" s="59">
        <f t="shared" si="281"/>
        <v>0</v>
      </c>
      <c r="N98" s="59">
        <f t="shared" si="281"/>
        <v>0</v>
      </c>
    </row>
    <row r="99" spans="1:14" x14ac:dyDescent="0.3">
      <c r="A99" s="45" t="s">
        <v>148</v>
      </c>
      <c r="B99" s="59">
        <f t="shared" ref="B99:H99" si="282">+IFERROR(B97/B83,"nm")</f>
        <v>0.33876752526899251</v>
      </c>
      <c r="C99" s="59">
        <f t="shared" si="282"/>
        <v>0.37516512549537651</v>
      </c>
      <c r="D99" s="59">
        <f t="shared" si="282"/>
        <v>0.36842105263157893</v>
      </c>
      <c r="E99" s="59">
        <f t="shared" si="282"/>
        <v>0.36287495130502534</v>
      </c>
      <c r="F99" s="59">
        <f t="shared" si="282"/>
        <v>0.3907860824742268</v>
      </c>
      <c r="G99" s="59">
        <f t="shared" si="282"/>
        <v>0.37939811349004343</v>
      </c>
      <c r="H99" s="59">
        <f t="shared" si="282"/>
        <v>0.39674306393244874</v>
      </c>
      <c r="I99" s="59">
        <f>+IFERROR(I97/I83,"nm")</f>
        <v>0.31880217304889358</v>
      </c>
      <c r="J99" s="66">
        <f>I99</f>
        <v>0.31880217304889358</v>
      </c>
      <c r="K99" s="66">
        <f t="shared" ref="K99:N99" si="283">J99</f>
        <v>0.31880217304889358</v>
      </c>
      <c r="L99" s="66">
        <f t="shared" si="283"/>
        <v>0.31880217304889358</v>
      </c>
      <c r="M99" s="66">
        <f t="shared" si="283"/>
        <v>0.31880217304889358</v>
      </c>
      <c r="N99" s="66">
        <f t="shared" si="283"/>
        <v>0.31880217304889358</v>
      </c>
    </row>
    <row r="100" spans="1:14" x14ac:dyDescent="0.3">
      <c r="A100" s="9" t="s">
        <v>149</v>
      </c>
      <c r="B100" s="9">
        <f>+Historicals!B200</f>
        <v>46</v>
      </c>
      <c r="C100" s="9">
        <f>+Historicals!C200</f>
        <v>48</v>
      </c>
      <c r="D100" s="9">
        <f>+Historicals!D200</f>
        <v>54</v>
      </c>
      <c r="E100" s="9">
        <f>+Historicals!E200</f>
        <v>56</v>
      </c>
      <c r="F100" s="9">
        <f>+Historicals!F200</f>
        <v>50</v>
      </c>
      <c r="G100" s="9">
        <f>+Historicals!G200</f>
        <v>44</v>
      </c>
      <c r="H100" s="9">
        <f>+Historicals!H200</f>
        <v>46</v>
      </c>
      <c r="I100" s="9">
        <f>+Historicals!I200</f>
        <v>41</v>
      </c>
      <c r="J100" s="1">
        <f>J103*J110</f>
        <v>41</v>
      </c>
      <c r="K100" s="1">
        <f t="shared" ref="K100:N100" si="284">K103*K110</f>
        <v>41</v>
      </c>
      <c r="L100" s="1">
        <f t="shared" si="284"/>
        <v>41</v>
      </c>
      <c r="M100" s="1">
        <f t="shared" si="284"/>
        <v>41</v>
      </c>
      <c r="N100" s="1">
        <f t="shared" si="284"/>
        <v>41</v>
      </c>
    </row>
    <row r="101" spans="1:14" x14ac:dyDescent="0.3">
      <c r="A101" s="45" t="s">
        <v>145</v>
      </c>
      <c r="B101" s="59" t="str">
        <f t="shared" ref="B101" si="285">+IFERROR(B100/A100-1,"nm")</f>
        <v>nm</v>
      </c>
      <c r="C101" s="59">
        <f t="shared" ref="C101" si="286">+IFERROR(C100/B100-1,"nm")</f>
        <v>4.3478260869565188E-2</v>
      </c>
      <c r="D101" s="59">
        <f t="shared" ref="D101" si="287">+IFERROR(D100/C100-1,"nm")</f>
        <v>0.125</v>
      </c>
      <c r="E101" s="59">
        <f t="shared" ref="E101" si="288">+IFERROR(E100/D100-1,"nm")</f>
        <v>3.7037037037036979E-2</v>
      </c>
      <c r="F101" s="59">
        <f t="shared" ref="F101" si="289">+IFERROR(F100/E100-1,"nm")</f>
        <v>-0.1071428571428571</v>
      </c>
      <c r="G101" s="59">
        <f t="shared" ref="G101" si="290">+IFERROR(G100/F100-1,"nm")</f>
        <v>-0.12</v>
      </c>
      <c r="H101" s="59">
        <f t="shared" ref="H101" si="291">+IFERROR(H100/G100-1,"nm")</f>
        <v>4.5454545454545414E-2</v>
      </c>
      <c r="I101" s="59">
        <f>+IFERROR(I100/H100-1,"nm")</f>
        <v>-0.10869565217391308</v>
      </c>
      <c r="J101" s="59">
        <f t="shared" ref="J101:N101" si="292">+IFERROR(J100/I100-1,"nm")</f>
        <v>0</v>
      </c>
      <c r="K101" s="59">
        <f t="shared" si="292"/>
        <v>0</v>
      </c>
      <c r="L101" s="59">
        <f t="shared" si="292"/>
        <v>0</v>
      </c>
      <c r="M101" s="59">
        <f t="shared" si="292"/>
        <v>0</v>
      </c>
      <c r="N101" s="59">
        <f t="shared" si="292"/>
        <v>0</v>
      </c>
    </row>
    <row r="102" spans="1:14" x14ac:dyDescent="0.3">
      <c r="A102" s="45" t="s">
        <v>150</v>
      </c>
      <c r="B102" s="59">
        <f>+IFERROR(B100/B83,"nm")</f>
        <v>1.4998369742419302E-2</v>
      </c>
      <c r="C102" s="59">
        <f t="shared" ref="C102:I102" si="293">+IFERROR(C100/C83,"nm")</f>
        <v>1.2681638044914135E-2</v>
      </c>
      <c r="D102" s="59">
        <f t="shared" si="293"/>
        <v>1.2744866650932263E-2</v>
      </c>
      <c r="E102" s="59">
        <f t="shared" si="293"/>
        <v>1.090767432800935E-2</v>
      </c>
      <c r="F102" s="59">
        <f t="shared" si="293"/>
        <v>8.0541237113402053E-3</v>
      </c>
      <c r="G102" s="59">
        <f t="shared" si="293"/>
        <v>6.5878125467884411E-3</v>
      </c>
      <c r="H102" s="59">
        <f t="shared" si="293"/>
        <v>5.5488540410132689E-3</v>
      </c>
      <c r="I102" s="59">
        <f t="shared" si="293"/>
        <v>5.4326222340002651E-3</v>
      </c>
      <c r="J102" s="63">
        <f>I102</f>
        <v>5.4326222340002651E-3</v>
      </c>
      <c r="K102" s="63">
        <f t="shared" ref="K102:N102" si="294">J102</f>
        <v>5.4326222340002651E-3</v>
      </c>
      <c r="L102" s="63">
        <f t="shared" si="294"/>
        <v>5.4326222340002651E-3</v>
      </c>
      <c r="M102" s="63">
        <f t="shared" si="294"/>
        <v>5.4326222340002651E-3</v>
      </c>
      <c r="N102" s="63">
        <f t="shared" si="294"/>
        <v>5.4326222340002651E-3</v>
      </c>
    </row>
    <row r="103" spans="1:14" x14ac:dyDescent="0.3">
      <c r="A103" s="45" t="s">
        <v>157</v>
      </c>
      <c r="B103" s="59">
        <f>B100/B110</f>
        <v>0.18110236220472442</v>
      </c>
      <c r="C103" s="59">
        <f t="shared" ref="C103:I103" si="295">C100/C110</f>
        <v>0.20512820512820512</v>
      </c>
      <c r="D103" s="59">
        <f t="shared" si="295"/>
        <v>0.24</v>
      </c>
      <c r="E103" s="59">
        <f t="shared" si="295"/>
        <v>0.21875</v>
      </c>
      <c r="F103" s="59">
        <f t="shared" si="295"/>
        <v>0.2109704641350211</v>
      </c>
      <c r="G103" s="59">
        <f t="shared" si="295"/>
        <v>0.20560747663551401</v>
      </c>
      <c r="H103" s="59">
        <f t="shared" si="295"/>
        <v>0.15972222222222221</v>
      </c>
      <c r="I103" s="59">
        <f t="shared" si="295"/>
        <v>0.13531353135313531</v>
      </c>
      <c r="J103" s="65">
        <f>I103</f>
        <v>0.13531353135313531</v>
      </c>
      <c r="K103" s="65">
        <f t="shared" ref="K103:N103" si="296">J103</f>
        <v>0.13531353135313531</v>
      </c>
      <c r="L103" s="65">
        <f t="shared" si="296"/>
        <v>0.13531353135313531</v>
      </c>
      <c r="M103" s="65">
        <f t="shared" si="296"/>
        <v>0.13531353135313531</v>
      </c>
      <c r="N103" s="65">
        <f t="shared" si="296"/>
        <v>0.13531353135313531</v>
      </c>
    </row>
    <row r="104" spans="1:14" x14ac:dyDescent="0.3">
      <c r="A104" s="9" t="s">
        <v>151</v>
      </c>
      <c r="B104" s="9">
        <f>+Historicals!B155</f>
        <v>993</v>
      </c>
      <c r="C104" s="9">
        <f>+Historicals!C155</f>
        <v>1372</v>
      </c>
      <c r="D104" s="9">
        <f>+Historicals!D155</f>
        <v>1507</v>
      </c>
      <c r="E104" s="9">
        <f>+Historicals!E155</f>
        <v>1807</v>
      </c>
      <c r="F104" s="9">
        <f>+Historicals!F155</f>
        <v>2376</v>
      </c>
      <c r="G104" s="9">
        <f>+Historicals!G155</f>
        <v>2490</v>
      </c>
      <c r="H104" s="9">
        <f>+Historicals!H155</f>
        <v>3243</v>
      </c>
      <c r="I104" s="9">
        <f>+Historicals!I155</f>
        <v>2365</v>
      </c>
      <c r="J104" s="64">
        <f>J106*J83</f>
        <v>2365</v>
      </c>
      <c r="K104" s="64">
        <f t="shared" ref="K104:N104" si="297">K106*K83</f>
        <v>2365</v>
      </c>
      <c r="L104" s="64">
        <f t="shared" si="297"/>
        <v>2365</v>
      </c>
      <c r="M104" s="64">
        <f t="shared" si="297"/>
        <v>2365</v>
      </c>
      <c r="N104" s="64">
        <f t="shared" si="297"/>
        <v>2365</v>
      </c>
    </row>
    <row r="105" spans="1:14" x14ac:dyDescent="0.3">
      <c r="A105" s="45" t="s">
        <v>145</v>
      </c>
      <c r="B105" s="59" t="str">
        <f t="shared" ref="B105" si="298">+IFERROR(B104/A104-1,"nm")</f>
        <v>nm</v>
      </c>
      <c r="C105" s="59">
        <f t="shared" ref="C105" si="299">+IFERROR(C104/B104-1,"nm")</f>
        <v>0.38167170191339372</v>
      </c>
      <c r="D105" s="59">
        <f t="shared" ref="D105" si="300">+IFERROR(D104/C104-1,"nm")</f>
        <v>9.8396501457725938E-2</v>
      </c>
      <c r="E105" s="59">
        <f t="shared" ref="E105" si="301">+IFERROR(E104/D104-1,"nm")</f>
        <v>0.19907100199071004</v>
      </c>
      <c r="F105" s="59">
        <f t="shared" ref="F105" si="302">+IFERROR(F104/E104-1,"nm")</f>
        <v>0.31488655229662421</v>
      </c>
      <c r="G105" s="59">
        <f t="shared" ref="G105" si="303">+IFERROR(G104/F104-1,"nm")</f>
        <v>4.7979797979798011E-2</v>
      </c>
      <c r="H105" s="59">
        <f t="shared" ref="H105" si="304">+IFERROR(H104/G104-1,"nm")</f>
        <v>0.30240963855421676</v>
      </c>
      <c r="I105" s="59">
        <f>+IFERROR(I104/H104-1,"nm")</f>
        <v>-0.27073697193956214</v>
      </c>
      <c r="J105" s="59">
        <f t="shared" ref="J105:N105" si="305">+IFERROR(J104/I104-1,"nm")</f>
        <v>0</v>
      </c>
      <c r="K105" s="59">
        <f t="shared" si="305"/>
        <v>0</v>
      </c>
      <c r="L105" s="59">
        <f t="shared" si="305"/>
        <v>0</v>
      </c>
      <c r="M105" s="59">
        <f t="shared" si="305"/>
        <v>0</v>
      </c>
      <c r="N105" s="59">
        <f t="shared" si="305"/>
        <v>0</v>
      </c>
    </row>
    <row r="106" spans="1:14" x14ac:dyDescent="0.3">
      <c r="A106" s="45" t="s">
        <v>148</v>
      </c>
      <c r="B106" s="59">
        <f>+IFERROR(B104/B83,"nm")</f>
        <v>0.3237691555265732</v>
      </c>
      <c r="C106" s="59">
        <f t="shared" ref="C106:I106" si="306">+IFERROR(C104/C83,"nm")</f>
        <v>0.36248348745046233</v>
      </c>
      <c r="D106" s="59">
        <f t="shared" si="306"/>
        <v>0.35567618598064671</v>
      </c>
      <c r="E106" s="59">
        <f t="shared" si="306"/>
        <v>0.35196727697701596</v>
      </c>
      <c r="F106" s="59">
        <f t="shared" si="306"/>
        <v>0.38273195876288657</v>
      </c>
      <c r="G106" s="59">
        <f t="shared" si="306"/>
        <v>0.37281030094325496</v>
      </c>
      <c r="H106" s="59">
        <f t="shared" si="306"/>
        <v>0.39119420989143544</v>
      </c>
      <c r="I106" s="59">
        <f t="shared" si="306"/>
        <v>0.31336955081489332</v>
      </c>
      <c r="J106" s="65">
        <f>I106</f>
        <v>0.31336955081489332</v>
      </c>
      <c r="K106" s="65">
        <f t="shared" ref="K106:N106" si="307">J106</f>
        <v>0.31336955081489332</v>
      </c>
      <c r="L106" s="65">
        <f t="shared" si="307"/>
        <v>0.31336955081489332</v>
      </c>
      <c r="M106" s="65">
        <f t="shared" si="307"/>
        <v>0.31336955081489332</v>
      </c>
      <c r="N106" s="65">
        <f t="shared" si="307"/>
        <v>0.31336955081489332</v>
      </c>
    </row>
    <row r="107" spans="1:14" x14ac:dyDescent="0.3">
      <c r="A107" s="9" t="s">
        <v>152</v>
      </c>
      <c r="B107" s="9">
        <f>+Historicals!B185</f>
        <v>69</v>
      </c>
      <c r="C107" s="9">
        <f>+Historicals!C185</f>
        <v>44</v>
      </c>
      <c r="D107" s="9">
        <f>+Historicals!D185</f>
        <v>51</v>
      </c>
      <c r="E107" s="9">
        <f>+Historicals!E185</f>
        <v>76</v>
      </c>
      <c r="F107" s="9">
        <f>+Historicals!F185</f>
        <v>49</v>
      </c>
      <c r="G107" s="9">
        <f>+Historicals!G185</f>
        <v>28</v>
      </c>
      <c r="H107" s="9">
        <f>+Historicals!H185</f>
        <v>94</v>
      </c>
      <c r="I107" s="9">
        <f>+Historicals!I185</f>
        <v>78</v>
      </c>
      <c r="J107" s="9">
        <f>J109*J83</f>
        <v>78</v>
      </c>
      <c r="K107" s="9">
        <f t="shared" ref="K107:N107" si="308">K109*K83</f>
        <v>78</v>
      </c>
      <c r="L107" s="9">
        <f t="shared" si="308"/>
        <v>78</v>
      </c>
      <c r="M107" s="9">
        <f t="shared" si="308"/>
        <v>78</v>
      </c>
      <c r="N107" s="9">
        <f t="shared" si="308"/>
        <v>78</v>
      </c>
    </row>
    <row r="108" spans="1:14" x14ac:dyDescent="0.3">
      <c r="A108" s="45" t="s">
        <v>145</v>
      </c>
      <c r="B108" s="59" t="str">
        <f t="shared" ref="B108" si="309">+IFERROR(B107/A107-1,"nm")</f>
        <v>nm</v>
      </c>
      <c r="C108" s="59">
        <f t="shared" ref="C108" si="310">+IFERROR(C107/B107-1,"nm")</f>
        <v>-0.3623188405797102</v>
      </c>
      <c r="D108" s="59">
        <f t="shared" ref="D108" si="311">+IFERROR(D107/C107-1,"nm")</f>
        <v>0.15909090909090917</v>
      </c>
      <c r="E108" s="59">
        <f t="shared" ref="E108" si="312">+IFERROR(E107/D107-1,"nm")</f>
        <v>0.49019607843137258</v>
      </c>
      <c r="F108" s="59">
        <f t="shared" ref="F108" si="313">+IFERROR(F107/E107-1,"nm")</f>
        <v>-0.35526315789473684</v>
      </c>
      <c r="G108" s="59">
        <f t="shared" ref="G108" si="314">+IFERROR(G107/F107-1,"nm")</f>
        <v>-0.4285714285714286</v>
      </c>
      <c r="H108" s="59">
        <f t="shared" ref="H108" si="315">+IFERROR(H107/G107-1,"nm")</f>
        <v>2.3571428571428572</v>
      </c>
      <c r="I108" s="59">
        <f>+IFERROR(I107/H107-1,"nm")</f>
        <v>-0.17021276595744683</v>
      </c>
      <c r="J108" s="59">
        <f t="shared" ref="J108:N108" si="316">+IFERROR(J107/I107-1,"nm")</f>
        <v>0</v>
      </c>
      <c r="K108" s="59">
        <f t="shared" si="316"/>
        <v>0</v>
      </c>
      <c r="L108" s="59">
        <f t="shared" si="316"/>
        <v>0</v>
      </c>
      <c r="M108" s="59">
        <f t="shared" si="316"/>
        <v>0</v>
      </c>
      <c r="N108" s="59">
        <f t="shared" si="316"/>
        <v>0</v>
      </c>
    </row>
    <row r="109" spans="1:14" x14ac:dyDescent="0.3">
      <c r="A109" s="45" t="s">
        <v>150</v>
      </c>
      <c r="B109" s="59">
        <f>+IFERROR(B107/B83,"nm")</f>
        <v>2.2497554613628953E-2</v>
      </c>
      <c r="C109" s="59">
        <f t="shared" ref="C109:I109" si="317">+IFERROR(C107/C83,"nm")</f>
        <v>1.1624834874504624E-2</v>
      </c>
      <c r="D109" s="59">
        <f t="shared" si="317"/>
        <v>1.2036818503658248E-2</v>
      </c>
      <c r="E109" s="59">
        <f t="shared" si="317"/>
        <v>1.4803272302298403E-2</v>
      </c>
      <c r="F109" s="59">
        <f t="shared" si="317"/>
        <v>7.8930412371134018E-3</v>
      </c>
      <c r="G109" s="59">
        <f t="shared" si="317"/>
        <v>4.1922443479562805E-3</v>
      </c>
      <c r="H109" s="59">
        <f t="shared" si="317"/>
        <v>1.1338962605548853E-2</v>
      </c>
      <c r="I109" s="59">
        <f t="shared" si="317"/>
        <v>1.0335232542732211E-2</v>
      </c>
      <c r="J109" s="66">
        <f>I109</f>
        <v>1.0335232542732211E-2</v>
      </c>
      <c r="K109" s="66">
        <f t="shared" ref="K109:N109" si="318">J109</f>
        <v>1.0335232542732211E-2</v>
      </c>
      <c r="L109" s="66">
        <f t="shared" si="318"/>
        <v>1.0335232542732211E-2</v>
      </c>
      <c r="M109" s="66">
        <f t="shared" si="318"/>
        <v>1.0335232542732211E-2</v>
      </c>
      <c r="N109" s="66">
        <f t="shared" si="318"/>
        <v>1.0335232542732211E-2</v>
      </c>
    </row>
    <row r="110" spans="1:14" x14ac:dyDescent="0.3">
      <c r="A110" s="9" t="s">
        <v>153</v>
      </c>
      <c r="B110" s="52">
        <f>Historicals!B170</f>
        <v>254</v>
      </c>
      <c r="C110" s="52">
        <f>Historicals!C170</f>
        <v>234</v>
      </c>
      <c r="D110" s="52">
        <f>Historicals!D170</f>
        <v>225</v>
      </c>
      <c r="E110" s="52">
        <f>Historicals!E170</f>
        <v>256</v>
      </c>
      <c r="F110" s="52">
        <f>Historicals!F170</f>
        <v>237</v>
      </c>
      <c r="G110" s="52">
        <f>Historicals!G170</f>
        <v>214</v>
      </c>
      <c r="H110" s="52">
        <f>Historicals!H170</f>
        <v>288</v>
      </c>
      <c r="I110" s="52">
        <f>Historicals!I170</f>
        <v>303</v>
      </c>
      <c r="J110" s="1">
        <f>J112*J83</f>
        <v>303</v>
      </c>
      <c r="K110" s="1">
        <f t="shared" ref="K110:N110" si="319">K112*K83</f>
        <v>303</v>
      </c>
      <c r="L110" s="1">
        <f t="shared" si="319"/>
        <v>303</v>
      </c>
      <c r="M110" s="1">
        <f t="shared" si="319"/>
        <v>303</v>
      </c>
      <c r="N110" s="1">
        <f t="shared" si="319"/>
        <v>303</v>
      </c>
    </row>
    <row r="111" spans="1:14" x14ac:dyDescent="0.3">
      <c r="A111" s="45" t="s">
        <v>145</v>
      </c>
      <c r="B111" s="59" t="str">
        <f>IFERROR(((B110-A110)/A110), "nm")</f>
        <v>nm</v>
      </c>
      <c r="C111" s="59">
        <f t="shared" ref="C111:I111" si="320">IFERROR(((C110-B110)/B110), "nm")</f>
        <v>-7.874015748031496E-2</v>
      </c>
      <c r="D111" s="59">
        <f t="shared" si="320"/>
        <v>-3.8461538461538464E-2</v>
      </c>
      <c r="E111" s="59">
        <f t="shared" si="320"/>
        <v>0.13777777777777778</v>
      </c>
      <c r="F111" s="59">
        <f t="shared" si="320"/>
        <v>-7.421875E-2</v>
      </c>
      <c r="G111" s="59">
        <f t="shared" si="320"/>
        <v>-9.7046413502109699E-2</v>
      </c>
      <c r="H111" s="59">
        <f t="shared" si="320"/>
        <v>0.34579439252336447</v>
      </c>
      <c r="I111" s="59">
        <f t="shared" si="320"/>
        <v>5.2083333333333336E-2</v>
      </c>
      <c r="J111" s="59">
        <f t="shared" ref="J111" si="321">IFERROR(((J110-I110)/I110), "nm")</f>
        <v>0</v>
      </c>
      <c r="K111" s="59">
        <f t="shared" ref="K111" si="322">IFERROR(((K110-J110)/J110), "nm")</f>
        <v>0</v>
      </c>
      <c r="L111" s="59">
        <f t="shared" ref="L111" si="323">IFERROR(((L110-K110)/K110), "nm")</f>
        <v>0</v>
      </c>
      <c r="M111" s="59">
        <f t="shared" ref="M111" si="324">IFERROR(((M110-L110)/L110), "nm")</f>
        <v>0</v>
      </c>
      <c r="N111" s="59">
        <f t="shared" ref="N111" si="325">IFERROR(((N110-M110)/M110), "nm")</f>
        <v>0</v>
      </c>
    </row>
    <row r="112" spans="1:14" x14ac:dyDescent="0.3">
      <c r="A112" s="45" t="s">
        <v>150</v>
      </c>
      <c r="B112" s="59">
        <f>B110/B83</f>
        <v>8.2817085099445714E-2</v>
      </c>
      <c r="C112" s="59">
        <f t="shared" ref="C112:I112" si="326">C110/C83</f>
        <v>6.1822985468956405E-2</v>
      </c>
      <c r="D112" s="59">
        <f t="shared" si="326"/>
        <v>5.31036110455511E-2</v>
      </c>
      <c r="E112" s="59">
        <f t="shared" si="326"/>
        <v>4.9863654070899883E-2</v>
      </c>
      <c r="F112" s="59">
        <f t="shared" si="326"/>
        <v>3.817654639175258E-2</v>
      </c>
      <c r="G112" s="59">
        <f t="shared" si="326"/>
        <v>3.2040724659380147E-2</v>
      </c>
      <c r="H112" s="59">
        <f t="shared" si="326"/>
        <v>3.4740651387213509E-2</v>
      </c>
      <c r="I112" s="59">
        <f t="shared" si="326"/>
        <v>4.0148403339075128E-2</v>
      </c>
      <c r="J112" s="66">
        <f>I112</f>
        <v>4.0148403339075128E-2</v>
      </c>
      <c r="K112" s="66">
        <f t="shared" ref="K112:N112" si="327">J112</f>
        <v>4.0148403339075128E-2</v>
      </c>
      <c r="L112" s="66">
        <f t="shared" si="327"/>
        <v>4.0148403339075128E-2</v>
      </c>
      <c r="M112" s="66">
        <f t="shared" si="327"/>
        <v>4.0148403339075128E-2</v>
      </c>
      <c r="N112" s="66">
        <f t="shared" si="327"/>
        <v>4.0148403339075128E-2</v>
      </c>
    </row>
    <row r="113" spans="1:14" x14ac:dyDescent="0.3">
      <c r="A113" s="42" t="str">
        <f>+Historicals!A122</f>
        <v>Asia Pacific &amp; Latin America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3">
      <c r="A114" s="9" t="s">
        <v>154</v>
      </c>
      <c r="B114" s="9">
        <f>+Historicals!B122</f>
        <v>0</v>
      </c>
      <c r="C114" s="9">
        <f>+Historicals!C122</f>
        <v>0</v>
      </c>
      <c r="D114" s="9">
        <f>+Historicals!D122</f>
        <v>4737</v>
      </c>
      <c r="E114" s="9">
        <f>+Historicals!E122</f>
        <v>5166</v>
      </c>
      <c r="F114" s="9">
        <f>+Historicals!F122</f>
        <v>5254</v>
      </c>
      <c r="G114" s="9">
        <f>+Historicals!G122</f>
        <v>5028</v>
      </c>
      <c r="H114" s="9">
        <f>+Historicals!H122</f>
        <v>5343</v>
      </c>
      <c r="I114" s="9">
        <f>+Historicals!I122</f>
        <v>5955</v>
      </c>
      <c r="J114" s="1">
        <f>J116+J120+J124</f>
        <v>5955</v>
      </c>
      <c r="K114" s="1">
        <f t="shared" ref="K114:N114" si="328">K116+K120+K124</f>
        <v>5955</v>
      </c>
      <c r="L114" s="1">
        <f t="shared" si="328"/>
        <v>5955</v>
      </c>
      <c r="M114" s="1">
        <f t="shared" si="328"/>
        <v>5955</v>
      </c>
      <c r="N114" s="1">
        <f t="shared" si="328"/>
        <v>5955</v>
      </c>
    </row>
    <row r="115" spans="1:14" x14ac:dyDescent="0.3">
      <c r="A115" s="43" t="s">
        <v>145</v>
      </c>
      <c r="B115" s="59" t="str">
        <f t="shared" ref="B115" si="329">+IFERROR(B114/A114-1,"nm")</f>
        <v>nm</v>
      </c>
      <c r="C115" s="59" t="str">
        <f t="shared" ref="C115" si="330">+IFERROR(C114/B114-1,"nm")</f>
        <v>nm</v>
      </c>
      <c r="D115" s="59" t="str">
        <f t="shared" ref="D115" si="331">+IFERROR(D114/C114-1,"nm")</f>
        <v>nm</v>
      </c>
      <c r="E115" s="59">
        <f t="shared" ref="E115" si="332">+IFERROR(E114/D114-1,"nm")</f>
        <v>9.0563647878403986E-2</v>
      </c>
      <c r="F115" s="59">
        <f t="shared" ref="F115" si="333">+IFERROR(F114/E114-1,"nm")</f>
        <v>1.7034456058846237E-2</v>
      </c>
      <c r="G115" s="59">
        <f t="shared" ref="G115" si="334">+IFERROR(G114/F114-1,"nm")</f>
        <v>-4.3014845831747195E-2</v>
      </c>
      <c r="H115" s="59">
        <f t="shared" ref="H115" si="335">+IFERROR(H114/G114-1,"nm")</f>
        <v>6.2649164677804237E-2</v>
      </c>
      <c r="I115" s="59">
        <f>+IFERROR(I114/H114-1,"nm")</f>
        <v>0.11454239191465465</v>
      </c>
      <c r="J115" s="59">
        <f t="shared" ref="J115:N115" si="336">+IFERROR(J114/I114-1,"nm")</f>
        <v>0</v>
      </c>
      <c r="K115" s="59">
        <f t="shared" si="336"/>
        <v>0</v>
      </c>
      <c r="L115" s="59">
        <f t="shared" si="336"/>
        <v>0</v>
      </c>
      <c r="M115" s="59">
        <f t="shared" si="336"/>
        <v>0</v>
      </c>
      <c r="N115" s="59">
        <f t="shared" si="336"/>
        <v>0</v>
      </c>
    </row>
    <row r="116" spans="1:14" x14ac:dyDescent="0.3">
      <c r="A116" s="44" t="s">
        <v>107</v>
      </c>
      <c r="B116" s="60">
        <f>+Historicals!B123</f>
        <v>0</v>
      </c>
      <c r="C116" s="60">
        <f>+Historicals!C123</f>
        <v>0</v>
      </c>
      <c r="D116" s="60">
        <f>+Historicals!D123</f>
        <v>3285</v>
      </c>
      <c r="E116" s="60">
        <f>+Historicals!E123</f>
        <v>3575</v>
      </c>
      <c r="F116" s="60">
        <f>+Historicals!F123</f>
        <v>3622</v>
      </c>
      <c r="G116" s="60">
        <f>+Historicals!G123</f>
        <v>3449</v>
      </c>
      <c r="H116" s="60">
        <f>+Historicals!H123</f>
        <v>3659</v>
      </c>
      <c r="I116" s="60">
        <f>+Historicals!I123</f>
        <v>4111</v>
      </c>
      <c r="J116" s="62">
        <f>I116*(1+J117)</f>
        <v>4111</v>
      </c>
      <c r="K116" s="62">
        <f t="shared" ref="K116:N116" si="337">J116*(1+K117)</f>
        <v>4111</v>
      </c>
      <c r="L116" s="62">
        <f t="shared" si="337"/>
        <v>4111</v>
      </c>
      <c r="M116" s="62">
        <f t="shared" si="337"/>
        <v>4111</v>
      </c>
      <c r="N116" s="62">
        <f t="shared" si="337"/>
        <v>4111</v>
      </c>
    </row>
    <row r="117" spans="1:14" x14ac:dyDescent="0.3">
      <c r="A117" s="43" t="s">
        <v>145</v>
      </c>
      <c r="B117" s="59" t="str">
        <f t="shared" ref="B117" si="338">+IFERROR(B116/A116-1,"nm")</f>
        <v>nm</v>
      </c>
      <c r="C117" s="59" t="str">
        <f t="shared" ref="C117" si="339">+IFERROR(C116/B116-1,"nm")</f>
        <v>nm</v>
      </c>
      <c r="D117" s="59" t="str">
        <f t="shared" ref="D117" si="340">+IFERROR(D116/C116-1,"nm")</f>
        <v>nm</v>
      </c>
      <c r="E117" s="59">
        <f t="shared" ref="E117" si="341">+IFERROR(E116/D116-1,"nm")</f>
        <v>8.8280060882800715E-2</v>
      </c>
      <c r="F117" s="59">
        <f t="shared" ref="F117" si="342">+IFERROR(F116/E116-1,"nm")</f>
        <v>1.3146853146853044E-2</v>
      </c>
      <c r="G117" s="59">
        <f t="shared" ref="G117" si="343">+IFERROR(G116/F116-1,"nm")</f>
        <v>-4.7763666482606326E-2</v>
      </c>
      <c r="H117" s="59">
        <f t="shared" ref="H117" si="344">+IFERROR(H116/G116-1,"nm")</f>
        <v>6.0887213685126174E-2</v>
      </c>
      <c r="I117" s="59">
        <f>+IFERROR(I116/H116-1,"nm")</f>
        <v>0.12353101940420874</v>
      </c>
      <c r="J117" s="59">
        <f>J118+J119</f>
        <v>0</v>
      </c>
      <c r="K117" s="59">
        <f t="shared" ref="K117:N117" si="345">K118+K119</f>
        <v>0</v>
      </c>
      <c r="L117" s="59">
        <f t="shared" si="345"/>
        <v>0</v>
      </c>
      <c r="M117" s="59">
        <f t="shared" si="345"/>
        <v>0</v>
      </c>
      <c r="N117" s="59">
        <f t="shared" si="345"/>
        <v>0</v>
      </c>
    </row>
    <row r="118" spans="1:14" x14ac:dyDescent="0.3">
      <c r="A118" s="43" t="s">
        <v>155</v>
      </c>
      <c r="B118" s="59">
        <f>+Historicals!B227</f>
        <v>0</v>
      </c>
      <c r="C118" s="59">
        <f>+Historicals!C227</f>
        <v>0</v>
      </c>
      <c r="D118" s="59">
        <f>+Historicals!D227</f>
        <v>0</v>
      </c>
      <c r="E118" s="59">
        <f>+Historicals!E227</f>
        <v>8.8280060882800604E-2</v>
      </c>
      <c r="F118" s="59">
        <f>+Historicals!F227</f>
        <v>1.3146853146853148E-2</v>
      </c>
      <c r="G118" s="59">
        <f>+Historicals!G227</f>
        <v>-4.7763666482606291E-2</v>
      </c>
      <c r="H118" s="59">
        <f>+Historicals!H227</f>
        <v>6.0887213685126125E-2</v>
      </c>
      <c r="I118" s="59">
        <f>+Historicals!I227</f>
        <v>0.1235310194042088</v>
      </c>
      <c r="J118" s="65">
        <v>0</v>
      </c>
      <c r="K118" s="65">
        <v>0</v>
      </c>
      <c r="L118" s="65">
        <v>0</v>
      </c>
      <c r="M118" s="65">
        <v>0</v>
      </c>
      <c r="N118" s="65">
        <v>0</v>
      </c>
    </row>
    <row r="119" spans="1:14" x14ac:dyDescent="0.3">
      <c r="A119" s="43" t="s">
        <v>156</v>
      </c>
      <c r="B119" s="59" t="str">
        <f t="shared" ref="B119:H119" si="346">+IFERROR(B117-B118,"nm")</f>
        <v>nm</v>
      </c>
      <c r="C119" s="59" t="str">
        <f t="shared" si="346"/>
        <v>nm</v>
      </c>
      <c r="D119" s="59" t="str">
        <f t="shared" si="346"/>
        <v>nm</v>
      </c>
      <c r="E119" s="59">
        <f t="shared" si="346"/>
        <v>1.1102230246251565E-16</v>
      </c>
      <c r="F119" s="59">
        <f t="shared" si="346"/>
        <v>-1.0408340855860843E-16</v>
      </c>
      <c r="G119" s="59">
        <f t="shared" si="346"/>
        <v>-3.4694469519536142E-17</v>
      </c>
      <c r="H119" s="59">
        <f t="shared" si="346"/>
        <v>4.8572257327350599E-17</v>
      </c>
      <c r="I119" s="59">
        <f>+IFERROR(I117-I118,"nm")</f>
        <v>-5.5511151231257827E-17</v>
      </c>
      <c r="J119" s="65">
        <v>0</v>
      </c>
      <c r="K119" s="65">
        <v>0</v>
      </c>
      <c r="L119" s="65">
        <v>0</v>
      </c>
      <c r="M119" s="65">
        <v>0</v>
      </c>
      <c r="N119" s="65">
        <v>0</v>
      </c>
    </row>
    <row r="120" spans="1:14" x14ac:dyDescent="0.3">
      <c r="A120" s="44" t="s">
        <v>108</v>
      </c>
      <c r="B120" s="60">
        <f>+Historicals!B124</f>
        <v>0</v>
      </c>
      <c r="C120" s="60">
        <f>+Historicals!C124</f>
        <v>0</v>
      </c>
      <c r="D120" s="60">
        <f>+Historicals!D124</f>
        <v>1185</v>
      </c>
      <c r="E120" s="60">
        <f>+Historicals!E124</f>
        <v>1347</v>
      </c>
      <c r="F120" s="60">
        <f>+Historicals!F124</f>
        <v>1395</v>
      </c>
      <c r="G120" s="60">
        <f>+Historicals!G124</f>
        <v>1365</v>
      </c>
      <c r="H120" s="60">
        <f>+Historicals!H124</f>
        <v>1494</v>
      </c>
      <c r="I120" s="60">
        <f>+Historicals!I124</f>
        <v>1610</v>
      </c>
      <c r="J120" s="61">
        <f>I120*(1+J121)</f>
        <v>1610</v>
      </c>
      <c r="K120" s="61">
        <f t="shared" ref="K120:N120" si="347">J120*(1+K121)</f>
        <v>1610</v>
      </c>
      <c r="L120" s="61">
        <f t="shared" si="347"/>
        <v>1610</v>
      </c>
      <c r="M120" s="61">
        <f t="shared" si="347"/>
        <v>1610</v>
      </c>
      <c r="N120" s="61">
        <f t="shared" si="347"/>
        <v>1610</v>
      </c>
    </row>
    <row r="121" spans="1:14" x14ac:dyDescent="0.3">
      <c r="A121" s="43" t="s">
        <v>145</v>
      </c>
      <c r="B121" s="59" t="str">
        <f t="shared" ref="B121" si="348">+IFERROR(B120/A120-1,"nm")</f>
        <v>nm</v>
      </c>
      <c r="C121" s="59" t="str">
        <f t="shared" ref="C121" si="349">+IFERROR(C120/B120-1,"nm")</f>
        <v>nm</v>
      </c>
      <c r="D121" s="59" t="str">
        <f t="shared" ref="D121" si="350">+IFERROR(D120/C120-1,"nm")</f>
        <v>nm</v>
      </c>
      <c r="E121" s="59">
        <f t="shared" ref="E121" si="351">+IFERROR(E120/D120-1,"nm")</f>
        <v>0.13670886075949373</v>
      </c>
      <c r="F121" s="59">
        <f t="shared" ref="F121" si="352">+IFERROR(F120/E120-1,"nm")</f>
        <v>3.563474387527843E-2</v>
      </c>
      <c r="G121" s="59">
        <f t="shared" ref="G121" si="353">+IFERROR(G120/F120-1,"nm")</f>
        <v>-2.1505376344086002E-2</v>
      </c>
      <c r="H121" s="59">
        <f t="shared" ref="H121" si="354">+IFERROR(H120/G120-1,"nm")</f>
        <v>9.4505494505494614E-2</v>
      </c>
      <c r="I121" s="59">
        <f>+IFERROR(I120/H120-1,"nm")</f>
        <v>7.7643908969210251E-2</v>
      </c>
      <c r="J121" s="59">
        <f>J122+J123</f>
        <v>0</v>
      </c>
      <c r="K121" s="59">
        <f t="shared" ref="K121:N121" si="355">K122+K123</f>
        <v>0</v>
      </c>
      <c r="L121" s="59">
        <f t="shared" si="355"/>
        <v>0</v>
      </c>
      <c r="M121" s="59">
        <f t="shared" si="355"/>
        <v>0</v>
      </c>
      <c r="N121" s="59">
        <f t="shared" si="355"/>
        <v>0</v>
      </c>
    </row>
    <row r="122" spans="1:14" x14ac:dyDescent="0.3">
      <c r="A122" s="43" t="s">
        <v>155</v>
      </c>
      <c r="B122" s="59">
        <f>+Historicals!B228</f>
        <v>0</v>
      </c>
      <c r="C122" s="59">
        <f>+Historicals!C228</f>
        <v>0</v>
      </c>
      <c r="D122" s="59">
        <f>+Historicals!D228</f>
        <v>0</v>
      </c>
      <c r="E122" s="59">
        <f>+Historicals!E228</f>
        <v>0.13670886075949368</v>
      </c>
      <c r="F122" s="59">
        <f>+Historicals!F228</f>
        <v>3.5634743875278395E-2</v>
      </c>
      <c r="G122" s="59">
        <f>+Historicals!G228</f>
        <v>-2.1505376344086023E-2</v>
      </c>
      <c r="H122" s="59">
        <f>+Historicals!H228</f>
        <v>9.4505494505494503E-2</v>
      </c>
      <c r="I122" s="59">
        <f>+Historicals!I228</f>
        <v>7.7643908969210168E-2</v>
      </c>
      <c r="J122" s="65">
        <v>0</v>
      </c>
      <c r="K122" s="65">
        <v>0</v>
      </c>
      <c r="L122" s="65">
        <v>0</v>
      </c>
      <c r="M122" s="65">
        <v>0</v>
      </c>
      <c r="N122" s="65">
        <v>0</v>
      </c>
    </row>
    <row r="123" spans="1:14" x14ac:dyDescent="0.3">
      <c r="A123" s="43" t="s">
        <v>156</v>
      </c>
      <c r="B123" s="59" t="str">
        <f t="shared" ref="B123:H123" si="356">+IFERROR(B121-B122,"nm")</f>
        <v>nm</v>
      </c>
      <c r="C123" s="59" t="str">
        <f t="shared" si="356"/>
        <v>nm</v>
      </c>
      <c r="D123" s="59" t="str">
        <f t="shared" si="356"/>
        <v>nm</v>
      </c>
      <c r="E123" s="59">
        <f t="shared" si="356"/>
        <v>5.5511151231257827E-17</v>
      </c>
      <c r="F123" s="59">
        <f t="shared" si="356"/>
        <v>3.4694469519536142E-17</v>
      </c>
      <c r="G123" s="59">
        <f t="shared" si="356"/>
        <v>2.0816681711721685E-17</v>
      </c>
      <c r="H123" s="59">
        <f t="shared" si="356"/>
        <v>1.1102230246251565E-16</v>
      </c>
      <c r="I123" s="59">
        <f>+IFERROR(I121-I122,"nm")</f>
        <v>8.3266726846886741E-17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</row>
    <row r="124" spans="1:14" x14ac:dyDescent="0.3">
      <c r="A124" s="44" t="s">
        <v>109</v>
      </c>
      <c r="B124" s="60">
        <f>+Historicals!B125</f>
        <v>0</v>
      </c>
      <c r="C124" s="60">
        <f>+Historicals!C125</f>
        <v>0</v>
      </c>
      <c r="D124" s="60">
        <f>+Historicals!D125</f>
        <v>267</v>
      </c>
      <c r="E124" s="60">
        <f>+Historicals!E125</f>
        <v>244</v>
      </c>
      <c r="F124" s="60">
        <f>+Historicals!F125</f>
        <v>237</v>
      </c>
      <c r="G124" s="60">
        <f>+Historicals!G125</f>
        <v>214</v>
      </c>
      <c r="H124" s="60">
        <f>+Historicals!H125</f>
        <v>190</v>
      </c>
      <c r="I124" s="60">
        <f>+Historicals!I125</f>
        <v>234</v>
      </c>
      <c r="J124" s="62">
        <f>I124*(1+J125)</f>
        <v>234</v>
      </c>
      <c r="K124" s="62">
        <f t="shared" ref="K124:N124" si="357">J124*(1+K125)</f>
        <v>234</v>
      </c>
      <c r="L124" s="62">
        <f t="shared" si="357"/>
        <v>234</v>
      </c>
      <c r="M124" s="62">
        <f t="shared" si="357"/>
        <v>234</v>
      </c>
      <c r="N124" s="62">
        <f t="shared" si="357"/>
        <v>234</v>
      </c>
    </row>
    <row r="125" spans="1:14" x14ac:dyDescent="0.3">
      <c r="A125" s="43" t="s">
        <v>145</v>
      </c>
      <c r="B125" s="59" t="str">
        <f t="shared" ref="B125" si="358">+IFERROR(B124/A124-1,"nm")</f>
        <v>nm</v>
      </c>
      <c r="C125" s="59" t="str">
        <f t="shared" ref="C125" si="359">+IFERROR(C124/B124-1,"nm")</f>
        <v>nm</v>
      </c>
      <c r="D125" s="59" t="str">
        <f t="shared" ref="D125" si="360">+IFERROR(D124/C124-1,"nm")</f>
        <v>nm</v>
      </c>
      <c r="E125" s="59">
        <f t="shared" ref="E125" si="361">+IFERROR(E124/D124-1,"nm")</f>
        <v>-8.6142322097378266E-2</v>
      </c>
      <c r="F125" s="59">
        <f t="shared" ref="F125" si="362">+IFERROR(F124/E124-1,"nm")</f>
        <v>-2.8688524590163911E-2</v>
      </c>
      <c r="G125" s="59">
        <f t="shared" ref="G125" si="363">+IFERROR(G124/F124-1,"nm")</f>
        <v>-9.7046413502109741E-2</v>
      </c>
      <c r="H125" s="59">
        <f t="shared" ref="H125" si="364">+IFERROR(H124/G124-1,"nm")</f>
        <v>-0.11214953271028039</v>
      </c>
      <c r="I125" s="59">
        <f>+IFERROR(I124/H124-1,"nm")</f>
        <v>0.23157894736842111</v>
      </c>
      <c r="J125" s="59">
        <f>J126+J127</f>
        <v>0</v>
      </c>
      <c r="K125" s="59">
        <f t="shared" ref="K125:N125" si="365">K126+K127</f>
        <v>0</v>
      </c>
      <c r="L125" s="59">
        <f t="shared" si="365"/>
        <v>0</v>
      </c>
      <c r="M125" s="59">
        <f t="shared" si="365"/>
        <v>0</v>
      </c>
      <c r="N125" s="59">
        <f t="shared" si="365"/>
        <v>0</v>
      </c>
    </row>
    <row r="126" spans="1:14" x14ac:dyDescent="0.3">
      <c r="A126" s="43" t="s">
        <v>155</v>
      </c>
      <c r="B126" s="59">
        <f>+Historicals!B229</f>
        <v>0</v>
      </c>
      <c r="C126" s="59">
        <f>+Historicals!C229</f>
        <v>0</v>
      </c>
      <c r="D126" s="59">
        <f>+Historicals!D229</f>
        <v>0</v>
      </c>
      <c r="E126" s="59">
        <f>+Historicals!E229</f>
        <v>-8.6142322097378279E-2</v>
      </c>
      <c r="F126" s="59">
        <f>+Historicals!F229</f>
        <v>-2.8688524590163935E-2</v>
      </c>
      <c r="G126" s="59">
        <f>+Historicals!G229</f>
        <v>-9.7046413502109699E-2</v>
      </c>
      <c r="H126" s="59">
        <f>+Historicals!H229</f>
        <v>-0.11214953271028037</v>
      </c>
      <c r="I126" s="59">
        <f>+Historicals!I229</f>
        <v>0.23157894736842105</v>
      </c>
      <c r="J126" s="65">
        <v>0</v>
      </c>
      <c r="K126" s="65">
        <v>0</v>
      </c>
      <c r="L126" s="65">
        <v>0</v>
      </c>
      <c r="M126" s="65">
        <v>0</v>
      </c>
      <c r="N126" s="65">
        <v>0</v>
      </c>
    </row>
    <row r="127" spans="1:14" x14ac:dyDescent="0.3">
      <c r="A127" s="43" t="s">
        <v>156</v>
      </c>
      <c r="B127" s="59" t="str">
        <f t="shared" ref="B127:H127" si="366">+IFERROR(B125-B126,"nm")</f>
        <v>nm</v>
      </c>
      <c r="C127" s="59" t="str">
        <f t="shared" si="366"/>
        <v>nm</v>
      </c>
      <c r="D127" s="59" t="str">
        <f t="shared" si="366"/>
        <v>nm</v>
      </c>
      <c r="E127" s="59">
        <f t="shared" si="366"/>
        <v>1.3877787807814457E-17</v>
      </c>
      <c r="F127" s="59">
        <f t="shared" si="366"/>
        <v>2.4286128663675299E-17</v>
      </c>
      <c r="G127" s="59">
        <f t="shared" si="366"/>
        <v>-4.163336342344337E-17</v>
      </c>
      <c r="H127" s="59">
        <f t="shared" si="366"/>
        <v>-1.3877787807814457E-17</v>
      </c>
      <c r="I127" s="59">
        <f>+IFERROR(I125-I126,"nm")</f>
        <v>5.5511151231257827E-17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</row>
    <row r="128" spans="1:14" x14ac:dyDescent="0.3">
      <c r="A128" s="9" t="s">
        <v>147</v>
      </c>
      <c r="B128" s="46">
        <f t="shared" ref="B128:H128" si="367">+B135+B131</f>
        <v>0</v>
      </c>
      <c r="C128" s="46">
        <f t="shared" si="367"/>
        <v>0</v>
      </c>
      <c r="D128" s="46">
        <f t="shared" si="367"/>
        <v>980</v>
      </c>
      <c r="E128" s="46">
        <f t="shared" si="367"/>
        <v>1244</v>
      </c>
      <c r="F128" s="46">
        <f t="shared" si="367"/>
        <v>1376</v>
      </c>
      <c r="G128" s="46">
        <f t="shared" si="367"/>
        <v>1230</v>
      </c>
      <c r="H128" s="46">
        <f t="shared" si="367"/>
        <v>1573</v>
      </c>
      <c r="I128" s="46">
        <f>+I135+I131</f>
        <v>1938</v>
      </c>
      <c r="J128" s="46">
        <f>J130*J114</f>
        <v>1938</v>
      </c>
      <c r="K128" s="46">
        <f t="shared" ref="K128:N128" si="368">K130*K114</f>
        <v>1938</v>
      </c>
      <c r="L128" s="46">
        <f t="shared" si="368"/>
        <v>1938</v>
      </c>
      <c r="M128" s="46">
        <f t="shared" si="368"/>
        <v>1938</v>
      </c>
      <c r="N128" s="46">
        <f t="shared" si="368"/>
        <v>1938</v>
      </c>
    </row>
    <row r="129" spans="1:14" x14ac:dyDescent="0.3">
      <c r="A129" s="45" t="s">
        <v>145</v>
      </c>
      <c r="B129" s="59" t="str">
        <f t="shared" ref="B129" si="369">+IFERROR(B128/A128-1,"nm")</f>
        <v>nm</v>
      </c>
      <c r="C129" s="59" t="str">
        <f t="shared" ref="C129" si="370">+IFERROR(C128/B128-1,"nm")</f>
        <v>nm</v>
      </c>
      <c r="D129" s="59" t="str">
        <f t="shared" ref="D129" si="371">+IFERROR(D128/C128-1,"nm")</f>
        <v>nm</v>
      </c>
      <c r="E129" s="59">
        <f t="shared" ref="E129" si="372">+IFERROR(E128/D128-1,"nm")</f>
        <v>0.26938775510204072</v>
      </c>
      <c r="F129" s="59">
        <f t="shared" ref="F129" si="373">+IFERROR(F128/E128-1,"nm")</f>
        <v>0.10610932475884249</v>
      </c>
      <c r="G129" s="59">
        <f t="shared" ref="G129" si="374">+IFERROR(G128/F128-1,"nm")</f>
        <v>-0.10610465116279066</v>
      </c>
      <c r="H129" s="59">
        <f t="shared" ref="H129" si="375">+IFERROR(H128/G128-1,"nm")</f>
        <v>0.27886178861788613</v>
      </c>
      <c r="I129" s="59">
        <f>+IFERROR(I128/H128-1,"nm")</f>
        <v>0.23204068658614108</v>
      </c>
      <c r="J129" s="59">
        <f t="shared" ref="J129:N129" si="376">+IFERROR(J128/I128-1,"nm")</f>
        <v>0</v>
      </c>
      <c r="K129" s="59">
        <f t="shared" si="376"/>
        <v>0</v>
      </c>
      <c r="L129" s="59">
        <f t="shared" si="376"/>
        <v>0</v>
      </c>
      <c r="M129" s="59">
        <f t="shared" si="376"/>
        <v>0</v>
      </c>
      <c r="N129" s="59">
        <f t="shared" si="376"/>
        <v>0</v>
      </c>
    </row>
    <row r="130" spans="1:14" x14ac:dyDescent="0.3">
      <c r="A130" s="45" t="s">
        <v>148</v>
      </c>
      <c r="B130" s="59" t="str">
        <f>+IFERROR(B128/B114,"nm")</f>
        <v>nm</v>
      </c>
      <c r="C130" s="59" t="str">
        <f t="shared" ref="C130:I130" si="377">+IFERROR(C128/C114,"nm")</f>
        <v>nm</v>
      </c>
      <c r="D130" s="59">
        <f t="shared" si="377"/>
        <v>0.20688199282246147</v>
      </c>
      <c r="E130" s="59">
        <f t="shared" si="377"/>
        <v>0.2408052651955091</v>
      </c>
      <c r="F130" s="59">
        <f t="shared" si="377"/>
        <v>0.26189569851541683</v>
      </c>
      <c r="G130" s="59">
        <f t="shared" si="377"/>
        <v>0.24463007159904535</v>
      </c>
      <c r="H130" s="59">
        <f t="shared" si="377"/>
        <v>0.2944038929440389</v>
      </c>
      <c r="I130" s="59">
        <f t="shared" si="377"/>
        <v>0.32544080604534004</v>
      </c>
      <c r="J130" s="66">
        <f>I130</f>
        <v>0.32544080604534004</v>
      </c>
      <c r="K130" s="66">
        <f t="shared" ref="K130:N130" si="378">J130</f>
        <v>0.32544080604534004</v>
      </c>
      <c r="L130" s="66">
        <f t="shared" si="378"/>
        <v>0.32544080604534004</v>
      </c>
      <c r="M130" s="66">
        <f t="shared" si="378"/>
        <v>0.32544080604534004</v>
      </c>
      <c r="N130" s="66">
        <f t="shared" si="378"/>
        <v>0.32544080604534004</v>
      </c>
    </row>
    <row r="131" spans="1:14" x14ac:dyDescent="0.3">
      <c r="A131" s="9" t="s">
        <v>149</v>
      </c>
      <c r="B131" s="9">
        <f>+Historicals!B201</f>
        <v>0</v>
      </c>
      <c r="C131" s="9">
        <f>+Historicals!C201</f>
        <v>0</v>
      </c>
      <c r="D131" s="9">
        <f>+Historicals!D201</f>
        <v>0</v>
      </c>
      <c r="E131" s="9">
        <f>+Historicals!E201</f>
        <v>55</v>
      </c>
      <c r="F131" s="9">
        <f>+Historicals!F201</f>
        <v>53</v>
      </c>
      <c r="G131" s="9">
        <f>+Historicals!G201</f>
        <v>46</v>
      </c>
      <c r="H131" s="9">
        <f>+Historicals!H201</f>
        <v>43</v>
      </c>
      <c r="I131" s="9">
        <f>+Historicals!I201</f>
        <v>42</v>
      </c>
      <c r="J131" s="1">
        <f>J134*J141</f>
        <v>42</v>
      </c>
      <c r="K131" s="1">
        <f t="shared" ref="K131:N131" si="379">K134*K141</f>
        <v>42</v>
      </c>
      <c r="L131" s="1">
        <f t="shared" si="379"/>
        <v>42</v>
      </c>
      <c r="M131" s="1">
        <f t="shared" si="379"/>
        <v>42</v>
      </c>
      <c r="N131" s="1">
        <f t="shared" si="379"/>
        <v>42</v>
      </c>
    </row>
    <row r="132" spans="1:14" x14ac:dyDescent="0.3">
      <c r="A132" s="45" t="s">
        <v>145</v>
      </c>
      <c r="B132" s="59" t="str">
        <f t="shared" ref="B132" si="380">+IFERROR(B131/A131-1,"nm")</f>
        <v>nm</v>
      </c>
      <c r="C132" s="59" t="str">
        <f t="shared" ref="C132" si="381">+IFERROR(C131/B131-1,"nm")</f>
        <v>nm</v>
      </c>
      <c r="D132" s="59" t="str">
        <f t="shared" ref="D132" si="382">+IFERROR(D131/C131-1,"nm")</f>
        <v>nm</v>
      </c>
      <c r="E132" s="59" t="str">
        <f t="shared" ref="E132" si="383">+IFERROR(E131/D131-1,"nm")</f>
        <v>nm</v>
      </c>
      <c r="F132" s="59">
        <f t="shared" ref="F132" si="384">+IFERROR(F131/E131-1,"nm")</f>
        <v>-3.6363636363636376E-2</v>
      </c>
      <c r="G132" s="59">
        <f t="shared" ref="G132" si="385">+IFERROR(G131/F131-1,"nm")</f>
        <v>-0.13207547169811318</v>
      </c>
      <c r="H132" s="59">
        <f t="shared" ref="H132" si="386">+IFERROR(H131/G131-1,"nm")</f>
        <v>-6.5217391304347783E-2</v>
      </c>
      <c r="I132" s="59">
        <f>+IFERROR(I131/H131-1,"nm")</f>
        <v>-2.3255813953488413E-2</v>
      </c>
      <c r="J132" s="59">
        <f t="shared" ref="J132:N132" si="387">+IFERROR(J131/I131-1,"nm")</f>
        <v>0</v>
      </c>
      <c r="K132" s="59">
        <f t="shared" si="387"/>
        <v>0</v>
      </c>
      <c r="L132" s="59">
        <f t="shared" si="387"/>
        <v>0</v>
      </c>
      <c r="M132" s="59">
        <f t="shared" si="387"/>
        <v>0</v>
      </c>
      <c r="N132" s="59">
        <f t="shared" si="387"/>
        <v>0</v>
      </c>
    </row>
    <row r="133" spans="1:14" x14ac:dyDescent="0.3">
      <c r="A133" s="45" t="s">
        <v>150</v>
      </c>
      <c r="B133" s="59" t="str">
        <f>+IFERROR(B131/B114,"nm")</f>
        <v>nm</v>
      </c>
      <c r="C133" s="59" t="str">
        <f t="shared" ref="C133:I133" si="388">+IFERROR(C131/C114,"nm")</f>
        <v>nm</v>
      </c>
      <c r="D133" s="59">
        <f t="shared" si="388"/>
        <v>0</v>
      </c>
      <c r="E133" s="59">
        <f t="shared" si="388"/>
        <v>1.064653503677894E-2</v>
      </c>
      <c r="F133" s="59">
        <f t="shared" si="388"/>
        <v>1.0087552341073468E-2</v>
      </c>
      <c r="G133" s="59">
        <f t="shared" si="388"/>
        <v>9.148766905330152E-3</v>
      </c>
      <c r="H133" s="59">
        <f t="shared" si="388"/>
        <v>8.0479131574022079E-3</v>
      </c>
      <c r="I133" s="59">
        <f t="shared" si="388"/>
        <v>7.0528967254408059E-3</v>
      </c>
      <c r="J133" s="53">
        <f>I133</f>
        <v>7.0528967254408059E-3</v>
      </c>
      <c r="K133" s="53">
        <f t="shared" ref="K133:N133" si="389">J133</f>
        <v>7.0528967254408059E-3</v>
      </c>
      <c r="L133" s="53">
        <f t="shared" si="389"/>
        <v>7.0528967254408059E-3</v>
      </c>
      <c r="M133" s="53">
        <f t="shared" si="389"/>
        <v>7.0528967254408059E-3</v>
      </c>
      <c r="N133" s="53">
        <f t="shared" si="389"/>
        <v>7.0528967254408059E-3</v>
      </c>
    </row>
    <row r="134" spans="1:14" x14ac:dyDescent="0.3">
      <c r="A134" s="45" t="s">
        <v>157</v>
      </c>
      <c r="B134" s="59" t="str">
        <f>IFERROR(B131/B141, "nm")</f>
        <v>nm</v>
      </c>
      <c r="C134" s="59" t="str">
        <f t="shared" ref="C134:I134" si="390">IFERROR(C131/C141, "nm")</f>
        <v>nm</v>
      </c>
      <c r="D134" s="59">
        <f t="shared" si="390"/>
        <v>0</v>
      </c>
      <c r="E134" s="59">
        <f t="shared" si="390"/>
        <v>0.16224188790560473</v>
      </c>
      <c r="F134" s="59">
        <f t="shared" si="390"/>
        <v>0.16257668711656442</v>
      </c>
      <c r="G134" s="59">
        <f t="shared" si="390"/>
        <v>0.1554054054054054</v>
      </c>
      <c r="H134" s="59">
        <f t="shared" si="390"/>
        <v>0.14144736842105263</v>
      </c>
      <c r="I134" s="59">
        <f t="shared" si="390"/>
        <v>0.15328467153284672</v>
      </c>
      <c r="J134" s="65">
        <f>I134</f>
        <v>0.15328467153284672</v>
      </c>
      <c r="K134" s="65">
        <f t="shared" ref="K134:N134" si="391">J134</f>
        <v>0.15328467153284672</v>
      </c>
      <c r="L134" s="65">
        <f t="shared" si="391"/>
        <v>0.15328467153284672</v>
      </c>
      <c r="M134" s="65">
        <f t="shared" si="391"/>
        <v>0.15328467153284672</v>
      </c>
      <c r="N134" s="65">
        <f t="shared" si="391"/>
        <v>0.15328467153284672</v>
      </c>
    </row>
    <row r="135" spans="1:14" x14ac:dyDescent="0.3">
      <c r="A135" s="9" t="s">
        <v>151</v>
      </c>
      <c r="B135" s="9">
        <f>+Historicals!B156</f>
        <v>0</v>
      </c>
      <c r="C135" s="9">
        <f>+Historicals!C156</f>
        <v>0</v>
      </c>
      <c r="D135" s="9">
        <f>+Historicals!D156</f>
        <v>980</v>
      </c>
      <c r="E135" s="9">
        <f>+Historicals!E156</f>
        <v>1189</v>
      </c>
      <c r="F135" s="9">
        <f>+Historicals!F156</f>
        <v>1323</v>
      </c>
      <c r="G135" s="9">
        <f>+Historicals!G156</f>
        <v>1184</v>
      </c>
      <c r="H135" s="9">
        <f>+Historicals!H156</f>
        <v>1530</v>
      </c>
      <c r="I135" s="9">
        <f>+Historicals!I156</f>
        <v>1896</v>
      </c>
      <c r="J135" s="46">
        <f>J128-J131</f>
        <v>1896</v>
      </c>
      <c r="K135" s="46">
        <f t="shared" ref="K135:N135" si="392">K128-K131</f>
        <v>1896</v>
      </c>
      <c r="L135" s="46">
        <f t="shared" si="392"/>
        <v>1896</v>
      </c>
      <c r="M135" s="46">
        <f t="shared" si="392"/>
        <v>1896</v>
      </c>
      <c r="N135" s="46">
        <f t="shared" si="392"/>
        <v>1896</v>
      </c>
    </row>
    <row r="136" spans="1:14" x14ac:dyDescent="0.3">
      <c r="A136" s="45" t="s">
        <v>145</v>
      </c>
      <c r="B136" s="59" t="str">
        <f t="shared" ref="B136" si="393">+IFERROR(B135/A135-1,"nm")</f>
        <v>nm</v>
      </c>
      <c r="C136" s="59" t="str">
        <f t="shared" ref="C136" si="394">+IFERROR(C135/B135-1,"nm")</f>
        <v>nm</v>
      </c>
      <c r="D136" s="59" t="str">
        <f t="shared" ref="D136" si="395">+IFERROR(D135/C135-1,"nm")</f>
        <v>nm</v>
      </c>
      <c r="E136" s="59">
        <f t="shared" ref="E136" si="396">+IFERROR(E135/D135-1,"nm")</f>
        <v>0.21326530612244898</v>
      </c>
      <c r="F136" s="59">
        <f t="shared" ref="F136" si="397">+IFERROR(F135/E135-1,"nm")</f>
        <v>0.11269974768713209</v>
      </c>
      <c r="G136" s="59">
        <f t="shared" ref="G136" si="398">+IFERROR(G135/F135-1,"nm")</f>
        <v>-0.1050642479213908</v>
      </c>
      <c r="H136" s="59">
        <f t="shared" ref="H136" si="399">+IFERROR(H135/G135-1,"nm")</f>
        <v>0.29222972972972983</v>
      </c>
      <c r="I136" s="59">
        <f>+IFERROR(I135/H135-1,"nm")</f>
        <v>0.23921568627450984</v>
      </c>
      <c r="J136" s="59">
        <f t="shared" ref="J136:N136" si="400">+IFERROR(J135/I135-1,"nm")</f>
        <v>0</v>
      </c>
      <c r="K136" s="59">
        <f t="shared" si="400"/>
        <v>0</v>
      </c>
      <c r="L136" s="59">
        <f t="shared" si="400"/>
        <v>0</v>
      </c>
      <c r="M136" s="68">
        <f t="shared" si="400"/>
        <v>0</v>
      </c>
      <c r="N136" s="59">
        <f t="shared" si="400"/>
        <v>0</v>
      </c>
    </row>
    <row r="137" spans="1:14" x14ac:dyDescent="0.3">
      <c r="A137" s="45" t="s">
        <v>148</v>
      </c>
      <c r="B137" s="59" t="str">
        <f>+IFERROR(B135/B114,"nm")</f>
        <v>nm</v>
      </c>
      <c r="C137" s="59" t="str">
        <f t="shared" ref="C137:I137" si="401">+IFERROR(C135/C114,"nm")</f>
        <v>nm</v>
      </c>
      <c r="D137" s="59">
        <f t="shared" si="401"/>
        <v>0.20688199282246147</v>
      </c>
      <c r="E137" s="59">
        <f t="shared" si="401"/>
        <v>0.23015873015873015</v>
      </c>
      <c r="F137" s="59">
        <f t="shared" si="401"/>
        <v>0.25180814617434338</v>
      </c>
      <c r="G137" s="59">
        <f t="shared" si="401"/>
        <v>0.2354813046937152</v>
      </c>
      <c r="H137" s="59">
        <f t="shared" si="401"/>
        <v>0.28635597978663674</v>
      </c>
      <c r="I137" s="59">
        <f t="shared" si="401"/>
        <v>0.31838790931989924</v>
      </c>
      <c r="J137" s="65">
        <f>I137</f>
        <v>0.31838790931989924</v>
      </c>
      <c r="K137" s="65">
        <f t="shared" ref="K137:N137" si="402">J137</f>
        <v>0.31838790931989924</v>
      </c>
      <c r="L137" s="65">
        <f t="shared" si="402"/>
        <v>0.31838790931989924</v>
      </c>
      <c r="M137" s="65">
        <f t="shared" si="402"/>
        <v>0.31838790931989924</v>
      </c>
      <c r="N137" s="65">
        <f t="shared" si="402"/>
        <v>0.31838790931989924</v>
      </c>
    </row>
    <row r="138" spans="1:14" x14ac:dyDescent="0.3">
      <c r="A138" s="9" t="s">
        <v>152</v>
      </c>
      <c r="B138" s="9">
        <f>+Historicals!B186</f>
        <v>0</v>
      </c>
      <c r="C138" s="9">
        <f>+Historicals!C186</f>
        <v>0</v>
      </c>
      <c r="D138" s="9">
        <f>+Historicals!D186</f>
        <v>0</v>
      </c>
      <c r="E138" s="9">
        <f>+Historicals!E186</f>
        <v>49</v>
      </c>
      <c r="F138" s="9">
        <f>+Historicals!F186</f>
        <v>47</v>
      </c>
      <c r="G138" s="9">
        <f>+Historicals!G186</f>
        <v>41</v>
      </c>
      <c r="H138" s="9">
        <f>+Historicals!H186</f>
        <v>54</v>
      </c>
      <c r="I138" s="9">
        <f>+Historicals!I186</f>
        <v>56</v>
      </c>
      <c r="J138" s="9">
        <f>J140*J114</f>
        <v>56</v>
      </c>
      <c r="K138" s="9">
        <f t="shared" ref="K138:N138" si="403">K140*K114</f>
        <v>56</v>
      </c>
      <c r="L138" s="9">
        <f t="shared" si="403"/>
        <v>56</v>
      </c>
      <c r="M138" s="9">
        <f t="shared" si="403"/>
        <v>56</v>
      </c>
      <c r="N138" s="9">
        <f t="shared" si="403"/>
        <v>56</v>
      </c>
    </row>
    <row r="139" spans="1:14" x14ac:dyDescent="0.3">
      <c r="A139" s="45" t="s">
        <v>145</v>
      </c>
      <c r="B139" s="59" t="str">
        <f t="shared" ref="B139" si="404">+IFERROR(B138/A138-1,"nm")</f>
        <v>nm</v>
      </c>
      <c r="C139" s="59" t="str">
        <f t="shared" ref="C139" si="405">+IFERROR(C138/B138-1,"nm")</f>
        <v>nm</v>
      </c>
      <c r="D139" s="59" t="str">
        <f t="shared" ref="D139" si="406">+IFERROR(D138/C138-1,"nm")</f>
        <v>nm</v>
      </c>
      <c r="E139" s="59" t="str">
        <f t="shared" ref="E139" si="407">+IFERROR(E138/D138-1,"nm")</f>
        <v>nm</v>
      </c>
      <c r="F139" s="59">
        <f t="shared" ref="F139" si="408">+IFERROR(F138/E138-1,"nm")</f>
        <v>-4.081632653061229E-2</v>
      </c>
      <c r="G139" s="59">
        <f t="shared" ref="G139" si="409">+IFERROR(G138/F138-1,"nm")</f>
        <v>-0.12765957446808507</v>
      </c>
      <c r="H139" s="59">
        <f t="shared" ref="H139" si="410">+IFERROR(H138/G138-1,"nm")</f>
        <v>0.31707317073170738</v>
      </c>
      <c r="I139" s="59">
        <f>+IFERROR(I138/H138-1,"nm")</f>
        <v>3.7037037037036979E-2</v>
      </c>
      <c r="J139" s="59">
        <f t="shared" ref="J139:N139" si="411">+IFERROR(J138/I138-1,"nm")</f>
        <v>0</v>
      </c>
      <c r="K139" s="59">
        <f t="shared" si="411"/>
        <v>0</v>
      </c>
      <c r="L139" s="59">
        <f t="shared" si="411"/>
        <v>0</v>
      </c>
      <c r="M139" s="59">
        <f t="shared" si="411"/>
        <v>0</v>
      </c>
      <c r="N139" s="59">
        <f t="shared" si="411"/>
        <v>0</v>
      </c>
    </row>
    <row r="140" spans="1:14" x14ac:dyDescent="0.3">
      <c r="A140" s="45" t="s">
        <v>150</v>
      </c>
      <c r="B140" s="59" t="str">
        <f>+IFERROR(B138/B114,"nm")</f>
        <v>nm</v>
      </c>
      <c r="C140" s="59" t="str">
        <f t="shared" ref="C140:I140" si="412">+IFERROR(C138/C114,"nm")</f>
        <v>nm</v>
      </c>
      <c r="D140" s="59">
        <f t="shared" si="412"/>
        <v>0</v>
      </c>
      <c r="E140" s="59">
        <f t="shared" si="412"/>
        <v>9.485094850948509E-3</v>
      </c>
      <c r="F140" s="59">
        <f t="shared" si="412"/>
        <v>8.9455652835934533E-3</v>
      </c>
      <c r="G140" s="59">
        <f t="shared" si="412"/>
        <v>8.1543357199681775E-3</v>
      </c>
      <c r="H140" s="59">
        <f t="shared" si="412"/>
        <v>1.0106681639528355E-2</v>
      </c>
      <c r="I140" s="59">
        <f t="shared" si="412"/>
        <v>9.4038623005877411E-3</v>
      </c>
      <c r="J140" s="66">
        <f>I140</f>
        <v>9.4038623005877411E-3</v>
      </c>
      <c r="K140" s="66">
        <f t="shared" ref="K140:N140" si="413">J140</f>
        <v>9.4038623005877411E-3</v>
      </c>
      <c r="L140" s="66">
        <f t="shared" si="413"/>
        <v>9.4038623005877411E-3</v>
      </c>
      <c r="M140" s="66">
        <f t="shared" si="413"/>
        <v>9.4038623005877411E-3</v>
      </c>
      <c r="N140" s="66">
        <f t="shared" si="413"/>
        <v>9.4038623005877411E-3</v>
      </c>
    </row>
    <row r="141" spans="1:14" x14ac:dyDescent="0.3">
      <c r="A141" s="9" t="s">
        <v>153</v>
      </c>
      <c r="B141" s="52">
        <f>Historicals!B171</f>
        <v>0</v>
      </c>
      <c r="C141" s="52">
        <f>Historicals!C171</f>
        <v>0</v>
      </c>
      <c r="D141" s="52">
        <f>Historicals!D171</f>
        <v>340</v>
      </c>
      <c r="E141" s="52">
        <f>Historicals!E171</f>
        <v>339</v>
      </c>
      <c r="F141" s="52">
        <f>Historicals!F171</f>
        <v>326</v>
      </c>
      <c r="G141" s="52">
        <f>Historicals!G171</f>
        <v>296</v>
      </c>
      <c r="H141" s="52">
        <f>Historicals!H171</f>
        <v>304</v>
      </c>
      <c r="I141" s="52">
        <f>Historicals!I171</f>
        <v>274</v>
      </c>
      <c r="J141" s="1">
        <f>J143*J114</f>
        <v>274</v>
      </c>
      <c r="K141" s="1">
        <f t="shared" ref="K141:N141" si="414">K143*K114</f>
        <v>274</v>
      </c>
      <c r="L141" s="1">
        <f t="shared" si="414"/>
        <v>274</v>
      </c>
      <c r="M141" s="1">
        <f t="shared" si="414"/>
        <v>274</v>
      </c>
      <c r="N141" s="1">
        <f t="shared" si="414"/>
        <v>274</v>
      </c>
    </row>
    <row r="142" spans="1:14" x14ac:dyDescent="0.3">
      <c r="A142" s="45" t="s">
        <v>145</v>
      </c>
      <c r="B142" s="59" t="str">
        <f>IFERROR(((B141-A141)/A141), "nm")</f>
        <v>nm</v>
      </c>
      <c r="C142" s="59" t="str">
        <f t="shared" ref="C142:I142" si="415">IFERROR(((C141-B141)/B141), "nm")</f>
        <v>nm</v>
      </c>
      <c r="D142" s="59" t="str">
        <f t="shared" si="415"/>
        <v>nm</v>
      </c>
      <c r="E142" s="59">
        <f t="shared" si="415"/>
        <v>-2.9411764705882353E-3</v>
      </c>
      <c r="F142" s="59">
        <f t="shared" si="415"/>
        <v>-3.8348082595870206E-2</v>
      </c>
      <c r="G142" s="59">
        <f t="shared" si="415"/>
        <v>-9.202453987730061E-2</v>
      </c>
      <c r="H142" s="59">
        <f t="shared" si="415"/>
        <v>2.7027027027027029E-2</v>
      </c>
      <c r="I142" s="59">
        <f t="shared" si="415"/>
        <v>-9.8684210526315791E-2</v>
      </c>
      <c r="J142" s="59">
        <f t="shared" ref="J142" si="416">IFERROR(((J141-I141)/I141), "nm")</f>
        <v>0</v>
      </c>
      <c r="K142" s="59">
        <f t="shared" ref="K142" si="417">IFERROR(((K141-J141)/J141), "nm")</f>
        <v>0</v>
      </c>
      <c r="L142" s="59">
        <f t="shared" ref="L142" si="418">IFERROR(((L141-K141)/K141), "nm")</f>
        <v>0</v>
      </c>
      <c r="M142" s="59">
        <f t="shared" ref="M142" si="419">IFERROR(((M141-L141)/L141), "nm")</f>
        <v>0</v>
      </c>
      <c r="N142" s="59">
        <f t="shared" ref="N142" si="420">IFERROR(((N141-M141)/M141), "nm")</f>
        <v>0</v>
      </c>
    </row>
    <row r="143" spans="1:14" x14ac:dyDescent="0.3">
      <c r="A143" s="45" t="s">
        <v>150</v>
      </c>
      <c r="B143" s="59" t="str">
        <f>IFERROR(B141/B114, "nm")</f>
        <v>nm</v>
      </c>
      <c r="C143" s="59" t="str">
        <f t="shared" ref="C143:I143" si="421">IFERROR(C141/C114, "nm")</f>
        <v>nm</v>
      </c>
      <c r="D143" s="59">
        <f t="shared" si="421"/>
        <v>7.1775385264935612E-2</v>
      </c>
      <c r="E143" s="59">
        <f t="shared" si="421"/>
        <v>6.5621370499419282E-2</v>
      </c>
      <c r="F143" s="59">
        <f t="shared" si="421"/>
        <v>6.2047963456414161E-2</v>
      </c>
      <c r="G143" s="59">
        <f t="shared" si="421"/>
        <v>5.88703261734288E-2</v>
      </c>
      <c r="H143" s="59">
        <f t="shared" si="421"/>
        <v>5.6896874415122589E-2</v>
      </c>
      <c r="I143" s="59">
        <f t="shared" si="421"/>
        <v>4.6011754827875735E-2</v>
      </c>
      <c r="J143" s="66">
        <f>I143</f>
        <v>4.6011754827875735E-2</v>
      </c>
      <c r="K143" s="66">
        <f t="shared" ref="K143:N143" si="422">J143</f>
        <v>4.6011754827875735E-2</v>
      </c>
      <c r="L143" s="66">
        <f t="shared" si="422"/>
        <v>4.6011754827875735E-2</v>
      </c>
      <c r="M143" s="66">
        <f t="shared" si="422"/>
        <v>4.6011754827875735E-2</v>
      </c>
      <c r="N143" s="66">
        <f t="shared" si="422"/>
        <v>4.6011754827875735E-2</v>
      </c>
    </row>
    <row r="144" spans="1:14" x14ac:dyDescent="0.3">
      <c r="A144" s="42" t="str">
        <f>+Historicals!A126</f>
        <v>Western Europe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3">
      <c r="A145" s="9" t="s">
        <v>154</v>
      </c>
      <c r="B145" s="9">
        <f>+Historicals!B126</f>
        <v>5705</v>
      </c>
      <c r="C145" s="9">
        <f>+Historicals!C126</f>
        <v>5884</v>
      </c>
      <c r="D145" s="9">
        <f>+Historicals!D126</f>
        <v>0</v>
      </c>
      <c r="E145" s="9">
        <f>+Historicals!E126</f>
        <v>0</v>
      </c>
      <c r="F145" s="9">
        <f>+Historicals!F126</f>
        <v>0</v>
      </c>
      <c r="G145" s="9">
        <f>+Historicals!G126</f>
        <v>0</v>
      </c>
      <c r="H145" s="9">
        <f>+Historicals!H126</f>
        <v>0</v>
      </c>
      <c r="I145" s="9">
        <f>+Historicals!I126</f>
        <v>0</v>
      </c>
      <c r="J145" s="58">
        <f>J147+J151+J155</f>
        <v>0</v>
      </c>
      <c r="K145" s="58">
        <f t="shared" ref="K145:N145" si="423">K147+K151+K155</f>
        <v>0</v>
      </c>
      <c r="L145" s="58">
        <f t="shared" si="423"/>
        <v>0</v>
      </c>
      <c r="M145" s="58">
        <f t="shared" si="423"/>
        <v>0</v>
      </c>
      <c r="N145" s="58">
        <f t="shared" si="423"/>
        <v>0</v>
      </c>
    </row>
    <row r="146" spans="1:14" x14ac:dyDescent="0.3">
      <c r="A146" s="43" t="s">
        <v>145</v>
      </c>
      <c r="B146" s="59" t="str">
        <f t="shared" ref="B146" si="424">+IFERROR(B145/A145-1,"nm")</f>
        <v>nm</v>
      </c>
      <c r="C146" s="59">
        <f t="shared" ref="C146" si="425">+IFERROR(C145/B145-1,"nm")</f>
        <v>3.1375985977212917E-2</v>
      </c>
      <c r="D146" s="59">
        <f t="shared" ref="D146" si="426">+IFERROR(D145/C145-1,"nm")</f>
        <v>-1</v>
      </c>
      <c r="E146" s="59" t="str">
        <f t="shared" ref="E146" si="427">+IFERROR(E145/D145-1,"nm")</f>
        <v>nm</v>
      </c>
      <c r="F146" s="59" t="str">
        <f t="shared" ref="F146" si="428">+IFERROR(F145/E145-1,"nm")</f>
        <v>nm</v>
      </c>
      <c r="G146" s="59" t="str">
        <f t="shared" ref="G146" si="429">+IFERROR(G145/F145-1,"nm")</f>
        <v>nm</v>
      </c>
      <c r="H146" s="59" t="str">
        <f t="shared" ref="H146" si="430">+IFERROR(H145/G145-1,"nm")</f>
        <v>nm</v>
      </c>
      <c r="I146" s="59" t="str">
        <f>+IFERROR(I145/H145-1,"nm")</f>
        <v>nm</v>
      </c>
      <c r="J146" s="58"/>
      <c r="K146" s="58"/>
      <c r="L146" s="58"/>
      <c r="M146" s="58"/>
      <c r="N146" s="58"/>
    </row>
    <row r="147" spans="1:14" x14ac:dyDescent="0.3">
      <c r="A147" s="44" t="s">
        <v>107</v>
      </c>
      <c r="B147" s="60">
        <f>+Historicals!B127</f>
        <v>3876</v>
      </c>
      <c r="C147" s="60">
        <f>+Historicals!C127</f>
        <v>3985</v>
      </c>
      <c r="D147" s="60">
        <f>+Historicals!D127</f>
        <v>0</v>
      </c>
      <c r="E147" s="60">
        <f>+Historicals!E127</f>
        <v>0</v>
      </c>
      <c r="F147" s="60">
        <f>+Historicals!F127</f>
        <v>0</v>
      </c>
      <c r="G147" s="60">
        <f>+Historicals!G127</f>
        <v>0</v>
      </c>
      <c r="H147" s="60">
        <f>+Historicals!H127</f>
        <v>0</v>
      </c>
      <c r="I147" s="60">
        <f>+Historicals!I127</f>
        <v>0</v>
      </c>
      <c r="J147" s="58"/>
      <c r="K147" s="58"/>
      <c r="L147" s="58"/>
      <c r="M147" s="58"/>
      <c r="N147" s="58"/>
    </row>
    <row r="148" spans="1:14" x14ac:dyDescent="0.3">
      <c r="A148" s="43" t="s">
        <v>145</v>
      </c>
      <c r="B148" s="59" t="str">
        <f t="shared" ref="B148" si="431">+IFERROR(B147/A147-1,"nm")</f>
        <v>nm</v>
      </c>
      <c r="C148" s="59">
        <f t="shared" ref="C148" si="432">+IFERROR(C147/B147-1,"nm")</f>
        <v>2.8121775025799822E-2</v>
      </c>
      <c r="D148" s="59">
        <f t="shared" ref="D148" si="433">+IFERROR(D147/C147-1,"nm")</f>
        <v>-1</v>
      </c>
      <c r="E148" s="59" t="str">
        <f t="shared" ref="E148" si="434">+IFERROR(E147/D147-1,"nm")</f>
        <v>nm</v>
      </c>
      <c r="F148" s="59" t="str">
        <f t="shared" ref="F148" si="435">+IFERROR(F147/E147-1,"nm")</f>
        <v>nm</v>
      </c>
      <c r="G148" s="59" t="str">
        <f t="shared" ref="G148" si="436">+IFERROR(G147/F147-1,"nm")</f>
        <v>nm</v>
      </c>
      <c r="H148" s="59" t="str">
        <f t="shared" ref="H148" si="437">+IFERROR(H147/G147-1,"nm")</f>
        <v>nm</v>
      </c>
      <c r="I148" s="59" t="str">
        <f>+IFERROR(I147/H147-1,"nm")</f>
        <v>nm</v>
      </c>
      <c r="J148" s="58"/>
      <c r="K148" s="58"/>
      <c r="L148" s="58"/>
      <c r="M148" s="58"/>
      <c r="N148" s="58"/>
    </row>
    <row r="149" spans="1:14" x14ac:dyDescent="0.3">
      <c r="A149" s="43" t="s">
        <v>155</v>
      </c>
      <c r="B149" s="59">
        <f>+Historicals!B231</f>
        <v>0</v>
      </c>
      <c r="C149" s="59">
        <f>+Historicals!C231</f>
        <v>2.8121775025799794E-2</v>
      </c>
      <c r="D149" s="59">
        <f>+Historicals!D231</f>
        <v>0</v>
      </c>
      <c r="E149" s="59">
        <f>+Historicals!E231</f>
        <v>0</v>
      </c>
      <c r="F149" s="59">
        <f>+Historicals!F231</f>
        <v>0</v>
      </c>
      <c r="G149" s="59">
        <f>+Historicals!G231</f>
        <v>0</v>
      </c>
      <c r="H149" s="59">
        <f>+Historicals!H231</f>
        <v>0</v>
      </c>
      <c r="I149" s="59">
        <f>+Historicals!I231</f>
        <v>0</v>
      </c>
      <c r="J149" s="58"/>
      <c r="K149" s="58"/>
      <c r="L149" s="58"/>
      <c r="M149" s="58"/>
      <c r="N149" s="58"/>
    </row>
    <row r="150" spans="1:14" x14ac:dyDescent="0.3">
      <c r="A150" s="43" t="s">
        <v>156</v>
      </c>
      <c r="B150" s="59" t="str">
        <f t="shared" ref="B150:H150" si="438">+IFERROR(B148-B149,"nm")</f>
        <v>nm</v>
      </c>
      <c r="C150" s="59">
        <f t="shared" si="438"/>
        <v>2.7755575615628914E-17</v>
      </c>
      <c r="D150" s="59">
        <f t="shared" si="438"/>
        <v>-1</v>
      </c>
      <c r="E150" s="59" t="str">
        <f t="shared" si="438"/>
        <v>nm</v>
      </c>
      <c r="F150" s="59" t="str">
        <f t="shared" si="438"/>
        <v>nm</v>
      </c>
      <c r="G150" s="59" t="str">
        <f t="shared" si="438"/>
        <v>nm</v>
      </c>
      <c r="H150" s="59" t="str">
        <f t="shared" si="438"/>
        <v>nm</v>
      </c>
      <c r="I150" s="59" t="str">
        <f>+IFERROR(I148-I149,"nm")</f>
        <v>nm</v>
      </c>
      <c r="J150" s="58"/>
      <c r="K150" s="58"/>
      <c r="L150" s="58"/>
      <c r="M150" s="58"/>
      <c r="N150" s="58"/>
    </row>
    <row r="151" spans="1:14" x14ac:dyDescent="0.3">
      <c r="A151" s="44" t="s">
        <v>108</v>
      </c>
      <c r="B151" s="60">
        <f>+Historicals!B128</f>
        <v>1552</v>
      </c>
      <c r="C151" s="60">
        <f>+Historicals!C128</f>
        <v>1628</v>
      </c>
      <c r="D151" s="60">
        <f>+Historicals!D128</f>
        <v>0</v>
      </c>
      <c r="E151" s="60">
        <f>+Historicals!E128</f>
        <v>0</v>
      </c>
      <c r="F151" s="60">
        <f>+Historicals!F128</f>
        <v>0</v>
      </c>
      <c r="G151" s="60">
        <f>+Historicals!G128</f>
        <v>0</v>
      </c>
      <c r="H151" s="60">
        <f>+Historicals!H128</f>
        <v>0</v>
      </c>
      <c r="I151" s="60">
        <f>+Historicals!I128</f>
        <v>0</v>
      </c>
      <c r="J151" s="58"/>
      <c r="K151" s="58"/>
      <c r="L151" s="58"/>
      <c r="M151" s="58"/>
      <c r="N151" s="58"/>
    </row>
    <row r="152" spans="1:14" x14ac:dyDescent="0.3">
      <c r="A152" s="43" t="s">
        <v>145</v>
      </c>
      <c r="B152" s="59" t="str">
        <f t="shared" ref="B152" si="439">+IFERROR(B151/A151-1,"nm")</f>
        <v>nm</v>
      </c>
      <c r="C152" s="59">
        <f t="shared" ref="C152" si="440">+IFERROR(C151/B151-1,"nm")</f>
        <v>4.8969072164948502E-2</v>
      </c>
      <c r="D152" s="59">
        <f t="shared" ref="D152" si="441">+IFERROR(D151/C151-1,"nm")</f>
        <v>-1</v>
      </c>
      <c r="E152" s="59" t="str">
        <f t="shared" ref="E152" si="442">+IFERROR(E151/D151-1,"nm")</f>
        <v>nm</v>
      </c>
      <c r="F152" s="59" t="str">
        <f t="shared" ref="F152" si="443">+IFERROR(F151/E151-1,"nm")</f>
        <v>nm</v>
      </c>
      <c r="G152" s="59" t="str">
        <f t="shared" ref="G152" si="444">+IFERROR(G151/F151-1,"nm")</f>
        <v>nm</v>
      </c>
      <c r="H152" s="59" t="str">
        <f t="shared" ref="H152" si="445">+IFERROR(H151/G151-1,"nm")</f>
        <v>nm</v>
      </c>
      <c r="I152" s="59" t="str">
        <f>+IFERROR(I151/H151-1,"nm")</f>
        <v>nm</v>
      </c>
      <c r="J152" s="58"/>
      <c r="K152" s="58"/>
      <c r="L152" s="58"/>
      <c r="M152" s="58"/>
      <c r="N152" s="58"/>
    </row>
    <row r="153" spans="1:14" x14ac:dyDescent="0.3">
      <c r="A153" s="43" t="s">
        <v>155</v>
      </c>
      <c r="B153" s="59">
        <f>+Historicals!B232</f>
        <v>0</v>
      </c>
      <c r="C153" s="59">
        <f>+Historicals!C232</f>
        <v>4.8969072164948453E-2</v>
      </c>
      <c r="D153" s="59">
        <f>+Historicals!D232</f>
        <v>0</v>
      </c>
      <c r="E153" s="59">
        <f>+Historicals!E232</f>
        <v>0</v>
      </c>
      <c r="F153" s="59">
        <f>+Historicals!F232</f>
        <v>0</v>
      </c>
      <c r="G153" s="59">
        <f>+Historicals!G232</f>
        <v>0</v>
      </c>
      <c r="H153" s="59">
        <f>+Historicals!H232</f>
        <v>0</v>
      </c>
      <c r="I153" s="59">
        <f>+Historicals!I232</f>
        <v>0</v>
      </c>
      <c r="J153" s="58"/>
      <c r="K153" s="58"/>
      <c r="L153" s="58"/>
      <c r="M153" s="58"/>
      <c r="N153" s="58"/>
    </row>
    <row r="154" spans="1:14" x14ac:dyDescent="0.3">
      <c r="A154" s="43" t="s">
        <v>156</v>
      </c>
      <c r="B154" s="59" t="str">
        <f t="shared" ref="B154:H154" si="446">+IFERROR(B152-B153,"nm")</f>
        <v>nm</v>
      </c>
      <c r="C154" s="59">
        <f t="shared" si="446"/>
        <v>4.8572257327350599E-17</v>
      </c>
      <c r="D154" s="59">
        <f t="shared" si="446"/>
        <v>-1</v>
      </c>
      <c r="E154" s="59" t="str">
        <f t="shared" si="446"/>
        <v>nm</v>
      </c>
      <c r="F154" s="59" t="str">
        <f t="shared" si="446"/>
        <v>nm</v>
      </c>
      <c r="G154" s="59" t="str">
        <f t="shared" si="446"/>
        <v>nm</v>
      </c>
      <c r="H154" s="59" t="str">
        <f t="shared" si="446"/>
        <v>nm</v>
      </c>
      <c r="I154" s="59" t="str">
        <f>+IFERROR(I152-I153,"nm")</f>
        <v>nm</v>
      </c>
      <c r="J154" s="58"/>
      <c r="K154" s="58"/>
      <c r="L154" s="58"/>
      <c r="M154" s="58"/>
      <c r="N154" s="58"/>
    </row>
    <row r="155" spans="1:14" x14ac:dyDescent="0.3">
      <c r="A155" s="44" t="s">
        <v>109</v>
      </c>
      <c r="B155" s="60">
        <f>+Historicals!B129</f>
        <v>277</v>
      </c>
      <c r="C155" s="60">
        <f>+Historicals!C129</f>
        <v>271</v>
      </c>
      <c r="D155" s="60">
        <f>+Historicals!D129</f>
        <v>0</v>
      </c>
      <c r="E155" s="60">
        <f>+Historicals!E129</f>
        <v>0</v>
      </c>
      <c r="F155" s="60">
        <f>+Historicals!F129</f>
        <v>0</v>
      </c>
      <c r="G155" s="60">
        <f>+Historicals!G129</f>
        <v>0</v>
      </c>
      <c r="H155" s="60">
        <f>+Historicals!H129</f>
        <v>0</v>
      </c>
      <c r="I155" s="60">
        <f>+Historicals!I129</f>
        <v>0</v>
      </c>
      <c r="J155" s="58"/>
      <c r="K155" s="58"/>
      <c r="L155" s="58"/>
      <c r="M155" s="58"/>
      <c r="N155" s="58"/>
    </row>
    <row r="156" spans="1:14" x14ac:dyDescent="0.3">
      <c r="A156" s="43" t="s">
        <v>145</v>
      </c>
      <c r="B156" s="59" t="str">
        <f t="shared" ref="B156" si="447">+IFERROR(B155/A155-1,"nm")</f>
        <v>nm</v>
      </c>
      <c r="C156" s="59">
        <f t="shared" ref="C156" si="448">+IFERROR(C155/B155-1,"nm")</f>
        <v>-2.166064981949456E-2</v>
      </c>
      <c r="D156" s="59">
        <f t="shared" ref="D156" si="449">+IFERROR(D155/C155-1,"nm")</f>
        <v>-1</v>
      </c>
      <c r="E156" s="59" t="str">
        <f t="shared" ref="E156" si="450">+IFERROR(E155/D155-1,"nm")</f>
        <v>nm</v>
      </c>
      <c r="F156" s="59" t="str">
        <f t="shared" ref="F156" si="451">+IFERROR(F155/E155-1,"nm")</f>
        <v>nm</v>
      </c>
      <c r="G156" s="59" t="str">
        <f t="shared" ref="G156" si="452">+IFERROR(G155/F155-1,"nm")</f>
        <v>nm</v>
      </c>
      <c r="H156" s="59" t="str">
        <f t="shared" ref="H156" si="453">+IFERROR(H155/G155-1,"nm")</f>
        <v>nm</v>
      </c>
      <c r="I156" s="59" t="str">
        <f>+IFERROR(I155/H155-1,"nm")</f>
        <v>nm</v>
      </c>
      <c r="J156" s="58"/>
      <c r="K156" s="58"/>
      <c r="L156" s="58"/>
      <c r="M156" s="58"/>
      <c r="N156" s="58"/>
    </row>
    <row r="157" spans="1:14" x14ac:dyDescent="0.3">
      <c r="A157" s="43" t="s">
        <v>155</v>
      </c>
      <c r="B157" s="59">
        <f>+Historicals!B233</f>
        <v>0</v>
      </c>
      <c r="C157" s="59">
        <f>+Historicals!C233</f>
        <v>-2.1660649819494584E-2</v>
      </c>
      <c r="D157" s="59">
        <f>+Historicals!D233</f>
        <v>0</v>
      </c>
      <c r="E157" s="59">
        <f>+Historicals!E233</f>
        <v>0</v>
      </c>
      <c r="F157" s="59">
        <f>+Historicals!F233</f>
        <v>0</v>
      </c>
      <c r="G157" s="59">
        <f>+Historicals!G233</f>
        <v>0</v>
      </c>
      <c r="H157" s="59">
        <f>+Historicals!H233</f>
        <v>0</v>
      </c>
      <c r="I157" s="59">
        <f>+Historicals!I233</f>
        <v>0</v>
      </c>
      <c r="J157" s="58"/>
      <c r="K157" s="58"/>
      <c r="L157" s="58"/>
      <c r="M157" s="58"/>
      <c r="N157" s="58"/>
    </row>
    <row r="158" spans="1:14" x14ac:dyDescent="0.3">
      <c r="A158" s="43" t="s">
        <v>156</v>
      </c>
      <c r="B158" s="59" t="str">
        <f t="shared" ref="B158:H158" si="454">+IFERROR(B156-B157,"nm")</f>
        <v>nm</v>
      </c>
      <c r="C158" s="59">
        <f t="shared" si="454"/>
        <v>2.4286128663675299E-17</v>
      </c>
      <c r="D158" s="59">
        <f t="shared" si="454"/>
        <v>-1</v>
      </c>
      <c r="E158" s="59" t="str">
        <f t="shared" si="454"/>
        <v>nm</v>
      </c>
      <c r="F158" s="59" t="str">
        <f t="shared" si="454"/>
        <v>nm</v>
      </c>
      <c r="G158" s="59" t="str">
        <f t="shared" si="454"/>
        <v>nm</v>
      </c>
      <c r="H158" s="59" t="str">
        <f t="shared" si="454"/>
        <v>nm</v>
      </c>
      <c r="I158" s="59" t="str">
        <f>+IFERROR(I156-I157,"nm")</f>
        <v>nm</v>
      </c>
      <c r="J158" s="58"/>
      <c r="K158" s="58"/>
      <c r="L158" s="58"/>
      <c r="M158" s="58"/>
      <c r="N158" s="58"/>
    </row>
    <row r="159" spans="1:14" x14ac:dyDescent="0.3">
      <c r="A159" s="9" t="s">
        <v>147</v>
      </c>
      <c r="B159" s="46">
        <f t="shared" ref="B159:H159" si="455">+B166+B162</f>
        <v>1350</v>
      </c>
      <c r="C159" s="46">
        <f t="shared" si="455"/>
        <v>1506</v>
      </c>
      <c r="D159" s="46">
        <f t="shared" si="455"/>
        <v>91</v>
      </c>
      <c r="E159" s="46">
        <f t="shared" si="455"/>
        <v>0</v>
      </c>
      <c r="F159" s="46">
        <f t="shared" si="455"/>
        <v>0</v>
      </c>
      <c r="G159" s="46">
        <f t="shared" si="455"/>
        <v>0</v>
      </c>
      <c r="H159" s="46">
        <f t="shared" si="455"/>
        <v>0</v>
      </c>
      <c r="I159" s="46">
        <f>+I166+I162</f>
        <v>0</v>
      </c>
      <c r="J159" s="58"/>
      <c r="K159" s="58"/>
      <c r="L159" s="58"/>
      <c r="M159" s="58"/>
      <c r="N159" s="58"/>
    </row>
    <row r="160" spans="1:14" x14ac:dyDescent="0.3">
      <c r="A160" s="45" t="s">
        <v>145</v>
      </c>
      <c r="B160" s="59" t="str">
        <f t="shared" ref="B160" si="456">+IFERROR(B159/A159-1,"nm")</f>
        <v>nm</v>
      </c>
      <c r="C160" s="59">
        <f t="shared" ref="C160" si="457">+IFERROR(C159/B159-1,"nm")</f>
        <v>0.11555555555555563</v>
      </c>
      <c r="D160" s="59">
        <f t="shared" ref="D160" si="458">+IFERROR(D159/C159-1,"nm")</f>
        <v>-0.93957503320053126</v>
      </c>
      <c r="E160" s="59">
        <f t="shared" ref="E160" si="459">+IFERROR(E159/D159-1,"nm")</f>
        <v>-1</v>
      </c>
      <c r="F160" s="59" t="str">
        <f t="shared" ref="F160" si="460">+IFERROR(F159/E159-1,"nm")</f>
        <v>nm</v>
      </c>
      <c r="G160" s="59" t="str">
        <f t="shared" ref="G160" si="461">+IFERROR(G159/F159-1,"nm")</f>
        <v>nm</v>
      </c>
      <c r="H160" s="59" t="str">
        <f t="shared" ref="H160" si="462">+IFERROR(H159/G159-1,"nm")</f>
        <v>nm</v>
      </c>
      <c r="I160" s="59" t="str">
        <f>+IFERROR(I159/H159-1,"nm")</f>
        <v>nm</v>
      </c>
      <c r="J160" s="58"/>
      <c r="K160" s="58"/>
      <c r="L160" s="58"/>
      <c r="M160" s="58"/>
      <c r="N160" s="58"/>
    </row>
    <row r="161" spans="1:14" x14ac:dyDescent="0.3">
      <c r="A161" s="45" t="s">
        <v>148</v>
      </c>
      <c r="B161" s="59">
        <f>+IFERROR(B159/B145,"nm")</f>
        <v>0.23663453111305871</v>
      </c>
      <c r="C161" s="59">
        <f t="shared" ref="C161:I161" si="463">+IFERROR(C159/C145,"nm")</f>
        <v>0.2559483344663494</v>
      </c>
      <c r="D161" s="59" t="str">
        <f t="shared" si="463"/>
        <v>nm</v>
      </c>
      <c r="E161" s="59" t="str">
        <f t="shared" si="463"/>
        <v>nm</v>
      </c>
      <c r="F161" s="59" t="str">
        <f t="shared" si="463"/>
        <v>nm</v>
      </c>
      <c r="G161" s="59" t="str">
        <f t="shared" si="463"/>
        <v>nm</v>
      </c>
      <c r="H161" s="59" t="str">
        <f t="shared" si="463"/>
        <v>nm</v>
      </c>
      <c r="I161" s="59" t="str">
        <f t="shared" si="463"/>
        <v>nm</v>
      </c>
      <c r="J161" s="58"/>
      <c r="K161" s="58"/>
      <c r="L161" s="58"/>
      <c r="M161" s="58"/>
      <c r="N161" s="58"/>
    </row>
    <row r="162" spans="1:14" x14ac:dyDescent="0.3">
      <c r="A162" s="9" t="s">
        <v>149</v>
      </c>
      <c r="B162" s="9">
        <f>+Historicals!B202</f>
        <v>75</v>
      </c>
      <c r="C162" s="9">
        <f>+Historicals!C202</f>
        <v>72</v>
      </c>
      <c r="D162" s="9">
        <f>+Historicals!D202</f>
        <v>91</v>
      </c>
      <c r="E162" s="9">
        <f>+Historicals!E202</f>
        <v>0</v>
      </c>
      <c r="F162" s="9">
        <f>+Historicals!F202</f>
        <v>0</v>
      </c>
      <c r="G162" s="9">
        <f>+Historicals!G202</f>
        <v>0</v>
      </c>
      <c r="H162" s="9">
        <f>+Historicals!H202</f>
        <v>0</v>
      </c>
      <c r="I162" s="9">
        <f>+Historicals!I202</f>
        <v>0</v>
      </c>
      <c r="J162" s="58"/>
      <c r="K162" s="58"/>
      <c r="L162" s="58"/>
      <c r="M162" s="58"/>
      <c r="N162" s="58"/>
    </row>
    <row r="163" spans="1:14" x14ac:dyDescent="0.3">
      <c r="A163" s="45" t="s">
        <v>145</v>
      </c>
      <c r="B163" s="59" t="str">
        <f t="shared" ref="B163" si="464">+IFERROR(B162/A162-1,"nm")</f>
        <v>nm</v>
      </c>
      <c r="C163" s="59">
        <f t="shared" ref="C163" si="465">+IFERROR(C162/B162-1,"nm")</f>
        <v>-4.0000000000000036E-2</v>
      </c>
      <c r="D163" s="59">
        <f t="shared" ref="D163" si="466">+IFERROR(D162/C162-1,"nm")</f>
        <v>0.26388888888888884</v>
      </c>
      <c r="E163" s="59">
        <f t="shared" ref="E163" si="467">+IFERROR(E162/D162-1,"nm")</f>
        <v>-1</v>
      </c>
      <c r="F163" s="59" t="str">
        <f t="shared" ref="F163" si="468">+IFERROR(F162/E162-1,"nm")</f>
        <v>nm</v>
      </c>
      <c r="G163" s="59" t="str">
        <f t="shared" ref="G163" si="469">+IFERROR(G162/F162-1,"nm")</f>
        <v>nm</v>
      </c>
      <c r="H163" s="59" t="str">
        <f t="shared" ref="H163" si="470">+IFERROR(H162/G162-1,"nm")</f>
        <v>nm</v>
      </c>
      <c r="I163" s="59" t="str">
        <f>+IFERROR(I162/H162-1,"nm")</f>
        <v>nm</v>
      </c>
      <c r="J163" s="58"/>
      <c r="K163" s="58"/>
      <c r="L163" s="58"/>
      <c r="M163" s="58"/>
      <c r="N163" s="58"/>
    </row>
    <row r="164" spans="1:14" x14ac:dyDescent="0.3">
      <c r="A164" s="45" t="s">
        <v>150</v>
      </c>
      <c r="B164" s="59">
        <f>+IFERROR(B162/B145,"nm")</f>
        <v>1.3146362839614373E-2</v>
      </c>
      <c r="C164" s="59">
        <f t="shared" ref="C164:I164" si="471">+IFERROR(C162/C145,"nm")</f>
        <v>1.2236573759347382E-2</v>
      </c>
      <c r="D164" s="59" t="str">
        <f t="shared" si="471"/>
        <v>nm</v>
      </c>
      <c r="E164" s="59" t="str">
        <f t="shared" si="471"/>
        <v>nm</v>
      </c>
      <c r="F164" s="59" t="str">
        <f t="shared" si="471"/>
        <v>nm</v>
      </c>
      <c r="G164" s="59" t="str">
        <f t="shared" si="471"/>
        <v>nm</v>
      </c>
      <c r="H164" s="59" t="str">
        <f t="shared" si="471"/>
        <v>nm</v>
      </c>
      <c r="I164" s="59" t="str">
        <f t="shared" si="471"/>
        <v>nm</v>
      </c>
      <c r="J164" s="58"/>
      <c r="K164" s="58"/>
      <c r="L164" s="58"/>
      <c r="M164" s="58"/>
      <c r="N164" s="58"/>
    </row>
    <row r="165" spans="1:14" x14ac:dyDescent="0.3">
      <c r="A165" s="45" t="s">
        <v>157</v>
      </c>
      <c r="B165" s="59"/>
      <c r="C165" s="59"/>
      <c r="D165" s="59"/>
      <c r="E165" s="59"/>
      <c r="F165" s="59"/>
      <c r="G165" s="59"/>
      <c r="H165" s="59"/>
      <c r="I165" s="59"/>
      <c r="J165" s="58"/>
      <c r="K165" s="58"/>
      <c r="L165" s="58"/>
      <c r="M165" s="58"/>
      <c r="N165" s="58"/>
    </row>
    <row r="166" spans="1:14" x14ac:dyDescent="0.3">
      <c r="A166" s="9" t="s">
        <v>151</v>
      </c>
      <c r="B166" s="9">
        <f>+Historicals!B157</f>
        <v>1275</v>
      </c>
      <c r="C166" s="9">
        <f>+Historicals!C157</f>
        <v>1434</v>
      </c>
      <c r="D166" s="9">
        <f>+Historicals!D157</f>
        <v>0</v>
      </c>
      <c r="E166" s="9">
        <f>+Historicals!E157</f>
        <v>0</v>
      </c>
      <c r="F166" s="9">
        <f>+Historicals!F157</f>
        <v>0</v>
      </c>
      <c r="G166" s="9">
        <f>+Historicals!G157</f>
        <v>0</v>
      </c>
      <c r="H166" s="9">
        <f>+Historicals!H157</f>
        <v>0</v>
      </c>
      <c r="I166" s="9">
        <f>+Historicals!I157</f>
        <v>0</v>
      </c>
      <c r="J166" s="58"/>
      <c r="K166" s="58"/>
      <c r="L166" s="58"/>
      <c r="M166" s="58"/>
      <c r="N166" s="58"/>
    </row>
    <row r="167" spans="1:14" x14ac:dyDescent="0.3">
      <c r="A167" s="45" t="s">
        <v>145</v>
      </c>
      <c r="B167" s="59" t="str">
        <f t="shared" ref="B167" si="472">+IFERROR(B166/A166-1,"nm")</f>
        <v>nm</v>
      </c>
      <c r="C167" s="59">
        <f t="shared" ref="C167" si="473">+IFERROR(C166/B166-1,"nm")</f>
        <v>0.12470588235294122</v>
      </c>
      <c r="D167" s="59">
        <f t="shared" ref="D167" si="474">+IFERROR(D166/C166-1,"nm")</f>
        <v>-1</v>
      </c>
      <c r="E167" s="59" t="str">
        <f t="shared" ref="E167" si="475">+IFERROR(E166/D166-1,"nm")</f>
        <v>nm</v>
      </c>
      <c r="F167" s="59" t="str">
        <f t="shared" ref="F167" si="476">+IFERROR(F166/E166-1,"nm")</f>
        <v>nm</v>
      </c>
      <c r="G167" s="59" t="str">
        <f t="shared" ref="G167" si="477">+IFERROR(G166/F166-1,"nm")</f>
        <v>nm</v>
      </c>
      <c r="H167" s="59" t="str">
        <f t="shared" ref="H167" si="478">+IFERROR(H166/G166-1,"nm")</f>
        <v>nm</v>
      </c>
      <c r="I167" s="59" t="str">
        <f>+IFERROR(I166/H166-1,"nm")</f>
        <v>nm</v>
      </c>
      <c r="J167" s="58"/>
      <c r="K167" s="58"/>
      <c r="L167" s="58"/>
      <c r="M167" s="58"/>
      <c r="N167" s="58"/>
    </row>
    <row r="168" spans="1:14" x14ac:dyDescent="0.3">
      <c r="A168" s="45" t="s">
        <v>148</v>
      </c>
      <c r="B168" s="59">
        <f>+IFERROR(B166/B145,"nm")</f>
        <v>0.22348816827344434</v>
      </c>
      <c r="C168" s="59">
        <f t="shared" ref="C168:I168" si="479">+IFERROR(C166/C145,"nm")</f>
        <v>0.24371176070700204</v>
      </c>
      <c r="D168" s="59" t="str">
        <f t="shared" si="479"/>
        <v>nm</v>
      </c>
      <c r="E168" s="59" t="str">
        <f t="shared" si="479"/>
        <v>nm</v>
      </c>
      <c r="F168" s="59" t="str">
        <f t="shared" si="479"/>
        <v>nm</v>
      </c>
      <c r="G168" s="59" t="str">
        <f t="shared" si="479"/>
        <v>nm</v>
      </c>
      <c r="H168" s="59" t="str">
        <f t="shared" si="479"/>
        <v>nm</v>
      </c>
      <c r="I168" s="59" t="str">
        <f t="shared" si="479"/>
        <v>nm</v>
      </c>
      <c r="J168" s="58"/>
      <c r="K168" s="58"/>
      <c r="L168" s="58"/>
      <c r="M168" s="58"/>
      <c r="N168" s="58"/>
    </row>
    <row r="169" spans="1:14" x14ac:dyDescent="0.3">
      <c r="A169" s="9" t="s">
        <v>152</v>
      </c>
      <c r="B169" s="9">
        <f>+Historicals!B187</f>
        <v>216</v>
      </c>
      <c r="C169" s="9">
        <f>+Historicals!C187</f>
        <v>215</v>
      </c>
      <c r="D169" s="9">
        <f>+Historicals!D187</f>
        <v>162</v>
      </c>
      <c r="E169" s="9">
        <f>+Historicals!E187</f>
        <v>0</v>
      </c>
      <c r="F169" s="9">
        <f>+Historicals!F187</f>
        <v>0</v>
      </c>
      <c r="G169" s="9">
        <f>+Historicals!G187</f>
        <v>0</v>
      </c>
      <c r="H169" s="9">
        <f>+Historicals!H187</f>
        <v>0</v>
      </c>
      <c r="I169" s="9">
        <f>+Historicals!I187</f>
        <v>0</v>
      </c>
      <c r="J169" s="9"/>
      <c r="K169" s="58"/>
      <c r="L169" s="58"/>
      <c r="M169" s="58"/>
      <c r="N169" s="58"/>
    </row>
    <row r="170" spans="1:14" x14ac:dyDescent="0.3">
      <c r="A170" s="45" t="s">
        <v>145</v>
      </c>
      <c r="B170" s="59" t="str">
        <f t="shared" ref="B170" si="480">+IFERROR(B169/A169-1,"nm")</f>
        <v>nm</v>
      </c>
      <c r="C170" s="59">
        <f t="shared" ref="C170" si="481">+IFERROR(C169/B169-1,"nm")</f>
        <v>-4.6296296296296502E-3</v>
      </c>
      <c r="D170" s="59">
        <f t="shared" ref="D170" si="482">+IFERROR(D169/C169-1,"nm")</f>
        <v>-0.24651162790697678</v>
      </c>
      <c r="E170" s="59">
        <f t="shared" ref="E170" si="483">+IFERROR(E169/D169-1,"nm")</f>
        <v>-1</v>
      </c>
      <c r="F170" s="59" t="str">
        <f t="shared" ref="F170" si="484">+IFERROR(F169/E169-1,"nm")</f>
        <v>nm</v>
      </c>
      <c r="G170" s="59" t="str">
        <f t="shared" ref="G170" si="485">+IFERROR(G169/F169-1,"nm")</f>
        <v>nm</v>
      </c>
      <c r="H170" s="59" t="str">
        <f t="shared" ref="H170" si="486">+IFERROR(H169/G169-1,"nm")</f>
        <v>nm</v>
      </c>
      <c r="I170" s="59" t="str">
        <f>+IFERROR(I169/H169-1,"nm")</f>
        <v>nm</v>
      </c>
      <c r="J170" s="58"/>
      <c r="K170" s="58"/>
      <c r="L170" s="58"/>
      <c r="M170" s="58"/>
      <c r="N170" s="58"/>
    </row>
    <row r="171" spans="1:14" x14ac:dyDescent="0.3">
      <c r="A171" s="45" t="s">
        <v>150</v>
      </c>
      <c r="B171" s="59">
        <f>+IFERROR(B169/B145,"nm")</f>
        <v>3.7861524978089395E-2</v>
      </c>
      <c r="C171" s="59">
        <f t="shared" ref="C171:I171" si="487">+IFERROR(C169/C145,"nm")</f>
        <v>3.6539768864717881E-2</v>
      </c>
      <c r="D171" s="59" t="str">
        <f t="shared" si="487"/>
        <v>nm</v>
      </c>
      <c r="E171" s="59" t="str">
        <f t="shared" si="487"/>
        <v>nm</v>
      </c>
      <c r="F171" s="59" t="str">
        <f t="shared" si="487"/>
        <v>nm</v>
      </c>
      <c r="G171" s="59" t="str">
        <f t="shared" si="487"/>
        <v>nm</v>
      </c>
      <c r="H171" s="59" t="str">
        <f t="shared" si="487"/>
        <v>nm</v>
      </c>
      <c r="I171" s="59" t="str">
        <f t="shared" si="487"/>
        <v>nm</v>
      </c>
      <c r="J171" s="58"/>
      <c r="K171" s="58"/>
      <c r="L171" s="58"/>
      <c r="M171" s="58"/>
      <c r="N171" s="58"/>
    </row>
    <row r="172" spans="1:14" x14ac:dyDescent="0.3">
      <c r="A172" s="9" t="s">
        <v>153</v>
      </c>
      <c r="B172" s="52">
        <f>Historicals!B172</f>
        <v>451</v>
      </c>
      <c r="C172" s="52">
        <f>Historicals!C172</f>
        <v>589</v>
      </c>
      <c r="D172" s="52">
        <f>Historicals!D172</f>
        <v>0</v>
      </c>
      <c r="E172" s="52">
        <f>Historicals!E172</f>
        <v>0</v>
      </c>
      <c r="F172" s="52">
        <f>Historicals!F172</f>
        <v>0</v>
      </c>
      <c r="G172" s="52">
        <f>Historicals!G172</f>
        <v>0</v>
      </c>
      <c r="H172" s="52">
        <f>Historicals!H172</f>
        <v>0</v>
      </c>
      <c r="I172" s="52">
        <f>Historicals!I172</f>
        <v>0</v>
      </c>
      <c r="J172" s="58"/>
      <c r="K172" s="58"/>
      <c r="L172" s="58"/>
      <c r="M172" s="58"/>
      <c r="N172" s="58"/>
    </row>
    <row r="173" spans="1:14" x14ac:dyDescent="0.3">
      <c r="A173" s="45" t="s">
        <v>145</v>
      </c>
      <c r="B173" s="59" t="str">
        <f>IFERROR(((B172-A172)/A172), "nm")</f>
        <v>nm</v>
      </c>
      <c r="C173" s="59">
        <f t="shared" ref="C173:I173" si="488">IFERROR(((C172-B172)/B172), "nm")</f>
        <v>0.30598669623059865</v>
      </c>
      <c r="D173" s="59">
        <f t="shared" si="488"/>
        <v>-1</v>
      </c>
      <c r="E173" s="59" t="str">
        <f t="shared" si="488"/>
        <v>nm</v>
      </c>
      <c r="F173" s="59" t="str">
        <f t="shared" si="488"/>
        <v>nm</v>
      </c>
      <c r="G173" s="59" t="str">
        <f t="shared" si="488"/>
        <v>nm</v>
      </c>
      <c r="H173" s="59" t="str">
        <f t="shared" si="488"/>
        <v>nm</v>
      </c>
      <c r="I173" s="59" t="str">
        <f t="shared" si="488"/>
        <v>nm</v>
      </c>
      <c r="J173" s="58"/>
      <c r="K173" s="58"/>
      <c r="L173" s="58"/>
      <c r="M173" s="58"/>
      <c r="N173" s="58"/>
    </row>
    <row r="174" spans="1:14" x14ac:dyDescent="0.3">
      <c r="A174" s="45" t="s">
        <v>150</v>
      </c>
      <c r="B174" s="59">
        <f>B172/B145</f>
        <v>7.9053461875547765E-2</v>
      </c>
      <c r="C174" s="59">
        <f t="shared" ref="C174:I174" si="489">C172/C145</f>
        <v>0.10010197144799456</v>
      </c>
      <c r="D174" s="59" t="e">
        <f t="shared" si="489"/>
        <v>#DIV/0!</v>
      </c>
      <c r="E174" s="59" t="e">
        <f t="shared" si="489"/>
        <v>#DIV/0!</v>
      </c>
      <c r="F174" s="59" t="e">
        <f t="shared" si="489"/>
        <v>#DIV/0!</v>
      </c>
      <c r="G174" s="59" t="e">
        <f t="shared" si="489"/>
        <v>#DIV/0!</v>
      </c>
      <c r="H174" s="59" t="e">
        <f t="shared" si="489"/>
        <v>#DIV/0!</v>
      </c>
      <c r="I174" s="59" t="e">
        <f t="shared" si="489"/>
        <v>#DIV/0!</v>
      </c>
      <c r="J174" s="58"/>
      <c r="K174" s="58"/>
      <c r="L174" s="58"/>
      <c r="M174" s="58"/>
      <c r="N174" s="58"/>
    </row>
    <row r="175" spans="1:14" x14ac:dyDescent="0.3">
      <c r="A175" s="42" t="str">
        <f>+Historicals!A130</f>
        <v>Central &amp; Eastern Europe</v>
      </c>
      <c r="B175" s="42"/>
      <c r="C175" s="42"/>
      <c r="D175" s="42"/>
      <c r="E175" s="42"/>
      <c r="F175" s="42"/>
      <c r="G175" s="42"/>
      <c r="H175" s="42"/>
      <c r="I175" s="42"/>
      <c r="J175" s="38"/>
      <c r="K175" s="38"/>
      <c r="L175" s="38"/>
      <c r="M175" s="38"/>
      <c r="N175" s="38"/>
    </row>
    <row r="176" spans="1:14" x14ac:dyDescent="0.3">
      <c r="A176" s="9" t="s">
        <v>154</v>
      </c>
      <c r="B176" s="9">
        <f>+Historicals!B130</f>
        <v>1421</v>
      </c>
      <c r="C176" s="9">
        <f>+Historicals!C130</f>
        <v>1431</v>
      </c>
      <c r="D176" s="9">
        <f>+Historicals!D130</f>
        <v>0</v>
      </c>
      <c r="E176" s="9">
        <f>+Historicals!E130</f>
        <v>0</v>
      </c>
      <c r="F176" s="9">
        <f>+Historicals!F130</f>
        <v>0</v>
      </c>
      <c r="G176" s="9">
        <f>+Historicals!G130</f>
        <v>0</v>
      </c>
      <c r="H176" s="9">
        <f>+Historicals!H130</f>
        <v>0</v>
      </c>
      <c r="I176" s="9">
        <f>+Historicals!I130</f>
        <v>0</v>
      </c>
      <c r="J176" s="58">
        <f>J178+J182+J186</f>
        <v>0</v>
      </c>
      <c r="K176" s="58">
        <f t="shared" ref="K176:N176" si="490">K178+K182+K186</f>
        <v>0</v>
      </c>
      <c r="L176" s="58">
        <f t="shared" si="490"/>
        <v>0</v>
      </c>
      <c r="M176" s="58">
        <f t="shared" si="490"/>
        <v>0</v>
      </c>
      <c r="N176" s="58">
        <f t="shared" si="490"/>
        <v>0</v>
      </c>
    </row>
    <row r="177" spans="1:14" x14ac:dyDescent="0.3">
      <c r="A177" s="43" t="s">
        <v>145</v>
      </c>
      <c r="B177" s="59" t="str">
        <f t="shared" ref="B177" si="491">+IFERROR(B176/A176-1,"nm")</f>
        <v>nm</v>
      </c>
      <c r="C177" s="59">
        <f t="shared" ref="C177" si="492">+IFERROR(C176/B176-1,"nm")</f>
        <v>7.0372976776917895E-3</v>
      </c>
      <c r="D177" s="59">
        <f t="shared" ref="D177" si="493">+IFERROR(D176/C176-1,"nm")</f>
        <v>-1</v>
      </c>
      <c r="E177" s="59" t="str">
        <f t="shared" ref="E177" si="494">+IFERROR(E176/D176-1,"nm")</f>
        <v>nm</v>
      </c>
      <c r="F177" s="59" t="str">
        <f t="shared" ref="F177" si="495">+IFERROR(F176/E176-1,"nm")</f>
        <v>nm</v>
      </c>
      <c r="G177" s="59" t="str">
        <f t="shared" ref="G177" si="496">+IFERROR(G176/F176-1,"nm")</f>
        <v>nm</v>
      </c>
      <c r="H177" s="59" t="str">
        <f t="shared" ref="H177" si="497">+IFERROR(H176/G176-1,"nm")</f>
        <v>nm</v>
      </c>
      <c r="I177" s="59" t="str">
        <f>+IFERROR(I176/H176-1,"nm")</f>
        <v>nm</v>
      </c>
      <c r="J177" s="58"/>
      <c r="K177" s="58"/>
      <c r="L177" s="58"/>
      <c r="M177" s="58"/>
      <c r="N177" s="58"/>
    </row>
    <row r="178" spans="1:14" x14ac:dyDescent="0.3">
      <c r="A178" s="44" t="s">
        <v>107</v>
      </c>
      <c r="B178" s="60">
        <f>+Historicals!B131</f>
        <v>827</v>
      </c>
      <c r="C178" s="60">
        <f>+Historicals!C131</f>
        <v>882</v>
      </c>
      <c r="D178" s="60">
        <f>+Historicals!D131</f>
        <v>0</v>
      </c>
      <c r="E178" s="60">
        <f>+Historicals!E131</f>
        <v>0</v>
      </c>
      <c r="F178" s="60">
        <f>+Historicals!F131</f>
        <v>0</v>
      </c>
      <c r="G178" s="60">
        <f>+Historicals!G131</f>
        <v>0</v>
      </c>
      <c r="H178" s="60">
        <f>+Historicals!H131</f>
        <v>0</v>
      </c>
      <c r="I178" s="60">
        <f>+Historicals!I131</f>
        <v>0</v>
      </c>
      <c r="J178" s="58"/>
      <c r="K178" s="58"/>
      <c r="L178" s="58"/>
      <c r="M178" s="58"/>
      <c r="N178" s="58"/>
    </row>
    <row r="179" spans="1:14" x14ac:dyDescent="0.3">
      <c r="A179" s="43" t="s">
        <v>145</v>
      </c>
      <c r="B179" s="59" t="str">
        <f t="shared" ref="B179" si="498">+IFERROR(B178/A178-1,"nm")</f>
        <v>nm</v>
      </c>
      <c r="C179" s="59">
        <f t="shared" ref="C179" si="499">+IFERROR(C178/B178-1,"nm")</f>
        <v>6.6505441354292705E-2</v>
      </c>
      <c r="D179" s="59">
        <f t="shared" ref="D179" si="500">+IFERROR(D178/C178-1,"nm")</f>
        <v>-1</v>
      </c>
      <c r="E179" s="59" t="str">
        <f t="shared" ref="E179" si="501">+IFERROR(E178/D178-1,"nm")</f>
        <v>nm</v>
      </c>
      <c r="F179" s="59" t="str">
        <f t="shared" ref="F179" si="502">+IFERROR(F178/E178-1,"nm")</f>
        <v>nm</v>
      </c>
      <c r="G179" s="59" t="str">
        <f t="shared" ref="G179" si="503">+IFERROR(G178/F178-1,"nm")</f>
        <v>nm</v>
      </c>
      <c r="H179" s="59" t="str">
        <f t="shared" ref="H179" si="504">+IFERROR(H178/G178-1,"nm")</f>
        <v>nm</v>
      </c>
      <c r="I179" s="59" t="str">
        <f>+IFERROR(I178/H178-1,"nm")</f>
        <v>nm</v>
      </c>
      <c r="J179" s="58"/>
      <c r="K179" s="58"/>
      <c r="L179" s="58"/>
      <c r="M179" s="58"/>
      <c r="N179" s="58"/>
    </row>
    <row r="180" spans="1:14" x14ac:dyDescent="0.3">
      <c r="A180" s="43" t="s">
        <v>155</v>
      </c>
      <c r="B180" s="59">
        <f>+Historicals!B235</f>
        <v>0</v>
      </c>
      <c r="C180" s="59">
        <f>+Historicals!C235</f>
        <v>6.6505441354292621E-2</v>
      </c>
      <c r="D180" s="59">
        <f>+Historicals!D235</f>
        <v>0</v>
      </c>
      <c r="E180" s="59">
        <f>+Historicals!E235</f>
        <v>0</v>
      </c>
      <c r="F180" s="59">
        <f>+Historicals!F235</f>
        <v>0</v>
      </c>
      <c r="G180" s="59">
        <f>+Historicals!G235</f>
        <v>0</v>
      </c>
      <c r="H180" s="59">
        <f>+Historicals!H235</f>
        <v>0</v>
      </c>
      <c r="I180" s="59">
        <f>+Historicals!I235</f>
        <v>0</v>
      </c>
      <c r="J180" s="58"/>
      <c r="K180" s="58"/>
      <c r="L180" s="58"/>
      <c r="M180" s="58"/>
      <c r="N180" s="58"/>
    </row>
    <row r="181" spans="1:14" x14ac:dyDescent="0.3">
      <c r="A181" s="43" t="s">
        <v>156</v>
      </c>
      <c r="B181" s="59" t="str">
        <f t="shared" ref="B181:H181" si="505">+IFERROR(B179-B180,"nm")</f>
        <v>nm</v>
      </c>
      <c r="C181" s="59">
        <f t="shared" si="505"/>
        <v>8.3266726846886741E-17</v>
      </c>
      <c r="D181" s="59">
        <f t="shared" si="505"/>
        <v>-1</v>
      </c>
      <c r="E181" s="59" t="str">
        <f t="shared" si="505"/>
        <v>nm</v>
      </c>
      <c r="F181" s="59" t="str">
        <f t="shared" si="505"/>
        <v>nm</v>
      </c>
      <c r="G181" s="59" t="str">
        <f t="shared" si="505"/>
        <v>nm</v>
      </c>
      <c r="H181" s="59" t="str">
        <f t="shared" si="505"/>
        <v>nm</v>
      </c>
      <c r="I181" s="59" t="str">
        <f>+IFERROR(I179-I180,"nm")</f>
        <v>nm</v>
      </c>
      <c r="J181" s="58"/>
      <c r="K181" s="58"/>
      <c r="L181" s="58"/>
      <c r="M181" s="58"/>
      <c r="N181" s="58"/>
    </row>
    <row r="182" spans="1:14" x14ac:dyDescent="0.3">
      <c r="A182" s="44" t="s">
        <v>108</v>
      </c>
      <c r="B182" s="60">
        <f>+Historicals!B132</f>
        <v>499</v>
      </c>
      <c r="C182" s="60">
        <f>+Historicals!C132</f>
        <v>463</v>
      </c>
      <c r="D182" s="60">
        <f>+Historicals!D132</f>
        <v>0</v>
      </c>
      <c r="E182" s="60">
        <f>+Historicals!E132</f>
        <v>0</v>
      </c>
      <c r="F182" s="60">
        <f>+Historicals!F132</f>
        <v>0</v>
      </c>
      <c r="G182" s="60">
        <f>+Historicals!G132</f>
        <v>0</v>
      </c>
      <c r="H182" s="60">
        <f>+Historicals!H132</f>
        <v>0</v>
      </c>
      <c r="I182" s="60">
        <f>+Historicals!I132</f>
        <v>0</v>
      </c>
      <c r="J182" s="58"/>
      <c r="K182" s="58"/>
      <c r="L182" s="58"/>
      <c r="M182" s="58"/>
      <c r="N182" s="58"/>
    </row>
    <row r="183" spans="1:14" x14ac:dyDescent="0.3">
      <c r="A183" s="43" t="s">
        <v>145</v>
      </c>
      <c r="B183" s="59" t="str">
        <f t="shared" ref="B183" si="506">+IFERROR(B182/A182-1,"nm")</f>
        <v>nm</v>
      </c>
      <c r="C183" s="59">
        <f t="shared" ref="C183" si="507">+IFERROR(C182/B182-1,"nm")</f>
        <v>-7.214428857715427E-2</v>
      </c>
      <c r="D183" s="59">
        <f t="shared" ref="D183" si="508">+IFERROR(D182/C182-1,"nm")</f>
        <v>-1</v>
      </c>
      <c r="E183" s="59" t="str">
        <f t="shared" ref="E183" si="509">+IFERROR(E182/D182-1,"nm")</f>
        <v>nm</v>
      </c>
      <c r="F183" s="59" t="str">
        <f t="shared" ref="F183" si="510">+IFERROR(F182/E182-1,"nm")</f>
        <v>nm</v>
      </c>
      <c r="G183" s="59" t="str">
        <f t="shared" ref="G183" si="511">+IFERROR(G182/F182-1,"nm")</f>
        <v>nm</v>
      </c>
      <c r="H183" s="59" t="str">
        <f t="shared" ref="H183" si="512">+IFERROR(H182/G182-1,"nm")</f>
        <v>nm</v>
      </c>
      <c r="I183" s="59" t="str">
        <f>+IFERROR(I182/H182-1,"nm")</f>
        <v>nm</v>
      </c>
      <c r="J183" s="58"/>
      <c r="K183" s="58"/>
      <c r="L183" s="58"/>
      <c r="M183" s="58"/>
      <c r="N183" s="58"/>
    </row>
    <row r="184" spans="1:14" x14ac:dyDescent="0.3">
      <c r="A184" s="43" t="s">
        <v>155</v>
      </c>
      <c r="B184" s="59">
        <f>+Historicals!B236</f>
        <v>0</v>
      </c>
      <c r="C184" s="59">
        <f>+Historicals!C236</f>
        <v>-7.2144288577154311E-2</v>
      </c>
      <c r="D184" s="59">
        <f>+Historicals!D236</f>
        <v>0</v>
      </c>
      <c r="E184" s="59">
        <f>+Historicals!E236</f>
        <v>0</v>
      </c>
      <c r="F184" s="59">
        <f>+Historicals!F236</f>
        <v>0</v>
      </c>
      <c r="G184" s="59">
        <f>+Historicals!G236</f>
        <v>0</v>
      </c>
      <c r="H184" s="59">
        <f>+Historicals!H236</f>
        <v>0</v>
      </c>
      <c r="I184" s="59">
        <f>+Historicals!I236</f>
        <v>0</v>
      </c>
      <c r="J184" s="58"/>
      <c r="K184" s="58"/>
      <c r="L184" s="58"/>
      <c r="M184" s="58"/>
      <c r="N184" s="58"/>
    </row>
    <row r="185" spans="1:14" x14ac:dyDescent="0.3">
      <c r="A185" s="43" t="s">
        <v>156</v>
      </c>
      <c r="B185" s="59" t="str">
        <f t="shared" ref="B185:H185" si="513">+IFERROR(B183-B184,"nm")</f>
        <v>nm</v>
      </c>
      <c r="C185" s="59">
        <f t="shared" si="513"/>
        <v>4.163336342344337E-17</v>
      </c>
      <c r="D185" s="59">
        <f t="shared" si="513"/>
        <v>-1</v>
      </c>
      <c r="E185" s="59" t="str">
        <f t="shared" si="513"/>
        <v>nm</v>
      </c>
      <c r="F185" s="59" t="str">
        <f t="shared" si="513"/>
        <v>nm</v>
      </c>
      <c r="G185" s="59" t="str">
        <f t="shared" si="513"/>
        <v>nm</v>
      </c>
      <c r="H185" s="59" t="str">
        <f t="shared" si="513"/>
        <v>nm</v>
      </c>
      <c r="I185" s="59" t="str">
        <f>+IFERROR(I183-I184,"nm")</f>
        <v>nm</v>
      </c>
      <c r="J185" s="58"/>
      <c r="K185" s="58"/>
      <c r="L185" s="58"/>
      <c r="M185" s="58"/>
      <c r="N185" s="58"/>
    </row>
    <row r="186" spans="1:14" x14ac:dyDescent="0.3">
      <c r="A186" s="44" t="s">
        <v>109</v>
      </c>
      <c r="B186" s="60">
        <f>+Historicals!B133</f>
        <v>95</v>
      </c>
      <c r="C186" s="60">
        <f>+Historicals!C133</f>
        <v>86</v>
      </c>
      <c r="D186" s="60">
        <f>+Historicals!D133</f>
        <v>0</v>
      </c>
      <c r="E186" s="60">
        <f>+Historicals!E133</f>
        <v>0</v>
      </c>
      <c r="F186" s="60">
        <f>+Historicals!F133</f>
        <v>0</v>
      </c>
      <c r="G186" s="60">
        <f>+Historicals!G133</f>
        <v>0</v>
      </c>
      <c r="H186" s="60">
        <f>+Historicals!H133</f>
        <v>0</v>
      </c>
      <c r="I186" s="60">
        <f>+Historicals!I133</f>
        <v>0</v>
      </c>
      <c r="J186" s="58"/>
      <c r="K186" s="58"/>
      <c r="L186" s="58"/>
      <c r="M186" s="58"/>
      <c r="N186" s="58"/>
    </row>
    <row r="187" spans="1:14" x14ac:dyDescent="0.3">
      <c r="A187" s="43" t="s">
        <v>145</v>
      </c>
      <c r="B187" s="59" t="str">
        <f t="shared" ref="B187" si="514">+IFERROR(B186/A186-1,"nm")</f>
        <v>nm</v>
      </c>
      <c r="C187" s="59">
        <f t="shared" ref="C187" si="515">+IFERROR(C186/B186-1,"nm")</f>
        <v>-9.4736842105263119E-2</v>
      </c>
      <c r="D187" s="59">
        <f t="shared" ref="D187" si="516">+IFERROR(D186/C186-1,"nm")</f>
        <v>-1</v>
      </c>
      <c r="E187" s="59" t="str">
        <f t="shared" ref="E187" si="517">+IFERROR(E186/D186-1,"nm")</f>
        <v>nm</v>
      </c>
      <c r="F187" s="59" t="str">
        <f t="shared" ref="F187" si="518">+IFERROR(F186/E186-1,"nm")</f>
        <v>nm</v>
      </c>
      <c r="G187" s="59" t="str">
        <f t="shared" ref="G187" si="519">+IFERROR(G186/F186-1,"nm")</f>
        <v>nm</v>
      </c>
      <c r="H187" s="59" t="str">
        <f t="shared" ref="H187" si="520">+IFERROR(H186/G186-1,"nm")</f>
        <v>nm</v>
      </c>
      <c r="I187" s="59" t="str">
        <f>+IFERROR(I186/H186-1,"nm")</f>
        <v>nm</v>
      </c>
      <c r="J187" s="58"/>
      <c r="K187" s="58"/>
      <c r="L187" s="58"/>
      <c r="M187" s="58"/>
      <c r="N187" s="58"/>
    </row>
    <row r="188" spans="1:14" x14ac:dyDescent="0.3">
      <c r="A188" s="43" t="s">
        <v>155</v>
      </c>
      <c r="B188" s="59">
        <f>+Historicals!B237</f>
        <v>0</v>
      </c>
      <c r="C188" s="59">
        <f>+Historicals!C237</f>
        <v>-9.4736842105263161E-2</v>
      </c>
      <c r="D188" s="59">
        <f>+Historicals!D237</f>
        <v>0</v>
      </c>
      <c r="E188" s="59">
        <f>+Historicals!E237</f>
        <v>0</v>
      </c>
      <c r="F188" s="59">
        <f>+Historicals!F237</f>
        <v>0</v>
      </c>
      <c r="G188" s="59">
        <f>+Historicals!G237</f>
        <v>0</v>
      </c>
      <c r="H188" s="59">
        <f>+Historicals!H237</f>
        <v>0</v>
      </c>
      <c r="I188" s="59">
        <f>+Historicals!I237</f>
        <v>0</v>
      </c>
      <c r="J188" s="58"/>
      <c r="K188" s="58"/>
      <c r="L188" s="58"/>
      <c r="M188" s="58"/>
      <c r="N188" s="58"/>
    </row>
    <row r="189" spans="1:14" x14ac:dyDescent="0.3">
      <c r="A189" s="43" t="s">
        <v>156</v>
      </c>
      <c r="B189" s="59" t="str">
        <f t="shared" ref="B189:H189" si="521">+IFERROR(B187-B188,"nm")</f>
        <v>nm</v>
      </c>
      <c r="C189" s="59">
        <f t="shared" si="521"/>
        <v>4.163336342344337E-17</v>
      </c>
      <c r="D189" s="59">
        <f t="shared" si="521"/>
        <v>-1</v>
      </c>
      <c r="E189" s="59" t="str">
        <f t="shared" si="521"/>
        <v>nm</v>
      </c>
      <c r="F189" s="59" t="str">
        <f t="shared" si="521"/>
        <v>nm</v>
      </c>
      <c r="G189" s="59" t="str">
        <f t="shared" si="521"/>
        <v>nm</v>
      </c>
      <c r="H189" s="59" t="str">
        <f t="shared" si="521"/>
        <v>nm</v>
      </c>
      <c r="I189" s="59" t="str">
        <f>+IFERROR(I187-I188,"nm")</f>
        <v>nm</v>
      </c>
      <c r="J189" s="58"/>
      <c r="K189" s="58"/>
      <c r="L189" s="58"/>
      <c r="M189" s="58"/>
      <c r="N189" s="58"/>
    </row>
    <row r="190" spans="1:14" x14ac:dyDescent="0.3">
      <c r="A190" s="9" t="s">
        <v>147</v>
      </c>
      <c r="B190" s="46">
        <f t="shared" ref="B190:H190" si="522">+B197+B193</f>
        <v>261</v>
      </c>
      <c r="C190" s="46">
        <f t="shared" si="522"/>
        <v>301</v>
      </c>
      <c r="D190" s="46">
        <f t="shared" si="522"/>
        <v>13</v>
      </c>
      <c r="E190" s="46">
        <f t="shared" si="522"/>
        <v>0</v>
      </c>
      <c r="F190" s="46">
        <f t="shared" si="522"/>
        <v>0</v>
      </c>
      <c r="G190" s="46">
        <f t="shared" si="522"/>
        <v>0</v>
      </c>
      <c r="H190" s="46">
        <f t="shared" si="522"/>
        <v>0</v>
      </c>
      <c r="I190" s="46">
        <f>+I197+I193</f>
        <v>0</v>
      </c>
      <c r="J190" s="58"/>
      <c r="K190" s="58"/>
      <c r="L190" s="58"/>
      <c r="M190" s="58"/>
      <c r="N190" s="58"/>
    </row>
    <row r="191" spans="1:14" x14ac:dyDescent="0.3">
      <c r="A191" s="45" t="s">
        <v>145</v>
      </c>
      <c r="B191" s="59" t="str">
        <f t="shared" ref="B191" si="523">+IFERROR(B190/A190-1,"nm")</f>
        <v>nm</v>
      </c>
      <c r="C191" s="59">
        <f t="shared" ref="C191" si="524">+IFERROR(C190/B190-1,"nm")</f>
        <v>0.15325670498084287</v>
      </c>
      <c r="D191" s="59">
        <f t="shared" ref="D191" si="525">+IFERROR(D190/C190-1,"nm")</f>
        <v>-0.95681063122923593</v>
      </c>
      <c r="E191" s="59">
        <f t="shared" ref="E191" si="526">+IFERROR(E190/D190-1,"nm")</f>
        <v>-1</v>
      </c>
      <c r="F191" s="59" t="str">
        <f t="shared" ref="F191" si="527">+IFERROR(F190/E190-1,"nm")</f>
        <v>nm</v>
      </c>
      <c r="G191" s="59" t="str">
        <f t="shared" ref="G191" si="528">+IFERROR(G190/F190-1,"nm")</f>
        <v>nm</v>
      </c>
      <c r="H191" s="59" t="str">
        <f t="shared" ref="H191" si="529">+IFERROR(H190/G190-1,"nm")</f>
        <v>nm</v>
      </c>
      <c r="I191" s="59" t="str">
        <f>+IFERROR(I190/H190-1,"nm")</f>
        <v>nm</v>
      </c>
      <c r="J191" s="58"/>
      <c r="K191" s="58"/>
      <c r="L191" s="58"/>
      <c r="M191" s="58"/>
      <c r="N191" s="58"/>
    </row>
    <row r="192" spans="1:14" x14ac:dyDescent="0.3">
      <c r="A192" s="45" t="s">
        <v>148</v>
      </c>
      <c r="B192" s="59">
        <f>+IFERROR(B190/B176,"nm")</f>
        <v>0.18367346938775511</v>
      </c>
      <c r="C192" s="59">
        <f t="shared" ref="C192:I192" si="530">+IFERROR(C190/C176,"nm")</f>
        <v>0.21034241788958771</v>
      </c>
      <c r="D192" s="59" t="str">
        <f t="shared" si="530"/>
        <v>nm</v>
      </c>
      <c r="E192" s="59" t="str">
        <f t="shared" si="530"/>
        <v>nm</v>
      </c>
      <c r="F192" s="59" t="str">
        <f t="shared" si="530"/>
        <v>nm</v>
      </c>
      <c r="G192" s="59" t="str">
        <f t="shared" si="530"/>
        <v>nm</v>
      </c>
      <c r="H192" s="59" t="str">
        <f t="shared" si="530"/>
        <v>nm</v>
      </c>
      <c r="I192" s="59" t="str">
        <f t="shared" si="530"/>
        <v>nm</v>
      </c>
      <c r="J192" s="58"/>
      <c r="K192" s="58"/>
      <c r="L192" s="58"/>
      <c r="M192" s="58"/>
      <c r="N192" s="58"/>
    </row>
    <row r="193" spans="1:14" x14ac:dyDescent="0.3">
      <c r="A193" s="9" t="s">
        <v>149</v>
      </c>
      <c r="B193" s="9">
        <f>+Historicals!B203</f>
        <v>12</v>
      </c>
      <c r="C193" s="9">
        <f>+Historicals!C203</f>
        <v>12</v>
      </c>
      <c r="D193" s="9">
        <f>+Historicals!D203</f>
        <v>13</v>
      </c>
      <c r="E193" s="9">
        <f>+Historicals!E203</f>
        <v>0</v>
      </c>
      <c r="F193" s="9">
        <f>+Historicals!F203</f>
        <v>0</v>
      </c>
      <c r="G193" s="9">
        <f>+Historicals!G203</f>
        <v>0</v>
      </c>
      <c r="H193" s="9">
        <f>+Historicals!H203</f>
        <v>0</v>
      </c>
      <c r="I193" s="9">
        <f>+Historicals!I203</f>
        <v>0</v>
      </c>
      <c r="J193" s="58"/>
      <c r="K193" s="58"/>
      <c r="L193" s="58"/>
      <c r="M193" s="58"/>
      <c r="N193" s="58"/>
    </row>
    <row r="194" spans="1:14" x14ac:dyDescent="0.3">
      <c r="A194" s="45" t="s">
        <v>145</v>
      </c>
      <c r="B194" s="59" t="str">
        <f t="shared" ref="B194" si="531">+IFERROR(B193/A193-1,"nm")</f>
        <v>nm</v>
      </c>
      <c r="C194" s="59">
        <f t="shared" ref="C194" si="532">+IFERROR(C193/B193-1,"nm")</f>
        <v>0</v>
      </c>
      <c r="D194" s="59">
        <f t="shared" ref="D194" si="533">+IFERROR(D193/C193-1,"nm")</f>
        <v>8.3333333333333259E-2</v>
      </c>
      <c r="E194" s="59">
        <f t="shared" ref="E194" si="534">+IFERROR(E193/D193-1,"nm")</f>
        <v>-1</v>
      </c>
      <c r="F194" s="59" t="str">
        <f t="shared" ref="F194" si="535">+IFERROR(F193/E193-1,"nm")</f>
        <v>nm</v>
      </c>
      <c r="G194" s="59" t="str">
        <f t="shared" ref="G194" si="536">+IFERROR(G193/F193-1,"nm")</f>
        <v>nm</v>
      </c>
      <c r="H194" s="59" t="str">
        <f t="shared" ref="H194" si="537">+IFERROR(H193/G193-1,"nm")</f>
        <v>nm</v>
      </c>
      <c r="I194" s="59" t="str">
        <f>+IFERROR(I193/H193-1,"nm")</f>
        <v>nm</v>
      </c>
      <c r="J194" s="58"/>
      <c r="K194" s="58"/>
      <c r="L194" s="58"/>
      <c r="M194" s="58"/>
      <c r="N194" s="58"/>
    </row>
    <row r="195" spans="1:14" x14ac:dyDescent="0.3">
      <c r="A195" s="45" t="s">
        <v>150</v>
      </c>
      <c r="B195" s="59">
        <f>+IFERROR(B193/B176,"nm")</f>
        <v>8.44475721323012E-3</v>
      </c>
      <c r="C195" s="59">
        <f t="shared" ref="C195:I195" si="538">+IFERROR(C193/C176,"nm")</f>
        <v>8.385744234800839E-3</v>
      </c>
      <c r="D195" s="59" t="str">
        <f t="shared" si="538"/>
        <v>nm</v>
      </c>
      <c r="E195" s="59" t="str">
        <f t="shared" si="538"/>
        <v>nm</v>
      </c>
      <c r="F195" s="59" t="str">
        <f t="shared" si="538"/>
        <v>nm</v>
      </c>
      <c r="G195" s="59" t="str">
        <f t="shared" si="538"/>
        <v>nm</v>
      </c>
      <c r="H195" s="59" t="str">
        <f t="shared" si="538"/>
        <v>nm</v>
      </c>
      <c r="I195" s="59" t="str">
        <f t="shared" si="538"/>
        <v>nm</v>
      </c>
      <c r="J195" s="58"/>
      <c r="K195" s="58"/>
      <c r="L195" s="58"/>
      <c r="M195" s="58"/>
      <c r="N195" s="58"/>
    </row>
    <row r="196" spans="1:14" x14ac:dyDescent="0.3">
      <c r="A196" s="45" t="s">
        <v>157</v>
      </c>
      <c r="B196" s="59"/>
      <c r="C196" s="59"/>
      <c r="D196" s="59"/>
      <c r="E196" s="59"/>
      <c r="F196" s="59"/>
      <c r="G196" s="59"/>
      <c r="H196" s="59"/>
      <c r="I196" s="59"/>
      <c r="J196" s="58"/>
      <c r="K196" s="58"/>
      <c r="L196" s="58"/>
      <c r="M196" s="58"/>
      <c r="N196" s="58"/>
    </row>
    <row r="197" spans="1:14" x14ac:dyDescent="0.3">
      <c r="A197" s="9" t="s">
        <v>151</v>
      </c>
      <c r="B197" s="9">
        <f>+Historicals!B158</f>
        <v>249</v>
      </c>
      <c r="C197" s="9">
        <f>+Historicals!C158</f>
        <v>289</v>
      </c>
      <c r="D197" s="9">
        <f>+Historicals!D158</f>
        <v>0</v>
      </c>
      <c r="E197" s="9">
        <f>+Historicals!E158</f>
        <v>0</v>
      </c>
      <c r="F197" s="9">
        <f>+Historicals!F158</f>
        <v>0</v>
      </c>
      <c r="G197" s="9">
        <f>+Historicals!G158</f>
        <v>0</v>
      </c>
      <c r="H197" s="9">
        <f>+Historicals!H158</f>
        <v>0</v>
      </c>
      <c r="I197" s="9">
        <f>+Historicals!I158</f>
        <v>0</v>
      </c>
      <c r="J197" s="58"/>
      <c r="K197" s="58"/>
      <c r="L197" s="58"/>
      <c r="M197" s="58"/>
      <c r="N197" s="58"/>
    </row>
    <row r="198" spans="1:14" x14ac:dyDescent="0.3">
      <c r="A198" s="45" t="s">
        <v>145</v>
      </c>
      <c r="B198" s="59" t="str">
        <f t="shared" ref="B198" si="539">+IFERROR(B197/A197-1,"nm")</f>
        <v>nm</v>
      </c>
      <c r="C198" s="59">
        <f t="shared" ref="C198" si="540">+IFERROR(C197/B197-1,"nm")</f>
        <v>0.1606425702811245</v>
      </c>
      <c r="D198" s="59">
        <f t="shared" ref="D198" si="541">+IFERROR(D197/C197-1,"nm")</f>
        <v>-1</v>
      </c>
      <c r="E198" s="59" t="str">
        <f t="shared" ref="E198" si="542">+IFERROR(E197/D197-1,"nm")</f>
        <v>nm</v>
      </c>
      <c r="F198" s="59" t="str">
        <f t="shared" ref="F198" si="543">+IFERROR(F197/E197-1,"nm")</f>
        <v>nm</v>
      </c>
      <c r="G198" s="59" t="str">
        <f t="shared" ref="G198" si="544">+IFERROR(G197/F197-1,"nm")</f>
        <v>nm</v>
      </c>
      <c r="H198" s="59" t="str">
        <f t="shared" ref="H198" si="545">+IFERROR(H197/G197-1,"nm")</f>
        <v>nm</v>
      </c>
      <c r="I198" s="59" t="str">
        <f>+IFERROR(I197/H197-1,"nm")</f>
        <v>nm</v>
      </c>
      <c r="J198" s="58"/>
      <c r="K198" s="58"/>
      <c r="L198" s="58"/>
      <c r="M198" s="58"/>
      <c r="N198" s="58"/>
    </row>
    <row r="199" spans="1:14" x14ac:dyDescent="0.3">
      <c r="A199" s="45" t="s">
        <v>148</v>
      </c>
      <c r="B199" s="59">
        <f>+IFERROR(B197/B176,"nm")</f>
        <v>0.17522871217452499</v>
      </c>
      <c r="C199" s="59">
        <f t="shared" ref="C199:I199" si="546">+IFERROR(C197/C176,"nm")</f>
        <v>0.20195667365478687</v>
      </c>
      <c r="D199" s="59" t="str">
        <f t="shared" si="546"/>
        <v>nm</v>
      </c>
      <c r="E199" s="59" t="str">
        <f t="shared" si="546"/>
        <v>nm</v>
      </c>
      <c r="F199" s="59" t="str">
        <f t="shared" si="546"/>
        <v>nm</v>
      </c>
      <c r="G199" s="59" t="str">
        <f t="shared" si="546"/>
        <v>nm</v>
      </c>
      <c r="H199" s="59" t="str">
        <f t="shared" si="546"/>
        <v>nm</v>
      </c>
      <c r="I199" s="59" t="str">
        <f t="shared" si="546"/>
        <v>nm</v>
      </c>
      <c r="J199" s="58"/>
      <c r="K199" s="58"/>
      <c r="L199" s="58"/>
      <c r="M199" s="58"/>
      <c r="N199" s="58"/>
    </row>
    <row r="200" spans="1:14" x14ac:dyDescent="0.3">
      <c r="A200" s="9" t="s">
        <v>152</v>
      </c>
      <c r="B200" s="9">
        <f>+Historicals!B188</f>
        <v>20</v>
      </c>
      <c r="C200" s="9">
        <f>+Historicals!C188</f>
        <v>17</v>
      </c>
      <c r="D200" s="9">
        <f>+Historicals!D188</f>
        <v>10</v>
      </c>
      <c r="E200" s="9">
        <f>+Historicals!E188</f>
        <v>0</v>
      </c>
      <c r="F200" s="9">
        <f>+Historicals!F188</f>
        <v>0</v>
      </c>
      <c r="G200" s="9">
        <f>+Historicals!G188</f>
        <v>0</v>
      </c>
      <c r="H200" s="9">
        <f>+Historicals!H188</f>
        <v>0</v>
      </c>
      <c r="I200" s="9">
        <f>+Historicals!I188</f>
        <v>0</v>
      </c>
      <c r="J200" s="9"/>
      <c r="K200" s="58"/>
      <c r="L200" s="58"/>
      <c r="M200" s="58"/>
      <c r="N200" s="58"/>
    </row>
    <row r="201" spans="1:14" x14ac:dyDescent="0.3">
      <c r="A201" s="45" t="s">
        <v>145</v>
      </c>
      <c r="B201" s="59" t="str">
        <f t="shared" ref="B201" si="547">+IFERROR(B200/A200-1,"nm")</f>
        <v>nm</v>
      </c>
      <c r="C201" s="59">
        <f t="shared" ref="C201" si="548">+IFERROR(C200/B200-1,"nm")</f>
        <v>-0.15000000000000002</v>
      </c>
      <c r="D201" s="59">
        <f t="shared" ref="D201" si="549">+IFERROR(D200/C200-1,"nm")</f>
        <v>-0.41176470588235292</v>
      </c>
      <c r="E201" s="59">
        <f t="shared" ref="E201" si="550">+IFERROR(E200/D200-1,"nm")</f>
        <v>-1</v>
      </c>
      <c r="F201" s="59" t="str">
        <f t="shared" ref="F201" si="551">+IFERROR(F200/E200-1,"nm")</f>
        <v>nm</v>
      </c>
      <c r="G201" s="59" t="str">
        <f t="shared" ref="G201" si="552">+IFERROR(G200/F200-1,"nm")</f>
        <v>nm</v>
      </c>
      <c r="H201" s="59" t="str">
        <f t="shared" ref="H201" si="553">+IFERROR(H200/G200-1,"nm")</f>
        <v>nm</v>
      </c>
      <c r="I201" s="59" t="str">
        <f>+IFERROR(I200/H200-1,"nm")</f>
        <v>nm</v>
      </c>
      <c r="J201" s="58"/>
      <c r="K201" s="58"/>
      <c r="L201" s="58"/>
      <c r="M201" s="58"/>
      <c r="N201" s="58"/>
    </row>
    <row r="202" spans="1:14" x14ac:dyDescent="0.3">
      <c r="A202" s="45" t="s">
        <v>150</v>
      </c>
      <c r="B202" s="59">
        <f>+IFERROR(B200/B176,"nm")</f>
        <v>1.4074595355383532E-2</v>
      </c>
      <c r="C202" s="59">
        <f t="shared" ref="C202:I202" si="554">+IFERROR(C200/C176,"nm")</f>
        <v>1.1879804332634521E-2</v>
      </c>
      <c r="D202" s="59" t="str">
        <f t="shared" si="554"/>
        <v>nm</v>
      </c>
      <c r="E202" s="59" t="str">
        <f t="shared" si="554"/>
        <v>nm</v>
      </c>
      <c r="F202" s="59" t="str">
        <f t="shared" si="554"/>
        <v>nm</v>
      </c>
      <c r="G202" s="59" t="str">
        <f t="shared" si="554"/>
        <v>nm</v>
      </c>
      <c r="H202" s="59" t="str">
        <f t="shared" si="554"/>
        <v>nm</v>
      </c>
      <c r="I202" s="59" t="str">
        <f t="shared" si="554"/>
        <v>nm</v>
      </c>
      <c r="J202" s="58"/>
      <c r="K202" s="58"/>
      <c r="L202" s="58"/>
      <c r="M202" s="58"/>
      <c r="N202" s="58"/>
    </row>
    <row r="203" spans="1:14" x14ac:dyDescent="0.3">
      <c r="A203" s="9" t="s">
        <v>153</v>
      </c>
      <c r="B203" s="52">
        <f>Historicals!B173</f>
        <v>47</v>
      </c>
      <c r="C203" s="52">
        <f>Historicals!C173</f>
        <v>50</v>
      </c>
      <c r="D203" s="52">
        <f>Historicals!D173</f>
        <v>0</v>
      </c>
      <c r="E203" s="52">
        <f>Historicals!E173</f>
        <v>0</v>
      </c>
      <c r="F203" s="52">
        <f>Historicals!F173</f>
        <v>0</v>
      </c>
      <c r="G203" s="52">
        <f>Historicals!G173</f>
        <v>0</v>
      </c>
      <c r="H203" s="52">
        <f>Historicals!H173</f>
        <v>0</v>
      </c>
      <c r="I203" s="52">
        <f>Historicals!I173</f>
        <v>0</v>
      </c>
      <c r="J203" s="58"/>
      <c r="K203" s="58"/>
      <c r="L203" s="58"/>
      <c r="M203" s="58"/>
      <c r="N203" s="58"/>
    </row>
    <row r="204" spans="1:14" x14ac:dyDescent="0.3">
      <c r="A204" s="45" t="s">
        <v>145</v>
      </c>
      <c r="B204" s="59" t="str">
        <f>IFERROR(((B203-A203)/A203), "nm")</f>
        <v>nm</v>
      </c>
      <c r="C204" s="59">
        <f t="shared" ref="C204:I204" si="555">IFERROR(((C203-B203)/B203), "nm")</f>
        <v>6.3829787234042548E-2</v>
      </c>
      <c r="D204" s="59">
        <f t="shared" si="555"/>
        <v>-1</v>
      </c>
      <c r="E204" s="59" t="str">
        <f t="shared" si="555"/>
        <v>nm</v>
      </c>
      <c r="F204" s="59" t="str">
        <f t="shared" si="555"/>
        <v>nm</v>
      </c>
      <c r="G204" s="59" t="str">
        <f t="shared" si="555"/>
        <v>nm</v>
      </c>
      <c r="H204" s="59" t="str">
        <f t="shared" si="555"/>
        <v>nm</v>
      </c>
      <c r="I204" s="59" t="str">
        <f t="shared" si="555"/>
        <v>nm</v>
      </c>
      <c r="J204" s="58"/>
      <c r="K204" s="58"/>
      <c r="L204" s="58"/>
      <c r="M204" s="58"/>
      <c r="N204" s="58"/>
    </row>
    <row r="205" spans="1:14" x14ac:dyDescent="0.3">
      <c r="A205" s="45" t="s">
        <v>150</v>
      </c>
      <c r="B205" s="59">
        <f>B203/B176</f>
        <v>3.3075299085151305E-2</v>
      </c>
      <c r="C205" s="59">
        <f t="shared" ref="C205:I205" si="556">C203/C176</f>
        <v>3.494060097833683E-2</v>
      </c>
      <c r="D205" s="59" t="e">
        <f t="shared" si="556"/>
        <v>#DIV/0!</v>
      </c>
      <c r="E205" s="59" t="e">
        <f t="shared" si="556"/>
        <v>#DIV/0!</v>
      </c>
      <c r="F205" s="59" t="e">
        <f t="shared" si="556"/>
        <v>#DIV/0!</v>
      </c>
      <c r="G205" s="59" t="e">
        <f t="shared" si="556"/>
        <v>#DIV/0!</v>
      </c>
      <c r="H205" s="59" t="e">
        <f t="shared" si="556"/>
        <v>#DIV/0!</v>
      </c>
      <c r="I205" s="59" t="e">
        <f t="shared" si="556"/>
        <v>#DIV/0!</v>
      </c>
      <c r="J205" s="58"/>
      <c r="K205" s="58"/>
      <c r="L205" s="58"/>
      <c r="M205" s="58"/>
      <c r="N205" s="58"/>
    </row>
    <row r="206" spans="1:14" x14ac:dyDescent="0.3">
      <c r="A206" s="42" t="str">
        <f>+Historicals!A134</f>
        <v>Japan</v>
      </c>
      <c r="B206" s="42"/>
      <c r="C206" s="42"/>
      <c r="D206" s="42"/>
      <c r="E206" s="42"/>
      <c r="F206" s="42"/>
      <c r="G206" s="42"/>
      <c r="H206" s="42"/>
      <c r="I206" s="42"/>
      <c r="J206" s="38"/>
      <c r="K206" s="38"/>
      <c r="L206" s="38"/>
      <c r="M206" s="38"/>
      <c r="N206" s="38"/>
    </row>
    <row r="207" spans="1:14" x14ac:dyDescent="0.3">
      <c r="A207" s="9" t="s">
        <v>154</v>
      </c>
      <c r="B207" s="9">
        <f>+Historicals!B134</f>
        <v>755</v>
      </c>
      <c r="C207" s="9">
        <f>+Historicals!C134</f>
        <v>869</v>
      </c>
      <c r="D207" s="9">
        <f>+Historicals!D134</f>
        <v>0</v>
      </c>
      <c r="E207" s="9">
        <f>+Historicals!E134</f>
        <v>0</v>
      </c>
      <c r="F207" s="9">
        <f>+Historicals!F134</f>
        <v>0</v>
      </c>
      <c r="G207" s="9">
        <f>+Historicals!G134</f>
        <v>0</v>
      </c>
      <c r="H207" s="9">
        <f>+Historicals!H134</f>
        <v>0</v>
      </c>
      <c r="I207" s="9">
        <f>+Historicals!I134</f>
        <v>0</v>
      </c>
      <c r="J207" s="58">
        <f>J209+J213+J217</f>
        <v>0</v>
      </c>
      <c r="K207" s="58">
        <f t="shared" ref="K207:N207" si="557">K209+K213+K217</f>
        <v>0</v>
      </c>
      <c r="L207" s="58">
        <f t="shared" si="557"/>
        <v>0</v>
      </c>
      <c r="M207" s="58">
        <f t="shared" si="557"/>
        <v>0</v>
      </c>
      <c r="N207" s="58">
        <f t="shared" si="557"/>
        <v>0</v>
      </c>
    </row>
    <row r="208" spans="1:14" x14ac:dyDescent="0.3">
      <c r="A208" s="43" t="s">
        <v>145</v>
      </c>
      <c r="B208" s="59" t="str">
        <f t="shared" ref="B208" si="558">+IFERROR(B207/A207-1,"nm")</f>
        <v>nm</v>
      </c>
      <c r="C208" s="59">
        <f t="shared" ref="C208" si="559">+IFERROR(C207/B207-1,"nm")</f>
        <v>0.15099337748344377</v>
      </c>
      <c r="D208" s="59">
        <f t="shared" ref="D208" si="560">+IFERROR(D207/C207-1,"nm")</f>
        <v>-1</v>
      </c>
      <c r="E208" s="59" t="str">
        <f t="shared" ref="E208" si="561">+IFERROR(E207/D207-1,"nm")</f>
        <v>nm</v>
      </c>
      <c r="F208" s="59" t="str">
        <f t="shared" ref="F208" si="562">+IFERROR(F207/E207-1,"nm")</f>
        <v>nm</v>
      </c>
      <c r="G208" s="59" t="str">
        <f t="shared" ref="G208" si="563">+IFERROR(G207/F207-1,"nm")</f>
        <v>nm</v>
      </c>
      <c r="H208" s="59" t="str">
        <f t="shared" ref="H208" si="564">+IFERROR(H207/G207-1,"nm")</f>
        <v>nm</v>
      </c>
      <c r="I208" s="59" t="str">
        <f>+IFERROR(I207/H207-1,"nm")</f>
        <v>nm</v>
      </c>
      <c r="J208" s="58"/>
      <c r="K208" s="58"/>
      <c r="L208" s="58"/>
      <c r="M208" s="58"/>
      <c r="N208" s="58"/>
    </row>
    <row r="209" spans="1:14" x14ac:dyDescent="0.3">
      <c r="A209" s="44" t="s">
        <v>107</v>
      </c>
      <c r="B209" s="60">
        <f>+Historicals!B135</f>
        <v>452</v>
      </c>
      <c r="C209" s="60">
        <f>+Historicals!C135</f>
        <v>570</v>
      </c>
      <c r="D209" s="60">
        <f>+Historicals!D135</f>
        <v>0</v>
      </c>
      <c r="E209" s="60">
        <f>+Historicals!E135</f>
        <v>0</v>
      </c>
      <c r="F209" s="60">
        <f>+Historicals!F135</f>
        <v>0</v>
      </c>
      <c r="G209" s="60">
        <f>+Historicals!G135</f>
        <v>0</v>
      </c>
      <c r="H209" s="60">
        <f>+Historicals!H135</f>
        <v>0</v>
      </c>
      <c r="I209" s="60">
        <f>+Historicals!I135</f>
        <v>0</v>
      </c>
      <c r="J209" s="58"/>
      <c r="K209" s="58"/>
      <c r="L209" s="58"/>
      <c r="M209" s="58"/>
      <c r="N209" s="58"/>
    </row>
    <row r="210" spans="1:14" x14ac:dyDescent="0.3">
      <c r="A210" s="43" t="s">
        <v>145</v>
      </c>
      <c r="B210" s="59" t="str">
        <f t="shared" ref="B210" si="565">+IFERROR(B209/A209-1,"nm")</f>
        <v>nm</v>
      </c>
      <c r="C210" s="59">
        <f t="shared" ref="C210" si="566">+IFERROR(C209/B209-1,"nm")</f>
        <v>0.26106194690265494</v>
      </c>
      <c r="D210" s="59">
        <f t="shared" ref="D210" si="567">+IFERROR(D209/C209-1,"nm")</f>
        <v>-1</v>
      </c>
      <c r="E210" s="59" t="str">
        <f t="shared" ref="E210" si="568">+IFERROR(E209/D209-1,"nm")</f>
        <v>nm</v>
      </c>
      <c r="F210" s="59" t="str">
        <f t="shared" ref="F210" si="569">+IFERROR(F209/E209-1,"nm")</f>
        <v>nm</v>
      </c>
      <c r="G210" s="59" t="str">
        <f t="shared" ref="G210" si="570">+IFERROR(G209/F209-1,"nm")</f>
        <v>nm</v>
      </c>
      <c r="H210" s="59" t="str">
        <f t="shared" ref="H210" si="571">+IFERROR(H209/G209-1,"nm")</f>
        <v>nm</v>
      </c>
      <c r="I210" s="59" t="str">
        <f>+IFERROR(I209/H209-1,"nm")</f>
        <v>nm</v>
      </c>
      <c r="J210" s="58"/>
      <c r="K210" s="58"/>
      <c r="L210" s="58"/>
      <c r="M210" s="58"/>
      <c r="N210" s="58"/>
    </row>
    <row r="211" spans="1:14" x14ac:dyDescent="0.3">
      <c r="A211" s="43" t="s">
        <v>155</v>
      </c>
      <c r="B211" s="59">
        <f>+Historicals!B239</f>
        <v>0</v>
      </c>
      <c r="C211" s="59">
        <f>+Historicals!C239</f>
        <v>0.26106194690265488</v>
      </c>
      <c r="D211" s="59">
        <f>+Historicals!D239</f>
        <v>0</v>
      </c>
      <c r="E211" s="59">
        <f>+Historicals!E239</f>
        <v>0</v>
      </c>
      <c r="F211" s="59">
        <f>+Historicals!F239</f>
        <v>0</v>
      </c>
      <c r="G211" s="59">
        <f>+Historicals!G239</f>
        <v>0</v>
      </c>
      <c r="H211" s="59">
        <f>+Historicals!H239</f>
        <v>0</v>
      </c>
      <c r="I211" s="59">
        <f>+Historicals!I239</f>
        <v>0</v>
      </c>
      <c r="J211" s="58"/>
      <c r="K211" s="58"/>
      <c r="L211" s="58"/>
      <c r="M211" s="58"/>
      <c r="N211" s="58"/>
    </row>
    <row r="212" spans="1:14" x14ac:dyDescent="0.3">
      <c r="A212" s="43" t="s">
        <v>156</v>
      </c>
      <c r="B212" s="59" t="str">
        <f t="shared" ref="B212:H212" si="572">+IFERROR(B210-B211,"nm")</f>
        <v>nm</v>
      </c>
      <c r="C212" s="59">
        <f t="shared" si="572"/>
        <v>5.5511151231257827E-17</v>
      </c>
      <c r="D212" s="59">
        <f t="shared" si="572"/>
        <v>-1</v>
      </c>
      <c r="E212" s="59" t="str">
        <f t="shared" si="572"/>
        <v>nm</v>
      </c>
      <c r="F212" s="59" t="str">
        <f t="shared" si="572"/>
        <v>nm</v>
      </c>
      <c r="G212" s="59" t="str">
        <f t="shared" si="572"/>
        <v>nm</v>
      </c>
      <c r="H212" s="59" t="str">
        <f t="shared" si="572"/>
        <v>nm</v>
      </c>
      <c r="I212" s="59" t="str">
        <f>+IFERROR(I210-I211,"nm")</f>
        <v>nm</v>
      </c>
      <c r="J212" s="58"/>
      <c r="K212" s="58"/>
      <c r="L212" s="58"/>
      <c r="M212" s="58"/>
      <c r="N212" s="58"/>
    </row>
    <row r="213" spans="1:14" x14ac:dyDescent="0.3">
      <c r="A213" s="44" t="s">
        <v>108</v>
      </c>
      <c r="B213" s="60">
        <f>+Historicals!B136</f>
        <v>230</v>
      </c>
      <c r="C213" s="60">
        <f>+Historicals!C136</f>
        <v>228</v>
      </c>
      <c r="D213" s="60">
        <f>+Historicals!D136</f>
        <v>0</v>
      </c>
      <c r="E213" s="60">
        <f>+Historicals!E136</f>
        <v>0</v>
      </c>
      <c r="F213" s="60">
        <f>+Historicals!F136</f>
        <v>0</v>
      </c>
      <c r="G213" s="60">
        <f>+Historicals!G136</f>
        <v>0</v>
      </c>
      <c r="H213" s="60">
        <f>+Historicals!H136</f>
        <v>0</v>
      </c>
      <c r="I213" s="60">
        <f>+Historicals!I136</f>
        <v>0</v>
      </c>
      <c r="J213" s="58"/>
      <c r="K213" s="58"/>
      <c r="L213" s="58"/>
      <c r="M213" s="58"/>
      <c r="N213" s="58"/>
    </row>
    <row r="214" spans="1:14" x14ac:dyDescent="0.3">
      <c r="A214" s="43" t="s">
        <v>145</v>
      </c>
      <c r="B214" s="59" t="str">
        <f t="shared" ref="B214" si="573">+IFERROR(B213/A213-1,"nm")</f>
        <v>nm</v>
      </c>
      <c r="C214" s="59">
        <f t="shared" ref="C214" si="574">+IFERROR(C213/B213-1,"nm")</f>
        <v>-8.6956521739129933E-3</v>
      </c>
      <c r="D214" s="59">
        <f t="shared" ref="D214" si="575">+IFERROR(D213/C213-1,"nm")</f>
        <v>-1</v>
      </c>
      <c r="E214" s="59" t="str">
        <f t="shared" ref="E214" si="576">+IFERROR(E213/D213-1,"nm")</f>
        <v>nm</v>
      </c>
      <c r="F214" s="59" t="str">
        <f t="shared" ref="F214" si="577">+IFERROR(F213/E213-1,"nm")</f>
        <v>nm</v>
      </c>
      <c r="G214" s="59" t="str">
        <f t="shared" ref="G214" si="578">+IFERROR(G213/F213-1,"nm")</f>
        <v>nm</v>
      </c>
      <c r="H214" s="59" t="str">
        <f t="shared" ref="H214" si="579">+IFERROR(H213/G213-1,"nm")</f>
        <v>nm</v>
      </c>
      <c r="I214" s="59" t="str">
        <f>+IFERROR(I213/H213-1,"nm")</f>
        <v>nm</v>
      </c>
      <c r="J214" s="58"/>
      <c r="K214" s="58"/>
      <c r="L214" s="58"/>
      <c r="M214" s="58"/>
      <c r="N214" s="58"/>
    </row>
    <row r="215" spans="1:14" x14ac:dyDescent="0.3">
      <c r="A215" s="43" t="s">
        <v>155</v>
      </c>
      <c r="B215" s="59">
        <f>+Historicals!B240</f>
        <v>0</v>
      </c>
      <c r="C215" s="59">
        <f>+Historicals!C240</f>
        <v>-8.6956521739130436E-3</v>
      </c>
      <c r="D215" s="59">
        <f>+Historicals!D240</f>
        <v>0</v>
      </c>
      <c r="E215" s="59">
        <f>+Historicals!E240</f>
        <v>0</v>
      </c>
      <c r="F215" s="59">
        <f>+Historicals!F240</f>
        <v>0</v>
      </c>
      <c r="G215" s="59">
        <f>+Historicals!G240</f>
        <v>0</v>
      </c>
      <c r="H215" s="59">
        <f>+Historicals!H240</f>
        <v>0</v>
      </c>
      <c r="I215" s="59">
        <f>+Historicals!I240</f>
        <v>0</v>
      </c>
      <c r="J215" s="58"/>
      <c r="K215" s="58"/>
      <c r="L215" s="58"/>
      <c r="M215" s="58"/>
      <c r="N215" s="58"/>
    </row>
    <row r="216" spans="1:14" x14ac:dyDescent="0.3">
      <c r="A216" s="43" t="s">
        <v>156</v>
      </c>
      <c r="B216" s="59" t="str">
        <f t="shared" ref="B216:H216" si="580">+IFERROR(B214-B215,"nm")</f>
        <v>nm</v>
      </c>
      <c r="C216" s="59">
        <f t="shared" si="580"/>
        <v>5.0306980803327406E-17</v>
      </c>
      <c r="D216" s="59">
        <f t="shared" si="580"/>
        <v>-1</v>
      </c>
      <c r="E216" s="59" t="str">
        <f t="shared" si="580"/>
        <v>nm</v>
      </c>
      <c r="F216" s="59" t="str">
        <f t="shared" si="580"/>
        <v>nm</v>
      </c>
      <c r="G216" s="59" t="str">
        <f t="shared" si="580"/>
        <v>nm</v>
      </c>
      <c r="H216" s="59" t="str">
        <f t="shared" si="580"/>
        <v>nm</v>
      </c>
      <c r="I216" s="59" t="str">
        <f>+IFERROR(I214-I215,"nm")</f>
        <v>nm</v>
      </c>
      <c r="J216" s="58"/>
      <c r="K216" s="58"/>
      <c r="L216" s="58"/>
      <c r="M216" s="58"/>
      <c r="N216" s="58"/>
    </row>
    <row r="217" spans="1:14" x14ac:dyDescent="0.3">
      <c r="A217" s="44" t="s">
        <v>109</v>
      </c>
      <c r="B217" s="60">
        <f>+Historicals!B137</f>
        <v>73</v>
      </c>
      <c r="C217" s="60">
        <f>+Historicals!C137</f>
        <v>71</v>
      </c>
      <c r="D217" s="60">
        <f>+Historicals!D137</f>
        <v>0</v>
      </c>
      <c r="E217" s="60">
        <f>+Historicals!E137</f>
        <v>0</v>
      </c>
      <c r="F217" s="60">
        <f>+Historicals!F137</f>
        <v>0</v>
      </c>
      <c r="G217" s="60">
        <f>+Historicals!G137</f>
        <v>0</v>
      </c>
      <c r="H217" s="60">
        <f>+Historicals!H137</f>
        <v>0</v>
      </c>
      <c r="I217" s="60">
        <f>+Historicals!I137</f>
        <v>0</v>
      </c>
      <c r="J217" s="58"/>
      <c r="K217" s="58"/>
      <c r="L217" s="58"/>
      <c r="M217" s="58"/>
      <c r="N217" s="58"/>
    </row>
    <row r="218" spans="1:14" x14ac:dyDescent="0.3">
      <c r="A218" s="43" t="s">
        <v>145</v>
      </c>
      <c r="B218" s="59" t="str">
        <f t="shared" ref="B218" si="581">+IFERROR(B217/A217-1,"nm")</f>
        <v>nm</v>
      </c>
      <c r="C218" s="59">
        <f t="shared" ref="C218" si="582">+IFERROR(C217/B217-1,"nm")</f>
        <v>-2.7397260273972601E-2</v>
      </c>
      <c r="D218" s="59">
        <f t="shared" ref="D218" si="583">+IFERROR(D217/C217-1,"nm")</f>
        <v>-1</v>
      </c>
      <c r="E218" s="59" t="str">
        <f t="shared" ref="E218" si="584">+IFERROR(E217/D217-1,"nm")</f>
        <v>nm</v>
      </c>
      <c r="F218" s="59" t="str">
        <f t="shared" ref="F218" si="585">+IFERROR(F217/E217-1,"nm")</f>
        <v>nm</v>
      </c>
      <c r="G218" s="59" t="str">
        <f t="shared" ref="G218" si="586">+IFERROR(G217/F217-1,"nm")</f>
        <v>nm</v>
      </c>
      <c r="H218" s="59" t="str">
        <f t="shared" ref="H218" si="587">+IFERROR(H217/G217-1,"nm")</f>
        <v>nm</v>
      </c>
      <c r="I218" s="59" t="str">
        <f>+IFERROR(I217/H217-1,"nm")</f>
        <v>nm</v>
      </c>
      <c r="J218" s="58"/>
      <c r="K218" s="58"/>
      <c r="L218" s="58"/>
      <c r="M218" s="58"/>
      <c r="N218" s="58"/>
    </row>
    <row r="219" spans="1:14" x14ac:dyDescent="0.3">
      <c r="A219" s="43" t="s">
        <v>155</v>
      </c>
      <c r="B219" s="59">
        <f>+Historicals!B241</f>
        <v>0</v>
      </c>
      <c r="C219" s="59">
        <f>+Historicals!C241</f>
        <v>-2.7397260273972601E-2</v>
      </c>
      <c r="D219" s="59">
        <f>+Historicals!D241</f>
        <v>0</v>
      </c>
      <c r="E219" s="59">
        <f>+Historicals!E241</f>
        <v>0</v>
      </c>
      <c r="F219" s="59">
        <f>+Historicals!F241</f>
        <v>0</v>
      </c>
      <c r="G219" s="59">
        <f>+Historicals!G241</f>
        <v>0</v>
      </c>
      <c r="H219" s="59">
        <f>+Historicals!H241</f>
        <v>0</v>
      </c>
      <c r="I219" s="59">
        <f>+Historicals!I241</f>
        <v>0</v>
      </c>
      <c r="J219" s="58"/>
      <c r="K219" s="58"/>
      <c r="L219" s="58"/>
      <c r="M219" s="58"/>
      <c r="N219" s="58"/>
    </row>
    <row r="220" spans="1:14" x14ac:dyDescent="0.3">
      <c r="A220" s="43" t="s">
        <v>156</v>
      </c>
      <c r="B220" s="59" t="str">
        <f t="shared" ref="B220:H220" si="588">+IFERROR(B218-B219,"nm")</f>
        <v>nm</v>
      </c>
      <c r="C220" s="59">
        <f t="shared" si="588"/>
        <v>0</v>
      </c>
      <c r="D220" s="59">
        <f t="shared" si="588"/>
        <v>-1</v>
      </c>
      <c r="E220" s="59" t="str">
        <f t="shared" si="588"/>
        <v>nm</v>
      </c>
      <c r="F220" s="59" t="str">
        <f t="shared" si="588"/>
        <v>nm</v>
      </c>
      <c r="G220" s="59" t="str">
        <f t="shared" si="588"/>
        <v>nm</v>
      </c>
      <c r="H220" s="59" t="str">
        <f t="shared" si="588"/>
        <v>nm</v>
      </c>
      <c r="I220" s="59" t="str">
        <f>+IFERROR(I218-I219,"nm")</f>
        <v>nm</v>
      </c>
      <c r="J220" s="58"/>
      <c r="K220" s="58"/>
      <c r="L220" s="58"/>
      <c r="M220" s="58"/>
      <c r="N220" s="58"/>
    </row>
    <row r="221" spans="1:14" x14ac:dyDescent="0.3">
      <c r="A221" s="9" t="s">
        <v>147</v>
      </c>
      <c r="B221" s="46">
        <f t="shared" ref="B221:H221" si="589">+B228+B224</f>
        <v>122</v>
      </c>
      <c r="C221" s="46">
        <f t="shared" si="589"/>
        <v>192</v>
      </c>
      <c r="D221" s="46">
        <f t="shared" si="589"/>
        <v>18</v>
      </c>
      <c r="E221" s="46">
        <f t="shared" si="589"/>
        <v>0</v>
      </c>
      <c r="F221" s="46">
        <f t="shared" si="589"/>
        <v>0</v>
      </c>
      <c r="G221" s="46">
        <f t="shared" si="589"/>
        <v>0</v>
      </c>
      <c r="H221" s="46">
        <f t="shared" si="589"/>
        <v>0</v>
      </c>
      <c r="I221" s="46">
        <f>+I228+I224</f>
        <v>0</v>
      </c>
      <c r="J221" s="58"/>
      <c r="K221" s="58"/>
      <c r="L221" s="58"/>
      <c r="M221" s="58"/>
      <c r="N221" s="58"/>
    </row>
    <row r="222" spans="1:14" x14ac:dyDescent="0.3">
      <c r="A222" s="45" t="s">
        <v>145</v>
      </c>
      <c r="B222" s="59" t="str">
        <f t="shared" ref="B222" si="590">+IFERROR(B221/A221-1,"nm")</f>
        <v>nm</v>
      </c>
      <c r="C222" s="59">
        <f t="shared" ref="C222" si="591">+IFERROR(C221/B221-1,"nm")</f>
        <v>0.57377049180327866</v>
      </c>
      <c r="D222" s="59">
        <f t="shared" ref="D222" si="592">+IFERROR(D221/C221-1,"nm")</f>
        <v>-0.90625</v>
      </c>
      <c r="E222" s="59">
        <f t="shared" ref="E222" si="593">+IFERROR(E221/D221-1,"nm")</f>
        <v>-1</v>
      </c>
      <c r="F222" s="59" t="str">
        <f t="shared" ref="F222" si="594">+IFERROR(F221/E221-1,"nm")</f>
        <v>nm</v>
      </c>
      <c r="G222" s="59" t="str">
        <f t="shared" ref="G222" si="595">+IFERROR(G221/F221-1,"nm")</f>
        <v>nm</v>
      </c>
      <c r="H222" s="59" t="str">
        <f t="shared" ref="H222" si="596">+IFERROR(H221/G221-1,"nm")</f>
        <v>nm</v>
      </c>
      <c r="I222" s="59" t="str">
        <f>+IFERROR(I221/H221-1,"nm")</f>
        <v>nm</v>
      </c>
      <c r="J222" s="58"/>
      <c r="K222" s="58"/>
      <c r="L222" s="58"/>
      <c r="M222" s="58"/>
      <c r="N222" s="58"/>
    </row>
    <row r="223" spans="1:14" x14ac:dyDescent="0.3">
      <c r="A223" s="45" t="s">
        <v>148</v>
      </c>
      <c r="B223" s="59">
        <f>+IFERROR(B221/B207,"nm")</f>
        <v>0.16158940397350993</v>
      </c>
      <c r="C223" s="59">
        <f t="shared" ref="C223:I223" si="597">+IFERROR(C221/C207,"nm")</f>
        <v>0.22094361334867663</v>
      </c>
      <c r="D223" s="59" t="str">
        <f t="shared" si="597"/>
        <v>nm</v>
      </c>
      <c r="E223" s="59" t="str">
        <f t="shared" si="597"/>
        <v>nm</v>
      </c>
      <c r="F223" s="59" t="str">
        <f t="shared" si="597"/>
        <v>nm</v>
      </c>
      <c r="G223" s="59" t="str">
        <f t="shared" si="597"/>
        <v>nm</v>
      </c>
      <c r="H223" s="59" t="str">
        <f t="shared" si="597"/>
        <v>nm</v>
      </c>
      <c r="I223" s="59" t="str">
        <f t="shared" si="597"/>
        <v>nm</v>
      </c>
      <c r="J223" s="58"/>
      <c r="K223" s="58"/>
      <c r="L223" s="58"/>
      <c r="M223" s="58"/>
      <c r="N223" s="58"/>
    </row>
    <row r="224" spans="1:14" x14ac:dyDescent="0.3">
      <c r="A224" s="9" t="s">
        <v>149</v>
      </c>
      <c r="B224" s="9">
        <f>+Historicals!B204</f>
        <v>22</v>
      </c>
      <c r="C224" s="9">
        <f>+Historicals!C204</f>
        <v>18</v>
      </c>
      <c r="D224" s="9">
        <f>+Historicals!D204</f>
        <v>18</v>
      </c>
      <c r="E224" s="9">
        <f>+Historicals!E204</f>
        <v>0</v>
      </c>
      <c r="F224" s="9">
        <f>+Historicals!F204</f>
        <v>0</v>
      </c>
      <c r="G224" s="9">
        <f>+Historicals!G204</f>
        <v>0</v>
      </c>
      <c r="H224" s="9">
        <f>+Historicals!H204</f>
        <v>0</v>
      </c>
      <c r="I224" s="9">
        <f>+Historicals!I204</f>
        <v>0</v>
      </c>
      <c r="J224" s="58"/>
      <c r="K224" s="58"/>
      <c r="L224" s="58"/>
      <c r="M224" s="58"/>
      <c r="N224" s="58"/>
    </row>
    <row r="225" spans="1:14" x14ac:dyDescent="0.3">
      <c r="A225" s="45" t="s">
        <v>145</v>
      </c>
      <c r="B225" s="59" t="str">
        <f t="shared" ref="B225" si="598">+IFERROR(B224/A224-1,"nm")</f>
        <v>nm</v>
      </c>
      <c r="C225" s="59">
        <f t="shared" ref="C225" si="599">+IFERROR(C224/B224-1,"nm")</f>
        <v>-0.18181818181818177</v>
      </c>
      <c r="D225" s="59">
        <f t="shared" ref="D225" si="600">+IFERROR(D224/C224-1,"nm")</f>
        <v>0</v>
      </c>
      <c r="E225" s="59">
        <f t="shared" ref="E225" si="601">+IFERROR(E224/D224-1,"nm")</f>
        <v>-1</v>
      </c>
      <c r="F225" s="59" t="str">
        <f t="shared" ref="F225" si="602">+IFERROR(F224/E224-1,"nm")</f>
        <v>nm</v>
      </c>
      <c r="G225" s="59" t="str">
        <f t="shared" ref="G225" si="603">+IFERROR(G224/F224-1,"nm")</f>
        <v>nm</v>
      </c>
      <c r="H225" s="59" t="str">
        <f t="shared" ref="H225" si="604">+IFERROR(H224/G224-1,"nm")</f>
        <v>nm</v>
      </c>
      <c r="I225" s="59" t="str">
        <f>+IFERROR(I224/H224-1,"nm")</f>
        <v>nm</v>
      </c>
      <c r="J225" s="58"/>
      <c r="K225" s="58"/>
      <c r="L225" s="58"/>
      <c r="M225" s="58"/>
      <c r="N225" s="58"/>
    </row>
    <row r="226" spans="1:14" x14ac:dyDescent="0.3">
      <c r="A226" s="45" t="s">
        <v>150</v>
      </c>
      <c r="B226" s="59">
        <f>+IFERROR(B224/B207,"nm")</f>
        <v>2.9139072847682121E-2</v>
      </c>
      <c r="C226" s="59">
        <f t="shared" ref="C226:I226" si="605">+IFERROR(C224/C207,"nm")</f>
        <v>2.0713463751438434E-2</v>
      </c>
      <c r="D226" s="59" t="str">
        <f t="shared" si="605"/>
        <v>nm</v>
      </c>
      <c r="E226" s="59" t="str">
        <f t="shared" si="605"/>
        <v>nm</v>
      </c>
      <c r="F226" s="59" t="str">
        <f t="shared" si="605"/>
        <v>nm</v>
      </c>
      <c r="G226" s="59" t="str">
        <f t="shared" si="605"/>
        <v>nm</v>
      </c>
      <c r="H226" s="59" t="str">
        <f t="shared" si="605"/>
        <v>nm</v>
      </c>
      <c r="I226" s="59" t="str">
        <f t="shared" si="605"/>
        <v>nm</v>
      </c>
      <c r="J226" s="58"/>
      <c r="K226" s="58"/>
      <c r="L226" s="58"/>
      <c r="M226" s="58"/>
      <c r="N226" s="58"/>
    </row>
    <row r="227" spans="1:14" x14ac:dyDescent="0.3">
      <c r="A227" s="45" t="s">
        <v>157</v>
      </c>
      <c r="B227" s="59"/>
      <c r="C227" s="59"/>
      <c r="D227" s="59"/>
      <c r="E227" s="59"/>
      <c r="F227" s="59"/>
      <c r="G227" s="59"/>
      <c r="H227" s="59"/>
      <c r="I227" s="59"/>
      <c r="J227" s="58"/>
      <c r="K227" s="58"/>
      <c r="L227" s="58"/>
      <c r="M227" s="58"/>
      <c r="N227" s="58"/>
    </row>
    <row r="228" spans="1:14" x14ac:dyDescent="0.3">
      <c r="A228" s="9" t="s">
        <v>151</v>
      </c>
      <c r="B228" s="9">
        <f>+Historicals!B159</f>
        <v>100</v>
      </c>
      <c r="C228" s="9">
        <f>+Historicals!C159</f>
        <v>174</v>
      </c>
      <c r="D228" s="9">
        <f>+Historicals!D159</f>
        <v>0</v>
      </c>
      <c r="E228" s="9">
        <f>+Historicals!E159</f>
        <v>0</v>
      </c>
      <c r="F228" s="9">
        <f>+Historicals!F159</f>
        <v>0</v>
      </c>
      <c r="G228" s="9">
        <f>+Historicals!G159</f>
        <v>0</v>
      </c>
      <c r="H228" s="9">
        <f>+Historicals!H159</f>
        <v>0</v>
      </c>
      <c r="I228" s="9">
        <f>+Historicals!I159</f>
        <v>0</v>
      </c>
      <c r="J228" s="58"/>
      <c r="K228" s="58"/>
      <c r="L228" s="58"/>
      <c r="M228" s="58"/>
      <c r="N228" s="58"/>
    </row>
    <row r="229" spans="1:14" x14ac:dyDescent="0.3">
      <c r="A229" s="45" t="s">
        <v>145</v>
      </c>
      <c r="B229" s="59" t="str">
        <f t="shared" ref="B229" si="606">+IFERROR(B228/A228-1,"nm")</f>
        <v>nm</v>
      </c>
      <c r="C229" s="59">
        <f t="shared" ref="C229" si="607">+IFERROR(C228/B228-1,"nm")</f>
        <v>0.74</v>
      </c>
      <c r="D229" s="59">
        <f t="shared" ref="D229" si="608">+IFERROR(D228/C228-1,"nm")</f>
        <v>-1</v>
      </c>
      <c r="E229" s="59" t="str">
        <f t="shared" ref="E229" si="609">+IFERROR(E228/D228-1,"nm")</f>
        <v>nm</v>
      </c>
      <c r="F229" s="59" t="str">
        <f t="shared" ref="F229" si="610">+IFERROR(F228/E228-1,"nm")</f>
        <v>nm</v>
      </c>
      <c r="G229" s="59" t="str">
        <f t="shared" ref="G229" si="611">+IFERROR(G228/F228-1,"nm")</f>
        <v>nm</v>
      </c>
      <c r="H229" s="59" t="str">
        <f t="shared" ref="H229" si="612">+IFERROR(H228/G228-1,"nm")</f>
        <v>nm</v>
      </c>
      <c r="I229" s="59" t="str">
        <f>+IFERROR(I228/H228-1,"nm")</f>
        <v>nm</v>
      </c>
      <c r="J229" s="58"/>
      <c r="K229" s="58"/>
      <c r="L229" s="58"/>
      <c r="M229" s="58"/>
      <c r="N229" s="58"/>
    </row>
    <row r="230" spans="1:14" x14ac:dyDescent="0.3">
      <c r="A230" s="45" t="s">
        <v>148</v>
      </c>
      <c r="B230" s="59">
        <f>+IFERROR(B228/B207,"nm")</f>
        <v>0.13245033112582782</v>
      </c>
      <c r="C230" s="59">
        <f t="shared" ref="C230:I230" si="613">+IFERROR(C228/C207,"nm")</f>
        <v>0.2002301495972382</v>
      </c>
      <c r="D230" s="59" t="str">
        <f t="shared" si="613"/>
        <v>nm</v>
      </c>
      <c r="E230" s="59" t="str">
        <f t="shared" si="613"/>
        <v>nm</v>
      </c>
      <c r="F230" s="59" t="str">
        <f t="shared" si="613"/>
        <v>nm</v>
      </c>
      <c r="G230" s="59" t="str">
        <f t="shared" si="613"/>
        <v>nm</v>
      </c>
      <c r="H230" s="59" t="str">
        <f t="shared" si="613"/>
        <v>nm</v>
      </c>
      <c r="I230" s="59" t="str">
        <f t="shared" si="613"/>
        <v>nm</v>
      </c>
      <c r="J230" s="58"/>
      <c r="K230" s="58"/>
      <c r="L230" s="58"/>
      <c r="M230" s="58"/>
      <c r="N230" s="58"/>
    </row>
    <row r="231" spans="1:14" x14ac:dyDescent="0.3">
      <c r="A231" s="9" t="s">
        <v>152</v>
      </c>
      <c r="B231" s="9">
        <f>+Historicals!B189</f>
        <v>15</v>
      </c>
      <c r="C231" s="9">
        <f>+Historicals!C189</f>
        <v>13</v>
      </c>
      <c r="D231" s="9">
        <f>+Historicals!D189</f>
        <v>21</v>
      </c>
      <c r="E231" s="9">
        <f>+Historicals!E189</f>
        <v>0</v>
      </c>
      <c r="F231" s="9">
        <f>+Historicals!F189</f>
        <v>0</v>
      </c>
      <c r="G231" s="9">
        <f>+Historicals!G189</f>
        <v>0</v>
      </c>
      <c r="H231" s="9">
        <f>+Historicals!H189</f>
        <v>0</v>
      </c>
      <c r="I231" s="9">
        <f>+Historicals!I189</f>
        <v>0</v>
      </c>
      <c r="J231" s="9"/>
      <c r="K231" s="58"/>
      <c r="L231" s="58"/>
      <c r="M231" s="58"/>
      <c r="N231" s="58"/>
    </row>
    <row r="232" spans="1:14" x14ac:dyDescent="0.3">
      <c r="A232" s="45" t="s">
        <v>145</v>
      </c>
      <c r="B232" s="59" t="str">
        <f t="shared" ref="B232" si="614">+IFERROR(B231/A231-1,"nm")</f>
        <v>nm</v>
      </c>
      <c r="C232" s="59">
        <f t="shared" ref="C232" si="615">+IFERROR(C231/B231-1,"nm")</f>
        <v>-0.1333333333333333</v>
      </c>
      <c r="D232" s="59">
        <f t="shared" ref="D232" si="616">+IFERROR(D231/C231-1,"nm")</f>
        <v>0.61538461538461542</v>
      </c>
      <c r="E232" s="59">
        <f t="shared" ref="E232" si="617">+IFERROR(E231/D231-1,"nm")</f>
        <v>-1</v>
      </c>
      <c r="F232" s="59" t="str">
        <f t="shared" ref="F232" si="618">+IFERROR(F231/E231-1,"nm")</f>
        <v>nm</v>
      </c>
      <c r="G232" s="59" t="str">
        <f t="shared" ref="G232" si="619">+IFERROR(G231/F231-1,"nm")</f>
        <v>nm</v>
      </c>
      <c r="H232" s="59" t="str">
        <f t="shared" ref="H232" si="620">+IFERROR(H231/G231-1,"nm")</f>
        <v>nm</v>
      </c>
      <c r="I232" s="59" t="str">
        <f>+IFERROR(I231/H231-1,"nm")</f>
        <v>nm</v>
      </c>
      <c r="J232" s="58"/>
      <c r="K232" s="58"/>
      <c r="L232" s="58"/>
      <c r="M232" s="58"/>
      <c r="N232" s="58"/>
    </row>
    <row r="233" spans="1:14" x14ac:dyDescent="0.3">
      <c r="A233" s="45" t="s">
        <v>150</v>
      </c>
      <c r="B233" s="59">
        <f>+IFERROR(B231/B207,"nm")</f>
        <v>1.9867549668874173E-2</v>
      </c>
      <c r="C233" s="59">
        <f t="shared" ref="C233:I233" si="621">+IFERROR(C231/C207,"nm")</f>
        <v>1.4959723820483314E-2</v>
      </c>
      <c r="D233" s="59" t="str">
        <f t="shared" si="621"/>
        <v>nm</v>
      </c>
      <c r="E233" s="59" t="str">
        <f t="shared" si="621"/>
        <v>nm</v>
      </c>
      <c r="F233" s="59" t="str">
        <f t="shared" si="621"/>
        <v>nm</v>
      </c>
      <c r="G233" s="59" t="str">
        <f t="shared" si="621"/>
        <v>nm</v>
      </c>
      <c r="H233" s="59" t="str">
        <f t="shared" si="621"/>
        <v>nm</v>
      </c>
      <c r="I233" s="59" t="str">
        <f t="shared" si="621"/>
        <v>nm</v>
      </c>
      <c r="J233" s="58"/>
      <c r="K233" s="58"/>
      <c r="L233" s="58"/>
      <c r="M233" s="58"/>
      <c r="N233" s="58"/>
    </row>
    <row r="234" spans="1:14" x14ac:dyDescent="0.3">
      <c r="A234" s="9" t="s">
        <v>153</v>
      </c>
      <c r="B234" s="52">
        <f>Historicals!B174</f>
        <v>205</v>
      </c>
      <c r="C234" s="52">
        <f>Historicals!C174</f>
        <v>223</v>
      </c>
      <c r="D234" s="52">
        <f>Historicals!D174</f>
        <v>0</v>
      </c>
      <c r="E234" s="52">
        <f>Historicals!E174</f>
        <v>0</v>
      </c>
      <c r="F234" s="52">
        <f>Historicals!F174</f>
        <v>0</v>
      </c>
      <c r="G234" s="52">
        <f>Historicals!G174</f>
        <v>0</v>
      </c>
      <c r="H234" s="52">
        <f>Historicals!H174</f>
        <v>0</v>
      </c>
      <c r="I234" s="52">
        <f>Historicals!I174</f>
        <v>0</v>
      </c>
      <c r="J234" s="58"/>
      <c r="K234" s="58"/>
      <c r="L234" s="58"/>
      <c r="M234" s="58"/>
      <c r="N234" s="58"/>
    </row>
    <row r="235" spans="1:14" x14ac:dyDescent="0.3">
      <c r="A235" s="45" t="s">
        <v>145</v>
      </c>
      <c r="B235" s="59" t="str">
        <f>IFERROR(((B234-A234)/A234), "nm")</f>
        <v>nm</v>
      </c>
      <c r="C235" s="59">
        <f t="shared" ref="C235:I235" si="622">IFERROR(((C234-B234)/B234), "nm")</f>
        <v>8.7804878048780483E-2</v>
      </c>
      <c r="D235" s="59">
        <f t="shared" si="622"/>
        <v>-1</v>
      </c>
      <c r="E235" s="59" t="str">
        <f t="shared" si="622"/>
        <v>nm</v>
      </c>
      <c r="F235" s="59" t="str">
        <f t="shared" si="622"/>
        <v>nm</v>
      </c>
      <c r="G235" s="59" t="str">
        <f t="shared" si="622"/>
        <v>nm</v>
      </c>
      <c r="H235" s="59" t="str">
        <f t="shared" si="622"/>
        <v>nm</v>
      </c>
      <c r="I235" s="59" t="str">
        <f t="shared" si="622"/>
        <v>nm</v>
      </c>
      <c r="J235" s="58"/>
      <c r="K235" s="58"/>
      <c r="L235" s="58"/>
      <c r="M235" s="58"/>
      <c r="N235" s="58"/>
    </row>
    <row r="236" spans="1:14" x14ac:dyDescent="0.3">
      <c r="A236" s="45" t="s">
        <v>150</v>
      </c>
      <c r="B236" s="59">
        <f>B234/B207</f>
        <v>0.27152317880794702</v>
      </c>
      <c r="C236" s="59">
        <f t="shared" ref="C236:I236" si="623">C234/C207</f>
        <v>0.25661680092059841</v>
      </c>
      <c r="D236" s="59" t="e">
        <f t="shared" si="623"/>
        <v>#DIV/0!</v>
      </c>
      <c r="E236" s="59" t="e">
        <f t="shared" si="623"/>
        <v>#DIV/0!</v>
      </c>
      <c r="F236" s="59" t="e">
        <f t="shared" si="623"/>
        <v>#DIV/0!</v>
      </c>
      <c r="G236" s="59" t="e">
        <f t="shared" si="623"/>
        <v>#DIV/0!</v>
      </c>
      <c r="H236" s="59" t="e">
        <f t="shared" si="623"/>
        <v>#DIV/0!</v>
      </c>
      <c r="I236" s="59" t="e">
        <f t="shared" si="623"/>
        <v>#DIV/0!</v>
      </c>
      <c r="J236" s="58"/>
      <c r="K236" s="58"/>
      <c r="L236" s="58"/>
      <c r="M236" s="58"/>
      <c r="N236" s="58"/>
    </row>
    <row r="237" spans="1:14" x14ac:dyDescent="0.3">
      <c r="A237" s="42" t="str">
        <f>+Historicals!A138</f>
        <v>Emerging markets</v>
      </c>
      <c r="B237" s="42"/>
      <c r="C237" s="42"/>
      <c r="D237" s="42"/>
      <c r="E237" s="42"/>
      <c r="F237" s="42"/>
      <c r="G237" s="42"/>
      <c r="H237" s="42"/>
      <c r="I237" s="42"/>
      <c r="J237" s="38"/>
      <c r="K237" s="38"/>
      <c r="L237" s="38"/>
      <c r="M237" s="38"/>
      <c r="N237" s="38"/>
    </row>
    <row r="238" spans="1:14" x14ac:dyDescent="0.3">
      <c r="A238" s="9" t="s">
        <v>154</v>
      </c>
      <c r="B238" s="9">
        <f>+Historicals!B138</f>
        <v>3898</v>
      </c>
      <c r="C238" s="9">
        <f>+Historicals!C138</f>
        <v>3701</v>
      </c>
      <c r="D238" s="9">
        <f>+Historicals!D138</f>
        <v>0</v>
      </c>
      <c r="E238" s="9">
        <f>+Historicals!E138</f>
        <v>0</v>
      </c>
      <c r="F238" s="9">
        <f>+Historicals!F138</f>
        <v>0</v>
      </c>
      <c r="G238" s="9">
        <f>+Historicals!G138</f>
        <v>0</v>
      </c>
      <c r="H238" s="9">
        <f>+Historicals!H138</f>
        <v>0</v>
      </c>
      <c r="I238" s="9">
        <f>+Historicals!I138</f>
        <v>0</v>
      </c>
      <c r="J238" s="58">
        <f>J240+J244+J248</f>
        <v>0</v>
      </c>
      <c r="K238" s="58">
        <f t="shared" ref="K238:N238" si="624">K240+K244+K248</f>
        <v>0</v>
      </c>
      <c r="L238" s="58">
        <f t="shared" si="624"/>
        <v>0</v>
      </c>
      <c r="M238" s="58">
        <f t="shared" si="624"/>
        <v>0</v>
      </c>
      <c r="N238" s="58">
        <f t="shared" si="624"/>
        <v>0</v>
      </c>
    </row>
    <row r="239" spans="1:14" x14ac:dyDescent="0.3">
      <c r="A239" s="43" t="s">
        <v>145</v>
      </c>
      <c r="B239" s="59" t="str">
        <f t="shared" ref="B239" si="625">+IFERROR(B238/A238-1,"nm")</f>
        <v>nm</v>
      </c>
      <c r="C239" s="59">
        <f t="shared" ref="C239" si="626">+IFERROR(C238/B238-1,"nm")</f>
        <v>-5.0538737814263768E-2</v>
      </c>
      <c r="D239" s="59">
        <f t="shared" ref="D239" si="627">+IFERROR(D238/C238-1,"nm")</f>
        <v>-1</v>
      </c>
      <c r="E239" s="59" t="str">
        <f t="shared" ref="E239" si="628">+IFERROR(E238/D238-1,"nm")</f>
        <v>nm</v>
      </c>
      <c r="F239" s="59" t="str">
        <f t="shared" ref="F239" si="629">+IFERROR(F238/E238-1,"nm")</f>
        <v>nm</v>
      </c>
      <c r="G239" s="59" t="str">
        <f t="shared" ref="G239" si="630">+IFERROR(G238/F238-1,"nm")</f>
        <v>nm</v>
      </c>
      <c r="H239" s="59" t="str">
        <f t="shared" ref="H239" si="631">+IFERROR(H238/G238-1,"nm")</f>
        <v>nm</v>
      </c>
      <c r="I239" s="59" t="str">
        <f>+IFERROR(I238/H238-1,"nm")</f>
        <v>nm</v>
      </c>
      <c r="J239" s="58"/>
      <c r="K239" s="58"/>
      <c r="L239" s="58"/>
      <c r="M239" s="58"/>
      <c r="N239" s="58"/>
    </row>
    <row r="240" spans="1:14" x14ac:dyDescent="0.3">
      <c r="A240" s="44" t="s">
        <v>107</v>
      </c>
      <c r="B240" s="60">
        <f>+Historicals!B139</f>
        <v>2641</v>
      </c>
      <c r="C240" s="60">
        <f>+Historicals!C139</f>
        <v>2536</v>
      </c>
      <c r="D240" s="60">
        <f>+Historicals!D139</f>
        <v>0</v>
      </c>
      <c r="E240" s="60">
        <f>+Historicals!E139</f>
        <v>0</v>
      </c>
      <c r="F240" s="60">
        <f>+Historicals!F139</f>
        <v>0</v>
      </c>
      <c r="G240" s="60">
        <f>+Historicals!G139</f>
        <v>0</v>
      </c>
      <c r="H240" s="60">
        <f>+Historicals!H139</f>
        <v>0</v>
      </c>
      <c r="I240" s="60">
        <f>+Historicals!I139</f>
        <v>0</v>
      </c>
      <c r="J240" s="58"/>
      <c r="K240" s="58"/>
      <c r="L240" s="58"/>
      <c r="M240" s="58"/>
      <c r="N240" s="58"/>
    </row>
    <row r="241" spans="1:14" x14ac:dyDescent="0.3">
      <c r="A241" s="43" t="s">
        <v>145</v>
      </c>
      <c r="B241" s="59" t="str">
        <f t="shared" ref="B241" si="632">+IFERROR(B240/A240-1,"nm")</f>
        <v>nm</v>
      </c>
      <c r="C241" s="59">
        <f t="shared" ref="C241" si="633">+IFERROR(C240/B240-1,"nm")</f>
        <v>-3.9757667550170406E-2</v>
      </c>
      <c r="D241" s="59">
        <f t="shared" ref="D241" si="634">+IFERROR(D240/C240-1,"nm")</f>
        <v>-1</v>
      </c>
      <c r="E241" s="59" t="str">
        <f t="shared" ref="E241" si="635">+IFERROR(E240/D240-1,"nm")</f>
        <v>nm</v>
      </c>
      <c r="F241" s="59" t="str">
        <f t="shared" ref="F241" si="636">+IFERROR(F240/E240-1,"nm")</f>
        <v>nm</v>
      </c>
      <c r="G241" s="59" t="str">
        <f t="shared" ref="G241" si="637">+IFERROR(G240/F240-1,"nm")</f>
        <v>nm</v>
      </c>
      <c r="H241" s="59" t="str">
        <f t="shared" ref="H241" si="638">+IFERROR(H240/G240-1,"nm")</f>
        <v>nm</v>
      </c>
      <c r="I241" s="59" t="str">
        <f>+IFERROR(I240/H240-1,"nm")</f>
        <v>nm</v>
      </c>
      <c r="J241" s="58"/>
      <c r="K241" s="58"/>
      <c r="L241" s="58"/>
      <c r="M241" s="58"/>
      <c r="N241" s="58"/>
    </row>
    <row r="242" spans="1:14" x14ac:dyDescent="0.3">
      <c r="A242" s="43" t="s">
        <v>155</v>
      </c>
      <c r="B242" s="59">
        <f>+Historicals!B243</f>
        <v>0</v>
      </c>
      <c r="C242" s="59">
        <f>+Historicals!C243</f>
        <v>-3.9757667550170392E-2</v>
      </c>
      <c r="D242" s="59">
        <f>+Historicals!D243</f>
        <v>0</v>
      </c>
      <c r="E242" s="59">
        <f>+Historicals!E243</f>
        <v>0</v>
      </c>
      <c r="F242" s="59">
        <f>+Historicals!F243</f>
        <v>0</v>
      </c>
      <c r="G242" s="59">
        <f>+Historicals!G243</f>
        <v>0</v>
      </c>
      <c r="H242" s="59">
        <f>+Historicals!H243</f>
        <v>0</v>
      </c>
      <c r="I242" s="59">
        <f>+Historicals!I243</f>
        <v>0</v>
      </c>
      <c r="J242" s="58"/>
      <c r="K242" s="58"/>
      <c r="L242" s="58"/>
      <c r="M242" s="58"/>
      <c r="N242" s="58"/>
    </row>
    <row r="243" spans="1:14" x14ac:dyDescent="0.3">
      <c r="A243" s="43" t="s">
        <v>156</v>
      </c>
      <c r="B243" s="59" t="str">
        <f t="shared" ref="B243:H243" si="639">+IFERROR(B241-B242,"nm")</f>
        <v>nm</v>
      </c>
      <c r="C243" s="59">
        <f t="shared" si="639"/>
        <v>-1.3877787807814457E-17</v>
      </c>
      <c r="D243" s="59">
        <f t="shared" si="639"/>
        <v>-1</v>
      </c>
      <c r="E243" s="59" t="str">
        <f t="shared" si="639"/>
        <v>nm</v>
      </c>
      <c r="F243" s="59" t="str">
        <f t="shared" si="639"/>
        <v>nm</v>
      </c>
      <c r="G243" s="59" t="str">
        <f t="shared" si="639"/>
        <v>nm</v>
      </c>
      <c r="H243" s="59" t="str">
        <f t="shared" si="639"/>
        <v>nm</v>
      </c>
      <c r="I243" s="59" t="str">
        <f>+IFERROR(I241-I242,"nm")</f>
        <v>nm</v>
      </c>
      <c r="J243" s="58"/>
      <c r="K243" s="58"/>
      <c r="L243" s="58"/>
      <c r="M243" s="58"/>
      <c r="N243" s="58"/>
    </row>
    <row r="244" spans="1:14" x14ac:dyDescent="0.3">
      <c r="A244" s="44" t="s">
        <v>108</v>
      </c>
      <c r="B244" s="60">
        <f>+Historicals!B140</f>
        <v>1021</v>
      </c>
      <c r="C244" s="60">
        <f>+Historicals!C140</f>
        <v>947</v>
      </c>
      <c r="D244" s="60">
        <f>+Historicals!D140</f>
        <v>0</v>
      </c>
      <c r="E244" s="60">
        <f>+Historicals!E140</f>
        <v>0</v>
      </c>
      <c r="F244" s="60">
        <f>+Historicals!F140</f>
        <v>0</v>
      </c>
      <c r="G244" s="60">
        <f>+Historicals!G140</f>
        <v>0</v>
      </c>
      <c r="H244" s="60">
        <f>+Historicals!H140</f>
        <v>0</v>
      </c>
      <c r="I244" s="60">
        <f>+Historicals!I140</f>
        <v>0</v>
      </c>
      <c r="J244" s="58"/>
      <c r="K244" s="58"/>
      <c r="L244" s="58"/>
      <c r="M244" s="58"/>
      <c r="N244" s="58"/>
    </row>
    <row r="245" spans="1:14" x14ac:dyDescent="0.3">
      <c r="A245" s="43" t="s">
        <v>145</v>
      </c>
      <c r="B245" s="59" t="str">
        <f t="shared" ref="B245" si="640">+IFERROR(B244/A244-1,"nm")</f>
        <v>nm</v>
      </c>
      <c r="C245" s="59">
        <f t="shared" ref="C245" si="641">+IFERROR(C244/B244-1,"nm")</f>
        <v>-7.2477962781586691E-2</v>
      </c>
      <c r="D245" s="59">
        <f t="shared" ref="D245" si="642">+IFERROR(D244/C244-1,"nm")</f>
        <v>-1</v>
      </c>
      <c r="E245" s="59" t="str">
        <f t="shared" ref="E245" si="643">+IFERROR(E244/D244-1,"nm")</f>
        <v>nm</v>
      </c>
      <c r="F245" s="59" t="str">
        <f t="shared" ref="F245" si="644">+IFERROR(F244/E244-1,"nm")</f>
        <v>nm</v>
      </c>
      <c r="G245" s="59" t="str">
        <f t="shared" ref="G245" si="645">+IFERROR(G244/F244-1,"nm")</f>
        <v>nm</v>
      </c>
      <c r="H245" s="59" t="str">
        <f t="shared" ref="H245" si="646">+IFERROR(H244/G244-1,"nm")</f>
        <v>nm</v>
      </c>
      <c r="I245" s="59" t="str">
        <f>+IFERROR(I244/H244-1,"nm")</f>
        <v>nm</v>
      </c>
      <c r="J245" s="58"/>
      <c r="K245" s="58"/>
      <c r="L245" s="58"/>
      <c r="M245" s="58"/>
      <c r="N245" s="58"/>
    </row>
    <row r="246" spans="1:14" x14ac:dyDescent="0.3">
      <c r="A246" s="43" t="s">
        <v>155</v>
      </c>
      <c r="B246" s="59">
        <f>+Historicals!B244</f>
        <v>0</v>
      </c>
      <c r="C246" s="59">
        <f>+Historicals!C244</f>
        <v>-7.2477962781586677E-2</v>
      </c>
      <c r="D246" s="59">
        <f>+Historicals!D244</f>
        <v>0</v>
      </c>
      <c r="E246" s="59">
        <f>+Historicals!E244</f>
        <v>0</v>
      </c>
      <c r="F246" s="59">
        <f>+Historicals!F244</f>
        <v>0</v>
      </c>
      <c r="G246" s="59">
        <f>+Historicals!G244</f>
        <v>0</v>
      </c>
      <c r="H246" s="59">
        <f>+Historicals!H244</f>
        <v>0</v>
      </c>
      <c r="I246" s="59">
        <f>+Historicals!I244</f>
        <v>0</v>
      </c>
      <c r="J246" s="58"/>
      <c r="K246" s="58"/>
      <c r="L246" s="58"/>
      <c r="M246" s="58"/>
      <c r="N246" s="58"/>
    </row>
    <row r="247" spans="1:14" x14ac:dyDescent="0.3">
      <c r="A247" s="43" t="s">
        <v>156</v>
      </c>
      <c r="B247" s="59" t="str">
        <f t="shared" ref="B247:H247" si="647">+IFERROR(B245-B246,"nm")</f>
        <v>nm</v>
      </c>
      <c r="C247" s="59">
        <f t="shared" si="647"/>
        <v>-1.3877787807814457E-17</v>
      </c>
      <c r="D247" s="59">
        <f t="shared" si="647"/>
        <v>-1</v>
      </c>
      <c r="E247" s="59" t="str">
        <f t="shared" si="647"/>
        <v>nm</v>
      </c>
      <c r="F247" s="59" t="str">
        <f t="shared" si="647"/>
        <v>nm</v>
      </c>
      <c r="G247" s="59" t="str">
        <f t="shared" si="647"/>
        <v>nm</v>
      </c>
      <c r="H247" s="59" t="str">
        <f t="shared" si="647"/>
        <v>nm</v>
      </c>
      <c r="I247" s="59" t="str">
        <f>+IFERROR(I245-I246,"nm")</f>
        <v>nm</v>
      </c>
      <c r="J247" s="58"/>
      <c r="K247" s="58"/>
      <c r="L247" s="58"/>
      <c r="M247" s="58"/>
      <c r="N247" s="58"/>
    </row>
    <row r="248" spans="1:14" x14ac:dyDescent="0.3">
      <c r="A248" s="44" t="s">
        <v>109</v>
      </c>
      <c r="B248" s="60">
        <f>+Historicals!B141</f>
        <v>236</v>
      </c>
      <c r="C248" s="60">
        <f>+Historicals!C141</f>
        <v>218</v>
      </c>
      <c r="D248" s="60">
        <f>+Historicals!D141</f>
        <v>0</v>
      </c>
      <c r="E248" s="60">
        <f>+Historicals!E141</f>
        <v>0</v>
      </c>
      <c r="F248" s="60">
        <f>+Historicals!F141</f>
        <v>0</v>
      </c>
      <c r="G248" s="60">
        <f>+Historicals!G141</f>
        <v>0</v>
      </c>
      <c r="H248" s="60">
        <f>+Historicals!H141</f>
        <v>0</v>
      </c>
      <c r="I248" s="60">
        <f>+Historicals!I141</f>
        <v>0</v>
      </c>
      <c r="J248" s="58"/>
      <c r="K248" s="58"/>
      <c r="L248" s="58"/>
      <c r="M248" s="58"/>
      <c r="N248" s="58"/>
    </row>
    <row r="249" spans="1:14" x14ac:dyDescent="0.3">
      <c r="A249" s="43" t="s">
        <v>145</v>
      </c>
      <c r="B249" s="59" t="str">
        <f t="shared" ref="B249" si="648">+IFERROR(B248/A248-1,"nm")</f>
        <v>nm</v>
      </c>
      <c r="C249" s="59">
        <f t="shared" ref="C249" si="649">+IFERROR(C248/B248-1,"nm")</f>
        <v>-7.6271186440677985E-2</v>
      </c>
      <c r="D249" s="59">
        <f t="shared" ref="D249" si="650">+IFERROR(D248/C248-1,"nm")</f>
        <v>-1</v>
      </c>
      <c r="E249" s="59" t="str">
        <f t="shared" ref="E249" si="651">+IFERROR(E248/D248-1,"nm")</f>
        <v>nm</v>
      </c>
      <c r="F249" s="59" t="str">
        <f t="shared" ref="F249" si="652">+IFERROR(F248/E248-1,"nm")</f>
        <v>nm</v>
      </c>
      <c r="G249" s="59" t="str">
        <f t="shared" ref="G249" si="653">+IFERROR(G248/F248-1,"nm")</f>
        <v>nm</v>
      </c>
      <c r="H249" s="59" t="str">
        <f t="shared" ref="H249" si="654">+IFERROR(H248/G248-1,"nm")</f>
        <v>nm</v>
      </c>
      <c r="I249" s="59" t="str">
        <f>+IFERROR(I248/H248-1,"nm")</f>
        <v>nm</v>
      </c>
      <c r="J249" s="58"/>
      <c r="K249" s="58"/>
      <c r="L249" s="58"/>
      <c r="M249" s="58"/>
      <c r="N249" s="58"/>
    </row>
    <row r="250" spans="1:14" x14ac:dyDescent="0.3">
      <c r="A250" s="43" t="s">
        <v>155</v>
      </c>
      <c r="B250" s="59">
        <f>+Historicals!B245</f>
        <v>0</v>
      </c>
      <c r="C250" s="59">
        <f>+Historicals!C245</f>
        <v>-7.6271186440677971E-2</v>
      </c>
      <c r="D250" s="59">
        <f>+Historicals!D245</f>
        <v>0</v>
      </c>
      <c r="E250" s="59">
        <f>+Historicals!E245</f>
        <v>0</v>
      </c>
      <c r="F250" s="59">
        <f>+Historicals!F245</f>
        <v>0</v>
      </c>
      <c r="G250" s="59">
        <f>+Historicals!G245</f>
        <v>0</v>
      </c>
      <c r="H250" s="59">
        <f>+Historicals!H245</f>
        <v>0</v>
      </c>
      <c r="I250" s="59">
        <f>+Historicals!I245</f>
        <v>0</v>
      </c>
      <c r="J250" s="58"/>
      <c r="K250" s="58"/>
      <c r="L250" s="58"/>
      <c r="M250" s="58"/>
      <c r="N250" s="58"/>
    </row>
    <row r="251" spans="1:14" x14ac:dyDescent="0.3">
      <c r="A251" s="43" t="s">
        <v>156</v>
      </c>
      <c r="B251" s="59" t="str">
        <f t="shared" ref="B251:H251" si="655">+IFERROR(B249-B250,"nm")</f>
        <v>nm</v>
      </c>
      <c r="C251" s="59">
        <f t="shared" si="655"/>
        <v>-1.3877787807814457E-17</v>
      </c>
      <c r="D251" s="59">
        <f t="shared" si="655"/>
        <v>-1</v>
      </c>
      <c r="E251" s="59" t="str">
        <f t="shared" si="655"/>
        <v>nm</v>
      </c>
      <c r="F251" s="59" t="str">
        <f t="shared" si="655"/>
        <v>nm</v>
      </c>
      <c r="G251" s="59" t="str">
        <f t="shared" si="655"/>
        <v>nm</v>
      </c>
      <c r="H251" s="59" t="str">
        <f t="shared" si="655"/>
        <v>nm</v>
      </c>
      <c r="I251" s="59" t="str">
        <f>+IFERROR(I249-I250,"nm")</f>
        <v>nm</v>
      </c>
      <c r="J251" s="58"/>
      <c r="K251" s="58"/>
      <c r="L251" s="58"/>
      <c r="M251" s="58"/>
      <c r="N251" s="58"/>
    </row>
    <row r="252" spans="1:14" x14ac:dyDescent="0.3">
      <c r="A252" s="9" t="s">
        <v>147</v>
      </c>
      <c r="B252" s="46">
        <f t="shared" ref="B252:H252" si="656">+B259+B255</f>
        <v>845</v>
      </c>
      <c r="C252" s="46">
        <f t="shared" si="656"/>
        <v>917</v>
      </c>
      <c r="D252" s="46">
        <f t="shared" si="656"/>
        <v>38</v>
      </c>
      <c r="E252" s="46">
        <f t="shared" si="656"/>
        <v>0</v>
      </c>
      <c r="F252" s="46">
        <f t="shared" si="656"/>
        <v>0</v>
      </c>
      <c r="G252" s="46">
        <f t="shared" si="656"/>
        <v>0</v>
      </c>
      <c r="H252" s="46">
        <f t="shared" si="656"/>
        <v>0</v>
      </c>
      <c r="I252" s="46">
        <f>+I259+I255</f>
        <v>0</v>
      </c>
      <c r="J252" s="58"/>
      <c r="K252" s="58"/>
      <c r="L252" s="58"/>
      <c r="M252" s="58"/>
      <c r="N252" s="58"/>
    </row>
    <row r="253" spans="1:14" x14ac:dyDescent="0.3">
      <c r="A253" s="45" t="s">
        <v>145</v>
      </c>
      <c r="B253" s="59" t="str">
        <f t="shared" ref="B253" si="657">+IFERROR(B252/A252-1,"nm")</f>
        <v>nm</v>
      </c>
      <c r="C253" s="59">
        <f t="shared" ref="C253" si="658">+IFERROR(C252/B252-1,"nm")</f>
        <v>8.5207100591715879E-2</v>
      </c>
      <c r="D253" s="59">
        <f t="shared" ref="D253" si="659">+IFERROR(D252/C252-1,"nm")</f>
        <v>-0.95856052344601961</v>
      </c>
      <c r="E253" s="59">
        <f t="shared" ref="E253" si="660">+IFERROR(E252/D252-1,"nm")</f>
        <v>-1</v>
      </c>
      <c r="F253" s="59" t="str">
        <f t="shared" ref="F253" si="661">+IFERROR(F252/E252-1,"nm")</f>
        <v>nm</v>
      </c>
      <c r="G253" s="59" t="str">
        <f t="shared" ref="G253" si="662">+IFERROR(G252/F252-1,"nm")</f>
        <v>nm</v>
      </c>
      <c r="H253" s="59" t="str">
        <f t="shared" ref="H253" si="663">+IFERROR(H252/G252-1,"nm")</f>
        <v>nm</v>
      </c>
      <c r="I253" s="59" t="str">
        <f>+IFERROR(I252/H252-1,"nm")</f>
        <v>nm</v>
      </c>
      <c r="J253" s="58"/>
      <c r="K253" s="58"/>
      <c r="L253" s="58"/>
      <c r="M253" s="58"/>
      <c r="N253" s="58"/>
    </row>
    <row r="254" spans="1:14" x14ac:dyDescent="0.3">
      <c r="A254" s="45" t="s">
        <v>148</v>
      </c>
      <c r="B254" s="59">
        <f>+IFERROR(B252/B238,"nm")</f>
        <v>0.2167778347870703</v>
      </c>
      <c r="C254" s="59">
        <f t="shared" ref="C254:I254" si="664">+IFERROR(C252/C238,"nm")</f>
        <v>0.24777087273709808</v>
      </c>
      <c r="D254" s="59" t="str">
        <f t="shared" si="664"/>
        <v>nm</v>
      </c>
      <c r="E254" s="59" t="str">
        <f t="shared" si="664"/>
        <v>nm</v>
      </c>
      <c r="F254" s="59" t="str">
        <f t="shared" si="664"/>
        <v>nm</v>
      </c>
      <c r="G254" s="59" t="str">
        <f t="shared" si="664"/>
        <v>nm</v>
      </c>
      <c r="H254" s="59" t="str">
        <f t="shared" si="664"/>
        <v>nm</v>
      </c>
      <c r="I254" s="59" t="str">
        <f t="shared" si="664"/>
        <v>nm</v>
      </c>
      <c r="J254" s="58"/>
      <c r="K254" s="58"/>
      <c r="L254" s="58"/>
      <c r="M254" s="58"/>
      <c r="N254" s="58"/>
    </row>
    <row r="255" spans="1:14" x14ac:dyDescent="0.3">
      <c r="A255" s="9" t="s">
        <v>149</v>
      </c>
      <c r="B255" s="9">
        <f>+Historicals!B205</f>
        <v>27</v>
      </c>
      <c r="C255" s="9">
        <f>+Historicals!C205</f>
        <v>25</v>
      </c>
      <c r="D255" s="9">
        <f>+Historicals!D205</f>
        <v>38</v>
      </c>
      <c r="E255" s="9">
        <f>+Historicals!E205</f>
        <v>0</v>
      </c>
      <c r="F255" s="9">
        <f>+Historicals!F205</f>
        <v>0</v>
      </c>
      <c r="G255" s="9">
        <f>+Historicals!G205</f>
        <v>0</v>
      </c>
      <c r="H255" s="9">
        <f>+Historicals!H205</f>
        <v>0</v>
      </c>
      <c r="I255" s="9">
        <f>+Historicals!I205</f>
        <v>0</v>
      </c>
      <c r="J255" s="58"/>
      <c r="K255" s="58"/>
      <c r="L255" s="58"/>
      <c r="M255" s="58"/>
      <c r="N255" s="58"/>
    </row>
    <row r="256" spans="1:14" x14ac:dyDescent="0.3">
      <c r="A256" s="45" t="s">
        <v>145</v>
      </c>
      <c r="B256" s="59" t="str">
        <f t="shared" ref="B256" si="665">+IFERROR(B255/A255-1,"nm")</f>
        <v>nm</v>
      </c>
      <c r="C256" s="59">
        <f t="shared" ref="C256" si="666">+IFERROR(C255/B255-1,"nm")</f>
        <v>-7.407407407407407E-2</v>
      </c>
      <c r="D256" s="59">
        <f t="shared" ref="D256" si="667">+IFERROR(D255/C255-1,"nm")</f>
        <v>0.52</v>
      </c>
      <c r="E256" s="59">
        <f t="shared" ref="E256" si="668">+IFERROR(E255/D255-1,"nm")</f>
        <v>-1</v>
      </c>
      <c r="F256" s="59" t="str">
        <f t="shared" ref="F256" si="669">+IFERROR(F255/E255-1,"nm")</f>
        <v>nm</v>
      </c>
      <c r="G256" s="59" t="str">
        <f t="shared" ref="G256" si="670">+IFERROR(G255/F255-1,"nm")</f>
        <v>nm</v>
      </c>
      <c r="H256" s="59" t="str">
        <f t="shared" ref="H256" si="671">+IFERROR(H255/G255-1,"nm")</f>
        <v>nm</v>
      </c>
      <c r="I256" s="59" t="str">
        <f>+IFERROR(I255/H255-1,"nm")</f>
        <v>nm</v>
      </c>
      <c r="J256" s="58"/>
      <c r="K256" s="58"/>
      <c r="L256" s="58"/>
      <c r="M256" s="58"/>
      <c r="N256" s="58"/>
    </row>
    <row r="257" spans="1:14" x14ac:dyDescent="0.3">
      <c r="A257" s="45" t="s">
        <v>150</v>
      </c>
      <c r="B257" s="59">
        <f>+IFERROR(B255/B238,"nm")</f>
        <v>6.926629040533607E-3</v>
      </c>
      <c r="C257" s="59">
        <f t="shared" ref="C257:I257" si="672">+IFERROR(C255/C238,"nm")</f>
        <v>6.754931099702783E-3</v>
      </c>
      <c r="D257" s="59" t="str">
        <f t="shared" si="672"/>
        <v>nm</v>
      </c>
      <c r="E257" s="59" t="str">
        <f t="shared" si="672"/>
        <v>nm</v>
      </c>
      <c r="F257" s="59" t="str">
        <f t="shared" si="672"/>
        <v>nm</v>
      </c>
      <c r="G257" s="59" t="str">
        <f t="shared" si="672"/>
        <v>nm</v>
      </c>
      <c r="H257" s="59" t="str">
        <f t="shared" si="672"/>
        <v>nm</v>
      </c>
      <c r="I257" s="59" t="str">
        <f t="shared" si="672"/>
        <v>nm</v>
      </c>
      <c r="J257" s="58"/>
      <c r="K257" s="58"/>
      <c r="L257" s="58"/>
      <c r="M257" s="58"/>
      <c r="N257" s="58"/>
    </row>
    <row r="258" spans="1:14" x14ac:dyDescent="0.3">
      <c r="A258" s="45" t="s">
        <v>157</v>
      </c>
      <c r="B258" s="59"/>
      <c r="C258" s="59"/>
      <c r="D258" s="59"/>
      <c r="E258" s="59"/>
      <c r="F258" s="59"/>
      <c r="G258" s="59"/>
      <c r="H258" s="59"/>
      <c r="I258" s="59"/>
      <c r="J258" s="58"/>
      <c r="K258" s="58"/>
      <c r="L258" s="58"/>
      <c r="M258" s="58"/>
      <c r="N258" s="58"/>
    </row>
    <row r="259" spans="1:14" x14ac:dyDescent="0.3">
      <c r="A259" s="9" t="s">
        <v>151</v>
      </c>
      <c r="B259" s="9">
        <f>+Historicals!B160</f>
        <v>818</v>
      </c>
      <c r="C259" s="9">
        <f>+Historicals!C160</f>
        <v>892</v>
      </c>
      <c r="D259" s="9">
        <f>+Historicals!D160</f>
        <v>0</v>
      </c>
      <c r="E259" s="9">
        <f>+Historicals!E160</f>
        <v>0</v>
      </c>
      <c r="F259" s="9">
        <f>+Historicals!F160</f>
        <v>0</v>
      </c>
      <c r="G259" s="9">
        <f>+Historicals!G160</f>
        <v>0</v>
      </c>
      <c r="H259" s="9">
        <f>+Historicals!H160</f>
        <v>0</v>
      </c>
      <c r="I259" s="9">
        <f>+Historicals!I160</f>
        <v>0</v>
      </c>
      <c r="J259" s="58"/>
      <c r="K259" s="58"/>
      <c r="L259" s="58"/>
      <c r="M259" s="58"/>
      <c r="N259" s="58"/>
    </row>
    <row r="260" spans="1:14" x14ac:dyDescent="0.3">
      <c r="A260" s="45" t="s">
        <v>145</v>
      </c>
      <c r="B260" s="59" t="str">
        <f t="shared" ref="B260" si="673">+IFERROR(B259/A259-1,"nm")</f>
        <v>nm</v>
      </c>
      <c r="C260" s="59">
        <f t="shared" ref="C260" si="674">+IFERROR(C259/B259-1,"nm")</f>
        <v>9.0464547677261642E-2</v>
      </c>
      <c r="D260" s="59">
        <f t="shared" ref="D260" si="675">+IFERROR(D259/C259-1,"nm")</f>
        <v>-1</v>
      </c>
      <c r="E260" s="59" t="str">
        <f t="shared" ref="E260" si="676">+IFERROR(E259/D259-1,"nm")</f>
        <v>nm</v>
      </c>
      <c r="F260" s="59" t="str">
        <f t="shared" ref="F260" si="677">+IFERROR(F259/E259-1,"nm")</f>
        <v>nm</v>
      </c>
      <c r="G260" s="59" t="str">
        <f t="shared" ref="G260" si="678">+IFERROR(G259/F259-1,"nm")</f>
        <v>nm</v>
      </c>
      <c r="H260" s="59" t="str">
        <f t="shared" ref="H260" si="679">+IFERROR(H259/G259-1,"nm")</f>
        <v>nm</v>
      </c>
      <c r="I260" s="59" t="str">
        <f>+IFERROR(I259/H259-1,"nm")</f>
        <v>nm</v>
      </c>
      <c r="J260" s="58"/>
      <c r="K260" s="58"/>
      <c r="L260" s="58"/>
      <c r="M260" s="58"/>
      <c r="N260" s="58"/>
    </row>
    <row r="261" spans="1:14" x14ac:dyDescent="0.3">
      <c r="A261" s="45" t="s">
        <v>148</v>
      </c>
      <c r="B261" s="59">
        <f>+IFERROR(B259/B238,"nm")</f>
        <v>0.20985120574653668</v>
      </c>
      <c r="C261" s="59">
        <f t="shared" ref="C261:I261" si="680">+IFERROR(C259/C238,"nm")</f>
        <v>0.24101594163739529</v>
      </c>
      <c r="D261" s="59" t="str">
        <f t="shared" si="680"/>
        <v>nm</v>
      </c>
      <c r="E261" s="59" t="str">
        <f t="shared" si="680"/>
        <v>nm</v>
      </c>
      <c r="F261" s="59" t="str">
        <f t="shared" si="680"/>
        <v>nm</v>
      </c>
      <c r="G261" s="59" t="str">
        <f t="shared" si="680"/>
        <v>nm</v>
      </c>
      <c r="H261" s="59" t="str">
        <f t="shared" si="680"/>
        <v>nm</v>
      </c>
      <c r="I261" s="59" t="str">
        <f t="shared" si="680"/>
        <v>nm</v>
      </c>
      <c r="J261" s="58"/>
      <c r="K261" s="58"/>
      <c r="L261" s="58"/>
      <c r="M261" s="58"/>
      <c r="N261" s="58"/>
    </row>
    <row r="262" spans="1:14" x14ac:dyDescent="0.3">
      <c r="A262" s="9" t="s">
        <v>152</v>
      </c>
      <c r="B262" s="9">
        <f>+Historicals!B190</f>
        <v>37</v>
      </c>
      <c r="C262" s="9">
        <f>+Historicals!C190</f>
        <v>51</v>
      </c>
      <c r="D262" s="9">
        <f>+Historicals!D190</f>
        <v>39</v>
      </c>
      <c r="E262" s="9">
        <f>+Historicals!E190</f>
        <v>0</v>
      </c>
      <c r="F262" s="9">
        <f>+Historicals!F190</f>
        <v>0</v>
      </c>
      <c r="G262" s="9">
        <f>+Historicals!G190</f>
        <v>0</v>
      </c>
      <c r="H262" s="9">
        <f>+Historicals!H190</f>
        <v>0</v>
      </c>
      <c r="I262" s="9">
        <f>+Historicals!I190</f>
        <v>0</v>
      </c>
      <c r="J262" s="9"/>
      <c r="K262" s="58"/>
      <c r="L262" s="58"/>
      <c r="M262" s="58"/>
      <c r="N262" s="58"/>
    </row>
    <row r="263" spans="1:14" x14ac:dyDescent="0.3">
      <c r="A263" s="45" t="s">
        <v>145</v>
      </c>
      <c r="B263" s="59"/>
      <c r="C263" s="59">
        <f t="shared" ref="C263" si="681">+IFERROR(C262/B262-1,"nm")</f>
        <v>0.37837837837837829</v>
      </c>
      <c r="D263" s="59">
        <f t="shared" ref="D263" si="682">+IFERROR(D262/C262-1,"nm")</f>
        <v>-0.23529411764705888</v>
      </c>
      <c r="E263" s="59">
        <f t="shared" ref="E263" si="683">+IFERROR(E262/D262-1,"nm")</f>
        <v>-1</v>
      </c>
      <c r="F263" s="59" t="str">
        <f t="shared" ref="F263" si="684">+IFERROR(F262/E262-1,"nm")</f>
        <v>nm</v>
      </c>
      <c r="G263" s="59" t="str">
        <f t="shared" ref="G263" si="685">+IFERROR(G262/F262-1,"nm")</f>
        <v>nm</v>
      </c>
      <c r="H263" s="59" t="str">
        <f t="shared" ref="H263" si="686">+IFERROR(H262/G262-1,"nm")</f>
        <v>nm</v>
      </c>
      <c r="I263" s="59" t="str">
        <f>+IFERROR(I262/H262-1,"nm")</f>
        <v>nm</v>
      </c>
      <c r="J263" s="58"/>
      <c r="K263" s="58"/>
      <c r="L263" s="58"/>
      <c r="M263" s="58"/>
      <c r="N263" s="58"/>
    </row>
    <row r="264" spans="1:14" x14ac:dyDescent="0.3">
      <c r="A264" s="45" t="s">
        <v>150</v>
      </c>
      <c r="B264" s="59">
        <f>+IFERROR(B262/B238,"nm")</f>
        <v>9.4920472036942021E-3</v>
      </c>
      <c r="C264" s="59">
        <f t="shared" ref="C264:I264" si="687">+IFERROR(C262/C238,"nm")</f>
        <v>1.3780059443393677E-2</v>
      </c>
      <c r="D264" s="59" t="str">
        <f t="shared" si="687"/>
        <v>nm</v>
      </c>
      <c r="E264" s="59" t="str">
        <f t="shared" si="687"/>
        <v>nm</v>
      </c>
      <c r="F264" s="59" t="str">
        <f t="shared" si="687"/>
        <v>nm</v>
      </c>
      <c r="G264" s="59" t="str">
        <f t="shared" si="687"/>
        <v>nm</v>
      </c>
      <c r="H264" s="59" t="str">
        <f t="shared" si="687"/>
        <v>nm</v>
      </c>
      <c r="I264" s="59" t="str">
        <f t="shared" si="687"/>
        <v>nm</v>
      </c>
      <c r="J264" s="58"/>
      <c r="K264" s="58"/>
      <c r="L264" s="58"/>
      <c r="M264" s="58"/>
      <c r="N264" s="58"/>
    </row>
    <row r="265" spans="1:14" x14ac:dyDescent="0.3">
      <c r="A265" s="9" t="s">
        <v>153</v>
      </c>
      <c r="B265" s="52">
        <f>Historicals!B175</f>
        <v>103</v>
      </c>
      <c r="C265" s="52">
        <f>Historicals!C175</f>
        <v>109</v>
      </c>
      <c r="D265" s="52">
        <f>Historicals!D175</f>
        <v>0</v>
      </c>
      <c r="E265" s="52">
        <f>Historicals!E175</f>
        <v>0</v>
      </c>
      <c r="F265" s="52">
        <f>Historicals!F175</f>
        <v>0</v>
      </c>
      <c r="G265" s="52">
        <f>Historicals!G175</f>
        <v>0</v>
      </c>
      <c r="H265" s="52">
        <f>Historicals!H175</f>
        <v>0</v>
      </c>
      <c r="I265" s="52">
        <f>Historicals!I175</f>
        <v>0</v>
      </c>
      <c r="J265" s="58"/>
      <c r="K265" s="58"/>
      <c r="L265" s="58"/>
      <c r="M265" s="58"/>
      <c r="N265" s="58"/>
    </row>
    <row r="266" spans="1:14" x14ac:dyDescent="0.3">
      <c r="A266" s="45" t="s">
        <v>145</v>
      </c>
      <c r="B266" s="59" t="str">
        <f>IFERROR(((B265-A265)/A265), "nm")</f>
        <v>nm</v>
      </c>
      <c r="C266" s="59">
        <f t="shared" ref="C266:I266" si="688">IFERROR(((C265-B265)/B265), "nm")</f>
        <v>5.8252427184466021E-2</v>
      </c>
      <c r="D266" s="59">
        <f t="shared" si="688"/>
        <v>-1</v>
      </c>
      <c r="E266" s="59" t="str">
        <f t="shared" si="688"/>
        <v>nm</v>
      </c>
      <c r="F266" s="59" t="str">
        <f t="shared" si="688"/>
        <v>nm</v>
      </c>
      <c r="G266" s="59" t="str">
        <f t="shared" si="688"/>
        <v>nm</v>
      </c>
      <c r="H266" s="59" t="str">
        <f t="shared" si="688"/>
        <v>nm</v>
      </c>
      <c r="I266" s="59" t="str">
        <f t="shared" si="688"/>
        <v>nm</v>
      </c>
      <c r="J266" s="58"/>
      <c r="K266" s="58"/>
      <c r="L266" s="58"/>
      <c r="M266" s="58"/>
      <c r="N266" s="58"/>
    </row>
    <row r="267" spans="1:14" x14ac:dyDescent="0.3">
      <c r="A267" s="45" t="s">
        <v>150</v>
      </c>
      <c r="B267" s="59">
        <f>B265/B238</f>
        <v>2.642380708055413E-2</v>
      </c>
      <c r="C267" s="59">
        <f t="shared" ref="C267:I267" si="689">C265/C238</f>
        <v>2.9451499594704136E-2</v>
      </c>
      <c r="D267" s="59" t="e">
        <f t="shared" si="689"/>
        <v>#DIV/0!</v>
      </c>
      <c r="E267" s="59" t="e">
        <f t="shared" si="689"/>
        <v>#DIV/0!</v>
      </c>
      <c r="F267" s="59" t="e">
        <f t="shared" si="689"/>
        <v>#DIV/0!</v>
      </c>
      <c r="G267" s="59" t="e">
        <f t="shared" si="689"/>
        <v>#DIV/0!</v>
      </c>
      <c r="H267" s="59" t="e">
        <f t="shared" si="689"/>
        <v>#DIV/0!</v>
      </c>
      <c r="I267" s="59" t="e">
        <f t="shared" si="689"/>
        <v>#DIV/0!</v>
      </c>
      <c r="J267" s="58"/>
      <c r="K267" s="58"/>
      <c r="L267" s="58"/>
      <c r="M267" s="58"/>
      <c r="N267" s="58"/>
    </row>
    <row r="268" spans="1:14" x14ac:dyDescent="0.3">
      <c r="A268" s="42" t="str">
        <f>+Historicals!A248</f>
        <v>Converse</v>
      </c>
      <c r="B268" s="42"/>
      <c r="C268" s="42"/>
      <c r="D268" s="42"/>
      <c r="E268" s="42"/>
      <c r="F268" s="42"/>
      <c r="G268" s="42"/>
      <c r="H268" s="42"/>
      <c r="I268" s="42"/>
      <c r="J268" s="38"/>
      <c r="K268" s="38"/>
      <c r="L268" s="38"/>
      <c r="M268" s="38"/>
      <c r="N268" s="38"/>
    </row>
    <row r="269" spans="1:14" x14ac:dyDescent="0.3">
      <c r="A269" s="9" t="s">
        <v>154</v>
      </c>
      <c r="B269" s="9">
        <f>Historicals!B144</f>
        <v>1982</v>
      </c>
      <c r="C269" s="9">
        <f>Historicals!C144</f>
        <v>1955</v>
      </c>
      <c r="D269" s="9">
        <f>Historicals!D144</f>
        <v>2042</v>
      </c>
      <c r="E269" s="9">
        <f>Historicals!E144</f>
        <v>1886</v>
      </c>
      <c r="F269" s="9">
        <f>Historicals!F144</f>
        <v>1906</v>
      </c>
      <c r="G269" s="9">
        <f>Historicals!G144</f>
        <v>1846</v>
      </c>
      <c r="H269" s="9">
        <f>Historicals!H144</f>
        <v>2205</v>
      </c>
      <c r="I269" s="9">
        <f>Historicals!I144</f>
        <v>2346</v>
      </c>
      <c r="J269" s="46">
        <f>J271+J275+J279+J283</f>
        <v>2346</v>
      </c>
      <c r="K269" s="46">
        <f t="shared" ref="K269:N269" si="690">K271+K275+K279+K283</f>
        <v>2346</v>
      </c>
      <c r="L269" s="46">
        <f t="shared" si="690"/>
        <v>2346</v>
      </c>
      <c r="M269" s="46">
        <f t="shared" si="690"/>
        <v>2346</v>
      </c>
      <c r="N269" s="46">
        <f t="shared" si="690"/>
        <v>2346</v>
      </c>
    </row>
    <row r="270" spans="1:14" x14ac:dyDescent="0.3">
      <c r="A270" s="43" t="s">
        <v>145</v>
      </c>
      <c r="B270" s="59" t="str">
        <f t="shared" ref="B270" si="691">+IFERROR(B269/A269-1,"nm")</f>
        <v>nm</v>
      </c>
      <c r="C270" s="59">
        <f t="shared" ref="C270" si="692">+IFERROR(C269/B269-1,"nm")</f>
        <v>-1.3622603430877955E-2</v>
      </c>
      <c r="D270" s="59">
        <f t="shared" ref="D270" si="693">+IFERROR(D269/C269-1,"nm")</f>
        <v>4.4501278772378416E-2</v>
      </c>
      <c r="E270" s="59">
        <f t="shared" ref="E270" si="694">+IFERROR(E269/D269-1,"nm")</f>
        <v>-7.6395690499510338E-2</v>
      </c>
      <c r="F270" s="59">
        <f t="shared" ref="F270" si="695">+IFERROR(F269/E269-1,"nm")</f>
        <v>1.0604453870625585E-2</v>
      </c>
      <c r="G270" s="59">
        <f t="shared" ref="G270" si="696">+IFERROR(G269/F269-1,"nm")</f>
        <v>-3.147953830010497E-2</v>
      </c>
      <c r="H270" s="59">
        <f t="shared" ref="H270" si="697">+IFERROR(H269/G269-1,"nm")</f>
        <v>0.19447453954496208</v>
      </c>
      <c r="I270" s="59">
        <f>+IFERROR(I269/H269-1,"nm")</f>
        <v>6.3945578231292544E-2</v>
      </c>
      <c r="J270" s="59">
        <f>+IFERROR(J269/I269-1,"nm")</f>
        <v>0</v>
      </c>
      <c r="K270" s="59">
        <f t="shared" ref="K270:N270" si="698">+IFERROR(K269/J269-1,"nm")</f>
        <v>0</v>
      </c>
      <c r="L270" s="59">
        <f t="shared" si="698"/>
        <v>0</v>
      </c>
      <c r="M270" s="59">
        <f t="shared" si="698"/>
        <v>0</v>
      </c>
      <c r="N270" s="59">
        <f t="shared" si="698"/>
        <v>0</v>
      </c>
    </row>
    <row r="271" spans="1:14" x14ac:dyDescent="0.3">
      <c r="A271" s="44" t="s">
        <v>107</v>
      </c>
      <c r="B271" s="60">
        <f>Historicals!B145</f>
        <v>0</v>
      </c>
      <c r="C271" s="60">
        <f>Historicals!C145</f>
        <v>0</v>
      </c>
      <c r="D271" s="60">
        <f>Historicals!D145</f>
        <v>0</v>
      </c>
      <c r="E271" s="60">
        <f>Historicals!E145</f>
        <v>0</v>
      </c>
      <c r="F271" s="60">
        <f>Historicals!F145</f>
        <v>1658</v>
      </c>
      <c r="G271" s="60">
        <f>Historicals!G145</f>
        <v>1642</v>
      </c>
      <c r="H271" s="60">
        <f>Historicals!H145</f>
        <v>1986</v>
      </c>
      <c r="I271" s="60">
        <f>Historicals!I145</f>
        <v>2094</v>
      </c>
      <c r="J271" s="61">
        <f>I271*(1+J272)</f>
        <v>2094</v>
      </c>
      <c r="K271" s="61">
        <f t="shared" ref="K271:N271" si="699">J271*(1+K272)</f>
        <v>2094</v>
      </c>
      <c r="L271" s="61">
        <f t="shared" si="699"/>
        <v>2094</v>
      </c>
      <c r="M271" s="61">
        <f t="shared" si="699"/>
        <v>2094</v>
      </c>
      <c r="N271" s="61">
        <f t="shared" si="699"/>
        <v>2094</v>
      </c>
    </row>
    <row r="272" spans="1:14" x14ac:dyDescent="0.3">
      <c r="A272" s="43" t="s">
        <v>145</v>
      </c>
      <c r="B272" s="59" t="str">
        <f t="shared" ref="B272" si="700">+IFERROR(B271/A271-1,"nm")</f>
        <v>nm</v>
      </c>
      <c r="C272" s="59" t="str">
        <f t="shared" ref="C272" si="701">+IFERROR(C271/B271-1,"nm")</f>
        <v>nm</v>
      </c>
      <c r="D272" s="59" t="str">
        <f t="shared" ref="D272" si="702">+IFERROR(D271/C271-1,"nm")</f>
        <v>nm</v>
      </c>
      <c r="E272" s="59" t="str">
        <f t="shared" ref="E272" si="703">+IFERROR(E271/D271-1,"nm")</f>
        <v>nm</v>
      </c>
      <c r="F272" s="59" t="str">
        <f t="shared" ref="F272" si="704">+IFERROR(F271/E271-1,"nm")</f>
        <v>nm</v>
      </c>
      <c r="G272" s="59">
        <f t="shared" ref="G272" si="705">+IFERROR(G271/F271-1,"nm")</f>
        <v>-9.6501809408926498E-3</v>
      </c>
      <c r="H272" s="59">
        <f t="shared" ref="H272" si="706">+IFERROR(H271/G271-1,"nm")</f>
        <v>0.2095006090133984</v>
      </c>
      <c r="I272" s="59">
        <f>+IFERROR(I271/H271-1,"nm")</f>
        <v>5.4380664652567967E-2</v>
      </c>
      <c r="J272" s="59">
        <f>J273+J274</f>
        <v>0</v>
      </c>
      <c r="K272" s="59">
        <f t="shared" ref="K272:N272" si="707">K273+K274</f>
        <v>0</v>
      </c>
      <c r="L272" s="59">
        <f t="shared" si="707"/>
        <v>0</v>
      </c>
      <c r="M272" s="59">
        <f t="shared" si="707"/>
        <v>0</v>
      </c>
      <c r="N272" s="59">
        <f t="shared" si="707"/>
        <v>0</v>
      </c>
    </row>
    <row r="273" spans="1:14" x14ac:dyDescent="0.3">
      <c r="A273" s="43" t="s">
        <v>155</v>
      </c>
      <c r="B273" s="59">
        <f>Historicals!B249</f>
        <v>0</v>
      </c>
      <c r="C273" s="59">
        <f>Historicals!C249</f>
        <v>0</v>
      </c>
      <c r="D273" s="59">
        <f>Historicals!D249</f>
        <v>0</v>
      </c>
      <c r="E273" s="59">
        <f>Historicals!E249</f>
        <v>0</v>
      </c>
      <c r="F273" s="59">
        <f>Historicals!F249</f>
        <v>0</v>
      </c>
      <c r="G273" s="59">
        <f>Historicals!G249</f>
        <v>-9.6501809408926411E-3</v>
      </c>
      <c r="H273" s="59">
        <f>Historicals!H249</f>
        <v>0.20950060901339829</v>
      </c>
      <c r="I273" s="59">
        <f>Historicals!I249</f>
        <v>5.4380664652567974E-2</v>
      </c>
      <c r="J273" s="65">
        <v>0</v>
      </c>
      <c r="K273" s="65">
        <v>0</v>
      </c>
      <c r="L273" s="65">
        <v>0</v>
      </c>
      <c r="M273" s="65">
        <v>0</v>
      </c>
      <c r="N273" s="65">
        <v>0</v>
      </c>
    </row>
    <row r="274" spans="1:14" x14ac:dyDescent="0.3">
      <c r="A274" s="43" t="s">
        <v>156</v>
      </c>
      <c r="B274" s="59" t="str">
        <f t="shared" ref="B274:H274" si="708">+IFERROR(B272-B273,"nm")</f>
        <v>nm</v>
      </c>
      <c r="C274" s="59" t="str">
        <f t="shared" si="708"/>
        <v>nm</v>
      </c>
      <c r="D274" s="59" t="str">
        <f t="shared" si="708"/>
        <v>nm</v>
      </c>
      <c r="E274" s="59" t="str">
        <f t="shared" si="708"/>
        <v>nm</v>
      </c>
      <c r="F274" s="59" t="str">
        <f t="shared" si="708"/>
        <v>nm</v>
      </c>
      <c r="G274" s="59">
        <f t="shared" si="708"/>
        <v>-8.6736173798840355E-18</v>
      </c>
      <c r="H274" s="59">
        <f t="shared" si="708"/>
        <v>1.1102230246251565E-16</v>
      </c>
      <c r="I274" s="59">
        <f>+IFERROR(I272-I273,"nm")</f>
        <v>-6.9388939039072284E-18</v>
      </c>
      <c r="J274" s="65">
        <v>0</v>
      </c>
      <c r="K274" s="65">
        <v>0</v>
      </c>
      <c r="L274" s="65">
        <v>0</v>
      </c>
      <c r="M274" s="65">
        <v>0</v>
      </c>
      <c r="N274" s="65">
        <v>0</v>
      </c>
    </row>
    <row r="275" spans="1:14" x14ac:dyDescent="0.3">
      <c r="A275" s="44" t="s">
        <v>108</v>
      </c>
      <c r="B275" s="60">
        <f>Historicals!B146</f>
        <v>0</v>
      </c>
      <c r="C275" s="60">
        <f>Historicals!C146</f>
        <v>0</v>
      </c>
      <c r="D275" s="60">
        <f>Historicals!D146</f>
        <v>0</v>
      </c>
      <c r="E275" s="60">
        <f>Historicals!E146</f>
        <v>0</v>
      </c>
      <c r="F275" s="60">
        <f>Historicals!F146</f>
        <v>118</v>
      </c>
      <c r="G275" s="60">
        <f>Historicals!G146</f>
        <v>89</v>
      </c>
      <c r="H275" s="60">
        <f>Historicals!H146</f>
        <v>104</v>
      </c>
      <c r="I275" s="60">
        <f>Historicals!I146</f>
        <v>103</v>
      </c>
      <c r="J275" s="61">
        <f>I275*(1+J276)</f>
        <v>103</v>
      </c>
      <c r="K275" s="61">
        <f t="shared" ref="K275:N275" si="709">J275*(1+K276)</f>
        <v>103</v>
      </c>
      <c r="L275" s="61">
        <f t="shared" si="709"/>
        <v>103</v>
      </c>
      <c r="M275" s="61">
        <f t="shared" si="709"/>
        <v>103</v>
      </c>
      <c r="N275" s="61">
        <f t="shared" si="709"/>
        <v>103</v>
      </c>
    </row>
    <row r="276" spans="1:14" x14ac:dyDescent="0.3">
      <c r="A276" s="43" t="s">
        <v>145</v>
      </c>
      <c r="B276" s="59" t="str">
        <f t="shared" ref="B276" si="710">+IFERROR(B275/A275-1,"nm")</f>
        <v>nm</v>
      </c>
      <c r="C276" s="59" t="str">
        <f t="shared" ref="C276" si="711">+IFERROR(C275/B275-1,"nm")</f>
        <v>nm</v>
      </c>
      <c r="D276" s="59" t="str">
        <f t="shared" ref="D276" si="712">+IFERROR(D275/C275-1,"nm")</f>
        <v>nm</v>
      </c>
      <c r="E276" s="59" t="str">
        <f t="shared" ref="E276" si="713">+IFERROR(E275/D275-1,"nm")</f>
        <v>nm</v>
      </c>
      <c r="F276" s="59" t="str">
        <f t="shared" ref="F276" si="714">+IFERROR(F275/E275-1,"nm")</f>
        <v>nm</v>
      </c>
      <c r="G276" s="59">
        <f t="shared" ref="G276" si="715">+IFERROR(G275/F275-1,"nm")</f>
        <v>-0.24576271186440679</v>
      </c>
      <c r="H276" s="59">
        <f t="shared" ref="H276" si="716">+IFERROR(H275/G275-1,"nm")</f>
        <v>0.1685393258426966</v>
      </c>
      <c r="I276" s="59">
        <f>+IFERROR(I275/H275-1,"nm")</f>
        <v>-9.6153846153845812E-3</v>
      </c>
      <c r="J276" s="59">
        <f>J277+J278</f>
        <v>0</v>
      </c>
      <c r="K276" s="59">
        <f t="shared" ref="K276:N276" si="717">K277+K278</f>
        <v>0</v>
      </c>
      <c r="L276" s="59">
        <f t="shared" si="717"/>
        <v>0</v>
      </c>
      <c r="M276" s="59">
        <f t="shared" si="717"/>
        <v>0</v>
      </c>
      <c r="N276" s="59">
        <f t="shared" si="717"/>
        <v>0</v>
      </c>
    </row>
    <row r="277" spans="1:14" x14ac:dyDescent="0.3">
      <c r="A277" s="43" t="s">
        <v>155</v>
      </c>
      <c r="B277" s="59">
        <f>Historicals!B250</f>
        <v>0</v>
      </c>
      <c r="C277" s="59">
        <f>Historicals!C250</f>
        <v>0</v>
      </c>
      <c r="D277" s="59">
        <f>Historicals!D250</f>
        <v>0</v>
      </c>
      <c r="E277" s="59">
        <f>Historicals!E250</f>
        <v>0</v>
      </c>
      <c r="F277" s="59">
        <f>Historicals!F250</f>
        <v>0</v>
      </c>
      <c r="G277" s="59">
        <f>Historicals!G250</f>
        <v>-0.24576271186440679</v>
      </c>
      <c r="H277" s="59">
        <f>Historicals!H250</f>
        <v>0.16853932584269662</v>
      </c>
      <c r="I277" s="59">
        <f>Historicals!I250</f>
        <v>-9.6153846153846159E-3</v>
      </c>
      <c r="J277" s="65">
        <v>0</v>
      </c>
      <c r="K277" s="65">
        <v>0</v>
      </c>
      <c r="L277" s="65">
        <v>0</v>
      </c>
      <c r="M277" s="65">
        <v>0</v>
      </c>
      <c r="N277" s="65">
        <v>0</v>
      </c>
    </row>
    <row r="278" spans="1:14" x14ac:dyDescent="0.3">
      <c r="A278" s="43" t="s">
        <v>156</v>
      </c>
      <c r="B278" s="59" t="str">
        <f t="shared" ref="B278:H278" si="718">+IFERROR(B276-B277,"nm")</f>
        <v>nm</v>
      </c>
      <c r="C278" s="59" t="str">
        <f t="shared" si="718"/>
        <v>nm</v>
      </c>
      <c r="D278" s="59" t="str">
        <f t="shared" si="718"/>
        <v>nm</v>
      </c>
      <c r="E278" s="59" t="str">
        <f t="shared" si="718"/>
        <v>nm</v>
      </c>
      <c r="F278" s="59" t="str">
        <f t="shared" si="718"/>
        <v>nm</v>
      </c>
      <c r="G278" s="59">
        <f t="shared" si="718"/>
        <v>0</v>
      </c>
      <c r="H278" s="59">
        <f t="shared" si="718"/>
        <v>-2.7755575615628914E-17</v>
      </c>
      <c r="I278" s="59">
        <f>+IFERROR(I276-I277,"nm")</f>
        <v>3.4694469519536142E-17</v>
      </c>
      <c r="J278" s="65">
        <v>0</v>
      </c>
      <c r="K278" s="65">
        <v>0</v>
      </c>
      <c r="L278" s="65">
        <v>0</v>
      </c>
      <c r="M278" s="65">
        <v>0</v>
      </c>
      <c r="N278" s="65">
        <v>0</v>
      </c>
    </row>
    <row r="279" spans="1:14" x14ac:dyDescent="0.3">
      <c r="A279" s="44" t="s">
        <v>109</v>
      </c>
      <c r="B279" s="60">
        <f>Historicals!B147</f>
        <v>0</v>
      </c>
      <c r="C279" s="60">
        <f>Historicals!C147</f>
        <v>0</v>
      </c>
      <c r="D279" s="60">
        <f>Historicals!D147</f>
        <v>0</v>
      </c>
      <c r="E279" s="60">
        <f>Historicals!E147</f>
        <v>0</v>
      </c>
      <c r="F279" s="60">
        <f>Historicals!F147</f>
        <v>24</v>
      </c>
      <c r="G279" s="60">
        <f>Historicals!G147</f>
        <v>25</v>
      </c>
      <c r="H279" s="60">
        <f>Historicals!H147</f>
        <v>29</v>
      </c>
      <c r="I279" s="60">
        <f>Historicals!I147</f>
        <v>26</v>
      </c>
      <c r="J279" s="61">
        <f>I279*(1+J280)</f>
        <v>26</v>
      </c>
      <c r="K279" s="61">
        <f t="shared" ref="K279:N279" si="719">J279*(1+K280)</f>
        <v>26</v>
      </c>
      <c r="L279" s="61">
        <f t="shared" si="719"/>
        <v>26</v>
      </c>
      <c r="M279" s="61">
        <f t="shared" si="719"/>
        <v>26</v>
      </c>
      <c r="N279" s="61">
        <f t="shared" si="719"/>
        <v>26</v>
      </c>
    </row>
    <row r="280" spans="1:14" x14ac:dyDescent="0.3">
      <c r="A280" s="43" t="s">
        <v>145</v>
      </c>
      <c r="B280" s="59" t="str">
        <f t="shared" ref="B280" si="720">+IFERROR(B279/A279-1,"nm")</f>
        <v>nm</v>
      </c>
      <c r="C280" s="59" t="str">
        <f t="shared" ref="C280" si="721">+IFERROR(C279/B279-1,"nm")</f>
        <v>nm</v>
      </c>
      <c r="D280" s="59" t="str">
        <f t="shared" ref="D280" si="722">+IFERROR(D279/C279-1,"nm")</f>
        <v>nm</v>
      </c>
      <c r="E280" s="59" t="str">
        <f t="shared" ref="E280" si="723">+IFERROR(E279/D279-1,"nm")</f>
        <v>nm</v>
      </c>
      <c r="F280" s="59" t="str">
        <f t="shared" ref="F280" si="724">+IFERROR(F279/E279-1,"nm")</f>
        <v>nm</v>
      </c>
      <c r="G280" s="59">
        <f t="shared" ref="G280" si="725">+IFERROR(G279/F279-1,"nm")</f>
        <v>4.1666666666666741E-2</v>
      </c>
      <c r="H280" s="59">
        <f t="shared" ref="H280" si="726">+IFERROR(H279/G279-1,"nm")</f>
        <v>0.15999999999999992</v>
      </c>
      <c r="I280" s="59">
        <f>+IFERROR(I279/H279-1,"nm")</f>
        <v>-0.10344827586206895</v>
      </c>
      <c r="J280" s="59">
        <f>J281+J282</f>
        <v>0</v>
      </c>
      <c r="K280" s="59">
        <f t="shared" ref="K280:N280" si="727">K281+K282</f>
        <v>0</v>
      </c>
      <c r="L280" s="59">
        <f t="shared" si="727"/>
        <v>0</v>
      </c>
      <c r="M280" s="59">
        <f t="shared" si="727"/>
        <v>0</v>
      </c>
      <c r="N280" s="59">
        <f t="shared" si="727"/>
        <v>0</v>
      </c>
    </row>
    <row r="281" spans="1:14" x14ac:dyDescent="0.3">
      <c r="A281" s="43" t="s">
        <v>155</v>
      </c>
      <c r="B281" s="59">
        <f>Historicals!B251</f>
        <v>0</v>
      </c>
      <c r="C281" s="59">
        <f>Historicals!C251</f>
        <v>0</v>
      </c>
      <c r="D281" s="59">
        <f>Historicals!D251</f>
        <v>0</v>
      </c>
      <c r="E281" s="59">
        <f>Historicals!E251</f>
        <v>0</v>
      </c>
      <c r="F281" s="59">
        <f>Historicals!F251</f>
        <v>0</v>
      </c>
      <c r="G281" s="59">
        <f>Historicals!G251</f>
        <v>4.1666666666666664E-2</v>
      </c>
      <c r="H281" s="59">
        <f>Historicals!H251</f>
        <v>0.16</v>
      </c>
      <c r="I281" s="59">
        <f>Historicals!I251</f>
        <v>-0.10344827586206896</v>
      </c>
      <c r="J281" s="65">
        <v>0</v>
      </c>
      <c r="K281" s="65">
        <v>0</v>
      </c>
      <c r="L281" s="65">
        <v>0</v>
      </c>
      <c r="M281" s="65">
        <v>0</v>
      </c>
      <c r="N281" s="65">
        <v>0</v>
      </c>
    </row>
    <row r="282" spans="1:14" x14ac:dyDescent="0.3">
      <c r="A282" s="43" t="s">
        <v>156</v>
      </c>
      <c r="B282" s="59" t="str">
        <f t="shared" ref="B282:H282" si="728">+IFERROR(B280-B281,"nm")</f>
        <v>nm</v>
      </c>
      <c r="C282" s="59" t="str">
        <f t="shared" si="728"/>
        <v>nm</v>
      </c>
      <c r="D282" s="59" t="str">
        <f t="shared" si="728"/>
        <v>nm</v>
      </c>
      <c r="E282" s="59" t="str">
        <f t="shared" si="728"/>
        <v>nm</v>
      </c>
      <c r="F282" s="59" t="str">
        <f t="shared" si="728"/>
        <v>nm</v>
      </c>
      <c r="G282" s="59">
        <f t="shared" si="728"/>
        <v>7.6327832942979512E-17</v>
      </c>
      <c r="H282" s="59">
        <f t="shared" si="728"/>
        <v>-8.3266726846886741E-17</v>
      </c>
      <c r="I282" s="59">
        <f>+IFERROR(I280-I281,"nm")</f>
        <v>1.3877787807814457E-17</v>
      </c>
      <c r="J282" s="65">
        <v>0</v>
      </c>
      <c r="K282" s="65">
        <v>0</v>
      </c>
      <c r="L282" s="65">
        <v>0</v>
      </c>
      <c r="M282" s="65">
        <v>0</v>
      </c>
      <c r="N282" s="65">
        <v>0</v>
      </c>
    </row>
    <row r="283" spans="1:14" x14ac:dyDescent="0.3">
      <c r="A283" s="44" t="s">
        <v>124</v>
      </c>
      <c r="B283" s="57">
        <f>Historicals!B149</f>
        <v>0</v>
      </c>
      <c r="C283" s="57">
        <f>Historicals!C149</f>
        <v>0</v>
      </c>
      <c r="D283" s="57">
        <f>Historicals!D149</f>
        <v>0</v>
      </c>
      <c r="E283" s="57">
        <f>Historicals!E149</f>
        <v>0</v>
      </c>
      <c r="F283" s="57">
        <f>Historicals!F149</f>
        <v>106</v>
      </c>
      <c r="G283" s="57">
        <f>Historicals!G149</f>
        <v>90</v>
      </c>
      <c r="H283" s="57">
        <f>Historicals!H149</f>
        <v>86</v>
      </c>
      <c r="I283" s="57">
        <f>Historicals!I149</f>
        <v>123</v>
      </c>
      <c r="J283" s="58">
        <f>I283*(1+J284)</f>
        <v>123</v>
      </c>
      <c r="K283" s="58">
        <f t="shared" ref="K283:N283" si="729">J283*(1+K284)</f>
        <v>123</v>
      </c>
      <c r="L283" s="58">
        <f t="shared" si="729"/>
        <v>123</v>
      </c>
      <c r="M283" s="58">
        <f t="shared" si="729"/>
        <v>123</v>
      </c>
      <c r="N283" s="58">
        <f t="shared" si="729"/>
        <v>123</v>
      </c>
    </row>
    <row r="284" spans="1:14" x14ac:dyDescent="0.3">
      <c r="A284" s="43" t="s">
        <v>145</v>
      </c>
      <c r="B284" s="59">
        <f>B285+B286</f>
        <v>0</v>
      </c>
      <c r="C284" s="59">
        <f t="shared" ref="C284:N284" si="730">C285+C286</f>
        <v>0</v>
      </c>
      <c r="D284" s="59">
        <f t="shared" si="730"/>
        <v>0</v>
      </c>
      <c r="E284" s="59">
        <f t="shared" si="730"/>
        <v>0</v>
      </c>
      <c r="F284" s="59">
        <f t="shared" si="730"/>
        <v>0</v>
      </c>
      <c r="G284" s="59">
        <f t="shared" si="730"/>
        <v>-0.15094339622641509</v>
      </c>
      <c r="H284" s="59">
        <f t="shared" si="730"/>
        <v>-4.4444444444444446E-2</v>
      </c>
      <c r="I284" s="59">
        <f t="shared" si="730"/>
        <v>0.43023255813953487</v>
      </c>
      <c r="J284" s="59">
        <f t="shared" si="730"/>
        <v>0</v>
      </c>
      <c r="K284" s="59">
        <f t="shared" si="730"/>
        <v>0</v>
      </c>
      <c r="L284" s="59">
        <f t="shared" si="730"/>
        <v>0</v>
      </c>
      <c r="M284" s="59">
        <f t="shared" si="730"/>
        <v>0</v>
      </c>
      <c r="N284" s="59">
        <f t="shared" si="730"/>
        <v>0</v>
      </c>
    </row>
    <row r="285" spans="1:14" x14ac:dyDescent="0.3">
      <c r="A285" s="43" t="s">
        <v>155</v>
      </c>
      <c r="B285" s="59">
        <f>Historicals!B252</f>
        <v>0</v>
      </c>
      <c r="C285" s="59">
        <f>Historicals!C252</f>
        <v>0</v>
      </c>
      <c r="D285" s="59">
        <f>Historicals!D252</f>
        <v>0</v>
      </c>
      <c r="E285" s="59">
        <f>Historicals!E252</f>
        <v>0</v>
      </c>
      <c r="F285" s="59">
        <f>Historicals!F252</f>
        <v>0</v>
      </c>
      <c r="G285" s="59">
        <f>Historicals!G252</f>
        <v>-0.15094339622641509</v>
      </c>
      <c r="H285" s="59">
        <f>Historicals!H252</f>
        <v>-4.4444444444444446E-2</v>
      </c>
      <c r="I285" s="59">
        <f>Historicals!I252</f>
        <v>0.43023255813953487</v>
      </c>
      <c r="J285" s="65">
        <v>0</v>
      </c>
      <c r="K285" s="65">
        <v>0</v>
      </c>
      <c r="L285" s="65">
        <v>0</v>
      </c>
      <c r="M285" s="65">
        <v>0</v>
      </c>
      <c r="N285" s="65">
        <v>0</v>
      </c>
    </row>
    <row r="286" spans="1:14" x14ac:dyDescent="0.3">
      <c r="A286" s="43" t="s">
        <v>156</v>
      </c>
      <c r="B286" s="59">
        <v>0</v>
      </c>
      <c r="C286" s="59">
        <v>0</v>
      </c>
      <c r="D286" s="59">
        <v>0</v>
      </c>
      <c r="E286" s="59">
        <v>0</v>
      </c>
      <c r="F286" s="59">
        <v>0</v>
      </c>
      <c r="G286" s="59">
        <v>0</v>
      </c>
      <c r="H286" s="59">
        <v>0</v>
      </c>
      <c r="I286" s="59">
        <v>0</v>
      </c>
      <c r="J286" s="65">
        <v>0</v>
      </c>
      <c r="K286" s="65">
        <v>0</v>
      </c>
      <c r="L286" s="65">
        <v>0</v>
      </c>
      <c r="M286" s="65">
        <v>0</v>
      </c>
      <c r="N286" s="65">
        <v>0</v>
      </c>
    </row>
    <row r="287" spans="1:14" x14ac:dyDescent="0.3">
      <c r="A287" s="9" t="s">
        <v>147</v>
      </c>
      <c r="B287" s="46">
        <f t="shared" ref="B287:H287" si="731">+B294+B290</f>
        <v>535</v>
      </c>
      <c r="C287" s="46">
        <f t="shared" si="731"/>
        <v>514</v>
      </c>
      <c r="D287" s="46">
        <f t="shared" si="731"/>
        <v>505</v>
      </c>
      <c r="E287" s="46">
        <f t="shared" si="731"/>
        <v>343</v>
      </c>
      <c r="F287" s="46">
        <f t="shared" si="731"/>
        <v>334</v>
      </c>
      <c r="G287" s="46">
        <f t="shared" si="731"/>
        <v>322</v>
      </c>
      <c r="H287" s="46">
        <f t="shared" si="731"/>
        <v>569</v>
      </c>
      <c r="I287" s="46">
        <f>+I294+I290</f>
        <v>691</v>
      </c>
      <c r="J287" s="46">
        <f>J289*J269</f>
        <v>691</v>
      </c>
      <c r="K287" s="46">
        <f t="shared" ref="K287:N287" si="732">K289*K269</f>
        <v>691</v>
      </c>
      <c r="L287" s="46">
        <f t="shared" si="732"/>
        <v>691</v>
      </c>
      <c r="M287" s="46">
        <f t="shared" si="732"/>
        <v>691</v>
      </c>
      <c r="N287" s="46">
        <f t="shared" si="732"/>
        <v>691</v>
      </c>
    </row>
    <row r="288" spans="1:14" x14ac:dyDescent="0.3">
      <c r="A288" s="45" t="s">
        <v>145</v>
      </c>
      <c r="B288" s="59" t="str">
        <f t="shared" ref="B288" si="733">+IFERROR(B287/A287-1,"nm")</f>
        <v>nm</v>
      </c>
      <c r="C288" s="59">
        <f t="shared" ref="C288" si="734">+IFERROR(C287/B287-1,"nm")</f>
        <v>-3.9252336448598157E-2</v>
      </c>
      <c r="D288" s="59">
        <f t="shared" ref="D288" si="735">+IFERROR(D287/C287-1,"nm")</f>
        <v>-1.7509727626459193E-2</v>
      </c>
      <c r="E288" s="59">
        <f t="shared" ref="E288" si="736">+IFERROR(E287/D287-1,"nm")</f>
        <v>-0.32079207920792074</v>
      </c>
      <c r="F288" s="59">
        <f t="shared" ref="F288" si="737">+IFERROR(F287/E287-1,"nm")</f>
        <v>-2.6239067055393583E-2</v>
      </c>
      <c r="G288" s="59">
        <f t="shared" ref="G288" si="738">+IFERROR(G287/F287-1,"nm")</f>
        <v>-3.59281437125748E-2</v>
      </c>
      <c r="H288" s="59">
        <f t="shared" ref="H288" si="739">+IFERROR(H287/G287-1,"nm")</f>
        <v>0.76708074534161486</v>
      </c>
      <c r="I288" s="59">
        <f>+IFERROR(I287/H287-1,"nm")</f>
        <v>0.21441124780316345</v>
      </c>
      <c r="J288" s="59">
        <f t="shared" ref="J288:N288" si="740">+IFERROR(J287/I287-1,"nm")</f>
        <v>0</v>
      </c>
      <c r="K288" s="59">
        <f t="shared" si="740"/>
        <v>0</v>
      </c>
      <c r="L288" s="59">
        <f t="shared" si="740"/>
        <v>0</v>
      </c>
      <c r="M288" s="59">
        <f t="shared" si="740"/>
        <v>0</v>
      </c>
      <c r="N288" s="59">
        <f t="shared" si="740"/>
        <v>0</v>
      </c>
    </row>
    <row r="289" spans="1:14" x14ac:dyDescent="0.3">
      <c r="A289" s="45" t="s">
        <v>148</v>
      </c>
      <c r="B289" s="59">
        <f>+IFERROR(B287/B269,"nm")</f>
        <v>0.26992936427850656</v>
      </c>
      <c r="C289" s="59">
        <f t="shared" ref="C289:I289" si="741">+IFERROR(C287/C269,"nm")</f>
        <v>0.26291560102301792</v>
      </c>
      <c r="D289" s="59">
        <f t="shared" si="741"/>
        <v>0.24730656219392752</v>
      </c>
      <c r="E289" s="59">
        <f t="shared" si="741"/>
        <v>0.18186638388123011</v>
      </c>
      <c r="F289" s="59">
        <f t="shared" si="741"/>
        <v>0.17523609653725078</v>
      </c>
      <c r="G289" s="59">
        <f t="shared" si="741"/>
        <v>0.17443120260021669</v>
      </c>
      <c r="H289" s="59">
        <f t="shared" si="741"/>
        <v>0.25804988662131517</v>
      </c>
      <c r="I289" s="59">
        <f t="shared" si="741"/>
        <v>0.29454390451832907</v>
      </c>
      <c r="J289" s="66">
        <f>I289</f>
        <v>0.29454390451832907</v>
      </c>
      <c r="K289" s="66">
        <f t="shared" ref="K289:N289" si="742">J289</f>
        <v>0.29454390451832907</v>
      </c>
      <c r="L289" s="66">
        <f t="shared" si="742"/>
        <v>0.29454390451832907</v>
      </c>
      <c r="M289" s="66">
        <f t="shared" si="742"/>
        <v>0.29454390451832907</v>
      </c>
      <c r="N289" s="66">
        <f t="shared" si="742"/>
        <v>0.29454390451832907</v>
      </c>
    </row>
    <row r="290" spans="1:14" x14ac:dyDescent="0.3">
      <c r="A290" s="9" t="s">
        <v>149</v>
      </c>
      <c r="B290" s="56">
        <f>Historicals!B208</f>
        <v>18</v>
      </c>
      <c r="C290" s="56">
        <f>Historicals!C208</f>
        <v>27</v>
      </c>
      <c r="D290" s="56">
        <f>Historicals!D208</f>
        <v>28</v>
      </c>
      <c r="E290" s="56">
        <f>Historicals!E208</f>
        <v>33</v>
      </c>
      <c r="F290" s="56">
        <f>Historicals!F208</f>
        <v>31</v>
      </c>
      <c r="G290" s="56">
        <f>Historicals!G208</f>
        <v>25</v>
      </c>
      <c r="H290" s="56">
        <f>Historicals!H208</f>
        <v>26</v>
      </c>
      <c r="I290" s="56">
        <f>Historicals!I208</f>
        <v>22</v>
      </c>
      <c r="J290" s="55">
        <f>J293*J300</f>
        <v>22</v>
      </c>
      <c r="K290" s="55">
        <f t="shared" ref="K290:N290" si="743">K293*K300</f>
        <v>22</v>
      </c>
      <c r="L290" s="55">
        <f t="shared" si="743"/>
        <v>22</v>
      </c>
      <c r="M290" s="55">
        <f t="shared" si="743"/>
        <v>22</v>
      </c>
      <c r="N290" s="55">
        <f t="shared" si="743"/>
        <v>22</v>
      </c>
    </row>
    <row r="291" spans="1:14" x14ac:dyDescent="0.3">
      <c r="A291" s="45" t="s">
        <v>145</v>
      </c>
      <c r="B291" s="59" t="str">
        <f t="shared" ref="B291" si="744">+IFERROR(B290/A290-1,"nm")</f>
        <v>nm</v>
      </c>
      <c r="C291" s="59">
        <f t="shared" ref="C291" si="745">+IFERROR(C290/B290-1,"nm")</f>
        <v>0.5</v>
      </c>
      <c r="D291" s="59">
        <f t="shared" ref="D291" si="746">+IFERROR(D290/C290-1,"nm")</f>
        <v>3.7037037037036979E-2</v>
      </c>
      <c r="E291" s="59">
        <f t="shared" ref="E291" si="747">+IFERROR(E290/D290-1,"nm")</f>
        <v>0.1785714285714286</v>
      </c>
      <c r="F291" s="59">
        <f t="shared" ref="F291" si="748">+IFERROR(F290/E290-1,"nm")</f>
        <v>-6.0606060606060552E-2</v>
      </c>
      <c r="G291" s="59">
        <f t="shared" ref="G291" si="749">+IFERROR(G290/F290-1,"nm")</f>
        <v>-0.19354838709677424</v>
      </c>
      <c r="H291" s="59">
        <f t="shared" ref="H291" si="750">+IFERROR(H290/G290-1,"nm")</f>
        <v>4.0000000000000036E-2</v>
      </c>
      <c r="I291" s="59">
        <f>+IFERROR(I290/H290-1,"nm")</f>
        <v>-0.15384615384615385</v>
      </c>
      <c r="J291" s="59">
        <f t="shared" ref="J291:N291" si="751">+IFERROR(J290/I290-1,"nm")</f>
        <v>0</v>
      </c>
      <c r="K291" s="59">
        <f t="shared" si="751"/>
        <v>0</v>
      </c>
      <c r="L291" s="59">
        <f t="shared" si="751"/>
        <v>0</v>
      </c>
      <c r="M291" s="59">
        <f t="shared" si="751"/>
        <v>0</v>
      </c>
      <c r="N291" s="59">
        <f t="shared" si="751"/>
        <v>0</v>
      </c>
    </row>
    <row r="292" spans="1:14" x14ac:dyDescent="0.3">
      <c r="A292" s="45" t="s">
        <v>150</v>
      </c>
      <c r="B292" s="59">
        <f>+IFERROR(B290/B269,"nm")</f>
        <v>9.0817356205852677E-3</v>
      </c>
      <c r="C292" s="59">
        <f t="shared" ref="C292:I292" si="752">+IFERROR(C290/C269,"nm")</f>
        <v>1.3810741687979539E-2</v>
      </c>
      <c r="D292" s="59">
        <f t="shared" si="752"/>
        <v>1.3712047012732615E-2</v>
      </c>
      <c r="E292" s="59">
        <f t="shared" si="752"/>
        <v>1.7497348886532343E-2</v>
      </c>
      <c r="F292" s="59">
        <f t="shared" si="752"/>
        <v>1.6264428121720881E-2</v>
      </c>
      <c r="G292" s="59">
        <f t="shared" si="752"/>
        <v>1.3542795232936078E-2</v>
      </c>
      <c r="H292" s="59">
        <f t="shared" si="752"/>
        <v>1.1791383219954649E-2</v>
      </c>
      <c r="I292" s="59">
        <f t="shared" si="752"/>
        <v>9.3776641091219103E-3</v>
      </c>
      <c r="J292" s="53">
        <f>I292</f>
        <v>9.3776641091219103E-3</v>
      </c>
      <c r="K292" s="53">
        <f t="shared" ref="K292:N292" si="753">J292</f>
        <v>9.3776641091219103E-3</v>
      </c>
      <c r="L292" s="53">
        <f t="shared" si="753"/>
        <v>9.3776641091219103E-3</v>
      </c>
      <c r="M292" s="53">
        <f t="shared" si="753"/>
        <v>9.3776641091219103E-3</v>
      </c>
      <c r="N292" s="53">
        <f t="shared" si="753"/>
        <v>9.3776641091219103E-3</v>
      </c>
    </row>
    <row r="293" spans="1:14" x14ac:dyDescent="0.3">
      <c r="A293" s="45" t="s">
        <v>157</v>
      </c>
      <c r="B293" s="59">
        <f>B290/B300</f>
        <v>0.14754098360655737</v>
      </c>
      <c r="C293" s="59">
        <f t="shared" ref="C293:I293" si="754">C290/C300</f>
        <v>0.216</v>
      </c>
      <c r="D293" s="59">
        <f t="shared" si="754"/>
        <v>0.224</v>
      </c>
      <c r="E293" s="59">
        <f t="shared" si="754"/>
        <v>0.28695652173913044</v>
      </c>
      <c r="F293" s="59">
        <f t="shared" si="754"/>
        <v>0.31</v>
      </c>
      <c r="G293" s="59">
        <f t="shared" si="754"/>
        <v>0.3125</v>
      </c>
      <c r="H293" s="59">
        <f t="shared" si="754"/>
        <v>0.41269841269841268</v>
      </c>
      <c r="I293" s="59">
        <f t="shared" si="754"/>
        <v>0.44897959183673469</v>
      </c>
      <c r="J293" s="65">
        <f>I293</f>
        <v>0.44897959183673469</v>
      </c>
      <c r="K293" s="65">
        <f t="shared" ref="K293:N293" si="755">J293</f>
        <v>0.44897959183673469</v>
      </c>
      <c r="L293" s="65">
        <f t="shared" si="755"/>
        <v>0.44897959183673469</v>
      </c>
      <c r="M293" s="65">
        <f t="shared" si="755"/>
        <v>0.44897959183673469</v>
      </c>
      <c r="N293" s="65">
        <f t="shared" si="755"/>
        <v>0.44897959183673469</v>
      </c>
    </row>
    <row r="294" spans="1:14" x14ac:dyDescent="0.3">
      <c r="A294" s="9" t="s">
        <v>151</v>
      </c>
      <c r="B294" s="9">
        <f>Historicals!B163</f>
        <v>517</v>
      </c>
      <c r="C294" s="9">
        <f>Historicals!C163</f>
        <v>487</v>
      </c>
      <c r="D294" s="9">
        <f>Historicals!D163</f>
        <v>477</v>
      </c>
      <c r="E294" s="9">
        <f>Historicals!E163</f>
        <v>310</v>
      </c>
      <c r="F294" s="9">
        <f>Historicals!F163</f>
        <v>303</v>
      </c>
      <c r="G294" s="9">
        <f>Historicals!G163</f>
        <v>297</v>
      </c>
      <c r="H294" s="9">
        <f>Historicals!H163</f>
        <v>543</v>
      </c>
      <c r="I294" s="9">
        <f>Historicals!I163</f>
        <v>669</v>
      </c>
      <c r="J294" s="46">
        <f>J287-J290</f>
        <v>669</v>
      </c>
      <c r="K294" s="46">
        <f t="shared" ref="K294:N294" si="756">K287-K290</f>
        <v>669</v>
      </c>
      <c r="L294" s="46">
        <f t="shared" si="756"/>
        <v>669</v>
      </c>
      <c r="M294" s="46">
        <f t="shared" si="756"/>
        <v>669</v>
      </c>
      <c r="N294" s="46">
        <f t="shared" si="756"/>
        <v>669</v>
      </c>
    </row>
    <row r="295" spans="1:14" x14ac:dyDescent="0.3">
      <c r="A295" s="45" t="s">
        <v>145</v>
      </c>
      <c r="B295" s="59" t="str">
        <f t="shared" ref="B295" si="757">+IFERROR(B294/A294-1,"nm")</f>
        <v>nm</v>
      </c>
      <c r="C295" s="59">
        <f t="shared" ref="C295" si="758">+IFERROR(C294/B294-1,"nm")</f>
        <v>-5.8027079303675011E-2</v>
      </c>
      <c r="D295" s="59">
        <f t="shared" ref="D295" si="759">+IFERROR(D294/C294-1,"nm")</f>
        <v>-2.0533880903490731E-2</v>
      </c>
      <c r="E295" s="59">
        <f t="shared" ref="E295" si="760">+IFERROR(E294/D294-1,"nm")</f>
        <v>-0.35010482180293501</v>
      </c>
      <c r="F295" s="59">
        <f t="shared" ref="F295" si="761">+IFERROR(F294/E294-1,"nm")</f>
        <v>-2.2580645161290325E-2</v>
      </c>
      <c r="G295" s="59">
        <f t="shared" ref="G295" si="762">+IFERROR(G294/F294-1,"nm")</f>
        <v>-1.980198019801982E-2</v>
      </c>
      <c r="H295" s="59">
        <f t="shared" ref="H295" si="763">+IFERROR(H294/G294-1,"nm")</f>
        <v>0.82828282828282829</v>
      </c>
      <c r="I295" s="59">
        <f>+IFERROR(I294/H294-1,"nm")</f>
        <v>0.2320441988950277</v>
      </c>
      <c r="J295" s="59">
        <f t="shared" ref="J295:N295" si="764">+IFERROR(J294/I294-1,"nm")</f>
        <v>0</v>
      </c>
      <c r="K295" s="59">
        <f t="shared" si="764"/>
        <v>0</v>
      </c>
      <c r="L295" s="59">
        <f t="shared" si="764"/>
        <v>0</v>
      </c>
      <c r="M295" s="59">
        <f t="shared" si="764"/>
        <v>0</v>
      </c>
      <c r="N295" s="59">
        <f t="shared" si="764"/>
        <v>0</v>
      </c>
    </row>
    <row r="296" spans="1:14" x14ac:dyDescent="0.3">
      <c r="A296" s="45" t="s">
        <v>148</v>
      </c>
      <c r="B296" s="59">
        <f>+IFERROR(B294/B269,"nm")</f>
        <v>0.26084762865792127</v>
      </c>
      <c r="C296" s="59">
        <f t="shared" ref="C296:I296" si="765">+IFERROR(C294/C269,"nm")</f>
        <v>0.24910485933503837</v>
      </c>
      <c r="D296" s="59">
        <f t="shared" si="765"/>
        <v>0.23359451518119489</v>
      </c>
      <c r="E296" s="59">
        <f t="shared" si="765"/>
        <v>0.16436903499469777</v>
      </c>
      <c r="F296" s="59">
        <f t="shared" si="765"/>
        <v>0.1589716684155299</v>
      </c>
      <c r="G296" s="59">
        <f t="shared" si="765"/>
        <v>0.16088840736728061</v>
      </c>
      <c r="H296" s="59">
        <f t="shared" si="765"/>
        <v>0.24625850340136055</v>
      </c>
      <c r="I296" s="59">
        <f t="shared" si="765"/>
        <v>0.28516624040920718</v>
      </c>
      <c r="J296" s="66">
        <f>I296</f>
        <v>0.28516624040920718</v>
      </c>
      <c r="K296" s="66">
        <f t="shared" ref="K296:N296" si="766">J296</f>
        <v>0.28516624040920718</v>
      </c>
      <c r="L296" s="66">
        <f t="shared" si="766"/>
        <v>0.28516624040920718</v>
      </c>
      <c r="M296" s="66">
        <f t="shared" si="766"/>
        <v>0.28516624040920718</v>
      </c>
      <c r="N296" s="66">
        <f t="shared" si="766"/>
        <v>0.28516624040920718</v>
      </c>
    </row>
    <row r="297" spans="1:14" x14ac:dyDescent="0.3">
      <c r="A297" s="9" t="s">
        <v>152</v>
      </c>
      <c r="B297" s="9">
        <f>Historicals!B193</f>
        <v>69</v>
      </c>
      <c r="C297" s="9">
        <f>Historicals!C193</f>
        <v>39</v>
      </c>
      <c r="D297" s="9">
        <f>Historicals!D193</f>
        <v>30</v>
      </c>
      <c r="E297" s="9">
        <f>Historicals!E193</f>
        <v>22</v>
      </c>
      <c r="F297" s="9">
        <f>Historicals!F193</f>
        <v>18</v>
      </c>
      <c r="G297" s="9">
        <f>Historicals!G193</f>
        <v>12</v>
      </c>
      <c r="H297" s="9">
        <f>Historicals!H193</f>
        <v>7</v>
      </c>
      <c r="I297" s="9">
        <f>Historicals!I193</f>
        <v>9</v>
      </c>
      <c r="J297" s="54">
        <f>J299*J269</f>
        <v>9</v>
      </c>
      <c r="K297" s="54">
        <f t="shared" ref="K297:N297" si="767">K299*K269</f>
        <v>9</v>
      </c>
      <c r="L297" s="54">
        <f t="shared" si="767"/>
        <v>9</v>
      </c>
      <c r="M297" s="54">
        <f t="shared" si="767"/>
        <v>9</v>
      </c>
      <c r="N297" s="54">
        <f t="shared" si="767"/>
        <v>9</v>
      </c>
    </row>
    <row r="298" spans="1:14" x14ac:dyDescent="0.3">
      <c r="A298" s="45" t="s">
        <v>145</v>
      </c>
      <c r="B298" s="59" t="str">
        <f t="shared" ref="B298:C298" si="768">+IFERROR(B297/A297-1,"nm")</f>
        <v>nm</v>
      </c>
      <c r="C298" s="59">
        <f t="shared" si="768"/>
        <v>-0.43478260869565222</v>
      </c>
      <c r="D298" s="59">
        <f t="shared" ref="D298" si="769">+IFERROR(D297/C297-1,"nm")</f>
        <v>-0.23076923076923073</v>
      </c>
      <c r="E298" s="59">
        <f t="shared" ref="E298" si="770">+IFERROR(E297/D297-1,"nm")</f>
        <v>-0.26666666666666672</v>
      </c>
      <c r="F298" s="59">
        <f t="shared" ref="F298" si="771">+IFERROR(F297/E297-1,"nm")</f>
        <v>-0.18181818181818177</v>
      </c>
      <c r="G298" s="59">
        <f t="shared" ref="G298" si="772">+IFERROR(G297/F297-1,"nm")</f>
        <v>-0.33333333333333337</v>
      </c>
      <c r="H298" s="59">
        <f t="shared" ref="H298" si="773">+IFERROR(H297/G297-1,"nm")</f>
        <v>-0.41666666666666663</v>
      </c>
      <c r="I298" s="59">
        <f>+IFERROR(I297/H297-1,"nm")</f>
        <v>0.28571428571428581</v>
      </c>
      <c r="J298" s="59">
        <f t="shared" ref="J298:N298" si="774">+IFERROR(J297/I297-1,"nm")</f>
        <v>0</v>
      </c>
      <c r="K298" s="59">
        <f t="shared" si="774"/>
        <v>0</v>
      </c>
      <c r="L298" s="59">
        <f t="shared" si="774"/>
        <v>0</v>
      </c>
      <c r="M298" s="59">
        <f t="shared" si="774"/>
        <v>0</v>
      </c>
      <c r="N298" s="59">
        <f t="shared" si="774"/>
        <v>0</v>
      </c>
    </row>
    <row r="299" spans="1:14" x14ac:dyDescent="0.3">
      <c r="A299" s="45" t="s">
        <v>150</v>
      </c>
      <c r="B299" s="59">
        <f>+IFERROR(B297/B269,"nm")</f>
        <v>3.481331987891019E-2</v>
      </c>
      <c r="C299" s="59">
        <f t="shared" ref="C299:I299" si="775">+IFERROR(C297/C269,"nm")</f>
        <v>1.9948849104859334E-2</v>
      </c>
      <c r="D299" s="59">
        <f t="shared" si="775"/>
        <v>1.4691478942213516E-2</v>
      </c>
      <c r="E299" s="59">
        <f t="shared" si="775"/>
        <v>1.166489925768823E-2</v>
      </c>
      <c r="F299" s="59">
        <f t="shared" si="775"/>
        <v>9.4438614900314802E-3</v>
      </c>
      <c r="G299" s="59">
        <f t="shared" si="775"/>
        <v>6.5005417118093175E-3</v>
      </c>
      <c r="H299" s="59">
        <f t="shared" si="775"/>
        <v>3.1746031746031746E-3</v>
      </c>
      <c r="I299" s="59">
        <f t="shared" si="775"/>
        <v>3.8363171355498722E-3</v>
      </c>
      <c r="J299" s="66">
        <f>I299</f>
        <v>3.8363171355498722E-3</v>
      </c>
      <c r="K299" s="66">
        <f t="shared" ref="K299:N299" si="776">J299</f>
        <v>3.8363171355498722E-3</v>
      </c>
      <c r="L299" s="66">
        <f t="shared" si="776"/>
        <v>3.8363171355498722E-3</v>
      </c>
      <c r="M299" s="66">
        <f t="shared" si="776"/>
        <v>3.8363171355498722E-3</v>
      </c>
      <c r="N299" s="66">
        <f t="shared" si="776"/>
        <v>3.8363171355498722E-3</v>
      </c>
    </row>
    <row r="300" spans="1:14" x14ac:dyDescent="0.3">
      <c r="A300" s="9" t="s">
        <v>153</v>
      </c>
      <c r="B300" s="52">
        <f>Historicals!B178</f>
        <v>122</v>
      </c>
      <c r="C300" s="52">
        <f>Historicals!C178</f>
        <v>125</v>
      </c>
      <c r="D300" s="52">
        <f>Historicals!D178</f>
        <v>125</v>
      </c>
      <c r="E300" s="52">
        <f>Historicals!E178</f>
        <v>115</v>
      </c>
      <c r="F300" s="52">
        <f>Historicals!F178</f>
        <v>100</v>
      </c>
      <c r="G300" s="52">
        <f>Historicals!G178</f>
        <v>80</v>
      </c>
      <c r="H300" s="52">
        <f>Historicals!H178</f>
        <v>63</v>
      </c>
      <c r="I300" s="52">
        <f>Historicals!I178</f>
        <v>49</v>
      </c>
      <c r="J300" s="55">
        <f>J302*J269</f>
        <v>49</v>
      </c>
      <c r="K300" s="55">
        <f t="shared" ref="K300:N300" si="777">K302*K269</f>
        <v>49</v>
      </c>
      <c r="L300" s="55">
        <f t="shared" si="777"/>
        <v>49</v>
      </c>
      <c r="M300" s="55">
        <f t="shared" si="777"/>
        <v>49</v>
      </c>
      <c r="N300" s="55">
        <f t="shared" si="777"/>
        <v>49</v>
      </c>
    </row>
    <row r="301" spans="1:14" x14ac:dyDescent="0.3">
      <c r="A301" s="45" t="s">
        <v>145</v>
      </c>
      <c r="B301" s="59" t="str">
        <f>IFERROR(((B300-A300)/A300), "nm")</f>
        <v>nm</v>
      </c>
      <c r="C301" s="59">
        <f t="shared" ref="C301:I301" si="778">IFERROR(((C300-B300)/B300), "nm")</f>
        <v>2.4590163934426229E-2</v>
      </c>
      <c r="D301" s="59">
        <f t="shared" si="778"/>
        <v>0</v>
      </c>
      <c r="E301" s="59">
        <f t="shared" si="778"/>
        <v>-0.08</v>
      </c>
      <c r="F301" s="59">
        <f t="shared" si="778"/>
        <v>-0.13043478260869565</v>
      </c>
      <c r="G301" s="59">
        <f t="shared" si="778"/>
        <v>-0.2</v>
      </c>
      <c r="H301" s="59">
        <f t="shared" si="778"/>
        <v>-0.21249999999999999</v>
      </c>
      <c r="I301" s="59">
        <f t="shared" si="778"/>
        <v>-0.22222222222222221</v>
      </c>
      <c r="J301" s="59">
        <f t="shared" ref="J301" si="779">IFERROR(((J300-I300)/I300), "nm")</f>
        <v>0</v>
      </c>
      <c r="K301" s="59">
        <f t="shared" ref="K301" si="780">IFERROR(((K300-J300)/J300), "nm")</f>
        <v>0</v>
      </c>
      <c r="L301" s="59">
        <f t="shared" ref="L301" si="781">IFERROR(((L300-K300)/K300), "nm")</f>
        <v>0</v>
      </c>
      <c r="M301" s="59">
        <f t="shared" ref="M301" si="782">IFERROR(((M300-L300)/L300), "nm")</f>
        <v>0</v>
      </c>
      <c r="N301" s="59">
        <f t="shared" ref="N301" si="783">IFERROR(((N300-M300)/M300), "nm")</f>
        <v>0</v>
      </c>
    </row>
    <row r="302" spans="1:14" x14ac:dyDescent="0.3">
      <c r="A302" s="45" t="s">
        <v>150</v>
      </c>
      <c r="B302" s="59">
        <f>B300/B269</f>
        <v>6.1553985872855703E-2</v>
      </c>
      <c r="C302" s="59">
        <f t="shared" ref="C302:I302" si="784">C300/C269</f>
        <v>6.3938618925831206E-2</v>
      </c>
      <c r="D302" s="59">
        <f t="shared" si="784"/>
        <v>6.1214495592556317E-2</v>
      </c>
      <c r="E302" s="59">
        <f t="shared" si="784"/>
        <v>6.097560975609756E-2</v>
      </c>
      <c r="F302" s="59">
        <f t="shared" si="784"/>
        <v>5.2465897166841552E-2</v>
      </c>
      <c r="G302" s="59">
        <f t="shared" si="784"/>
        <v>4.3336944745395449E-2</v>
      </c>
      <c r="H302" s="59">
        <f t="shared" si="784"/>
        <v>2.8571428571428571E-2</v>
      </c>
      <c r="I302" s="59">
        <f t="shared" si="784"/>
        <v>2.0886615515771527E-2</v>
      </c>
      <c r="J302" s="66">
        <f>I302</f>
        <v>2.0886615515771527E-2</v>
      </c>
      <c r="K302" s="66">
        <f t="shared" ref="K302:N302" si="785">J302</f>
        <v>2.0886615515771527E-2</v>
      </c>
      <c r="L302" s="66">
        <f t="shared" si="785"/>
        <v>2.0886615515771527E-2</v>
      </c>
      <c r="M302" s="66">
        <f t="shared" si="785"/>
        <v>2.0886615515771527E-2</v>
      </c>
      <c r="N302" s="66">
        <f t="shared" si="785"/>
        <v>2.0886615515771527E-2</v>
      </c>
    </row>
    <row r="303" spans="1:14" x14ac:dyDescent="0.3">
      <c r="A303" s="42" t="str">
        <f>Historicals!A148</f>
        <v>Corporate</v>
      </c>
      <c r="B303" s="42"/>
      <c r="C303" s="42"/>
      <c r="D303" s="42"/>
      <c r="E303" s="42"/>
      <c r="F303" s="42"/>
      <c r="G303" s="42"/>
      <c r="H303" s="42"/>
      <c r="I303" s="42"/>
      <c r="J303" s="38"/>
      <c r="K303" s="38"/>
      <c r="L303" s="38"/>
      <c r="M303" s="38"/>
      <c r="N303" s="38"/>
    </row>
    <row r="304" spans="1:14" x14ac:dyDescent="0.3">
      <c r="A304" s="9" t="s">
        <v>154</v>
      </c>
      <c r="B304" s="9">
        <f>Historicals!B148</f>
        <v>-82</v>
      </c>
      <c r="C304" s="9">
        <f>Historicals!C148</f>
        <v>-86</v>
      </c>
      <c r="D304" s="9">
        <f>Historicals!D148</f>
        <v>75</v>
      </c>
      <c r="E304" s="9">
        <f>Historicals!E148</f>
        <v>26</v>
      </c>
      <c r="F304" s="9">
        <f>Historicals!F148</f>
        <v>-7</v>
      </c>
      <c r="G304" s="9">
        <f>Historicals!G148</f>
        <v>-11</v>
      </c>
      <c r="H304" s="9">
        <f>Historicals!H148</f>
        <v>40</v>
      </c>
      <c r="I304" s="9">
        <f>Historicals!I148</f>
        <v>-72</v>
      </c>
      <c r="J304" s="46">
        <f>I304*(1+J305)</f>
        <v>-72</v>
      </c>
      <c r="K304" s="46">
        <f t="shared" ref="K304:N304" si="786">J304*(1+K305)</f>
        <v>-72</v>
      </c>
      <c r="L304" s="46">
        <f t="shared" si="786"/>
        <v>-72</v>
      </c>
      <c r="M304" s="46">
        <f t="shared" si="786"/>
        <v>-72</v>
      </c>
      <c r="N304" s="46">
        <f t="shared" si="786"/>
        <v>-72</v>
      </c>
    </row>
    <row r="305" spans="1:14" x14ac:dyDescent="0.3">
      <c r="A305" s="43" t="s">
        <v>145</v>
      </c>
      <c r="B305" s="59" t="str">
        <f t="shared" ref="B305" si="787">+IFERROR(B304/A304-1,"nm")</f>
        <v>nm</v>
      </c>
      <c r="C305" s="59">
        <f t="shared" ref="C305" si="788">+IFERROR(C304/B304-1,"nm")</f>
        <v>4.8780487804878092E-2</v>
      </c>
      <c r="D305" s="59">
        <f>+IFERROR((ABS(D304-C304))/(C304),"nm")</f>
        <v>-1.8720930232558139</v>
      </c>
      <c r="E305" s="59">
        <f t="shared" ref="E305" si="789">+IFERROR(E304/D304-1,"nm")</f>
        <v>-0.65333333333333332</v>
      </c>
      <c r="F305" s="59">
        <f t="shared" ref="F305" si="790">+IFERROR(F304/E304-1,"nm")</f>
        <v>-1.2692307692307692</v>
      </c>
      <c r="G305" s="59">
        <f t="shared" ref="G305" si="791">+IFERROR(G304/F304-1,"nm")</f>
        <v>0.5714285714285714</v>
      </c>
      <c r="H305" s="59">
        <f t="shared" ref="H305" si="792">+IFERROR(H304/G304-1,"nm")</f>
        <v>-4.6363636363636367</v>
      </c>
      <c r="I305" s="59">
        <f>+IFERROR(I304/H304-1,"nm")</f>
        <v>-2.8</v>
      </c>
      <c r="J305" s="53">
        <v>0</v>
      </c>
      <c r="K305" s="53">
        <v>0</v>
      </c>
      <c r="L305" s="53">
        <v>0</v>
      </c>
      <c r="M305" s="53">
        <v>0</v>
      </c>
      <c r="N305" s="53">
        <v>0</v>
      </c>
    </row>
    <row r="306" spans="1:14" x14ac:dyDescent="0.3">
      <c r="A306" s="9" t="s">
        <v>147</v>
      </c>
      <c r="B306" s="46">
        <f>+B313+B309</f>
        <v>-1022</v>
      </c>
      <c r="C306" s="46">
        <f t="shared" ref="C306:H306" si="793">+C313+C309</f>
        <v>-1089</v>
      </c>
      <c r="D306" s="46">
        <f t="shared" si="793"/>
        <v>-633</v>
      </c>
      <c r="E306" s="46">
        <f t="shared" si="793"/>
        <v>-1346</v>
      </c>
      <c r="F306" s="46">
        <f t="shared" si="793"/>
        <v>-1694</v>
      </c>
      <c r="G306" s="46">
        <f t="shared" si="793"/>
        <v>-1855</v>
      </c>
      <c r="H306" s="46">
        <f t="shared" si="793"/>
        <v>-2120</v>
      </c>
      <c r="I306" s="46">
        <f>+I313+I309</f>
        <v>-2085</v>
      </c>
      <c r="J306" s="46">
        <f>J308*J304</f>
        <v>-2085</v>
      </c>
      <c r="K306" s="46">
        <f t="shared" ref="K306:N306" si="794">K308*K304</f>
        <v>-2085</v>
      </c>
      <c r="L306" s="46">
        <f t="shared" si="794"/>
        <v>-2085</v>
      </c>
      <c r="M306" s="46">
        <f t="shared" si="794"/>
        <v>-2085</v>
      </c>
      <c r="N306" s="46">
        <f t="shared" si="794"/>
        <v>-2085</v>
      </c>
    </row>
    <row r="307" spans="1:14" x14ac:dyDescent="0.3">
      <c r="A307" s="45" t="s">
        <v>145</v>
      </c>
      <c r="B307" s="59" t="str">
        <f t="shared" ref="B307" si="795">+IFERROR(B306/A306-1,"nm")</f>
        <v>nm</v>
      </c>
      <c r="C307" s="59">
        <f t="shared" ref="C307" si="796">+IFERROR(C306/B306-1,"nm")</f>
        <v>6.5557729941291498E-2</v>
      </c>
      <c r="D307" s="59">
        <f t="shared" ref="D307" si="797">+IFERROR(D306/C306-1,"nm")</f>
        <v>-0.41873278236914602</v>
      </c>
      <c r="E307" s="59">
        <f t="shared" ref="E307" si="798">+IFERROR(E306/D306-1,"nm")</f>
        <v>1.126382306477093</v>
      </c>
      <c r="F307" s="59">
        <f t="shared" ref="F307" si="799">+IFERROR(F306/E306-1,"nm")</f>
        <v>0.25854383358098065</v>
      </c>
      <c r="G307" s="59">
        <f t="shared" ref="G307" si="800">+IFERROR(G306/F306-1,"nm")</f>
        <v>9.5041322314049603E-2</v>
      </c>
      <c r="H307" s="59">
        <f t="shared" ref="H307" si="801">+IFERROR(H306/G306-1,"nm")</f>
        <v>0.14285714285714279</v>
      </c>
      <c r="I307" s="59">
        <f>+IFERROR(I306/H306-1,"nm")</f>
        <v>-1.650943396226412E-2</v>
      </c>
      <c r="J307" s="59">
        <f t="shared" ref="J307:N307" si="802">+IFERROR(J306/I306-1,"nm")</f>
        <v>0</v>
      </c>
      <c r="K307" s="59">
        <f t="shared" si="802"/>
        <v>0</v>
      </c>
      <c r="L307" s="59">
        <f t="shared" si="802"/>
        <v>0</v>
      </c>
      <c r="M307" s="59">
        <f t="shared" si="802"/>
        <v>0</v>
      </c>
      <c r="N307" s="59">
        <f t="shared" si="802"/>
        <v>0</v>
      </c>
    </row>
    <row r="308" spans="1:14" x14ac:dyDescent="0.3">
      <c r="A308" s="45" t="s">
        <v>148</v>
      </c>
      <c r="B308" s="59">
        <f>+IFERROR(B306/B304,"nm")</f>
        <v>12.463414634146341</v>
      </c>
      <c r="C308" s="59">
        <f t="shared" ref="C308:I308" si="803">+IFERROR(C306/C304,"nm")</f>
        <v>12.662790697674419</v>
      </c>
      <c r="D308" s="59">
        <f t="shared" si="803"/>
        <v>-8.44</v>
      </c>
      <c r="E308" s="59">
        <f t="shared" si="803"/>
        <v>-51.769230769230766</v>
      </c>
      <c r="F308" s="59">
        <f t="shared" si="803"/>
        <v>242</v>
      </c>
      <c r="G308" s="59">
        <f t="shared" si="803"/>
        <v>168.63636363636363</v>
      </c>
      <c r="H308" s="59">
        <f t="shared" si="803"/>
        <v>-53</v>
      </c>
      <c r="I308" s="59">
        <f t="shared" si="803"/>
        <v>28.958333333333332</v>
      </c>
      <c r="J308" s="66">
        <f>I308</f>
        <v>28.958333333333332</v>
      </c>
      <c r="K308" s="66">
        <f t="shared" ref="K308:N308" si="804">J308</f>
        <v>28.958333333333332</v>
      </c>
      <c r="L308" s="66">
        <f t="shared" si="804"/>
        <v>28.958333333333332</v>
      </c>
      <c r="M308" s="66">
        <f t="shared" si="804"/>
        <v>28.958333333333332</v>
      </c>
      <c r="N308" s="66">
        <f t="shared" si="804"/>
        <v>28.958333333333332</v>
      </c>
    </row>
    <row r="309" spans="1:14" x14ac:dyDescent="0.3">
      <c r="A309" s="9" t="s">
        <v>149</v>
      </c>
      <c r="B309" s="9">
        <f>Historicals!B209</f>
        <v>75</v>
      </c>
      <c r="C309" s="9">
        <f>Historicals!C209</f>
        <v>84</v>
      </c>
      <c r="D309" s="9">
        <f>Historicals!D209</f>
        <v>91</v>
      </c>
      <c r="E309" s="9">
        <f>Historicals!E209</f>
        <v>110</v>
      </c>
      <c r="F309" s="9">
        <f>Historicals!F209</f>
        <v>116</v>
      </c>
      <c r="G309" s="9">
        <f>Historicals!G209</f>
        <v>112</v>
      </c>
      <c r="H309" s="9">
        <f>Historicals!H209</f>
        <v>141</v>
      </c>
      <c r="I309" s="9">
        <f>Historicals!I209</f>
        <v>134</v>
      </c>
      <c r="J309" s="1">
        <f>J312*J319</f>
        <v>134</v>
      </c>
      <c r="K309" s="1">
        <f t="shared" ref="K309:N309" si="805">K312*K319</f>
        <v>134</v>
      </c>
      <c r="L309" s="1">
        <f t="shared" si="805"/>
        <v>134</v>
      </c>
      <c r="M309" s="1">
        <f t="shared" si="805"/>
        <v>134</v>
      </c>
      <c r="N309" s="1">
        <f t="shared" si="805"/>
        <v>134</v>
      </c>
    </row>
    <row r="310" spans="1:14" x14ac:dyDescent="0.3">
      <c r="A310" s="45" t="s">
        <v>145</v>
      </c>
      <c r="B310" s="59" t="str">
        <f t="shared" ref="B310" si="806">+IFERROR(B309/A309-1,"nm")</f>
        <v>nm</v>
      </c>
      <c r="C310" s="59">
        <f t="shared" ref="C310" si="807">+IFERROR(C309/B309-1,"nm")</f>
        <v>0.12000000000000011</v>
      </c>
      <c r="D310" s="59">
        <f t="shared" ref="D310" si="808">+IFERROR(D309/C309-1,"nm")</f>
        <v>8.3333333333333259E-2</v>
      </c>
      <c r="E310" s="59">
        <f t="shared" ref="E310" si="809">+IFERROR(E309/D309-1,"nm")</f>
        <v>0.20879120879120872</v>
      </c>
      <c r="F310" s="59">
        <f t="shared" ref="F310" si="810">+IFERROR(F309/E309-1,"nm")</f>
        <v>5.4545454545454453E-2</v>
      </c>
      <c r="G310" s="59">
        <f t="shared" ref="G310" si="811">+IFERROR(G309/F309-1,"nm")</f>
        <v>-3.4482758620689613E-2</v>
      </c>
      <c r="H310" s="59">
        <f t="shared" ref="H310" si="812">+IFERROR(H309/G309-1,"nm")</f>
        <v>0.2589285714285714</v>
      </c>
      <c r="I310" s="59">
        <f>+IFERROR(I309/H309-1,"nm")</f>
        <v>-4.9645390070921946E-2</v>
      </c>
      <c r="J310" s="59">
        <f t="shared" ref="J310:N310" si="813">+IFERROR(J309/I309-1,"nm")</f>
        <v>0</v>
      </c>
      <c r="K310" s="59">
        <f t="shared" si="813"/>
        <v>0</v>
      </c>
      <c r="L310" s="59">
        <f t="shared" si="813"/>
        <v>0</v>
      </c>
      <c r="M310" s="59">
        <f t="shared" si="813"/>
        <v>0</v>
      </c>
      <c r="N310" s="59">
        <f t="shared" si="813"/>
        <v>0</v>
      </c>
    </row>
    <row r="311" spans="1:14" x14ac:dyDescent="0.3">
      <c r="A311" s="45" t="s">
        <v>150</v>
      </c>
      <c r="B311" s="59">
        <f>+IFERROR(B309/B304,"nm")</f>
        <v>-0.91463414634146345</v>
      </c>
      <c r="C311" s="59">
        <f t="shared" ref="C311:I311" si="814">+IFERROR(C309/C304,"nm")</f>
        <v>-0.97674418604651159</v>
      </c>
      <c r="D311" s="59">
        <f t="shared" si="814"/>
        <v>1.2133333333333334</v>
      </c>
      <c r="E311" s="59">
        <f t="shared" si="814"/>
        <v>4.2307692307692308</v>
      </c>
      <c r="F311" s="59">
        <f t="shared" si="814"/>
        <v>-16.571428571428573</v>
      </c>
      <c r="G311" s="59">
        <f t="shared" si="814"/>
        <v>-10.181818181818182</v>
      </c>
      <c r="H311" s="59">
        <f t="shared" si="814"/>
        <v>3.5249999999999999</v>
      </c>
      <c r="I311" s="59">
        <f t="shared" si="814"/>
        <v>-1.8611111111111112</v>
      </c>
      <c r="J311" s="53">
        <f>I311</f>
        <v>-1.8611111111111112</v>
      </c>
      <c r="K311" s="53">
        <f t="shared" ref="K311:N311" si="815">J311</f>
        <v>-1.8611111111111112</v>
      </c>
      <c r="L311" s="53">
        <f t="shared" si="815"/>
        <v>-1.8611111111111112</v>
      </c>
      <c r="M311" s="53">
        <f t="shared" si="815"/>
        <v>-1.8611111111111112</v>
      </c>
      <c r="N311" s="53">
        <f t="shared" si="815"/>
        <v>-1.8611111111111112</v>
      </c>
    </row>
    <row r="312" spans="1:14" x14ac:dyDescent="0.3">
      <c r="A312" s="45" t="s">
        <v>157</v>
      </c>
      <c r="B312" s="59">
        <f>IFERROR(B309/B319, "nm")</f>
        <v>0.10518934081346423</v>
      </c>
      <c r="C312" s="59">
        <f t="shared" ref="C312:I312" si="816">IFERROR(C309/C319, "nm")</f>
        <v>8.9647812166488788E-2</v>
      </c>
      <c r="D312" s="59">
        <f t="shared" si="816"/>
        <v>7.3505654281098551E-2</v>
      </c>
      <c r="E312" s="59">
        <f t="shared" si="816"/>
        <v>7.586206896551724E-2</v>
      </c>
      <c r="F312" s="59">
        <f t="shared" si="816"/>
        <v>6.9336521219366412E-2</v>
      </c>
      <c r="G312" s="59">
        <f t="shared" si="816"/>
        <v>5.845511482254697E-2</v>
      </c>
      <c r="H312" s="59">
        <f t="shared" si="816"/>
        <v>7.5401069518716571E-2</v>
      </c>
      <c r="I312" s="59">
        <f t="shared" si="816"/>
        <v>7.374793615850303E-2</v>
      </c>
      <c r="J312" s="65">
        <f>I312</f>
        <v>7.374793615850303E-2</v>
      </c>
      <c r="K312" s="65">
        <f t="shared" ref="K312:N312" si="817">J312</f>
        <v>7.374793615850303E-2</v>
      </c>
      <c r="L312" s="65">
        <f t="shared" si="817"/>
        <v>7.374793615850303E-2</v>
      </c>
      <c r="M312" s="65">
        <f t="shared" si="817"/>
        <v>7.374793615850303E-2</v>
      </c>
      <c r="N312" s="65">
        <f t="shared" si="817"/>
        <v>7.374793615850303E-2</v>
      </c>
    </row>
    <row r="313" spans="1:14" x14ac:dyDescent="0.3">
      <c r="A313" s="9" t="s">
        <v>151</v>
      </c>
      <c r="B313" s="9">
        <f>Historicals!B164</f>
        <v>-1097</v>
      </c>
      <c r="C313" s="9">
        <f>Historicals!C164</f>
        <v>-1173</v>
      </c>
      <c r="D313" s="9">
        <f>Historicals!D164</f>
        <v>-724</v>
      </c>
      <c r="E313" s="9">
        <f>Historicals!E164</f>
        <v>-1456</v>
      </c>
      <c r="F313" s="9">
        <f>Historicals!F164</f>
        <v>-1810</v>
      </c>
      <c r="G313" s="9">
        <f>Historicals!G164</f>
        <v>-1967</v>
      </c>
      <c r="H313" s="9">
        <f>Historicals!H164</f>
        <v>-2261</v>
      </c>
      <c r="I313" s="9">
        <f>Historicals!I164</f>
        <v>-2219</v>
      </c>
      <c r="J313" s="46">
        <f>J315*J304</f>
        <v>-2219</v>
      </c>
      <c r="K313" s="46">
        <f t="shared" ref="K313:N313" si="818">K315*K304</f>
        <v>-2219</v>
      </c>
      <c r="L313" s="46">
        <f t="shared" si="818"/>
        <v>-2219</v>
      </c>
      <c r="M313" s="46">
        <f t="shared" si="818"/>
        <v>-2219</v>
      </c>
      <c r="N313" s="46">
        <f t="shared" si="818"/>
        <v>-2219</v>
      </c>
    </row>
    <row r="314" spans="1:14" x14ac:dyDescent="0.3">
      <c r="A314" s="45" t="s">
        <v>145</v>
      </c>
      <c r="B314" s="59" t="str">
        <f t="shared" ref="B314" si="819">+IFERROR(B313/A313-1,"nm")</f>
        <v>nm</v>
      </c>
      <c r="C314" s="59">
        <f t="shared" ref="C314" si="820">+IFERROR(C313/B313-1,"nm")</f>
        <v>6.9279854147675568E-2</v>
      </c>
      <c r="D314" s="59">
        <f t="shared" ref="D314" si="821">+IFERROR(D313/C313-1,"nm")</f>
        <v>-0.38277919863597609</v>
      </c>
      <c r="E314" s="59">
        <f t="shared" ref="E314" si="822">+IFERROR(E313/D313-1,"nm")</f>
        <v>1.0110497237569063</v>
      </c>
      <c r="F314" s="59">
        <f t="shared" ref="F314" si="823">+IFERROR(F313/E313-1,"nm")</f>
        <v>0.24313186813186816</v>
      </c>
      <c r="G314" s="59">
        <f t="shared" ref="G314" si="824">+IFERROR(G313/F313-1,"nm")</f>
        <v>8.6740331491712785E-2</v>
      </c>
      <c r="H314" s="59">
        <f t="shared" ref="H314" si="825">+IFERROR(H313/G313-1,"nm")</f>
        <v>0.14946619217081847</v>
      </c>
      <c r="I314" s="59">
        <f>+IFERROR(I313/H313-1,"nm")</f>
        <v>-1.8575851393188847E-2</v>
      </c>
      <c r="J314" s="59">
        <f t="shared" ref="J314:N314" si="826">+IFERROR(J313/I313-1,"nm")</f>
        <v>0</v>
      </c>
      <c r="K314" s="59">
        <f t="shared" si="826"/>
        <v>0</v>
      </c>
      <c r="L314" s="59">
        <f t="shared" si="826"/>
        <v>0</v>
      </c>
      <c r="M314" s="59">
        <f t="shared" si="826"/>
        <v>0</v>
      </c>
      <c r="N314" s="59">
        <f t="shared" si="826"/>
        <v>0</v>
      </c>
    </row>
    <row r="315" spans="1:14" x14ac:dyDescent="0.3">
      <c r="A315" s="45" t="s">
        <v>148</v>
      </c>
      <c r="B315" s="59">
        <f>+IFERROR(B313/B304,"nm")</f>
        <v>13.378048780487806</v>
      </c>
      <c r="C315" s="59">
        <f t="shared" ref="C315:I315" si="827">+IFERROR(C313/C304,"nm")</f>
        <v>13.63953488372093</v>
      </c>
      <c r="D315" s="59">
        <f t="shared" si="827"/>
        <v>-9.6533333333333342</v>
      </c>
      <c r="E315" s="59">
        <f t="shared" si="827"/>
        <v>-56</v>
      </c>
      <c r="F315" s="59">
        <f t="shared" si="827"/>
        <v>258.57142857142856</v>
      </c>
      <c r="G315" s="59">
        <f t="shared" si="827"/>
        <v>178.81818181818181</v>
      </c>
      <c r="H315" s="59">
        <f t="shared" si="827"/>
        <v>-56.524999999999999</v>
      </c>
      <c r="I315" s="59">
        <f t="shared" si="827"/>
        <v>30.819444444444443</v>
      </c>
      <c r="J315" s="66">
        <f>I315</f>
        <v>30.819444444444443</v>
      </c>
      <c r="K315" s="66">
        <f t="shared" ref="K315:N315" si="828">J315</f>
        <v>30.819444444444443</v>
      </c>
      <c r="L315" s="66">
        <f t="shared" si="828"/>
        <v>30.819444444444443</v>
      </c>
      <c r="M315" s="66">
        <f t="shared" si="828"/>
        <v>30.819444444444443</v>
      </c>
      <c r="N315" s="66">
        <f t="shared" si="828"/>
        <v>30.819444444444443</v>
      </c>
    </row>
    <row r="316" spans="1:14" x14ac:dyDescent="0.3">
      <c r="A316" s="9" t="s">
        <v>152</v>
      </c>
      <c r="B316" s="9">
        <f>Historicals!B194</f>
        <v>144</v>
      </c>
      <c r="C316" s="9">
        <f>Historicals!C194</f>
        <v>312</v>
      </c>
      <c r="D316" s="9">
        <f>Historicals!D194</f>
        <v>387</v>
      </c>
      <c r="E316" s="9">
        <f>Historicals!E194</f>
        <v>325</v>
      </c>
      <c r="F316" s="9">
        <f>Historicals!F194</f>
        <v>333</v>
      </c>
      <c r="G316" s="9">
        <f>Historicals!G194</f>
        <v>356</v>
      </c>
      <c r="H316" s="9">
        <f>Historicals!H194</f>
        <v>107</v>
      </c>
      <c r="I316" s="9">
        <f>Historicals!I194</f>
        <v>103</v>
      </c>
      <c r="J316" s="46">
        <f>J318*J304</f>
        <v>103</v>
      </c>
      <c r="K316" s="46">
        <f t="shared" ref="K316:N316" si="829">K318*K304</f>
        <v>103</v>
      </c>
      <c r="L316" s="46">
        <f t="shared" si="829"/>
        <v>103</v>
      </c>
      <c r="M316" s="46">
        <f t="shared" si="829"/>
        <v>103</v>
      </c>
      <c r="N316" s="46">
        <f t="shared" si="829"/>
        <v>103</v>
      </c>
    </row>
    <row r="317" spans="1:14" x14ac:dyDescent="0.3">
      <c r="A317" s="45" t="s">
        <v>145</v>
      </c>
      <c r="B317" s="59" t="str">
        <f t="shared" ref="B317" si="830">+IFERROR(B316/A316-1,"nm")</f>
        <v>nm</v>
      </c>
      <c r="C317" s="59">
        <f t="shared" ref="C317" si="831">+IFERROR(C316/B316-1,"nm")</f>
        <v>1.1666666666666665</v>
      </c>
      <c r="D317" s="59">
        <f t="shared" ref="D317" si="832">+IFERROR(D316/C316-1,"nm")</f>
        <v>0.24038461538461542</v>
      </c>
      <c r="E317" s="59">
        <f t="shared" ref="E317" si="833">+IFERROR(E316/D316-1,"nm")</f>
        <v>-0.16020671834625322</v>
      </c>
      <c r="F317" s="59">
        <f t="shared" ref="F317" si="834">+IFERROR(F316/E316-1,"nm")</f>
        <v>2.4615384615384706E-2</v>
      </c>
      <c r="G317" s="59">
        <f t="shared" ref="G317" si="835">+IFERROR(G316/F316-1,"nm")</f>
        <v>6.9069069069069178E-2</v>
      </c>
      <c r="H317" s="59">
        <f t="shared" ref="H317" si="836">+IFERROR(H316/G316-1,"nm")</f>
        <v>-0.699438202247191</v>
      </c>
      <c r="I317" s="59">
        <f>+IFERROR(I316/H316-1,"nm")</f>
        <v>-3.7383177570093462E-2</v>
      </c>
      <c r="J317" s="59">
        <f t="shared" ref="J317:N317" si="837">+IFERROR(J316/I316-1,"nm")</f>
        <v>0</v>
      </c>
      <c r="K317" s="59">
        <f t="shared" si="837"/>
        <v>0</v>
      </c>
      <c r="L317" s="59">
        <f t="shared" si="837"/>
        <v>0</v>
      </c>
      <c r="M317" s="59">
        <f t="shared" si="837"/>
        <v>0</v>
      </c>
      <c r="N317" s="59">
        <f t="shared" si="837"/>
        <v>0</v>
      </c>
    </row>
    <row r="318" spans="1:14" x14ac:dyDescent="0.3">
      <c r="A318" s="45" t="s">
        <v>150</v>
      </c>
      <c r="B318" s="59">
        <f>+IFERROR(B316/B304,"nm")</f>
        <v>-1.7560975609756098</v>
      </c>
      <c r="C318" s="59">
        <f t="shared" ref="C318:I318" si="838">+IFERROR(C316/C304,"nm")</f>
        <v>-3.6279069767441858</v>
      </c>
      <c r="D318" s="59">
        <f t="shared" si="838"/>
        <v>5.16</v>
      </c>
      <c r="E318" s="59">
        <f t="shared" si="838"/>
        <v>12.5</v>
      </c>
      <c r="F318" s="59">
        <f t="shared" si="838"/>
        <v>-47.571428571428569</v>
      </c>
      <c r="G318" s="59">
        <f t="shared" si="838"/>
        <v>-32.363636363636367</v>
      </c>
      <c r="H318" s="59">
        <f t="shared" si="838"/>
        <v>2.6749999999999998</v>
      </c>
      <c r="I318" s="59">
        <f t="shared" si="838"/>
        <v>-1.4305555555555556</v>
      </c>
      <c r="J318" s="65">
        <f>I318</f>
        <v>-1.4305555555555556</v>
      </c>
      <c r="K318" s="65">
        <f t="shared" ref="K318:N318" si="839">J318</f>
        <v>-1.4305555555555556</v>
      </c>
      <c r="L318" s="65">
        <f t="shared" si="839"/>
        <v>-1.4305555555555556</v>
      </c>
      <c r="M318" s="65">
        <f t="shared" si="839"/>
        <v>-1.4305555555555556</v>
      </c>
      <c r="N318" s="65">
        <f t="shared" si="839"/>
        <v>-1.4305555555555556</v>
      </c>
    </row>
    <row r="319" spans="1:14" x14ac:dyDescent="0.3">
      <c r="A319" s="9" t="s">
        <v>153</v>
      </c>
      <c r="B319" s="52">
        <f>Historicals!B179</f>
        <v>713</v>
      </c>
      <c r="C319" s="52">
        <f>Historicals!C179</f>
        <v>937</v>
      </c>
      <c r="D319" s="52">
        <f>Historicals!D179</f>
        <v>1238</v>
      </c>
      <c r="E319" s="52">
        <f>Historicals!E179</f>
        <v>1450</v>
      </c>
      <c r="F319" s="52">
        <f>Historicals!F179</f>
        <v>1673</v>
      </c>
      <c r="G319" s="52">
        <f>Historicals!G179</f>
        <v>1916</v>
      </c>
      <c r="H319" s="52">
        <f>Historicals!H179</f>
        <v>1870</v>
      </c>
      <c r="I319" s="52">
        <f>Historicals!I179</f>
        <v>1817</v>
      </c>
      <c r="J319" s="46">
        <f>J321*J304</f>
        <v>1817</v>
      </c>
      <c r="K319" s="46">
        <f t="shared" ref="K319:N319" si="840">K321*K304</f>
        <v>1817</v>
      </c>
      <c r="L319" s="46">
        <f t="shared" si="840"/>
        <v>1817</v>
      </c>
      <c r="M319" s="46">
        <f t="shared" si="840"/>
        <v>1817</v>
      </c>
      <c r="N319" s="46">
        <f t="shared" si="840"/>
        <v>1817</v>
      </c>
    </row>
    <row r="320" spans="1:14" x14ac:dyDescent="0.3">
      <c r="A320" s="45" t="s">
        <v>145</v>
      </c>
      <c r="B320" s="59" t="str">
        <f>IFERROR(((B319-A319)/A319), "nm")</f>
        <v>nm</v>
      </c>
      <c r="C320" s="59">
        <f t="shared" ref="C320:I320" si="841">IFERROR(((C319-B319)/B319), "nm")</f>
        <v>0.31416549789621318</v>
      </c>
      <c r="D320" s="59">
        <f t="shared" si="841"/>
        <v>0.32123799359658484</v>
      </c>
      <c r="E320" s="59">
        <f t="shared" si="841"/>
        <v>0.17124394184168013</v>
      </c>
      <c r="F320" s="59">
        <f t="shared" si="841"/>
        <v>0.15379310344827588</v>
      </c>
      <c r="G320" s="59">
        <f t="shared" si="841"/>
        <v>0.1452480573819486</v>
      </c>
      <c r="H320" s="59">
        <f t="shared" si="841"/>
        <v>-2.4008350730688934E-2</v>
      </c>
      <c r="I320" s="59">
        <f t="shared" si="841"/>
        <v>-2.8342245989304814E-2</v>
      </c>
      <c r="J320" s="59">
        <f t="shared" ref="J320" si="842">IFERROR(((J319-I319)/I319), "nm")</f>
        <v>0</v>
      </c>
      <c r="K320" s="59">
        <f t="shared" ref="K320" si="843">IFERROR(((K319-J319)/J319), "nm")</f>
        <v>0</v>
      </c>
      <c r="L320" s="59">
        <f t="shared" ref="L320" si="844">IFERROR(((L319-K319)/K319), "nm")</f>
        <v>0</v>
      </c>
      <c r="M320" s="59">
        <f t="shared" ref="M320" si="845">IFERROR(((M319-L319)/L319), "nm")</f>
        <v>0</v>
      </c>
      <c r="N320" s="59">
        <f t="shared" ref="N320" si="846">IFERROR(((N319-M319)/M319), "nm")</f>
        <v>0</v>
      </c>
    </row>
    <row r="321" spans="1:14" x14ac:dyDescent="0.3">
      <c r="A321" s="45" t="s">
        <v>150</v>
      </c>
      <c r="B321" s="59">
        <f>B319/B304</f>
        <v>-8.6951219512195124</v>
      </c>
      <c r="C321" s="59">
        <f t="shared" ref="C321:I321" si="847">C319/C304</f>
        <v>-10.895348837209303</v>
      </c>
      <c r="D321" s="59">
        <f t="shared" si="847"/>
        <v>16.506666666666668</v>
      </c>
      <c r="E321" s="59">
        <f t="shared" si="847"/>
        <v>55.769230769230766</v>
      </c>
      <c r="F321" s="59">
        <f t="shared" si="847"/>
        <v>-239</v>
      </c>
      <c r="G321" s="59">
        <f t="shared" si="847"/>
        <v>-174.18181818181819</v>
      </c>
      <c r="H321" s="59">
        <f t="shared" si="847"/>
        <v>46.75</v>
      </c>
      <c r="I321" s="59">
        <f t="shared" si="847"/>
        <v>-25.236111111111111</v>
      </c>
      <c r="J321" s="66">
        <f>I321</f>
        <v>-25.236111111111111</v>
      </c>
      <c r="K321" s="66">
        <f t="shared" ref="K321:N321" si="848">J321</f>
        <v>-25.236111111111111</v>
      </c>
      <c r="L321" s="66">
        <f t="shared" si="848"/>
        <v>-25.236111111111111</v>
      </c>
      <c r="M321" s="66">
        <f t="shared" si="848"/>
        <v>-25.236111111111111</v>
      </c>
      <c r="N321" s="66">
        <f t="shared" si="848"/>
        <v>-25.236111111111111</v>
      </c>
    </row>
    <row r="322" spans="1:14" x14ac:dyDescent="0.3">
      <c r="A322" s="42" t="str">
        <f>Historicals!A142</f>
        <v>Global Brand Divisions</v>
      </c>
      <c r="B322" s="42"/>
      <c r="C322" s="42"/>
      <c r="D322" s="42"/>
      <c r="E322" s="42"/>
      <c r="F322" s="42"/>
      <c r="G322" s="42"/>
      <c r="H322" s="42"/>
      <c r="I322" s="42"/>
      <c r="J322" s="38"/>
      <c r="K322" s="38"/>
      <c r="L322" s="38"/>
      <c r="M322" s="38"/>
      <c r="N322" s="38"/>
    </row>
    <row r="323" spans="1:14" x14ac:dyDescent="0.3">
      <c r="A323" s="9" t="s">
        <v>154</v>
      </c>
      <c r="B323" s="9">
        <f>Historicals!B142</f>
        <v>115</v>
      </c>
      <c r="C323" s="9">
        <f>Historicals!C142</f>
        <v>73</v>
      </c>
      <c r="D323" s="9">
        <f>Historicals!D142</f>
        <v>73</v>
      </c>
      <c r="E323" s="9">
        <f>Historicals!E142</f>
        <v>88</v>
      </c>
      <c r="F323" s="9">
        <f>Historicals!F142</f>
        <v>42</v>
      </c>
      <c r="G323" s="9">
        <f>Historicals!G142</f>
        <v>30</v>
      </c>
      <c r="H323" s="9">
        <f>Historicals!H142</f>
        <v>25</v>
      </c>
      <c r="I323" s="9">
        <f>Historicals!I142</f>
        <v>102</v>
      </c>
      <c r="J323" s="46">
        <f>I323*(1+J324)</f>
        <v>102</v>
      </c>
      <c r="K323" s="46">
        <f t="shared" ref="K323:N323" si="849">J323*(1+K324)</f>
        <v>102</v>
      </c>
      <c r="L323" s="46">
        <f t="shared" si="849"/>
        <v>102</v>
      </c>
      <c r="M323" s="46">
        <f t="shared" si="849"/>
        <v>102</v>
      </c>
      <c r="N323" s="46">
        <f t="shared" si="849"/>
        <v>102</v>
      </c>
    </row>
    <row r="324" spans="1:14" x14ac:dyDescent="0.3">
      <c r="A324" s="43" t="s">
        <v>145</v>
      </c>
      <c r="B324" s="59" t="str">
        <f t="shared" ref="B324" si="850">+IFERROR(B323/A323-1,"nm")</f>
        <v>nm</v>
      </c>
      <c r="C324" s="59">
        <f t="shared" ref="C324" si="851">+IFERROR(C323/B323-1,"nm")</f>
        <v>-0.36521739130434783</v>
      </c>
      <c r="D324" s="59">
        <f>+IFERROR((ABS(D323-C323))/(C323),"nm")</f>
        <v>0</v>
      </c>
      <c r="E324" s="59">
        <f t="shared" ref="E324" si="852">+IFERROR(E323/D323-1,"nm")</f>
        <v>0.20547945205479445</v>
      </c>
      <c r="F324" s="59">
        <f t="shared" ref="F324" si="853">+IFERROR(F323/E323-1,"nm")</f>
        <v>-0.52272727272727271</v>
      </c>
      <c r="G324" s="59">
        <f t="shared" ref="G324" si="854">+IFERROR(G323/F323-1,"nm")</f>
        <v>-0.2857142857142857</v>
      </c>
      <c r="H324" s="59">
        <f t="shared" ref="H324" si="855">+IFERROR(H323/G323-1,"nm")</f>
        <v>-0.16666666666666663</v>
      </c>
      <c r="I324" s="59">
        <f>+IFERROR(I323/H323-1,"nm")</f>
        <v>3.08</v>
      </c>
      <c r="J324" s="53">
        <v>0</v>
      </c>
      <c r="K324" s="53">
        <v>0</v>
      </c>
      <c r="L324" s="53">
        <v>0</v>
      </c>
      <c r="M324" s="53">
        <v>0</v>
      </c>
      <c r="N324" s="53">
        <v>0</v>
      </c>
    </row>
    <row r="325" spans="1:14" x14ac:dyDescent="0.3">
      <c r="A325" s="9" t="s">
        <v>147</v>
      </c>
      <c r="B325" s="46">
        <f>+B332+B328</f>
        <v>-2057</v>
      </c>
      <c r="C325" s="46">
        <f t="shared" ref="C325:H325" si="856">+C332+C328</f>
        <v>-2366</v>
      </c>
      <c r="D325" s="46">
        <f t="shared" si="856"/>
        <v>-2444</v>
      </c>
      <c r="E325" s="46">
        <f t="shared" si="856"/>
        <v>-2441</v>
      </c>
      <c r="F325" s="46">
        <f t="shared" si="856"/>
        <v>-3067</v>
      </c>
      <c r="G325" s="46">
        <f t="shared" si="856"/>
        <v>-3254</v>
      </c>
      <c r="H325" s="46">
        <f t="shared" si="856"/>
        <v>-3434</v>
      </c>
      <c r="I325" s="46">
        <f>+I332+I328</f>
        <v>-4042</v>
      </c>
      <c r="J325" s="46">
        <f t="shared" ref="J325:N325" si="857">+J332+J328</f>
        <v>-4042</v>
      </c>
      <c r="K325" s="46">
        <f t="shared" si="857"/>
        <v>-4042</v>
      </c>
      <c r="L325" s="46">
        <f t="shared" si="857"/>
        <v>-4042</v>
      </c>
      <c r="M325" s="46">
        <f t="shared" si="857"/>
        <v>-4042</v>
      </c>
      <c r="N325" s="46">
        <f t="shared" si="857"/>
        <v>-4042</v>
      </c>
    </row>
    <row r="326" spans="1:14" x14ac:dyDescent="0.3">
      <c r="A326" s="45" t="s">
        <v>145</v>
      </c>
      <c r="B326" s="59" t="str">
        <f t="shared" ref="B326" si="858">+IFERROR(B325/A325-1,"nm")</f>
        <v>nm</v>
      </c>
      <c r="C326" s="59">
        <f t="shared" ref="C326" si="859">+IFERROR(C325/B325-1,"nm")</f>
        <v>0.15021876519202726</v>
      </c>
      <c r="D326" s="59">
        <f t="shared" ref="D326" si="860">+IFERROR(D325/C325-1,"nm")</f>
        <v>3.2967032967033072E-2</v>
      </c>
      <c r="E326" s="59">
        <f t="shared" ref="E326" si="861">+IFERROR(E325/D325-1,"nm")</f>
        <v>-1.2274959083469206E-3</v>
      </c>
      <c r="F326" s="59">
        <f t="shared" ref="F326" si="862">+IFERROR(F325/E325-1,"nm")</f>
        <v>0.25645227365833678</v>
      </c>
      <c r="G326" s="59">
        <f t="shared" ref="G326" si="863">+IFERROR(G325/F325-1,"nm")</f>
        <v>6.0971633518095869E-2</v>
      </c>
      <c r="H326" s="59">
        <f t="shared" ref="H326" si="864">+IFERROR(H325/G325-1,"nm")</f>
        <v>5.5316533497234088E-2</v>
      </c>
      <c r="I326" s="59">
        <f>+IFERROR(I325/H325-1,"nm")</f>
        <v>0.1770529994175889</v>
      </c>
      <c r="J326" s="59">
        <f t="shared" ref="J326:N326" si="865">+IFERROR(J325/I325-1,"nm")</f>
        <v>0</v>
      </c>
      <c r="K326" s="59">
        <f t="shared" si="865"/>
        <v>0</v>
      </c>
      <c r="L326" s="59">
        <f t="shared" si="865"/>
        <v>0</v>
      </c>
      <c r="M326" s="59">
        <f t="shared" si="865"/>
        <v>0</v>
      </c>
      <c r="N326" s="59">
        <f t="shared" si="865"/>
        <v>0</v>
      </c>
    </row>
    <row r="327" spans="1:14" x14ac:dyDescent="0.3">
      <c r="A327" s="45" t="s">
        <v>148</v>
      </c>
      <c r="B327" s="59">
        <f>+IFERROR(B325/B323,"nm")</f>
        <v>-17.88695652173913</v>
      </c>
      <c r="C327" s="59">
        <f t="shared" ref="C327:I327" si="866">+IFERROR(C325/C323,"nm")</f>
        <v>-32.410958904109592</v>
      </c>
      <c r="D327" s="59">
        <f t="shared" si="866"/>
        <v>-33.479452054794521</v>
      </c>
      <c r="E327" s="59">
        <f t="shared" si="866"/>
        <v>-27.738636363636363</v>
      </c>
      <c r="F327" s="59">
        <f t="shared" si="866"/>
        <v>-73.023809523809518</v>
      </c>
      <c r="G327" s="59">
        <f t="shared" si="866"/>
        <v>-108.46666666666667</v>
      </c>
      <c r="H327" s="59">
        <f t="shared" si="866"/>
        <v>-137.36000000000001</v>
      </c>
      <c r="I327" s="59">
        <f t="shared" si="866"/>
        <v>-39.627450980392155</v>
      </c>
      <c r="J327" s="66">
        <f>I327</f>
        <v>-39.627450980392155</v>
      </c>
      <c r="K327" s="66">
        <f t="shared" ref="K327:N327" si="867">J327</f>
        <v>-39.627450980392155</v>
      </c>
      <c r="L327" s="66">
        <f t="shared" si="867"/>
        <v>-39.627450980392155</v>
      </c>
      <c r="M327" s="66">
        <f t="shared" si="867"/>
        <v>-39.627450980392155</v>
      </c>
      <c r="N327" s="66">
        <f t="shared" si="867"/>
        <v>-39.627450980392155</v>
      </c>
    </row>
    <row r="328" spans="1:14" x14ac:dyDescent="0.3">
      <c r="A328" s="9" t="s">
        <v>149</v>
      </c>
      <c r="B328" s="9">
        <f>Historicals!B206</f>
        <v>210</v>
      </c>
      <c r="C328" s="9">
        <f>Historicals!C206</f>
        <v>230</v>
      </c>
      <c r="D328" s="9">
        <f>Historicals!D206</f>
        <v>233</v>
      </c>
      <c r="E328" s="9">
        <f>Historicals!E206</f>
        <v>217</v>
      </c>
      <c r="F328" s="9">
        <f>Historicals!F206</f>
        <v>195</v>
      </c>
      <c r="G328" s="9">
        <f>Historicals!G206</f>
        <v>214</v>
      </c>
      <c r="H328" s="9">
        <f>Historicals!H206</f>
        <v>222</v>
      </c>
      <c r="I328" s="9">
        <f>Historicals!I206</f>
        <v>220</v>
      </c>
      <c r="J328" s="1">
        <f>J331*J338</f>
        <v>219.99999999999997</v>
      </c>
      <c r="K328" s="1">
        <f t="shared" ref="K328:N328" si="868">K331*K338</f>
        <v>219.99999999999997</v>
      </c>
      <c r="L328" s="1">
        <f t="shared" si="868"/>
        <v>219.99999999999997</v>
      </c>
      <c r="M328" s="1">
        <f t="shared" si="868"/>
        <v>219.99999999999997</v>
      </c>
      <c r="N328" s="1">
        <f t="shared" si="868"/>
        <v>219.99999999999997</v>
      </c>
    </row>
    <row r="329" spans="1:14" x14ac:dyDescent="0.3">
      <c r="A329" s="45" t="s">
        <v>145</v>
      </c>
      <c r="B329" s="59" t="str">
        <f t="shared" ref="B329" si="869">+IFERROR(B328/A328-1,"nm")</f>
        <v>nm</v>
      </c>
      <c r="C329" s="59">
        <f t="shared" ref="C329" si="870">+IFERROR(C328/B328-1,"nm")</f>
        <v>9.5238095238095344E-2</v>
      </c>
      <c r="D329" s="59">
        <f t="shared" ref="D329" si="871">+IFERROR(D328/C328-1,"nm")</f>
        <v>1.304347826086949E-2</v>
      </c>
      <c r="E329" s="59">
        <f t="shared" ref="E329" si="872">+IFERROR(E328/D328-1,"nm")</f>
        <v>-6.8669527896995763E-2</v>
      </c>
      <c r="F329" s="59">
        <f t="shared" ref="F329" si="873">+IFERROR(F328/E328-1,"nm")</f>
        <v>-0.10138248847926268</v>
      </c>
      <c r="G329" s="59">
        <f t="shared" ref="G329" si="874">+IFERROR(G328/F328-1,"nm")</f>
        <v>9.7435897435897534E-2</v>
      </c>
      <c r="H329" s="59">
        <f t="shared" ref="H329" si="875">+IFERROR(H328/G328-1,"nm")</f>
        <v>3.7383177570093462E-2</v>
      </c>
      <c r="I329" s="59">
        <f>+IFERROR(I328/H328-1,"nm")</f>
        <v>-9.009009009009028E-3</v>
      </c>
      <c r="J329" s="59">
        <f t="shared" ref="J329:N329" si="876">+IFERROR(J328/I328-1,"nm")</f>
        <v>-1.1102230246251565E-16</v>
      </c>
      <c r="K329" s="59">
        <f t="shared" si="876"/>
        <v>0</v>
      </c>
      <c r="L329" s="59">
        <f t="shared" si="876"/>
        <v>0</v>
      </c>
      <c r="M329" s="59">
        <f t="shared" si="876"/>
        <v>0</v>
      </c>
      <c r="N329" s="59">
        <f t="shared" si="876"/>
        <v>0</v>
      </c>
    </row>
    <row r="330" spans="1:14" x14ac:dyDescent="0.3">
      <c r="A330" s="45" t="s">
        <v>150</v>
      </c>
      <c r="B330" s="59">
        <f>+IFERROR(B328/B323,"nm")</f>
        <v>1.826086956521739</v>
      </c>
      <c r="C330" s="59">
        <f t="shared" ref="C330:I330" si="877">+IFERROR(C328/C323,"nm")</f>
        <v>3.1506849315068495</v>
      </c>
      <c r="D330" s="59">
        <f t="shared" si="877"/>
        <v>3.1917808219178081</v>
      </c>
      <c r="E330" s="59">
        <f t="shared" si="877"/>
        <v>2.4659090909090908</v>
      </c>
      <c r="F330" s="59">
        <f t="shared" si="877"/>
        <v>4.6428571428571432</v>
      </c>
      <c r="G330" s="59">
        <f t="shared" si="877"/>
        <v>7.1333333333333337</v>
      </c>
      <c r="H330" s="59">
        <f t="shared" si="877"/>
        <v>8.8800000000000008</v>
      </c>
      <c r="I330" s="59">
        <f t="shared" si="877"/>
        <v>2.1568627450980391</v>
      </c>
      <c r="J330" s="53">
        <f>I330</f>
        <v>2.1568627450980391</v>
      </c>
      <c r="K330" s="53">
        <f t="shared" ref="K330:N330" si="878">J330</f>
        <v>2.1568627450980391</v>
      </c>
      <c r="L330" s="53">
        <f t="shared" si="878"/>
        <v>2.1568627450980391</v>
      </c>
      <c r="M330" s="53">
        <f t="shared" si="878"/>
        <v>2.1568627450980391</v>
      </c>
      <c r="N330" s="53">
        <f t="shared" si="878"/>
        <v>2.1568627450980391</v>
      </c>
    </row>
    <row r="331" spans="1:14" x14ac:dyDescent="0.3">
      <c r="A331" s="45" t="s">
        <v>157</v>
      </c>
      <c r="B331" s="59">
        <f>B328/B338</f>
        <v>0.43388429752066116</v>
      </c>
      <c r="C331" s="59">
        <f t="shared" ref="C331:I331" si="879">C328/C338</f>
        <v>0.45009784735812131</v>
      </c>
      <c r="D331" s="59">
        <f t="shared" si="879"/>
        <v>0.43714821763602252</v>
      </c>
      <c r="E331" s="59">
        <f t="shared" si="879"/>
        <v>0.36348408710217756</v>
      </c>
      <c r="F331" s="59">
        <f t="shared" si="879"/>
        <v>0.2932330827067669</v>
      </c>
      <c r="G331" s="59">
        <f t="shared" si="879"/>
        <v>0.25783132530120484</v>
      </c>
      <c r="H331" s="59">
        <f t="shared" si="879"/>
        <v>0.2846153846153846</v>
      </c>
      <c r="I331" s="59">
        <f t="shared" si="879"/>
        <v>0.27883396704689478</v>
      </c>
      <c r="J331" s="65">
        <f>I331</f>
        <v>0.27883396704689478</v>
      </c>
      <c r="K331" s="65">
        <f t="shared" ref="K331:N331" si="880">J331</f>
        <v>0.27883396704689478</v>
      </c>
      <c r="L331" s="65">
        <f t="shared" si="880"/>
        <v>0.27883396704689478</v>
      </c>
      <c r="M331" s="65">
        <f t="shared" si="880"/>
        <v>0.27883396704689478</v>
      </c>
      <c r="N331" s="65">
        <f t="shared" si="880"/>
        <v>0.27883396704689478</v>
      </c>
    </row>
    <row r="332" spans="1:14" x14ac:dyDescent="0.3">
      <c r="A332" s="9" t="s">
        <v>151</v>
      </c>
      <c r="B332" s="9">
        <f>Historicals!B161</f>
        <v>-2267</v>
      </c>
      <c r="C332" s="9">
        <f>Historicals!C161</f>
        <v>-2596</v>
      </c>
      <c r="D332" s="9">
        <f>Historicals!D161</f>
        <v>-2677</v>
      </c>
      <c r="E332" s="9">
        <f>Historicals!E161</f>
        <v>-2658</v>
      </c>
      <c r="F332" s="9">
        <f>Historicals!F161</f>
        <v>-3262</v>
      </c>
      <c r="G332" s="9">
        <f>Historicals!G161</f>
        <v>-3468</v>
      </c>
      <c r="H332" s="9">
        <f>Historicals!H161</f>
        <v>-3656</v>
      </c>
      <c r="I332" s="9">
        <f>Historicals!I161</f>
        <v>-4262</v>
      </c>
      <c r="J332" s="46">
        <f>J334*J323</f>
        <v>-4262</v>
      </c>
      <c r="K332" s="46">
        <f t="shared" ref="K332:N332" si="881">K334*K323</f>
        <v>-4262</v>
      </c>
      <c r="L332" s="46">
        <f t="shared" si="881"/>
        <v>-4262</v>
      </c>
      <c r="M332" s="46">
        <f t="shared" si="881"/>
        <v>-4262</v>
      </c>
      <c r="N332" s="46">
        <f t="shared" si="881"/>
        <v>-4262</v>
      </c>
    </row>
    <row r="333" spans="1:14" x14ac:dyDescent="0.3">
      <c r="A333" s="45" t="s">
        <v>145</v>
      </c>
      <c r="B333" s="59" t="str">
        <f t="shared" ref="B333" si="882">+IFERROR(B332/A332-1,"nm")</f>
        <v>nm</v>
      </c>
      <c r="C333" s="59">
        <f t="shared" ref="C333" si="883">+IFERROR(C332/B332-1,"nm")</f>
        <v>0.145125716806352</v>
      </c>
      <c r="D333" s="59">
        <f t="shared" ref="D333" si="884">+IFERROR(D332/C332-1,"nm")</f>
        <v>3.1201848998459125E-2</v>
      </c>
      <c r="E333" s="59">
        <f t="shared" ref="E333" si="885">+IFERROR(E332/D332-1,"nm")</f>
        <v>-7.097497198356395E-3</v>
      </c>
      <c r="F333" s="59">
        <f t="shared" ref="F333" si="886">+IFERROR(F332/E332-1,"nm")</f>
        <v>0.22723852520692245</v>
      </c>
      <c r="G333" s="59">
        <f t="shared" ref="G333" si="887">+IFERROR(G332/F332-1,"nm")</f>
        <v>6.3151440833844275E-2</v>
      </c>
      <c r="H333" s="59">
        <f t="shared" ref="H333" si="888">+IFERROR(H332/G332-1,"nm")</f>
        <v>5.4209919261822392E-2</v>
      </c>
      <c r="I333" s="59">
        <f>+IFERROR(I332/H332-1,"nm")</f>
        <v>0.16575492341356668</v>
      </c>
      <c r="J333" s="59">
        <f t="shared" ref="J333:N333" si="889">+IFERROR(J332/I332-1,"nm")</f>
        <v>0</v>
      </c>
      <c r="K333" s="59">
        <f t="shared" si="889"/>
        <v>0</v>
      </c>
      <c r="L333" s="59">
        <f t="shared" si="889"/>
        <v>0</v>
      </c>
      <c r="M333" s="59">
        <f t="shared" si="889"/>
        <v>0</v>
      </c>
      <c r="N333" s="59">
        <f t="shared" si="889"/>
        <v>0</v>
      </c>
    </row>
    <row r="334" spans="1:14" x14ac:dyDescent="0.3">
      <c r="A334" s="45" t="s">
        <v>148</v>
      </c>
      <c r="B334" s="59">
        <f>+IFERROR(B332/B323,"nm")</f>
        <v>-19.713043478260868</v>
      </c>
      <c r="C334" s="59">
        <f t="shared" ref="C334:I334" si="890">+IFERROR(C332/C323,"nm")</f>
        <v>-35.561643835616437</v>
      </c>
      <c r="D334" s="59">
        <f t="shared" si="890"/>
        <v>-36.671232876712331</v>
      </c>
      <c r="E334" s="59">
        <f t="shared" si="890"/>
        <v>-30.204545454545453</v>
      </c>
      <c r="F334" s="59">
        <f t="shared" si="890"/>
        <v>-77.666666666666671</v>
      </c>
      <c r="G334" s="59">
        <f t="shared" si="890"/>
        <v>-115.6</v>
      </c>
      <c r="H334" s="59">
        <f t="shared" si="890"/>
        <v>-146.24</v>
      </c>
      <c r="I334" s="59">
        <f t="shared" si="890"/>
        <v>-41.784313725490193</v>
      </c>
      <c r="J334" s="66">
        <f>I334</f>
        <v>-41.784313725490193</v>
      </c>
      <c r="K334" s="66">
        <f t="shared" ref="K334:N334" si="891">J334</f>
        <v>-41.784313725490193</v>
      </c>
      <c r="L334" s="66">
        <f t="shared" si="891"/>
        <v>-41.784313725490193</v>
      </c>
      <c r="M334" s="66">
        <f t="shared" si="891"/>
        <v>-41.784313725490193</v>
      </c>
      <c r="N334" s="66">
        <f t="shared" si="891"/>
        <v>-41.784313725490193</v>
      </c>
    </row>
    <row r="335" spans="1:14" x14ac:dyDescent="0.3">
      <c r="A335" s="9" t="s">
        <v>152</v>
      </c>
      <c r="B335" s="9">
        <f>Historicals!B191</f>
        <v>225</v>
      </c>
      <c r="C335" s="9">
        <f>Historicals!C191</f>
        <v>258</v>
      </c>
      <c r="D335" s="9">
        <f>Historicals!D191</f>
        <v>278</v>
      </c>
      <c r="E335" s="9">
        <f>Historicals!E191</f>
        <v>286</v>
      </c>
      <c r="F335" s="9">
        <f>Historicals!F191</f>
        <v>278</v>
      </c>
      <c r="G335" s="9">
        <f>Historicals!G191</f>
        <v>438</v>
      </c>
      <c r="H335" s="9">
        <f>Historicals!H191</f>
        <v>278</v>
      </c>
      <c r="I335" s="9">
        <f>Historicals!I191</f>
        <v>222</v>
      </c>
      <c r="J335" s="46">
        <f>J337*J323</f>
        <v>221.99999999999997</v>
      </c>
      <c r="K335" s="46">
        <f t="shared" ref="K335:N335" si="892">K337*K323</f>
        <v>221.99999999999997</v>
      </c>
      <c r="L335" s="46">
        <f t="shared" si="892"/>
        <v>221.99999999999997</v>
      </c>
      <c r="M335" s="46">
        <f t="shared" si="892"/>
        <v>221.99999999999997</v>
      </c>
      <c r="N335" s="46">
        <f t="shared" si="892"/>
        <v>221.99999999999997</v>
      </c>
    </row>
    <row r="336" spans="1:14" x14ac:dyDescent="0.3">
      <c r="A336" s="45" t="s">
        <v>145</v>
      </c>
      <c r="B336" s="59" t="str">
        <f t="shared" ref="B336" si="893">+IFERROR(B335/A335-1,"nm")</f>
        <v>nm</v>
      </c>
      <c r="C336" s="59">
        <f t="shared" ref="C336" si="894">+IFERROR(C335/B335-1,"nm")</f>
        <v>0.14666666666666672</v>
      </c>
      <c r="D336" s="59">
        <f t="shared" ref="D336" si="895">+IFERROR(D335/C335-1,"nm")</f>
        <v>7.7519379844961156E-2</v>
      </c>
      <c r="E336" s="59">
        <f t="shared" ref="E336" si="896">+IFERROR(E335/D335-1,"nm")</f>
        <v>2.877697841726623E-2</v>
      </c>
      <c r="F336" s="59">
        <f t="shared" ref="F336" si="897">+IFERROR(F335/E335-1,"nm")</f>
        <v>-2.7972027972028024E-2</v>
      </c>
      <c r="G336" s="59">
        <f t="shared" ref="G336" si="898">+IFERROR(G335/F335-1,"nm")</f>
        <v>0.57553956834532372</v>
      </c>
      <c r="H336" s="59">
        <f t="shared" ref="H336" si="899">+IFERROR(H335/G335-1,"nm")</f>
        <v>-0.36529680365296802</v>
      </c>
      <c r="I336" s="59">
        <f>+IFERROR(I335/H335-1,"nm")</f>
        <v>-0.20143884892086328</v>
      </c>
      <c r="J336" s="59">
        <f t="shared" ref="J336:N336" si="900">+IFERROR(J335/I335-1,"nm")</f>
        <v>-1.1102230246251565E-16</v>
      </c>
      <c r="K336" s="59">
        <f t="shared" si="900"/>
        <v>0</v>
      </c>
      <c r="L336" s="59">
        <f t="shared" si="900"/>
        <v>0</v>
      </c>
      <c r="M336" s="59">
        <f t="shared" si="900"/>
        <v>0</v>
      </c>
      <c r="N336" s="59">
        <f t="shared" si="900"/>
        <v>0</v>
      </c>
    </row>
    <row r="337" spans="1:14" x14ac:dyDescent="0.3">
      <c r="A337" s="45" t="s">
        <v>150</v>
      </c>
      <c r="B337" s="59">
        <f>+IFERROR(B335/B323,"nm")</f>
        <v>1.9565217391304348</v>
      </c>
      <c r="C337" s="59">
        <f t="shared" ref="C337:I337" si="901">+IFERROR(C335/C323,"nm")</f>
        <v>3.5342465753424657</v>
      </c>
      <c r="D337" s="59">
        <f t="shared" si="901"/>
        <v>3.8082191780821919</v>
      </c>
      <c r="E337" s="59">
        <f t="shared" si="901"/>
        <v>3.25</v>
      </c>
      <c r="F337" s="59">
        <f t="shared" si="901"/>
        <v>6.6190476190476186</v>
      </c>
      <c r="G337" s="59">
        <f t="shared" si="901"/>
        <v>14.6</v>
      </c>
      <c r="H337" s="59">
        <f t="shared" si="901"/>
        <v>11.12</v>
      </c>
      <c r="I337" s="59">
        <f t="shared" si="901"/>
        <v>2.1764705882352939</v>
      </c>
      <c r="J337" s="65">
        <f>I337</f>
        <v>2.1764705882352939</v>
      </c>
      <c r="K337" s="65">
        <f t="shared" ref="K337:N337" si="902">J337</f>
        <v>2.1764705882352939</v>
      </c>
      <c r="L337" s="65">
        <f t="shared" si="902"/>
        <v>2.1764705882352939</v>
      </c>
      <c r="M337" s="65">
        <f t="shared" si="902"/>
        <v>2.1764705882352939</v>
      </c>
      <c r="N337" s="65">
        <f t="shared" si="902"/>
        <v>2.1764705882352939</v>
      </c>
    </row>
    <row r="338" spans="1:14" x14ac:dyDescent="0.3">
      <c r="A338" s="9" t="s">
        <v>153</v>
      </c>
      <c r="B338" s="52">
        <f>Historicals!B176</f>
        <v>484</v>
      </c>
      <c r="C338" s="52">
        <f>Historicals!C176</f>
        <v>511</v>
      </c>
      <c r="D338" s="52">
        <f>Historicals!D176</f>
        <v>533</v>
      </c>
      <c r="E338" s="52">
        <f>Historicals!E176</f>
        <v>597</v>
      </c>
      <c r="F338" s="52">
        <f>Historicals!F176</f>
        <v>665</v>
      </c>
      <c r="G338" s="52">
        <f>Historicals!G176</f>
        <v>830</v>
      </c>
      <c r="H338" s="52">
        <f>Historicals!H176</f>
        <v>780</v>
      </c>
      <c r="I338" s="52">
        <f>Historicals!I176</f>
        <v>789</v>
      </c>
      <c r="J338" s="46">
        <f>J340*J323</f>
        <v>789</v>
      </c>
      <c r="K338" s="46">
        <f t="shared" ref="K338:N338" si="903">K340*K323</f>
        <v>789</v>
      </c>
      <c r="L338" s="46">
        <f t="shared" si="903"/>
        <v>789</v>
      </c>
      <c r="M338" s="46">
        <f t="shared" si="903"/>
        <v>789</v>
      </c>
      <c r="N338" s="46">
        <f t="shared" si="903"/>
        <v>789</v>
      </c>
    </row>
    <row r="339" spans="1:14" x14ac:dyDescent="0.3">
      <c r="A339" s="45" t="s">
        <v>145</v>
      </c>
      <c r="B339" s="53" t="str">
        <f>IFERROR(((B338-A338)/A338), "nm")</f>
        <v>nm</v>
      </c>
      <c r="C339" s="53">
        <f t="shared" ref="C339:I339" si="904">IFERROR(((C338-B338)/B338), "nm")</f>
        <v>5.578512396694215E-2</v>
      </c>
      <c r="D339" s="53">
        <f t="shared" si="904"/>
        <v>4.3052837573385516E-2</v>
      </c>
      <c r="E339" s="53">
        <f t="shared" si="904"/>
        <v>0.1200750469043152</v>
      </c>
      <c r="F339" s="53">
        <f t="shared" si="904"/>
        <v>0.11390284757118928</v>
      </c>
      <c r="G339" s="53">
        <f t="shared" si="904"/>
        <v>0.24812030075187969</v>
      </c>
      <c r="H339" s="53">
        <f t="shared" si="904"/>
        <v>-6.0240963855421686E-2</v>
      </c>
      <c r="I339" s="53">
        <f t="shared" si="904"/>
        <v>1.1538461538461539E-2</v>
      </c>
      <c r="J339" s="53">
        <f t="shared" ref="J339" si="905">IFERROR(((J338-I338)/I338), "nm")</f>
        <v>0</v>
      </c>
      <c r="K339" s="53">
        <f t="shared" ref="K339" si="906">IFERROR(((K338-J338)/J338), "nm")</f>
        <v>0</v>
      </c>
      <c r="L339" s="53">
        <f t="shared" ref="L339" si="907">IFERROR(((L338-K338)/K338), "nm")</f>
        <v>0</v>
      </c>
      <c r="M339" s="53">
        <f t="shared" ref="M339" si="908">IFERROR(((M338-L338)/L338), "nm")</f>
        <v>0</v>
      </c>
      <c r="N339" s="53">
        <f t="shared" ref="N339" si="909">IFERROR(((N338-M338)/M338), "nm")</f>
        <v>0</v>
      </c>
    </row>
    <row r="340" spans="1:14" x14ac:dyDescent="0.3">
      <c r="A340" s="45" t="s">
        <v>150</v>
      </c>
      <c r="B340" s="53">
        <f>B338/B323</f>
        <v>4.2086956521739127</v>
      </c>
      <c r="C340" s="53">
        <f t="shared" ref="C340:I340" si="910">C338/C323</f>
        <v>7</v>
      </c>
      <c r="D340" s="53">
        <f t="shared" si="910"/>
        <v>7.3013698630136989</v>
      </c>
      <c r="E340" s="53">
        <f t="shared" si="910"/>
        <v>6.7840909090909092</v>
      </c>
      <c r="F340" s="53">
        <f t="shared" si="910"/>
        <v>15.833333333333334</v>
      </c>
      <c r="G340" s="53">
        <f t="shared" si="910"/>
        <v>27.666666666666668</v>
      </c>
      <c r="H340" s="53">
        <f t="shared" si="910"/>
        <v>31.2</v>
      </c>
      <c r="I340" s="53">
        <f t="shared" si="910"/>
        <v>7.7352941176470589</v>
      </c>
      <c r="J340" s="66">
        <f>I340</f>
        <v>7.7352941176470589</v>
      </c>
      <c r="K340" s="66">
        <f t="shared" ref="K340:N340" si="911">J340</f>
        <v>7.7352941176470589</v>
      </c>
      <c r="L340" s="66">
        <f t="shared" si="911"/>
        <v>7.7352941176470589</v>
      </c>
      <c r="M340" s="66">
        <f t="shared" si="911"/>
        <v>7.7352941176470589</v>
      </c>
      <c r="N340" s="66">
        <f t="shared" si="911"/>
        <v>7.7352941176470589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0CCE5-46A7-49CF-879F-352719DBEA3F}">
  <dimension ref="A1:Q70"/>
  <sheetViews>
    <sheetView tabSelected="1" topLeftCell="A44" workbookViewId="0">
      <selection activeCell="J57" sqref="J1:J1048576"/>
    </sheetView>
  </sheetViews>
  <sheetFormatPr defaultRowHeight="14.4" x14ac:dyDescent="0.3"/>
  <cols>
    <col min="1" max="1" width="48.6640625" customWidth="1"/>
    <col min="2" max="9" width="11.6640625" customWidth="1"/>
    <col min="10" max="10" width="23.88671875" customWidth="1"/>
    <col min="11" max="15" width="11.6640625" customWidth="1"/>
    <col min="16" max="16" width="39.88671875" customWidth="1"/>
  </cols>
  <sheetData>
    <row r="1" spans="1:16" ht="60" customHeight="1" x14ac:dyDescent="0.3">
      <c r="A1" s="15" t="s">
        <v>2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/>
      <c r="K1" s="38">
        <f>+I1+1</f>
        <v>2023</v>
      </c>
      <c r="L1" s="38">
        <f t="shared" ref="L1:O1" si="1">+K1+1</f>
        <v>2024</v>
      </c>
      <c r="M1" s="38">
        <f t="shared" si="1"/>
        <v>2025</v>
      </c>
      <c r="N1" s="38">
        <f t="shared" si="1"/>
        <v>2026</v>
      </c>
      <c r="O1" s="38">
        <f t="shared" si="1"/>
        <v>2027</v>
      </c>
    </row>
    <row r="2" spans="1:16" x14ac:dyDescent="0.3">
      <c r="A2" s="39" t="s">
        <v>158</v>
      </c>
      <c r="B2" s="39"/>
      <c r="C2" s="39"/>
      <c r="D2" s="39"/>
      <c r="E2" s="39"/>
      <c r="F2" s="39"/>
      <c r="G2" s="39"/>
      <c r="H2" s="39"/>
      <c r="I2" s="39"/>
      <c r="J2" s="39"/>
      <c r="K2" s="38"/>
      <c r="L2" s="38"/>
      <c r="M2" s="38"/>
      <c r="N2" s="38"/>
      <c r="O2" s="38"/>
    </row>
    <row r="3" spans="1:16" x14ac:dyDescent="0.3">
      <c r="A3" s="1" t="s">
        <v>154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>
        <f>'Segmental forecast'!J3</f>
        <v>46710</v>
      </c>
      <c r="L3" s="9">
        <f>'Segmental forecast'!K3</f>
        <v>46710</v>
      </c>
      <c r="M3" s="9">
        <f>'Segmental forecast'!L3</f>
        <v>46710</v>
      </c>
      <c r="N3" s="9">
        <f>'Segmental forecast'!M3</f>
        <v>46710</v>
      </c>
      <c r="O3" s="9">
        <f>'Segmental forecast'!N3</f>
        <v>46710</v>
      </c>
      <c r="P3" t="s">
        <v>159</v>
      </c>
    </row>
    <row r="4" spans="1:16" x14ac:dyDescent="0.3">
      <c r="A4" s="41" t="s">
        <v>145</v>
      </c>
      <c r="B4" s="69" t="str">
        <f>IFERROR((B3-A3)/(A3), "nm")</f>
        <v>nm</v>
      </c>
      <c r="C4" s="69">
        <f t="shared" ref="C4:O4" si="2">IFERROR((C3-B3)/(B3), "nm")</f>
        <v>5.8004640371229696E-2</v>
      </c>
      <c r="D4" s="69">
        <f t="shared" si="2"/>
        <v>6.0971089696071165E-2</v>
      </c>
      <c r="E4" s="69">
        <f t="shared" si="2"/>
        <v>5.9592430858806403E-2</v>
      </c>
      <c r="F4" s="69">
        <f t="shared" si="2"/>
        <v>7.4731433909388134E-2</v>
      </c>
      <c r="G4" s="69">
        <f t="shared" si="2"/>
        <v>-4.3817266150267146E-2</v>
      </c>
      <c r="H4" s="69">
        <f t="shared" si="2"/>
        <v>0.1907600994572628</v>
      </c>
      <c r="I4" s="69">
        <f t="shared" si="2"/>
        <v>4.8767344739323724E-2</v>
      </c>
      <c r="J4" s="69"/>
      <c r="K4" s="69">
        <f>IFERROR((K3-I3)/(I3), "nm")</f>
        <v>0</v>
      </c>
      <c r="L4" s="69">
        <f t="shared" si="2"/>
        <v>0</v>
      </c>
      <c r="M4" s="69">
        <f t="shared" si="2"/>
        <v>0</v>
      </c>
      <c r="N4" s="69">
        <f t="shared" si="2"/>
        <v>0</v>
      </c>
      <c r="O4" s="69">
        <f t="shared" si="2"/>
        <v>0</v>
      </c>
    </row>
    <row r="5" spans="1:16" x14ac:dyDescent="0.3">
      <c r="A5" s="1" t="s">
        <v>147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>
        <f>'Segmental forecast'!J5</f>
        <v>7573</v>
      </c>
      <c r="L5" s="9">
        <f>'Segmental forecast'!K5</f>
        <v>7573</v>
      </c>
      <c r="M5" s="9">
        <f>'Segmental forecast'!L5</f>
        <v>7573</v>
      </c>
      <c r="N5" s="9">
        <f>'Segmental forecast'!M5</f>
        <v>7573</v>
      </c>
      <c r="O5" s="9">
        <f>'Segmental forecast'!N5</f>
        <v>7573</v>
      </c>
    </row>
    <row r="6" spans="1:16" x14ac:dyDescent="0.3">
      <c r="A6" s="76" t="s">
        <v>149</v>
      </c>
      <c r="B6" s="9">
        <f>'Segmental forecast'!B8</f>
        <v>606</v>
      </c>
      <c r="C6" s="9">
        <f>'Segmental forecast'!C8</f>
        <v>649</v>
      </c>
      <c r="D6" s="9">
        <f>'Segmental forecast'!D8</f>
        <v>706</v>
      </c>
      <c r="E6" s="9">
        <f>'Segmental forecast'!E8</f>
        <v>747</v>
      </c>
      <c r="F6" s="9">
        <f>'Segmental forecast'!F8</f>
        <v>705</v>
      </c>
      <c r="G6" s="9">
        <f>'Segmental forecast'!G8</f>
        <v>721</v>
      </c>
      <c r="H6" s="9">
        <f>'Segmental forecast'!H8</f>
        <v>744</v>
      </c>
      <c r="I6" s="9">
        <f>'Segmental forecast'!I8</f>
        <v>717</v>
      </c>
      <c r="J6" s="9"/>
      <c r="K6" s="9">
        <f>'Segmental forecast'!J8</f>
        <v>717</v>
      </c>
      <c r="L6" s="9">
        <f>'Segmental forecast'!K8</f>
        <v>717</v>
      </c>
      <c r="M6" s="9">
        <f>'Segmental forecast'!L8</f>
        <v>717</v>
      </c>
      <c r="N6" s="9">
        <f>'Segmental forecast'!M8</f>
        <v>717</v>
      </c>
      <c r="O6" s="9">
        <f>'Segmental forecast'!N8</f>
        <v>717</v>
      </c>
    </row>
    <row r="7" spans="1:16" x14ac:dyDescent="0.3">
      <c r="A7" s="4" t="s">
        <v>151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>
        <f>'Segmental forecast'!J11</f>
        <v>6856</v>
      </c>
      <c r="L7" s="5">
        <f>'Segmental forecast'!K11</f>
        <v>6856</v>
      </c>
      <c r="M7" s="5">
        <f>'Segmental forecast'!L11</f>
        <v>6856</v>
      </c>
      <c r="N7" s="5">
        <f>'Segmental forecast'!M11</f>
        <v>6856</v>
      </c>
      <c r="O7" s="5">
        <f>'Segmental forecast'!N11</f>
        <v>6856</v>
      </c>
    </row>
    <row r="8" spans="1:16" x14ac:dyDescent="0.3">
      <c r="A8" s="41" t="s">
        <v>145</v>
      </c>
      <c r="B8" s="69" t="str">
        <f>IFERROR((B7-A7)/(A7), "nm")</f>
        <v>nm</v>
      </c>
      <c r="C8" s="69">
        <f t="shared" ref="C8:O8" si="3">IFERROR((C7-B7)/(B7), "nm")</f>
        <v>9.6621781242617527E-2</v>
      </c>
      <c r="D8" s="69">
        <f t="shared" si="3"/>
        <v>6.527358897027144E-2</v>
      </c>
      <c r="E8" s="69">
        <f t="shared" si="3"/>
        <v>-0.11445904954499495</v>
      </c>
      <c r="F8" s="69">
        <f t="shared" si="3"/>
        <v>0.10755880337976707</v>
      </c>
      <c r="G8" s="69">
        <f t="shared" si="3"/>
        <v>-0.38639175257731961</v>
      </c>
      <c r="H8" s="69">
        <f t="shared" si="3"/>
        <v>1.32627688172043</v>
      </c>
      <c r="I8" s="69">
        <f t="shared" si="3"/>
        <v>-9.6778853098367767E-3</v>
      </c>
      <c r="J8" s="69"/>
      <c r="K8" s="69">
        <f>IFERROR((K7-I7)/(I7), "nm")</f>
        <v>0</v>
      </c>
      <c r="L8" s="69">
        <f t="shared" si="3"/>
        <v>0</v>
      </c>
      <c r="M8" s="69">
        <f t="shared" si="3"/>
        <v>0</v>
      </c>
      <c r="N8" s="69">
        <f t="shared" si="3"/>
        <v>0</v>
      </c>
      <c r="O8" s="69">
        <f t="shared" si="3"/>
        <v>0</v>
      </c>
    </row>
    <row r="9" spans="1:16" x14ac:dyDescent="0.3">
      <c r="A9" s="41" t="s">
        <v>148</v>
      </c>
      <c r="B9" s="69">
        <f>B7/B3</f>
        <v>0.13832881278389594</v>
      </c>
      <c r="C9" s="69">
        <f t="shared" ref="C9:O9" si="4">C7/C3</f>
        <v>0.14337781072399308</v>
      </c>
      <c r="D9" s="69">
        <f t="shared" si="4"/>
        <v>0.14395924308588065</v>
      </c>
      <c r="E9" s="69">
        <f t="shared" si="4"/>
        <v>0.12031211363573921</v>
      </c>
      <c r="F9" s="69">
        <f t="shared" si="4"/>
        <v>0.12398701331901731</v>
      </c>
      <c r="G9" s="69">
        <f t="shared" si="4"/>
        <v>7.9565810229126011E-2</v>
      </c>
      <c r="H9" s="69">
        <f t="shared" si="4"/>
        <v>0.1554402981723472</v>
      </c>
      <c r="I9" s="69">
        <f t="shared" si="4"/>
        <v>0.14677799186469706</v>
      </c>
      <c r="J9" s="69"/>
      <c r="K9" s="69">
        <f t="shared" si="4"/>
        <v>0.14677799186469706</v>
      </c>
      <c r="L9" s="69">
        <f t="shared" si="4"/>
        <v>0.14677799186469706</v>
      </c>
      <c r="M9" s="69">
        <f t="shared" si="4"/>
        <v>0.14677799186469706</v>
      </c>
      <c r="N9" s="69">
        <f t="shared" si="4"/>
        <v>0.14677799186469706</v>
      </c>
      <c r="O9" s="69">
        <f t="shared" si="4"/>
        <v>0.14677799186469706</v>
      </c>
    </row>
    <row r="10" spans="1:16" x14ac:dyDescent="0.3">
      <c r="A10" s="2" t="s">
        <v>9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>
        <f>Historicals!J8</f>
        <v>0</v>
      </c>
      <c r="L10" s="3">
        <f>Historicals!K8</f>
        <v>0</v>
      </c>
      <c r="M10" s="3">
        <f>Historicals!L8</f>
        <v>0</v>
      </c>
      <c r="N10" s="3">
        <f>Historicals!M8</f>
        <v>0</v>
      </c>
      <c r="O10" s="3">
        <f>Historicals!N8</f>
        <v>0</v>
      </c>
    </row>
    <row r="11" spans="1:16" x14ac:dyDescent="0.3">
      <c r="A11" s="4" t="s">
        <v>160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/>
      <c r="K11" s="5">
        <f>Historicals!J10</f>
        <v>0</v>
      </c>
      <c r="L11" s="5">
        <f>Historicals!K10</f>
        <v>0</v>
      </c>
      <c r="M11" s="5">
        <f>Historicals!L10</f>
        <v>0</v>
      </c>
      <c r="N11" s="5">
        <f>Historicals!M10</f>
        <v>0</v>
      </c>
      <c r="O11" s="5">
        <f>Historicals!N10</f>
        <v>0</v>
      </c>
    </row>
    <row r="12" spans="1:16" x14ac:dyDescent="0.3">
      <c r="A12" t="s">
        <v>12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>
        <f>Historicals!J11</f>
        <v>0</v>
      </c>
      <c r="L12" s="3">
        <f>Historicals!K11</f>
        <v>0</v>
      </c>
      <c r="M12" s="3">
        <f>Historicals!L11</f>
        <v>0</v>
      </c>
      <c r="N12" s="3">
        <f>Historicals!M11</f>
        <v>0</v>
      </c>
      <c r="O12" s="3">
        <f>Historicals!N11</f>
        <v>0</v>
      </c>
    </row>
    <row r="13" spans="1:16" x14ac:dyDescent="0.3">
      <c r="A13" s="70" t="s">
        <v>161</v>
      </c>
      <c r="B13" s="71">
        <f>B12/B11</f>
        <v>0.22164090368608799</v>
      </c>
      <c r="C13" s="71">
        <f t="shared" ref="C13:O13" si="5">C12/C11</f>
        <v>0.18667531905688947</v>
      </c>
      <c r="D13" s="71">
        <f t="shared" si="5"/>
        <v>0.13221449038067951</v>
      </c>
      <c r="E13" s="71">
        <f t="shared" si="5"/>
        <v>0.55306358381502885</v>
      </c>
      <c r="F13" s="71">
        <f t="shared" si="5"/>
        <v>0.16079983336804832</v>
      </c>
      <c r="G13" s="71">
        <f t="shared" si="5"/>
        <v>0.12054035330793211</v>
      </c>
      <c r="H13" s="71">
        <f t="shared" si="5"/>
        <v>0.14021918630836211</v>
      </c>
      <c r="I13" s="71">
        <f t="shared" si="5"/>
        <v>9.0963764847391368E-2</v>
      </c>
      <c r="J13" s="71"/>
      <c r="K13" s="71" t="e">
        <f t="shared" si="5"/>
        <v>#DIV/0!</v>
      </c>
      <c r="L13" s="71" t="e">
        <f t="shared" si="5"/>
        <v>#DIV/0!</v>
      </c>
      <c r="M13" s="71" t="e">
        <f t="shared" si="5"/>
        <v>#DIV/0!</v>
      </c>
      <c r="N13" s="71" t="e">
        <f t="shared" si="5"/>
        <v>#DIV/0!</v>
      </c>
      <c r="O13" s="71" t="e">
        <f t="shared" si="5"/>
        <v>#DIV/0!</v>
      </c>
    </row>
    <row r="14" spans="1:16" ht="15" thickBot="1" x14ac:dyDescent="0.35">
      <c r="A14" s="6" t="s">
        <v>162</v>
      </c>
      <c r="B14" s="7">
        <f>B11-B12</f>
        <v>3273</v>
      </c>
      <c r="C14" s="7">
        <f t="shared" ref="C14:O14" si="6">C11-C12</f>
        <v>3760</v>
      </c>
      <c r="D14" s="7">
        <f t="shared" si="6"/>
        <v>4240</v>
      </c>
      <c r="E14" s="7">
        <f t="shared" si="6"/>
        <v>1933</v>
      </c>
      <c r="F14" s="7">
        <f t="shared" si="6"/>
        <v>4029</v>
      </c>
      <c r="G14" s="7">
        <f t="shared" si="6"/>
        <v>2539</v>
      </c>
      <c r="H14" s="7">
        <f t="shared" si="6"/>
        <v>5727</v>
      </c>
      <c r="I14" s="7">
        <f t="shared" si="6"/>
        <v>6046</v>
      </c>
      <c r="J14" s="7"/>
      <c r="K14" s="7">
        <f t="shared" si="6"/>
        <v>0</v>
      </c>
      <c r="L14" s="7">
        <f t="shared" si="6"/>
        <v>0</v>
      </c>
      <c r="M14" s="7">
        <f t="shared" si="6"/>
        <v>0</v>
      </c>
      <c r="N14" s="7">
        <f t="shared" si="6"/>
        <v>0</v>
      </c>
      <c r="O14" s="7">
        <f t="shared" si="6"/>
        <v>0</v>
      </c>
    </row>
    <row r="15" spans="1:16" ht="15" thickTop="1" x14ac:dyDescent="0.3">
      <c r="A15" t="s">
        <v>163</v>
      </c>
      <c r="B15" s="3">
        <f>Historicals!B18</f>
        <v>884.4</v>
      </c>
      <c r="C15" s="3">
        <f>Historicals!C18</f>
        <v>1740.7407407407406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>
        <f>Historicals!J18</f>
        <v>0</v>
      </c>
      <c r="L15" s="3">
        <f>Historicals!K18</f>
        <v>0</v>
      </c>
      <c r="M15" s="3">
        <f>Historicals!L18</f>
        <v>0</v>
      </c>
      <c r="N15" s="3">
        <f>Historicals!M18</f>
        <v>0</v>
      </c>
      <c r="O15" s="3">
        <f>Historicals!N18</f>
        <v>0</v>
      </c>
      <c r="P15" t="s">
        <v>164</v>
      </c>
    </row>
    <row r="16" spans="1:16" x14ac:dyDescent="0.3">
      <c r="A16" t="s">
        <v>165</v>
      </c>
      <c r="B16" s="72">
        <f>Historicals!B15</f>
        <v>3.7</v>
      </c>
      <c r="C16" s="72">
        <f>Historicals!C15</f>
        <v>2.16</v>
      </c>
      <c r="D16" s="72">
        <f>Historicals!D15</f>
        <v>2.5099999999999998</v>
      </c>
      <c r="E16" s="72">
        <f>Historicals!E15</f>
        <v>1.17</v>
      </c>
      <c r="F16" s="72">
        <f>Historicals!F15</f>
        <v>2.4900000000000002</v>
      </c>
      <c r="G16" s="72">
        <f>Historicals!G15</f>
        <v>1.6</v>
      </c>
      <c r="H16" s="72">
        <f>Historicals!H15</f>
        <v>3.56</v>
      </c>
      <c r="I16" s="72">
        <f>Historicals!I15</f>
        <v>3.75</v>
      </c>
      <c r="J16" s="72"/>
      <c r="K16" s="72">
        <f>Historicals!J15</f>
        <v>0</v>
      </c>
      <c r="L16" s="72">
        <f>Historicals!K15</f>
        <v>0</v>
      </c>
      <c r="M16" s="72">
        <f>Historicals!L15</f>
        <v>0</v>
      </c>
      <c r="N16" s="72">
        <f>Historicals!M15</f>
        <v>0</v>
      </c>
      <c r="O16" s="72">
        <f>Historicals!N15</f>
        <v>0</v>
      </c>
      <c r="P16" t="s">
        <v>166</v>
      </c>
    </row>
    <row r="17" spans="1:16" x14ac:dyDescent="0.3">
      <c r="A17" t="s">
        <v>167</v>
      </c>
      <c r="B17" s="72">
        <f>-Historicals!B93/Historicals!B18</f>
        <v>1.016508367254636</v>
      </c>
      <c r="C17" s="72">
        <f>-Historicals!C93/Historicals!C18</f>
        <v>0.58710638297872342</v>
      </c>
      <c r="D17" s="72">
        <f>-Historicals!D93/Historicals!D18</f>
        <v>0.66962174940898345</v>
      </c>
      <c r="E17" s="72">
        <f>-Historicals!E93/Historicals!E18</f>
        <v>0.74920137423904531</v>
      </c>
      <c r="F17" s="72">
        <f>-Historicals!F93/Historicals!F18</f>
        <v>0.82303509639149774</v>
      </c>
      <c r="G17" s="72">
        <f>-Historicals!G93/Historicals!G18</f>
        <v>0.91228951997989449</v>
      </c>
      <c r="H17" s="72">
        <f>-Historicals!H93/Historicals!H18</f>
        <v>1.0177705977382876</v>
      </c>
      <c r="I17" s="72">
        <f>-Historicals!I93/Historicals!I18</f>
        <v>1.1404271169605165</v>
      </c>
      <c r="J17" s="72"/>
      <c r="K17" s="72"/>
      <c r="L17" s="72"/>
      <c r="M17" s="72"/>
      <c r="N17" s="72"/>
      <c r="O17" s="72"/>
      <c r="P17" t="s">
        <v>168</v>
      </c>
    </row>
    <row r="18" spans="1:16" x14ac:dyDescent="0.3">
      <c r="A18" s="70" t="s">
        <v>145</v>
      </c>
      <c r="B18" s="71" t="str">
        <f>IFERROR((B17/A17)-1, "nm")</f>
        <v>nm</v>
      </c>
      <c r="C18" s="71">
        <f t="shared" ref="C18:O18" si="7">IFERROR((C17/B17)-1, "nm")</f>
        <v>-0.42242838141670414</v>
      </c>
      <c r="D18" s="71">
        <f t="shared" si="7"/>
        <v>0.14054585135254838</v>
      </c>
      <c r="E18" s="71">
        <f t="shared" si="7"/>
        <v>0.11884265243818604</v>
      </c>
      <c r="F18" s="71">
        <f t="shared" si="7"/>
        <v>9.8549902190775418E-2</v>
      </c>
      <c r="G18" s="71">
        <f t="shared" si="7"/>
        <v>0.10844546481641237</v>
      </c>
      <c r="H18" s="71">
        <f t="shared" si="7"/>
        <v>0.11562237146023313</v>
      </c>
      <c r="I18" s="71">
        <f t="shared" si="7"/>
        <v>0.12051489745803123</v>
      </c>
      <c r="J18" s="71"/>
      <c r="K18" s="71">
        <f>IFERROR((K17/I17)-1, "nm")</f>
        <v>-1</v>
      </c>
      <c r="L18" s="71" t="str">
        <f t="shared" si="7"/>
        <v>nm</v>
      </c>
      <c r="M18" s="71" t="str">
        <f t="shared" si="7"/>
        <v>nm</v>
      </c>
      <c r="N18" s="71" t="str">
        <f t="shared" si="7"/>
        <v>nm</v>
      </c>
      <c r="O18" s="71" t="str">
        <f t="shared" si="7"/>
        <v>nm</v>
      </c>
      <c r="P18" s="78" t="s">
        <v>169</v>
      </c>
    </row>
    <row r="19" spans="1:16" x14ac:dyDescent="0.3">
      <c r="A19" s="70" t="s">
        <v>170</v>
      </c>
      <c r="B19" s="71">
        <f>B17/B16</f>
        <v>0.2747319911499016</v>
      </c>
      <c r="C19" s="71">
        <f t="shared" ref="C19:O19" si="8">C17/C16</f>
        <v>0.27180851063829786</v>
      </c>
      <c r="D19" s="71">
        <f t="shared" si="8"/>
        <v>0.26678157346971454</v>
      </c>
      <c r="E19" s="71">
        <f t="shared" si="8"/>
        <v>0.64034305490516696</v>
      </c>
      <c r="F19" s="71">
        <f t="shared" si="8"/>
        <v>0.33053618328975809</v>
      </c>
      <c r="G19" s="71">
        <f t="shared" si="8"/>
        <v>0.57018094998743407</v>
      </c>
      <c r="H19" s="71">
        <f t="shared" si="8"/>
        <v>0.2858906173422156</v>
      </c>
      <c r="I19" s="71">
        <f t="shared" si="8"/>
        <v>0.30411389785613774</v>
      </c>
      <c r="J19" s="71"/>
      <c r="K19" s="71" t="e">
        <f t="shared" si="8"/>
        <v>#DIV/0!</v>
      </c>
      <c r="L19" s="71" t="e">
        <f t="shared" si="8"/>
        <v>#DIV/0!</v>
      </c>
      <c r="M19" s="71" t="e">
        <f t="shared" si="8"/>
        <v>#DIV/0!</v>
      </c>
      <c r="N19" s="71" t="e">
        <f t="shared" si="8"/>
        <v>#DIV/0!</v>
      </c>
      <c r="O19" s="71" t="e">
        <f t="shared" si="8"/>
        <v>#DIV/0!</v>
      </c>
      <c r="P19" t="s">
        <v>171</v>
      </c>
    </row>
    <row r="20" spans="1:16" x14ac:dyDescent="0.3">
      <c r="A20" s="73" t="s">
        <v>172</v>
      </c>
      <c r="B20" s="39"/>
      <c r="C20" s="39"/>
      <c r="D20" s="39"/>
      <c r="E20" s="39"/>
      <c r="F20" s="39"/>
      <c r="G20" s="39"/>
      <c r="H20" s="39"/>
      <c r="I20" s="39"/>
      <c r="J20" s="39"/>
      <c r="K20" s="38"/>
      <c r="L20" s="38"/>
      <c r="M20" s="38"/>
      <c r="N20" s="38"/>
      <c r="O20" s="38"/>
      <c r="P20" s="77" t="s">
        <v>173</v>
      </c>
    </row>
    <row r="21" spans="1:16" x14ac:dyDescent="0.3">
      <c r="A21" t="s">
        <v>174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>
        <f>Historicals!J25</f>
        <v>0</v>
      </c>
      <c r="L21" s="3">
        <f>Historicals!K25</f>
        <v>0</v>
      </c>
      <c r="M21" s="3">
        <f>Historicals!L25</f>
        <v>0</v>
      </c>
      <c r="N21" s="3">
        <f>Historicals!M25</f>
        <v>0</v>
      </c>
      <c r="O21" s="3">
        <f>Historicals!N25</f>
        <v>0</v>
      </c>
    </row>
    <row r="22" spans="1:16" x14ac:dyDescent="0.3">
      <c r="A22" t="s">
        <v>175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>
        <f>Historicals!J26</f>
        <v>0</v>
      </c>
      <c r="L22" s="3">
        <f>Historicals!K26</f>
        <v>0</v>
      </c>
      <c r="M22" s="3">
        <f>Historicals!L26</f>
        <v>0</v>
      </c>
      <c r="N22" s="3">
        <f>Historicals!M26</f>
        <v>0</v>
      </c>
      <c r="O22" s="3">
        <f>Historicals!N26</f>
        <v>0</v>
      </c>
      <c r="P22" s="78" t="s">
        <v>176</v>
      </c>
    </row>
    <row r="23" spans="1:16" x14ac:dyDescent="0.3">
      <c r="A23" t="s">
        <v>177</v>
      </c>
      <c r="B23" s="3">
        <f>(Historicals!B28+Historicals!B27)-Historicals!B41</f>
        <v>5564</v>
      </c>
      <c r="C23" s="3">
        <f>(Historicals!C28+Historicals!C27)-Historicals!C41</f>
        <v>5888</v>
      </c>
      <c r="D23" s="3">
        <f>(Historicals!D28+Historicals!D27)-Historicals!D41</f>
        <v>6684</v>
      </c>
      <c r="E23" s="3">
        <f>(Historicals!E28+Historicals!E27)-Historicals!E41</f>
        <v>6480</v>
      </c>
      <c r="F23" s="3">
        <f>(Historicals!F28+Historicals!F27)-Historicals!F41</f>
        <v>7282</v>
      </c>
      <c r="G23" s="3">
        <f>(Historicals!G28+Historicals!G27)-Historicals!G41</f>
        <v>7868</v>
      </c>
      <c r="H23" s="3">
        <f>(Historicals!H28+Historicals!H27)-Historicals!H41</f>
        <v>8481</v>
      </c>
      <c r="I23" s="3">
        <f>(Historicals!I28+Historicals!I27)-Historicals!I41</f>
        <v>9729</v>
      </c>
      <c r="J23" s="3"/>
      <c r="K23" s="3">
        <f>(Historicals!J28+Historicals!J27)-Historicals!J41</f>
        <v>0</v>
      </c>
      <c r="L23" s="3">
        <f>(Historicals!K28+Historicals!K27)-Historicals!K41</f>
        <v>0</v>
      </c>
      <c r="M23" s="3">
        <f>(Historicals!L28+Historicals!L27)-Historicals!L41</f>
        <v>0</v>
      </c>
      <c r="N23" s="3">
        <f>(Historicals!M28+Historicals!M27)-Historicals!M41</f>
        <v>0</v>
      </c>
      <c r="O23" s="3">
        <f>(Historicals!N28+Historicals!N27)-Historicals!N41</f>
        <v>0</v>
      </c>
      <c r="P23" s="78" t="s">
        <v>178</v>
      </c>
    </row>
    <row r="24" spans="1:16" x14ac:dyDescent="0.3">
      <c r="A24" s="70" t="s">
        <v>179</v>
      </c>
      <c r="B24" s="71">
        <f>B23/B3</f>
        <v>0.18182412339466031</v>
      </c>
      <c r="C24" s="71">
        <f t="shared" ref="C24:O24" si="9">C23/C3</f>
        <v>0.1818631084754139</v>
      </c>
      <c r="D24" s="71">
        <f t="shared" si="9"/>
        <v>0.19458515283842795</v>
      </c>
      <c r="E24" s="71">
        <f t="shared" si="9"/>
        <v>0.17803665137236585</v>
      </c>
      <c r="F24" s="71">
        <f t="shared" si="9"/>
        <v>0.18615947030702765</v>
      </c>
      <c r="G24" s="71">
        <f t="shared" si="9"/>
        <v>0.21035745795791783</v>
      </c>
      <c r="H24" s="71">
        <f t="shared" si="9"/>
        <v>0.19042166240064665</v>
      </c>
      <c r="I24" s="71">
        <f t="shared" si="9"/>
        <v>0.20828516377649325</v>
      </c>
      <c r="J24" s="71"/>
      <c r="K24" s="71">
        <f t="shared" si="9"/>
        <v>0</v>
      </c>
      <c r="L24" s="71">
        <f t="shared" si="9"/>
        <v>0</v>
      </c>
      <c r="M24" s="71">
        <f t="shared" si="9"/>
        <v>0</v>
      </c>
      <c r="N24" s="71">
        <f t="shared" si="9"/>
        <v>0</v>
      </c>
      <c r="O24" s="71">
        <f t="shared" si="9"/>
        <v>0</v>
      </c>
    </row>
    <row r="25" spans="1:16" x14ac:dyDescent="0.3">
      <c r="A25" t="s">
        <v>180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>
        <f>Historicals!J29</f>
        <v>0</v>
      </c>
      <c r="L25" s="3">
        <f>Historicals!K29</f>
        <v>0</v>
      </c>
      <c r="M25" s="3">
        <f>Historicals!L29</f>
        <v>0</v>
      </c>
      <c r="N25" s="3">
        <f>Historicals!M29</f>
        <v>0</v>
      </c>
      <c r="O25" s="3">
        <f>Historicals!N29</f>
        <v>0</v>
      </c>
      <c r="P25" s="78" t="s">
        <v>181</v>
      </c>
    </row>
    <row r="26" spans="1:16" x14ac:dyDescent="0.3">
      <c r="A26" t="s">
        <v>182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>
        <f>Historicals!J31</f>
        <v>0</v>
      </c>
      <c r="L26" s="3">
        <f>Historicals!K31</f>
        <v>0</v>
      </c>
      <c r="M26" s="3">
        <f>Historicals!L31</f>
        <v>0</v>
      </c>
      <c r="N26" s="3">
        <f>Historicals!M31</f>
        <v>0</v>
      </c>
      <c r="O26" s="3">
        <f>Historicals!N31</f>
        <v>0</v>
      </c>
    </row>
    <row r="27" spans="1:16" x14ac:dyDescent="0.3">
      <c r="A27" t="s">
        <v>183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>
        <f>Historicals!J33</f>
        <v>0</v>
      </c>
      <c r="L27" s="3">
        <f>Historicals!K33</f>
        <v>0</v>
      </c>
      <c r="M27" s="3">
        <f>Historicals!L33</f>
        <v>0</v>
      </c>
      <c r="N27" s="3">
        <f>Historicals!M33</f>
        <v>0</v>
      </c>
      <c r="O27" s="3">
        <f>Historicals!N33</f>
        <v>0</v>
      </c>
    </row>
    <row r="28" spans="1:16" x14ac:dyDescent="0.3">
      <c r="A28" t="s">
        <v>31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>
        <f>Historicals!J34</f>
        <v>0</v>
      </c>
      <c r="L28" s="3">
        <f>Historicals!K34</f>
        <v>0</v>
      </c>
      <c r="M28" s="3">
        <f>Historicals!L34</f>
        <v>0</v>
      </c>
      <c r="N28" s="3">
        <f>Historicals!M34</f>
        <v>0</v>
      </c>
      <c r="O28" s="3">
        <f>Historicals!N34</f>
        <v>0</v>
      </c>
    </row>
    <row r="29" spans="1:16" x14ac:dyDescent="0.3">
      <c r="A29" s="74" t="s">
        <v>29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>
        <f>Historicals!J32</f>
        <v>0</v>
      </c>
      <c r="L29" s="3">
        <f>Historicals!K32</f>
        <v>0</v>
      </c>
      <c r="M29" s="3">
        <f>Historicals!L32</f>
        <v>0</v>
      </c>
      <c r="N29" s="3">
        <f>Historicals!M32</f>
        <v>0</v>
      </c>
      <c r="O29" s="3">
        <f>Historicals!N32</f>
        <v>0</v>
      </c>
    </row>
    <row r="30" spans="1:16" x14ac:dyDescent="0.3">
      <c r="A30" t="s">
        <v>184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3"/>
    </row>
    <row r="31" spans="1:16" ht="15" thickBot="1" x14ac:dyDescent="0.35">
      <c r="A31" s="6" t="s">
        <v>185</v>
      </c>
      <c r="B31" s="7">
        <f>SUM(B21:B23)+SUM(B25:B30)</f>
        <v>19466</v>
      </c>
      <c r="C31" s="7">
        <f t="shared" ref="C31:I31" si="10">SUM(C21:C23)+SUM(C25:C30)</f>
        <v>19205</v>
      </c>
      <c r="D31" s="7">
        <f t="shared" si="10"/>
        <v>21211</v>
      </c>
      <c r="E31" s="7">
        <f t="shared" si="10"/>
        <v>20257</v>
      </c>
      <c r="F31" s="7">
        <f t="shared" si="10"/>
        <v>21105</v>
      </c>
      <c r="G31" s="7">
        <f t="shared" si="10"/>
        <v>29094</v>
      </c>
      <c r="H31" s="7">
        <f t="shared" si="10"/>
        <v>34904</v>
      </c>
      <c r="I31" s="7">
        <f t="shared" si="10"/>
        <v>36963</v>
      </c>
      <c r="J31" s="7"/>
      <c r="K31" s="7">
        <f t="shared" ref="K31:O31" si="11">SUM(K21:K23)+SUM(K25:K30)</f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</row>
    <row r="32" spans="1:16" ht="15" thickTop="1" x14ac:dyDescent="0.3">
      <c r="A32" t="s">
        <v>186</v>
      </c>
      <c r="B32" s="3">
        <f>B33+B34</f>
        <v>181</v>
      </c>
      <c r="C32" s="3">
        <f t="shared" ref="C32:O32" si="12">C33+C34</f>
        <v>45</v>
      </c>
      <c r="D32" s="3">
        <f t="shared" si="12"/>
        <v>331</v>
      </c>
      <c r="E32" s="3">
        <f t="shared" si="12"/>
        <v>342</v>
      </c>
      <c r="F32" s="3">
        <f t="shared" si="12"/>
        <v>15</v>
      </c>
      <c r="G32" s="3">
        <f t="shared" si="12"/>
        <v>251</v>
      </c>
      <c r="H32" s="3">
        <f t="shared" si="12"/>
        <v>2</v>
      </c>
      <c r="I32" s="3">
        <f t="shared" si="12"/>
        <v>510</v>
      </c>
      <c r="J32" s="3"/>
      <c r="K32" s="3">
        <f t="shared" si="12"/>
        <v>0</v>
      </c>
      <c r="L32" s="3">
        <f t="shared" si="12"/>
        <v>0</v>
      </c>
      <c r="M32" s="3">
        <f t="shared" si="12"/>
        <v>0</v>
      </c>
      <c r="N32" s="3">
        <f t="shared" si="12"/>
        <v>0</v>
      </c>
      <c r="O32" s="3">
        <f t="shared" si="12"/>
        <v>0</v>
      </c>
      <c r="P32" s="78" t="s">
        <v>187</v>
      </c>
    </row>
    <row r="33" spans="1:17" x14ac:dyDescent="0.3">
      <c r="A33" s="2" t="s">
        <v>36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>
        <f>Historicals!J39</f>
        <v>0</v>
      </c>
      <c r="L33" s="3">
        <f>Historicals!K39</f>
        <v>0</v>
      </c>
      <c r="M33" s="3">
        <f>Historicals!L39</f>
        <v>0</v>
      </c>
      <c r="N33" s="3">
        <f>Historicals!M39</f>
        <v>0</v>
      </c>
      <c r="O33" s="3">
        <f>Historicals!N39</f>
        <v>0</v>
      </c>
    </row>
    <row r="34" spans="1:17" x14ac:dyDescent="0.3">
      <c r="A34" s="2" t="s">
        <v>37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>
        <f>Historicals!J40</f>
        <v>0</v>
      </c>
      <c r="L34" s="3">
        <f>Historicals!K40</f>
        <v>0</v>
      </c>
      <c r="M34" s="3">
        <f>Historicals!L40</f>
        <v>0</v>
      </c>
      <c r="N34" s="3">
        <f>Historicals!M40</f>
        <v>0</v>
      </c>
      <c r="O34" s="3">
        <f>Historicals!N40</f>
        <v>0</v>
      </c>
    </row>
    <row r="35" spans="1:17" x14ac:dyDescent="0.3">
      <c r="A35" t="s">
        <v>188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/>
      <c r="K35" s="3">
        <f>Historicals!J42+Historicals!J43+Historicals!J44</f>
        <v>0</v>
      </c>
      <c r="L35" s="3">
        <f>Historicals!K42+Historicals!K43+Historicals!K44</f>
        <v>0</v>
      </c>
      <c r="M35" s="3">
        <f>Historicals!L42+Historicals!L43+Historicals!L44</f>
        <v>0</v>
      </c>
      <c r="N35" s="3">
        <f>Historicals!M42+Historicals!M43+Historicals!M44</f>
        <v>0</v>
      </c>
      <c r="O35" s="3">
        <f>Historicals!N42+Historicals!N43+Historicals!N44</f>
        <v>0</v>
      </c>
      <c r="P35" s="78" t="s">
        <v>189</v>
      </c>
      <c r="Q35" t="s">
        <v>190</v>
      </c>
    </row>
    <row r="36" spans="1:17" x14ac:dyDescent="0.3">
      <c r="A36" t="s">
        <v>43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>
        <f>Historicals!J46</f>
        <v>0</v>
      </c>
      <c r="L36" s="3">
        <f>Historicals!K46</f>
        <v>0</v>
      </c>
      <c r="M36" s="3">
        <f>Historicals!L46</f>
        <v>0</v>
      </c>
      <c r="N36" s="3">
        <f>Historicals!M46</f>
        <v>0</v>
      </c>
      <c r="O36" s="3">
        <f>Historicals!N46</f>
        <v>0</v>
      </c>
    </row>
    <row r="37" spans="1:17" x14ac:dyDescent="0.3">
      <c r="A37" s="74" t="s">
        <v>44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>
        <f>Historicals!J47</f>
        <v>0</v>
      </c>
      <c r="L37" s="3">
        <f>Historicals!K47</f>
        <v>0</v>
      </c>
      <c r="M37" s="3">
        <f>Historicals!L47</f>
        <v>0</v>
      </c>
      <c r="N37" s="3">
        <f>Historicals!M47</f>
        <v>0</v>
      </c>
      <c r="O37" s="3">
        <f>Historicals!N47</f>
        <v>0</v>
      </c>
    </row>
    <row r="38" spans="1:17" x14ac:dyDescent="0.3">
      <c r="A38" t="s">
        <v>191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>
        <f>Historicals!J48</f>
        <v>0</v>
      </c>
      <c r="L38" s="3">
        <f>Historicals!K48</f>
        <v>0</v>
      </c>
      <c r="M38" s="3">
        <f>Historicals!L48</f>
        <v>0</v>
      </c>
      <c r="N38" s="3">
        <f>Historicals!M48</f>
        <v>0</v>
      </c>
      <c r="O38" s="3">
        <f>Historicals!N48</f>
        <v>0</v>
      </c>
      <c r="Q38" t="s">
        <v>192</v>
      </c>
    </row>
    <row r="39" spans="1:17" x14ac:dyDescent="0.3">
      <c r="A39" t="s">
        <v>193</v>
      </c>
      <c r="B39" s="3">
        <f>B40+B41+B42</f>
        <v>12707</v>
      </c>
      <c r="C39" s="3">
        <f t="shared" ref="C39:O39" si="13">C40+C41+C42</f>
        <v>12258</v>
      </c>
      <c r="D39" s="3">
        <f t="shared" si="13"/>
        <v>12407</v>
      </c>
      <c r="E39" s="3">
        <f t="shared" si="13"/>
        <v>9812</v>
      </c>
      <c r="F39" s="3">
        <f t="shared" si="13"/>
        <v>9040</v>
      </c>
      <c r="G39" s="3">
        <f t="shared" si="13"/>
        <v>8055</v>
      </c>
      <c r="H39" s="3">
        <f t="shared" si="13"/>
        <v>12767</v>
      </c>
      <c r="I39" s="3">
        <f t="shared" si="13"/>
        <v>15281</v>
      </c>
      <c r="J39" s="3"/>
      <c r="K39" s="3">
        <f t="shared" si="13"/>
        <v>0</v>
      </c>
      <c r="L39" s="3">
        <f t="shared" si="13"/>
        <v>0</v>
      </c>
      <c r="M39" s="3">
        <f t="shared" si="13"/>
        <v>0</v>
      </c>
      <c r="N39" s="3">
        <f t="shared" si="13"/>
        <v>0</v>
      </c>
      <c r="O39" s="3">
        <f t="shared" si="13"/>
        <v>0</v>
      </c>
      <c r="P39" s="78" t="s">
        <v>194</v>
      </c>
    </row>
    <row r="40" spans="1:17" x14ac:dyDescent="0.3">
      <c r="A40" s="2" t="s">
        <v>195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>
        <f>Historicals!J54</f>
        <v>0</v>
      </c>
      <c r="L40" s="3">
        <f>Historicals!K54</f>
        <v>0</v>
      </c>
      <c r="M40" s="3">
        <f>Historicals!L54</f>
        <v>0</v>
      </c>
      <c r="N40" s="3">
        <f>Historicals!M54</f>
        <v>0</v>
      </c>
      <c r="O40" s="3">
        <f>Historicals!N54</f>
        <v>0</v>
      </c>
    </row>
    <row r="41" spans="1:17" x14ac:dyDescent="0.3">
      <c r="A41" s="2" t="s">
        <v>196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>
        <f>Historicals!J57</f>
        <v>0</v>
      </c>
      <c r="L41" s="3">
        <f>Historicals!K57</f>
        <v>0</v>
      </c>
      <c r="M41" s="3">
        <f>Historicals!L57</f>
        <v>0</v>
      </c>
      <c r="N41" s="3">
        <f>Historicals!M57</f>
        <v>0</v>
      </c>
      <c r="O41" s="3">
        <f>Historicals!N57</f>
        <v>0</v>
      </c>
    </row>
    <row r="42" spans="1:17" x14ac:dyDescent="0.3">
      <c r="A42" s="2" t="s">
        <v>197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>
        <f>Historicals!J55+Historicals!J56+Historicals!J57</f>
        <v>0</v>
      </c>
      <c r="L42" s="3">
        <f>Historicals!K55+Historicals!K56+Historicals!K57</f>
        <v>0</v>
      </c>
      <c r="M42" s="3">
        <f>Historicals!L55+Historicals!L56+Historicals!L57</f>
        <v>0</v>
      </c>
      <c r="N42" s="3">
        <f>Historicals!M55+Historicals!M56+Historicals!M57</f>
        <v>0</v>
      </c>
      <c r="O42" s="3">
        <f>Historicals!N55+Historicals!N56+Historicals!N57</f>
        <v>0</v>
      </c>
    </row>
    <row r="43" spans="1:17" ht="15" thickBot="1" x14ac:dyDescent="0.35">
      <c r="A43" s="6" t="s">
        <v>198</v>
      </c>
      <c r="B43" s="7">
        <f>B32+SUM(B35:B39)</f>
        <v>19466</v>
      </c>
      <c r="C43" s="7">
        <f t="shared" ref="C43:O43" si="14">C32+SUM(C35:C39)</f>
        <v>19205</v>
      </c>
      <c r="D43" s="7">
        <f t="shared" si="14"/>
        <v>21211</v>
      </c>
      <c r="E43" s="7">
        <f t="shared" si="14"/>
        <v>20257</v>
      </c>
      <c r="F43" s="7">
        <f t="shared" si="14"/>
        <v>21105</v>
      </c>
      <c r="G43" s="7">
        <f t="shared" si="14"/>
        <v>29094</v>
      </c>
      <c r="H43" s="7">
        <f t="shared" si="14"/>
        <v>34904</v>
      </c>
      <c r="I43" s="7">
        <f t="shared" si="14"/>
        <v>36963</v>
      </c>
      <c r="J43" s="7"/>
      <c r="K43" s="7">
        <f t="shared" si="14"/>
        <v>0</v>
      </c>
      <c r="L43" s="7">
        <f t="shared" si="14"/>
        <v>0</v>
      </c>
      <c r="M43" s="7">
        <f t="shared" si="14"/>
        <v>0</v>
      </c>
      <c r="N43" s="7">
        <f t="shared" si="14"/>
        <v>0</v>
      </c>
      <c r="O43" s="7">
        <f t="shared" si="14"/>
        <v>0</v>
      </c>
    </row>
    <row r="44" spans="1:17" ht="15" thickTop="1" x14ac:dyDescent="0.3">
      <c r="A44" s="75" t="s">
        <v>199</v>
      </c>
      <c r="B44" s="75">
        <f>B31-B43</f>
        <v>0</v>
      </c>
      <c r="C44" s="75">
        <f t="shared" ref="C44:O44" si="15">C31-C43</f>
        <v>0</v>
      </c>
      <c r="D44" s="75">
        <f t="shared" si="15"/>
        <v>0</v>
      </c>
      <c r="E44" s="75">
        <f t="shared" si="15"/>
        <v>0</v>
      </c>
      <c r="F44" s="75">
        <f t="shared" si="15"/>
        <v>0</v>
      </c>
      <c r="G44" s="75">
        <f t="shared" si="15"/>
        <v>0</v>
      </c>
      <c r="H44" s="75">
        <f t="shared" si="15"/>
        <v>0</v>
      </c>
      <c r="I44" s="75">
        <f t="shared" si="15"/>
        <v>0</v>
      </c>
      <c r="J44" s="75"/>
      <c r="K44" s="75">
        <f t="shared" si="15"/>
        <v>0</v>
      </c>
      <c r="L44" s="75">
        <f t="shared" si="15"/>
        <v>0</v>
      </c>
      <c r="M44" s="75">
        <f t="shared" si="15"/>
        <v>0</v>
      </c>
      <c r="N44" s="75">
        <f t="shared" si="15"/>
        <v>0</v>
      </c>
      <c r="O44" s="75">
        <f t="shared" si="15"/>
        <v>0</v>
      </c>
    </row>
    <row r="45" spans="1:17" x14ac:dyDescent="0.3">
      <c r="A45" s="73" t="s">
        <v>200</v>
      </c>
      <c r="B45" s="39"/>
      <c r="C45" s="39"/>
      <c r="D45" s="39"/>
      <c r="E45" s="39"/>
      <c r="F45" s="39"/>
      <c r="G45" s="39"/>
      <c r="H45" s="39"/>
      <c r="I45" s="39"/>
      <c r="J45" s="39"/>
      <c r="K45" s="38"/>
      <c r="L45" s="38"/>
      <c r="M45" s="38"/>
      <c r="N45" s="38"/>
      <c r="O45" s="38"/>
    </row>
    <row r="46" spans="1:17" x14ac:dyDescent="0.3">
      <c r="A46" s="1" t="s">
        <v>151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>
        <f>'Segmental forecast'!J11</f>
        <v>6856</v>
      </c>
      <c r="L46" s="9">
        <f>'Segmental forecast'!K11</f>
        <v>6856</v>
      </c>
      <c r="M46" s="9">
        <f>'Segmental forecast'!L11</f>
        <v>6856</v>
      </c>
      <c r="N46" s="9">
        <f>'Segmental forecast'!M11</f>
        <v>6856</v>
      </c>
      <c r="O46" s="9">
        <f>'Segmental forecast'!N11</f>
        <v>6856</v>
      </c>
    </row>
    <row r="47" spans="1:17" x14ac:dyDescent="0.3">
      <c r="A47" t="s">
        <v>149</v>
      </c>
      <c r="B47" s="48">
        <f>'Segmental forecast'!B8</f>
        <v>606</v>
      </c>
      <c r="C47" s="48">
        <f>'Segmental forecast'!C8</f>
        <v>649</v>
      </c>
      <c r="D47" s="48">
        <f>'Segmental forecast'!D8</f>
        <v>706</v>
      </c>
      <c r="E47" s="48">
        <f>'Segmental forecast'!E8</f>
        <v>747</v>
      </c>
      <c r="F47" s="48">
        <f>'Segmental forecast'!F8</f>
        <v>705</v>
      </c>
      <c r="G47" s="48">
        <f>'Segmental forecast'!G8</f>
        <v>721</v>
      </c>
      <c r="H47" s="48">
        <f>'Segmental forecast'!H8</f>
        <v>744</v>
      </c>
      <c r="I47" s="48">
        <f>'Segmental forecast'!I8</f>
        <v>717</v>
      </c>
      <c r="J47" s="48"/>
      <c r="K47" s="48">
        <f>'Segmental forecast'!J8</f>
        <v>717</v>
      </c>
      <c r="L47" s="48">
        <f>'Segmental forecast'!K8</f>
        <v>717</v>
      </c>
      <c r="M47" s="48">
        <f>'Segmental forecast'!L8</f>
        <v>717</v>
      </c>
      <c r="N47" s="48">
        <f>'Segmental forecast'!M8</f>
        <v>717</v>
      </c>
      <c r="O47" s="48">
        <f>'Segmental forecast'!N8</f>
        <v>717</v>
      </c>
    </row>
    <row r="48" spans="1:17" x14ac:dyDescent="0.3">
      <c r="A48" t="s">
        <v>201</v>
      </c>
      <c r="B48" s="3">
        <f>Historicals!B104</f>
        <v>1262</v>
      </c>
      <c r="C48" s="3">
        <f>Historicals!C104</f>
        <v>748</v>
      </c>
      <c r="D48" s="3">
        <f>Historicals!D104</f>
        <v>703</v>
      </c>
      <c r="E48" s="3">
        <f>Historicals!E104</f>
        <v>529</v>
      </c>
      <c r="F48" s="3">
        <f>Historicals!F104</f>
        <v>757</v>
      </c>
      <c r="G48" s="3">
        <f>Historicals!G104</f>
        <v>1028</v>
      </c>
      <c r="H48" s="3">
        <f>Historicals!H104</f>
        <v>1177</v>
      </c>
      <c r="I48" s="3">
        <f>Historicals!I104</f>
        <v>1231</v>
      </c>
      <c r="J48" s="3"/>
      <c r="K48" s="3">
        <f>Historicals!J104</f>
        <v>0</v>
      </c>
      <c r="L48" s="3">
        <f>Historicals!K104</f>
        <v>0</v>
      </c>
      <c r="M48" s="3">
        <f>Historicals!L104</f>
        <v>0</v>
      </c>
      <c r="N48" s="3">
        <f>Historicals!M104</f>
        <v>0</v>
      </c>
      <c r="O48" s="3">
        <f>Historicals!N104</f>
        <v>0</v>
      </c>
    </row>
    <row r="49" spans="1:15" x14ac:dyDescent="0.3">
      <c r="A49" s="1" t="s">
        <v>202</v>
      </c>
      <c r="B49" s="9">
        <f>B46-B48</f>
        <v>2971</v>
      </c>
      <c r="C49" s="9">
        <f t="shared" ref="C49:O49" si="16">C46-C48</f>
        <v>3894</v>
      </c>
      <c r="D49" s="9">
        <f t="shared" si="16"/>
        <v>4242</v>
      </c>
      <c r="E49" s="9">
        <f t="shared" si="16"/>
        <v>3850</v>
      </c>
      <c r="F49" s="9">
        <f t="shared" si="16"/>
        <v>4093</v>
      </c>
      <c r="G49" s="9">
        <f t="shared" si="16"/>
        <v>1948</v>
      </c>
      <c r="H49" s="9">
        <f t="shared" si="16"/>
        <v>5746</v>
      </c>
      <c r="I49" s="9">
        <f t="shared" si="16"/>
        <v>5625</v>
      </c>
      <c r="J49" s="9"/>
      <c r="K49" s="9">
        <f t="shared" si="16"/>
        <v>6856</v>
      </c>
      <c r="L49" s="9">
        <f t="shared" si="16"/>
        <v>6856</v>
      </c>
      <c r="M49" s="9">
        <f t="shared" si="16"/>
        <v>6856</v>
      </c>
      <c r="N49" s="9">
        <f t="shared" si="16"/>
        <v>6856</v>
      </c>
      <c r="O49" s="9">
        <f t="shared" si="16"/>
        <v>6856</v>
      </c>
    </row>
    <row r="50" spans="1:15" x14ac:dyDescent="0.3">
      <c r="A50" t="s">
        <v>203</v>
      </c>
      <c r="B50" s="3">
        <f>Historicals!B103</f>
        <v>53</v>
      </c>
      <c r="C50" s="3">
        <f>Historicals!C103</f>
        <v>70</v>
      </c>
      <c r="D50" s="3">
        <f>Historicals!D103</f>
        <v>98</v>
      </c>
      <c r="E50" s="3">
        <f>Historicals!E103</f>
        <v>125</v>
      </c>
      <c r="F50" s="3">
        <f>Historicals!F103</f>
        <v>153</v>
      </c>
      <c r="G50" s="3">
        <f>Historicals!G103</f>
        <v>140</v>
      </c>
      <c r="H50" s="3">
        <f>Historicals!H103</f>
        <v>293</v>
      </c>
      <c r="I50" s="3">
        <f>Historicals!I103</f>
        <v>290</v>
      </c>
      <c r="J50" s="3"/>
      <c r="K50" s="3">
        <f>Historicals!J103</f>
        <v>0</v>
      </c>
      <c r="L50" s="3">
        <f>Historicals!K103</f>
        <v>0</v>
      </c>
      <c r="M50" s="3">
        <f>Historicals!L103</f>
        <v>0</v>
      </c>
      <c r="N50" s="3">
        <f>Historicals!M103</f>
        <v>0</v>
      </c>
      <c r="O50" s="3">
        <f>Historicals!N103</f>
        <v>0</v>
      </c>
    </row>
    <row r="51" spans="1:15" x14ac:dyDescent="0.3">
      <c r="A51" t="s">
        <v>204</v>
      </c>
      <c r="B51" s="3">
        <f>B23-5451</f>
        <v>113</v>
      </c>
      <c r="C51" s="3">
        <f>C23-B23</f>
        <v>324</v>
      </c>
      <c r="D51" s="3">
        <f t="shared" ref="D51:O51" si="17">D23-C23</f>
        <v>796</v>
      </c>
      <c r="E51" s="3">
        <f t="shared" si="17"/>
        <v>-204</v>
      </c>
      <c r="F51" s="3">
        <f t="shared" si="17"/>
        <v>802</v>
      </c>
      <c r="G51" s="3">
        <f t="shared" si="17"/>
        <v>586</v>
      </c>
      <c r="H51" s="3">
        <f t="shared" si="17"/>
        <v>613</v>
      </c>
      <c r="I51" s="3">
        <f t="shared" si="17"/>
        <v>1248</v>
      </c>
      <c r="J51" s="3" t="s">
        <v>228</v>
      </c>
      <c r="K51" s="3">
        <f>K23-I23</f>
        <v>-9729</v>
      </c>
      <c r="L51" s="3">
        <f t="shared" si="17"/>
        <v>0</v>
      </c>
      <c r="M51" s="3">
        <f t="shared" si="17"/>
        <v>0</v>
      </c>
      <c r="N51" s="3">
        <f t="shared" si="17"/>
        <v>0</v>
      </c>
      <c r="O51" s="3">
        <f t="shared" si="17"/>
        <v>0</v>
      </c>
    </row>
    <row r="52" spans="1:15" x14ac:dyDescent="0.3">
      <c r="A52" t="s">
        <v>152</v>
      </c>
      <c r="B52" s="3">
        <f>Historicals!B82-Historicals!B105</f>
        <v>-1169</v>
      </c>
      <c r="C52" s="3">
        <f>Historicals!C82-Historicals!C105</f>
        <v>-1395</v>
      </c>
      <c r="D52" s="3">
        <f>Historicals!D82-Historicals!D105</f>
        <v>-1371</v>
      </c>
      <c r="E52" s="3">
        <f>Historicals!E82-Historicals!E105</f>
        <v>-1322</v>
      </c>
      <c r="F52" s="3">
        <f>Historicals!F82-Historicals!F105</f>
        <v>-1279</v>
      </c>
      <c r="G52" s="3">
        <f>Historicals!G82-Historicals!G105</f>
        <v>-1207</v>
      </c>
      <c r="H52" s="3">
        <f>Historicals!H82-Historicals!H105</f>
        <v>-874</v>
      </c>
      <c r="I52" s="3">
        <f>Historicals!I82-Historicals!I105</f>
        <v>-918</v>
      </c>
      <c r="J52" s="3" t="s">
        <v>229</v>
      </c>
      <c r="K52" s="3">
        <f>Historicals!J82-Historicals!J105</f>
        <v>0</v>
      </c>
      <c r="L52" s="3">
        <f>Historicals!K82-Historicals!K105</f>
        <v>0</v>
      </c>
      <c r="M52" s="3">
        <f>Historicals!L82-Historicals!L105</f>
        <v>0</v>
      </c>
      <c r="N52" s="3">
        <f>Historicals!M82-Historicals!M105</f>
        <v>0</v>
      </c>
      <c r="O52" s="3">
        <f>Historicals!N82-Historicals!N105</f>
        <v>0</v>
      </c>
    </row>
    <row r="53" spans="1:15" x14ac:dyDescent="0.3">
      <c r="A53" s="1" t="s">
        <v>205</v>
      </c>
      <c r="B53" s="9">
        <f>B47+B49-B51-B52</f>
        <v>4633</v>
      </c>
      <c r="C53" s="9">
        <f t="shared" ref="C53:O53" si="18">C47+C49-C51-C52</f>
        <v>5614</v>
      </c>
      <c r="D53" s="9">
        <f t="shared" si="18"/>
        <v>5523</v>
      </c>
      <c r="E53" s="9">
        <f t="shared" si="18"/>
        <v>6123</v>
      </c>
      <c r="F53" s="9">
        <f t="shared" si="18"/>
        <v>5275</v>
      </c>
      <c r="G53" s="9">
        <f t="shared" si="18"/>
        <v>3290</v>
      </c>
      <c r="H53" s="9">
        <f t="shared" si="18"/>
        <v>6751</v>
      </c>
      <c r="I53" s="9">
        <f t="shared" si="18"/>
        <v>6012</v>
      </c>
      <c r="J53" s="9" t="s">
        <v>223</v>
      </c>
      <c r="K53" s="9">
        <f t="shared" si="18"/>
        <v>17302</v>
      </c>
      <c r="L53" s="9">
        <f t="shared" si="18"/>
        <v>7573</v>
      </c>
      <c r="M53" s="9">
        <f t="shared" si="18"/>
        <v>7573</v>
      </c>
      <c r="N53" s="9">
        <f t="shared" si="18"/>
        <v>7573</v>
      </c>
      <c r="O53" s="9">
        <f t="shared" si="18"/>
        <v>7573</v>
      </c>
    </row>
    <row r="54" spans="1:15" x14ac:dyDescent="0.3">
      <c r="A54" t="s">
        <v>206</v>
      </c>
      <c r="B54" s="3">
        <f>Historicals!B68+Historicals!B69+Historicals!B70</f>
        <v>658</v>
      </c>
      <c r="C54" s="3">
        <f>Historicals!C68+Historicals!C69+Historicals!C70</f>
        <v>347</v>
      </c>
      <c r="D54" s="3">
        <f>Historicals!D68+Historicals!D69+Historicals!D70</f>
        <v>108</v>
      </c>
      <c r="E54" s="3">
        <f>Historicals!E68+Historicals!E69+Historicals!E70</f>
        <v>146</v>
      </c>
      <c r="F54" s="3">
        <f>Historicals!F68+Historicals!F69+Historicals!F70</f>
        <v>573</v>
      </c>
      <c r="G54" s="3">
        <f>Historicals!G68+Historicals!G69+Historicals!G70</f>
        <v>850</v>
      </c>
      <c r="H54" s="3">
        <f>Historicals!H68+Historicals!H69+Historicals!H70</f>
        <v>526</v>
      </c>
      <c r="I54" s="3">
        <f>Historicals!I68+Historicals!I69+Historicals!I70</f>
        <v>735</v>
      </c>
      <c r="J54" s="3"/>
      <c r="K54" s="3">
        <f>Historicals!J68+Historicals!J69+Historicals!J70</f>
        <v>0</v>
      </c>
      <c r="L54" s="3">
        <f>Historicals!K68+Historicals!K69+Historicals!K70</f>
        <v>0</v>
      </c>
      <c r="M54" s="3">
        <f>Historicals!L68+Historicals!L69+Historicals!L70</f>
        <v>0</v>
      </c>
      <c r="N54" s="3">
        <f>Historicals!M68+Historicals!M69+Historicals!M70</f>
        <v>0</v>
      </c>
      <c r="O54" s="3">
        <f>Historicals!N68+Historicals!N69+Historicals!N70</f>
        <v>0</v>
      </c>
    </row>
    <row r="55" spans="1:15" x14ac:dyDescent="0.3">
      <c r="A55" s="27" t="s">
        <v>207</v>
      </c>
      <c r="B55" s="26">
        <f>B53+B54</f>
        <v>5291</v>
      </c>
      <c r="C55" s="26">
        <f t="shared" ref="C55:O55" si="19">C53+C54</f>
        <v>5961</v>
      </c>
      <c r="D55" s="26">
        <f t="shared" si="19"/>
        <v>5631</v>
      </c>
      <c r="E55" s="26">
        <f t="shared" si="19"/>
        <v>6269</v>
      </c>
      <c r="F55" s="26">
        <f t="shared" si="19"/>
        <v>5848</v>
      </c>
      <c r="G55" s="26">
        <f t="shared" si="19"/>
        <v>4140</v>
      </c>
      <c r="H55" s="26">
        <f t="shared" si="19"/>
        <v>7277</v>
      </c>
      <c r="I55" s="26">
        <f t="shared" si="19"/>
        <v>6747</v>
      </c>
      <c r="J55" s="26"/>
      <c r="K55" s="26">
        <f t="shared" si="19"/>
        <v>17302</v>
      </c>
      <c r="L55" s="26">
        <f t="shared" si="19"/>
        <v>7573</v>
      </c>
      <c r="M55" s="26">
        <f t="shared" si="19"/>
        <v>7573</v>
      </c>
      <c r="N55" s="26">
        <f t="shared" si="19"/>
        <v>7573</v>
      </c>
      <c r="O55" s="26">
        <f t="shared" si="19"/>
        <v>7573</v>
      </c>
    </row>
    <row r="56" spans="1:15" x14ac:dyDescent="0.3">
      <c r="A56" t="s">
        <v>208</v>
      </c>
      <c r="B56" s="3">
        <f>Historicals!B78+Historicals!B82</f>
        <v>-5899</v>
      </c>
      <c r="C56" s="3">
        <f>Historicals!C78+Historicals!C82</f>
        <v>-6510</v>
      </c>
      <c r="D56" s="3">
        <f>Historicals!D78+Historicals!D82</f>
        <v>-7033</v>
      </c>
      <c r="E56" s="3">
        <f>Historicals!E78+Historicals!E82</f>
        <v>-5811</v>
      </c>
      <c r="F56" s="3">
        <f>Historicals!F78+Historicals!F82</f>
        <v>-4056</v>
      </c>
      <c r="G56" s="3">
        <f>Historicals!G78+Historicals!G82</f>
        <v>-3512</v>
      </c>
      <c r="H56" s="3">
        <f>Historicals!H78+Historicals!H82</f>
        <v>-10656</v>
      </c>
      <c r="I56" s="3">
        <f>Historicals!I78+Historicals!I82</f>
        <v>-13671</v>
      </c>
      <c r="J56" s="3" t="s">
        <v>224</v>
      </c>
      <c r="K56" s="3">
        <f>Historicals!J78+Historicals!J82</f>
        <v>0</v>
      </c>
      <c r="L56" s="3">
        <f>Historicals!K78+Historicals!K82</f>
        <v>0</v>
      </c>
      <c r="M56" s="3">
        <f>Historicals!L78+Historicals!L82</f>
        <v>0</v>
      </c>
      <c r="N56" s="3">
        <f>Historicals!M78+Historicals!M82</f>
        <v>0</v>
      </c>
      <c r="O56" s="3">
        <f>Historicals!N78+Historicals!N82</f>
        <v>0</v>
      </c>
    </row>
    <row r="57" spans="1:15" x14ac:dyDescent="0.3">
      <c r="A57" t="s">
        <v>209</v>
      </c>
      <c r="B57" s="3">
        <f>Historicals!B79+Historicals!B80+Historicals!B83</f>
        <v>5874</v>
      </c>
      <c r="C57" s="3">
        <f>Historicals!C79+Historicals!C80+Historicals!C83</f>
        <v>5326</v>
      </c>
      <c r="D57" s="3">
        <f>Historicals!D79+Historicals!D80+Historicals!D83</f>
        <v>6025</v>
      </c>
      <c r="E57" s="3">
        <f>Historicals!E79+Historicals!E80+Historicals!E83</f>
        <v>6087</v>
      </c>
      <c r="F57" s="3">
        <f>Historicals!F79+Historicals!F80+Historicals!F83</f>
        <v>3792</v>
      </c>
      <c r="G57" s="3">
        <f>Historicals!G79+Historicals!G80+Historicals!G83</f>
        <v>2484</v>
      </c>
      <c r="H57" s="3">
        <f>Historicals!H79+Historicals!H80+Historicals!H83</f>
        <v>6856</v>
      </c>
      <c r="I57" s="3">
        <f>Historicals!I79+Historicals!I80+Historicals!I83</f>
        <v>12147</v>
      </c>
      <c r="J57" s="3" t="s">
        <v>225</v>
      </c>
      <c r="K57" s="3">
        <f>Historicals!J79+Historicals!J80+Historicals!J83</f>
        <v>0</v>
      </c>
      <c r="L57" s="3">
        <f>Historicals!K79+Historicals!K80+Historicals!K83</f>
        <v>0</v>
      </c>
      <c r="M57" s="3">
        <f>Historicals!L79+Historicals!L80+Historicals!L83</f>
        <v>0</v>
      </c>
      <c r="N57" s="3">
        <f>Historicals!M79+Historicals!M80+Historicals!M83</f>
        <v>0</v>
      </c>
      <c r="O57" s="3">
        <f>Historicals!N79+Historicals!N80+Historicals!N83</f>
        <v>0</v>
      </c>
    </row>
    <row r="58" spans="1:15" x14ac:dyDescent="0.3">
      <c r="A58" s="27" t="s">
        <v>210</v>
      </c>
      <c r="B58" s="26">
        <f>B56+B57</f>
        <v>-25</v>
      </c>
      <c r="C58" s="26">
        <f t="shared" ref="C58:O58" si="20">C56+C57</f>
        <v>-1184</v>
      </c>
      <c r="D58" s="26">
        <f t="shared" si="20"/>
        <v>-1008</v>
      </c>
      <c r="E58" s="26">
        <f t="shared" si="20"/>
        <v>276</v>
      </c>
      <c r="F58" s="26">
        <f t="shared" si="20"/>
        <v>-264</v>
      </c>
      <c r="G58" s="26">
        <f t="shared" si="20"/>
        <v>-1028</v>
      </c>
      <c r="H58" s="26">
        <f t="shared" si="20"/>
        <v>-3800</v>
      </c>
      <c r="I58" s="26">
        <f t="shared" si="20"/>
        <v>-1524</v>
      </c>
      <c r="J58" s="40" t="s">
        <v>226</v>
      </c>
      <c r="K58" s="26">
        <f t="shared" si="20"/>
        <v>0</v>
      </c>
      <c r="L58" s="26">
        <f t="shared" si="20"/>
        <v>0</v>
      </c>
      <c r="M58" s="26">
        <f t="shared" si="20"/>
        <v>0</v>
      </c>
      <c r="N58" s="26">
        <f t="shared" si="20"/>
        <v>0</v>
      </c>
      <c r="O58" s="26">
        <f t="shared" si="20"/>
        <v>0</v>
      </c>
    </row>
    <row r="59" spans="1:15" x14ac:dyDescent="0.3">
      <c r="A59" t="s">
        <v>211</v>
      </c>
      <c r="B59" s="3">
        <f>Historicals!B91+Historicals!B92</f>
        <v>-2020</v>
      </c>
      <c r="C59" s="3">
        <f>Historicals!C91+Historicals!C92</f>
        <v>-2731</v>
      </c>
      <c r="D59" s="3">
        <f>Historicals!D91+Historicals!D92</f>
        <v>-2734</v>
      </c>
      <c r="E59" s="3">
        <f>Historicals!E91+Historicals!E92</f>
        <v>-3521</v>
      </c>
      <c r="F59" s="3">
        <f>Historicals!F91+Historicals!F92</f>
        <v>-3586</v>
      </c>
      <c r="G59" s="3">
        <f>Historicals!G91+Historicals!G92</f>
        <v>-2182</v>
      </c>
      <c r="H59" s="3">
        <f>Historicals!H91+Historicals!H92</f>
        <v>564</v>
      </c>
      <c r="I59" s="3">
        <f>Historicals!I91+Historicals!I92</f>
        <v>-2863</v>
      </c>
      <c r="J59" s="3"/>
      <c r="K59" s="3">
        <f>Historicals!J91+Historicals!J92</f>
        <v>0</v>
      </c>
      <c r="L59" s="3">
        <f>Historicals!K91+Historicals!K92</f>
        <v>0</v>
      </c>
      <c r="M59" s="3">
        <f>Historicals!L91+Historicals!L92</f>
        <v>0</v>
      </c>
      <c r="N59" s="3">
        <f>Historicals!M91+Historicals!M92</f>
        <v>0</v>
      </c>
      <c r="O59" s="3">
        <f>Historicals!N91+Historicals!N92</f>
        <v>0</v>
      </c>
    </row>
    <row r="60" spans="1:15" x14ac:dyDescent="0.3">
      <c r="A60" s="70" t="s">
        <v>145</v>
      </c>
      <c r="B60" s="71" t="str">
        <f>IFERROR((B59-A59)/(A59), "nm")</f>
        <v>nm</v>
      </c>
      <c r="C60" s="71">
        <f t="shared" ref="C60:O60" si="21">IFERROR((C59-B59)/(B59), "nm")</f>
        <v>0.35198019801980196</v>
      </c>
      <c r="D60" s="71">
        <f t="shared" si="21"/>
        <v>1.0984987184181618E-3</v>
      </c>
      <c r="E60" s="71">
        <f t="shared" si="21"/>
        <v>0.28785662033650328</v>
      </c>
      <c r="F60" s="71">
        <f t="shared" si="21"/>
        <v>1.8460664583925021E-2</v>
      </c>
      <c r="G60" s="71">
        <f t="shared" si="21"/>
        <v>-0.39152258784160626</v>
      </c>
      <c r="H60" s="71">
        <f t="shared" si="21"/>
        <v>-1.2584784601283225</v>
      </c>
      <c r="I60" s="71">
        <f t="shared" si="21"/>
        <v>-6.0762411347517729</v>
      </c>
      <c r="J60" s="71"/>
      <c r="K60" s="71">
        <f>IFERROR((K59-I59)/(I59), "nm")</f>
        <v>-1</v>
      </c>
      <c r="L60" s="71" t="str">
        <f t="shared" si="21"/>
        <v>nm</v>
      </c>
      <c r="M60" s="71" t="str">
        <f t="shared" si="21"/>
        <v>nm</v>
      </c>
      <c r="N60" s="71" t="str">
        <f t="shared" si="21"/>
        <v>nm</v>
      </c>
      <c r="O60" s="71" t="str">
        <f t="shared" si="21"/>
        <v>nm</v>
      </c>
    </row>
    <row r="61" spans="1:15" x14ac:dyDescent="0.3">
      <c r="A61" t="s">
        <v>212</v>
      </c>
      <c r="B61" s="3">
        <f>Historicals!B93</f>
        <v>-899</v>
      </c>
      <c r="C61" s="3">
        <f>Historicals!C93</f>
        <v>-1022</v>
      </c>
      <c r="D61" s="3">
        <f>Historicals!D93</f>
        <v>-1133</v>
      </c>
      <c r="E61" s="3">
        <f>Historicals!E93</f>
        <v>-1243</v>
      </c>
      <c r="F61" s="3">
        <f>Historicals!F93</f>
        <v>-1332</v>
      </c>
      <c r="G61" s="3">
        <f>Historicals!G93</f>
        <v>-1452</v>
      </c>
      <c r="H61" s="3">
        <f>Historicals!H93</f>
        <v>-1638</v>
      </c>
      <c r="I61" s="3">
        <f>Historicals!I93</f>
        <v>-1837</v>
      </c>
      <c r="J61" s="3"/>
      <c r="K61" s="3">
        <f>Historicals!J93</f>
        <v>0</v>
      </c>
      <c r="L61" s="3">
        <f>Historicals!K93</f>
        <v>0</v>
      </c>
      <c r="M61" s="3">
        <f>Historicals!L93</f>
        <v>0</v>
      </c>
      <c r="N61" s="3">
        <f>Historicals!M93</f>
        <v>0</v>
      </c>
      <c r="O61" s="3">
        <f>Historicals!N93</f>
        <v>0</v>
      </c>
    </row>
    <row r="62" spans="1:15" x14ac:dyDescent="0.3">
      <c r="A62" t="s">
        <v>213</v>
      </c>
      <c r="B62" s="3">
        <f>Historicals!B86+Historicals!B88+Historicals!B89</f>
        <v>-63</v>
      </c>
      <c r="C62" s="3">
        <f>Historicals!C86+Historicals!C88+Historicals!C89</f>
        <v>914</v>
      </c>
      <c r="D62" s="3">
        <f>Historicals!D86+Historicals!D88+Historicals!D89</f>
        <v>1809</v>
      </c>
      <c r="E62" s="3">
        <f>Historicals!E86+Historicals!E88+Historicals!E89</f>
        <v>13</v>
      </c>
      <c r="F62" s="3">
        <f>Historicals!F86+Historicals!F88+Historicals!F89</f>
        <v>-325</v>
      </c>
      <c r="G62" s="3">
        <f>Historicals!G86+Historicals!G88+Historicals!G89</f>
        <v>6183</v>
      </c>
      <c r="H62" s="3">
        <f>Historicals!H86+Historicals!H88+Historicals!H89</f>
        <v>-249</v>
      </c>
      <c r="I62" s="3">
        <f>Historicals!I86+Historicals!I88+Historicals!I89</f>
        <v>15</v>
      </c>
      <c r="J62" s="3"/>
      <c r="K62" s="3">
        <f>Historicals!J86+Historicals!J88+Historicals!J89</f>
        <v>0</v>
      </c>
      <c r="L62" s="3">
        <f>Historicals!K86+Historicals!K88+Historicals!K89</f>
        <v>0</v>
      </c>
      <c r="M62" s="3">
        <f>Historicals!L86+Historicals!L88+Historicals!L89</f>
        <v>0</v>
      </c>
      <c r="N62" s="3">
        <f>Historicals!M86+Historicals!M88+Historicals!M89</f>
        <v>0</v>
      </c>
      <c r="O62" s="3">
        <f>Historicals!N86+Historicals!N88+Historicals!N89</f>
        <v>0</v>
      </c>
    </row>
    <row r="63" spans="1:15" x14ac:dyDescent="0.3">
      <c r="A63" t="s">
        <v>214</v>
      </c>
      <c r="B63" s="3">
        <f>Historicals!B94</f>
        <v>218</v>
      </c>
      <c r="C63" s="3">
        <f>Historicals!C94</f>
        <v>-22</v>
      </c>
      <c r="D63" s="3">
        <f>Historicals!D94</f>
        <v>-29</v>
      </c>
      <c r="E63" s="3">
        <f>Historicals!E94</f>
        <v>-55</v>
      </c>
      <c r="F63" s="3">
        <f>Historicals!F94</f>
        <v>-50</v>
      </c>
      <c r="G63" s="3">
        <f>Historicals!G94</f>
        <v>-58</v>
      </c>
      <c r="H63" s="3">
        <f>Historicals!H94</f>
        <v>-136</v>
      </c>
      <c r="I63" s="3">
        <f>Historicals!I94</f>
        <v>-151</v>
      </c>
      <c r="J63" s="3"/>
      <c r="K63" s="3">
        <f>Historicals!J94</f>
        <v>0</v>
      </c>
      <c r="L63" s="3">
        <f>Historicals!K94</f>
        <v>0</v>
      </c>
      <c r="M63" s="3">
        <f>Historicals!L94</f>
        <v>0</v>
      </c>
      <c r="N63" s="3">
        <f>Historicals!M94</f>
        <v>0</v>
      </c>
      <c r="O63" s="3">
        <f>Historicals!N94</f>
        <v>0</v>
      </c>
    </row>
    <row r="64" spans="1:15" x14ac:dyDescent="0.3">
      <c r="A64" s="27" t="s">
        <v>215</v>
      </c>
      <c r="B64" s="26">
        <f>B59+SUM(B61:B63)</f>
        <v>-2764</v>
      </c>
      <c r="C64" s="26">
        <f t="shared" ref="C64:O64" si="22">C59+SUM(C61:C63)</f>
        <v>-2861</v>
      </c>
      <c r="D64" s="26">
        <f t="shared" si="22"/>
        <v>-2087</v>
      </c>
      <c r="E64" s="26">
        <f t="shared" si="22"/>
        <v>-4806</v>
      </c>
      <c r="F64" s="26">
        <f t="shared" si="22"/>
        <v>-5293</v>
      </c>
      <c r="G64" s="26">
        <f t="shared" si="22"/>
        <v>2491</v>
      </c>
      <c r="H64" s="26">
        <f t="shared" si="22"/>
        <v>-1459</v>
      </c>
      <c r="I64" s="26">
        <f t="shared" si="22"/>
        <v>-4836</v>
      </c>
      <c r="J64" s="26"/>
      <c r="K64" s="26">
        <f t="shared" si="22"/>
        <v>0</v>
      </c>
      <c r="L64" s="26">
        <f t="shared" si="22"/>
        <v>0</v>
      </c>
      <c r="M64" s="26">
        <f t="shared" si="22"/>
        <v>0</v>
      </c>
      <c r="N64" s="26">
        <f t="shared" si="22"/>
        <v>0</v>
      </c>
      <c r="O64" s="26">
        <f t="shared" si="22"/>
        <v>0</v>
      </c>
    </row>
    <row r="65" spans="1:15" x14ac:dyDescent="0.3">
      <c r="A65" t="s">
        <v>216</v>
      </c>
      <c r="B65" s="3">
        <f>Historicals!B96</f>
        <v>-83</v>
      </c>
      <c r="C65" s="3">
        <f>Historicals!C96</f>
        <v>-105</v>
      </c>
      <c r="D65" s="3">
        <f>Historicals!D96</f>
        <v>-20</v>
      </c>
      <c r="E65" s="3">
        <f>Historicals!E96</f>
        <v>45</v>
      </c>
      <c r="F65" s="3">
        <f>Historicals!F96</f>
        <v>-129</v>
      </c>
      <c r="G65" s="3">
        <f>Historicals!G96</f>
        <v>-66</v>
      </c>
      <c r="H65" s="3">
        <f>Historicals!H96</f>
        <v>143</v>
      </c>
      <c r="I65" s="3">
        <f>Historicals!I96</f>
        <v>-143</v>
      </c>
      <c r="J65" s="3"/>
      <c r="K65" s="3">
        <f>Historicals!J96</f>
        <v>0</v>
      </c>
      <c r="L65" s="3">
        <f>Historicals!K96</f>
        <v>0</v>
      </c>
      <c r="M65" s="3">
        <f>Historicals!L96</f>
        <v>0</v>
      </c>
      <c r="N65" s="3">
        <f>Historicals!M96</f>
        <v>0</v>
      </c>
      <c r="O65" s="3">
        <f>Historicals!N96</f>
        <v>0</v>
      </c>
    </row>
    <row r="66" spans="1:15" x14ac:dyDescent="0.3">
      <c r="A66" s="27" t="s">
        <v>217</v>
      </c>
      <c r="B66" s="26">
        <f>B55+B58+B64+B65</f>
        <v>2419</v>
      </c>
      <c r="C66" s="26">
        <f t="shared" ref="C66:O66" si="23">C55+C58+C64+C65</f>
        <v>1811</v>
      </c>
      <c r="D66" s="26">
        <f t="shared" si="23"/>
        <v>2516</v>
      </c>
      <c r="E66" s="26">
        <f t="shared" si="23"/>
        <v>1784</v>
      </c>
      <c r="F66" s="26">
        <f t="shared" si="23"/>
        <v>162</v>
      </c>
      <c r="G66" s="26">
        <f t="shared" si="23"/>
        <v>5537</v>
      </c>
      <c r="H66" s="26">
        <f t="shared" si="23"/>
        <v>2161</v>
      </c>
      <c r="I66" s="26">
        <f t="shared" si="23"/>
        <v>244</v>
      </c>
      <c r="J66" s="26"/>
      <c r="K66" s="26">
        <f t="shared" si="23"/>
        <v>17302</v>
      </c>
      <c r="L66" s="26">
        <f t="shared" si="23"/>
        <v>7573</v>
      </c>
      <c r="M66" s="26">
        <f t="shared" si="23"/>
        <v>7573</v>
      </c>
      <c r="N66" s="26">
        <f t="shared" si="23"/>
        <v>7573</v>
      </c>
      <c r="O66" s="26">
        <f t="shared" si="23"/>
        <v>7573</v>
      </c>
    </row>
    <row r="67" spans="1:15" x14ac:dyDescent="0.3">
      <c r="A67" t="s">
        <v>218</v>
      </c>
      <c r="B67" s="3">
        <f>Historicals!B98</f>
        <v>2220</v>
      </c>
      <c r="C67" s="3">
        <f>Historicals!C98</f>
        <v>3852</v>
      </c>
      <c r="D67" s="3">
        <f>Historicals!D98</f>
        <v>3138</v>
      </c>
      <c r="E67" s="3">
        <f>Historicals!E98</f>
        <v>3808</v>
      </c>
      <c r="F67" s="3">
        <f>Historicals!F98</f>
        <v>4249</v>
      </c>
      <c r="G67" s="3">
        <f>Historicals!G98</f>
        <v>4466</v>
      </c>
      <c r="H67" s="3">
        <f>Historicals!H98</f>
        <v>8348</v>
      </c>
      <c r="I67" s="3">
        <f>Historicals!I98</f>
        <v>9889</v>
      </c>
      <c r="J67" s="3" t="s">
        <v>227</v>
      </c>
      <c r="K67" s="3">
        <f>Historicals!J98</f>
        <v>0</v>
      </c>
      <c r="L67" s="3">
        <f>Historicals!K98</f>
        <v>0</v>
      </c>
      <c r="M67" s="3">
        <f>Historicals!L98</f>
        <v>0</v>
      </c>
      <c r="N67" s="3">
        <f>Historicals!M98</f>
        <v>0</v>
      </c>
      <c r="O67" s="3">
        <f>Historicals!N98</f>
        <v>0</v>
      </c>
    </row>
    <row r="68" spans="1:15" ht="15" thickBot="1" x14ac:dyDescent="0.35">
      <c r="A68" s="6" t="s">
        <v>219</v>
      </c>
      <c r="B68" s="7">
        <f>B66+B67</f>
        <v>4639</v>
      </c>
      <c r="C68" s="7">
        <f t="shared" ref="C68:O68" si="24">C66+C67</f>
        <v>5663</v>
      </c>
      <c r="D68" s="7">
        <f t="shared" si="24"/>
        <v>5654</v>
      </c>
      <c r="E68" s="7">
        <f t="shared" si="24"/>
        <v>5592</v>
      </c>
      <c r="F68" s="7">
        <f t="shared" si="24"/>
        <v>4411</v>
      </c>
      <c r="G68" s="7">
        <f t="shared" si="24"/>
        <v>10003</v>
      </c>
      <c r="H68" s="7">
        <f t="shared" si="24"/>
        <v>10509</v>
      </c>
      <c r="I68" s="7">
        <f t="shared" si="24"/>
        <v>10133</v>
      </c>
      <c r="J68" s="7"/>
      <c r="K68" s="7">
        <f t="shared" si="24"/>
        <v>17302</v>
      </c>
      <c r="L68" s="7">
        <f t="shared" si="24"/>
        <v>7573</v>
      </c>
      <c r="M68" s="7">
        <f t="shared" si="24"/>
        <v>7573</v>
      </c>
      <c r="N68" s="7">
        <f t="shared" si="24"/>
        <v>7573</v>
      </c>
      <c r="O68" s="7">
        <f t="shared" si="24"/>
        <v>7573</v>
      </c>
    </row>
    <row r="69" spans="1:15" ht="15" thickTop="1" x14ac:dyDescent="0.3">
      <c r="A69" s="79" t="s">
        <v>199</v>
      </c>
      <c r="B69" s="40">
        <f>B36-B68</f>
        <v>-3560</v>
      </c>
      <c r="C69" s="40">
        <f t="shared" ref="C69:O69" si="25">C36-C68</f>
        <v>-3653</v>
      </c>
      <c r="D69" s="40">
        <f t="shared" si="25"/>
        <v>-2183</v>
      </c>
      <c r="E69" s="40">
        <f t="shared" si="25"/>
        <v>-2124</v>
      </c>
      <c r="F69" s="40">
        <f t="shared" si="25"/>
        <v>-947</v>
      </c>
      <c r="G69" s="40">
        <f t="shared" si="25"/>
        <v>-597</v>
      </c>
      <c r="H69" s="40">
        <f t="shared" si="25"/>
        <v>-1096</v>
      </c>
      <c r="I69" s="40">
        <f t="shared" si="25"/>
        <v>-1213</v>
      </c>
      <c r="J69" s="40"/>
      <c r="K69" s="40">
        <f t="shared" si="25"/>
        <v>-17302</v>
      </c>
      <c r="L69" s="40">
        <f t="shared" si="25"/>
        <v>-7573</v>
      </c>
      <c r="M69" s="40">
        <f t="shared" si="25"/>
        <v>-7573</v>
      </c>
      <c r="N69" s="40">
        <f t="shared" si="25"/>
        <v>-7573</v>
      </c>
      <c r="O69" s="40">
        <f t="shared" si="25"/>
        <v>-7573</v>
      </c>
    </row>
    <row r="70" spans="1:15" x14ac:dyDescent="0.3">
      <c r="A70" s="1" t="s">
        <v>220</v>
      </c>
      <c r="B70" s="46">
        <f>(B32+B36)-(B21+B22)</f>
        <v>-4664</v>
      </c>
      <c r="C70" s="46">
        <f t="shared" ref="C70:O70" si="26">(C32+C36)-(C21+C22)</f>
        <v>-3402</v>
      </c>
      <c r="D70" s="46">
        <f t="shared" si="26"/>
        <v>-2377</v>
      </c>
      <c r="E70" s="46">
        <f t="shared" si="26"/>
        <v>-1435</v>
      </c>
      <c r="F70" s="46">
        <f t="shared" si="26"/>
        <v>-1184</v>
      </c>
      <c r="G70" s="46">
        <f t="shared" si="26"/>
        <v>870</v>
      </c>
      <c r="H70" s="46">
        <f t="shared" si="26"/>
        <v>-4061</v>
      </c>
      <c r="I70" s="46">
        <f t="shared" si="26"/>
        <v>-3567</v>
      </c>
      <c r="J70" s="46"/>
      <c r="K70" s="46">
        <f t="shared" si="26"/>
        <v>0</v>
      </c>
      <c r="L70" s="46">
        <f t="shared" si="26"/>
        <v>0</v>
      </c>
      <c r="M70" s="46">
        <f t="shared" si="26"/>
        <v>0</v>
      </c>
      <c r="N70" s="46">
        <f t="shared" si="26"/>
        <v>0</v>
      </c>
      <c r="O70" s="46">
        <f t="shared" si="26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Shamla Yoosoof</cp:lastModifiedBy>
  <cp:revision/>
  <dcterms:created xsi:type="dcterms:W3CDTF">2020-05-20T17:26:08Z</dcterms:created>
  <dcterms:modified xsi:type="dcterms:W3CDTF">2023-10-11T17:43:59Z</dcterms:modified>
  <cp:category/>
  <cp:contentStatus/>
</cp:coreProperties>
</file>