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wnloads_D\"/>
    </mc:Choice>
  </mc:AlternateContent>
  <xr:revisionPtr revIDLastSave="0" documentId="13_ncr:1_{246C44DA-8F8D-47C3-B203-C6C2C59C736B}" xr6:coauthVersionLast="47" xr6:coauthVersionMax="47" xr10:uidLastSave="{00000000-0000-0000-0000-000000000000}"/>
  <bookViews>
    <workbookView xWindow="-28920" yWindow="-120" windowWidth="29040" windowHeight="15840" activeTab="3"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4" l="1"/>
  <c r="K50" i="4"/>
  <c r="L50" i="4"/>
  <c r="M50" i="4"/>
  <c r="N50" i="4"/>
  <c r="B51" i="4"/>
  <c r="C51" i="4"/>
  <c r="D51" i="4"/>
  <c r="E51" i="4"/>
  <c r="F51" i="4"/>
  <c r="G51" i="4"/>
  <c r="H51" i="4"/>
  <c r="I51" i="4"/>
  <c r="K63" i="4"/>
  <c r="L63" i="4"/>
  <c r="M63" i="4"/>
  <c r="N63" i="4"/>
  <c r="J63" i="4"/>
  <c r="N17" i="4"/>
  <c r="M17" i="4"/>
  <c r="L17" i="4"/>
  <c r="K17" i="4"/>
  <c r="J17" i="4"/>
  <c r="J52" i="4"/>
  <c r="K9" i="4"/>
  <c r="L9" i="4"/>
  <c r="M9" i="4"/>
  <c r="N9" i="4"/>
  <c r="J9" i="4"/>
  <c r="K7" i="4"/>
  <c r="L7" i="4"/>
  <c r="M7" i="4"/>
  <c r="M8" i="4" s="1"/>
  <c r="N7" i="4"/>
  <c r="N8" i="4" s="1"/>
  <c r="K3" i="4"/>
  <c r="K23" i="4" s="1"/>
  <c r="L3" i="4"/>
  <c r="L4" i="4" s="1"/>
  <c r="M3" i="4"/>
  <c r="N3" i="4"/>
  <c r="N4" i="4" s="1"/>
  <c r="N18" i="4" l="1"/>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I48" i="4"/>
  <c r="H48" i="4"/>
  <c r="G48" i="4"/>
  <c r="F48" i="4"/>
  <c r="E48" i="4"/>
  <c r="D48" i="4"/>
  <c r="C48" i="4"/>
  <c r="B48" i="4"/>
  <c r="I42" i="4"/>
  <c r="H42" i="4"/>
  <c r="G42" i="4"/>
  <c r="G39" i="4" s="1"/>
  <c r="F42" i="4"/>
  <c r="E42" i="4"/>
  <c r="D42" i="4"/>
  <c r="C42" i="4"/>
  <c r="B42" i="4"/>
  <c r="I41" i="4"/>
  <c r="H41" i="4"/>
  <c r="G41" i="4"/>
  <c r="F41" i="4"/>
  <c r="E41" i="4"/>
  <c r="D41" i="4"/>
  <c r="C41" i="4"/>
  <c r="B41" i="4"/>
  <c r="I40" i="4"/>
  <c r="I39" i="4" s="1"/>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G59"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31" i="4" l="1"/>
  <c r="C32" i="4"/>
  <c r="C43" i="4" s="1"/>
  <c r="C44" i="4" s="1"/>
  <c r="B39" i="4"/>
  <c r="C39" i="4"/>
  <c r="E59" i="4"/>
  <c r="I32" i="4"/>
  <c r="D39" i="4"/>
  <c r="E39" i="4"/>
  <c r="F39" i="4"/>
  <c r="F43" i="4" s="1"/>
  <c r="F44" i="4" s="1"/>
  <c r="D31" i="4"/>
  <c r="H39" i="4"/>
  <c r="F52" i="4"/>
  <c r="F32" i="4"/>
  <c r="B31" i="4"/>
  <c r="F61" i="4"/>
  <c r="I59" i="4"/>
  <c r="D32" i="4"/>
  <c r="B59" i="4"/>
  <c r="H61" i="4"/>
  <c r="C65" i="4"/>
  <c r="I43" i="4"/>
  <c r="C31" i="4"/>
  <c r="B32" i="4"/>
  <c r="C59" i="4"/>
  <c r="F59" i="4"/>
  <c r="I31" i="4"/>
  <c r="G61" i="4"/>
  <c r="C52" i="4"/>
  <c r="D65" i="4"/>
  <c r="G32" i="4"/>
  <c r="G43" i="4" s="1"/>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I19" i="4" l="1"/>
  <c r="I17" i="4" s="1"/>
  <c r="I18" i="4" s="1"/>
  <c r="H19" i="4"/>
  <c r="H17" i="4" s="1"/>
  <c r="G44" i="4"/>
  <c r="G19" i="4"/>
  <c r="G17" i="4" s="1"/>
  <c r="B43" i="4"/>
  <c r="B44" i="4" s="1"/>
  <c r="D19" i="4"/>
  <c r="D17" i="4" s="1"/>
  <c r="D18"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H18" i="4" l="1"/>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M142" i="3"/>
  <c r="M143" i="3"/>
  <c r="M131" i="3"/>
  <c r="M135" i="3" s="1"/>
  <c r="N141" i="3"/>
  <c r="G68" i="4"/>
  <c r="G69" i="4" s="1"/>
  <c r="F71" i="4"/>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M196" i="3" l="1"/>
  <c r="M197" i="3"/>
  <c r="M185" i="3"/>
  <c r="M105" i="3"/>
  <c r="M106" i="3"/>
  <c r="G70" i="4"/>
  <c r="H68" i="4"/>
  <c r="H69" i="4" s="1"/>
  <c r="G71" i="4"/>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60" i="4"/>
  <c r="J15" i="4" s="1"/>
  <c r="J62" i="4" l="1"/>
  <c r="J65" i="4"/>
  <c r="J67" i="4" s="1"/>
  <c r="J69" i="4" s="1"/>
  <c r="K68" i="4" l="1"/>
  <c r="J71" i="4"/>
  <c r="J21" i="4"/>
  <c r="K60" i="4" l="1"/>
  <c r="K15" i="4" s="1"/>
  <c r="L60" i="4" l="1"/>
  <c r="L15" i="4" s="1"/>
  <c r="K62" i="4"/>
  <c r="K65" i="4" s="1"/>
  <c r="K67" i="4" s="1"/>
  <c r="K69" i="4" s="1"/>
  <c r="M60" i="4" l="1"/>
  <c r="M15" i="4" s="1"/>
  <c r="L62" i="4"/>
  <c r="L65" i="4" s="1"/>
  <c r="L67" i="4" s="1"/>
  <c r="K21" i="4"/>
  <c r="K71" i="4"/>
  <c r="L68" i="4"/>
  <c r="N60" i="4" l="1"/>
  <c r="N15" i="4" s="1"/>
  <c r="N62" i="4" s="1"/>
  <c r="N65" i="4" s="1"/>
  <c r="N67" i="4" s="1"/>
  <c r="L69" i="4"/>
  <c r="M62" i="4"/>
  <c r="M65" i="4" s="1"/>
  <c r="M67" i="4" s="1"/>
  <c r="M68" i="4" l="1"/>
  <c r="M69" i="4" s="1"/>
  <c r="L71" i="4"/>
  <c r="L21" i="4"/>
  <c r="N68" i="4" l="1"/>
  <c r="N69" i="4" s="1"/>
  <c r="M21" i="4"/>
  <c r="M71" i="4"/>
  <c r="N71" i="4" l="1"/>
  <c r="N21" i="4"/>
  <c r="J10" i="4" l="1"/>
  <c r="J11" i="4" l="1"/>
  <c r="J12" i="4" s="1"/>
  <c r="J14" i="4" s="1"/>
  <c r="K10" i="4" l="1"/>
  <c r="J16" i="4"/>
  <c r="J41" i="4"/>
  <c r="J39" i="4" s="1"/>
  <c r="J43" i="4" s="1"/>
  <c r="J44" i="4" s="1"/>
  <c r="K11" i="4" l="1"/>
  <c r="K12" i="4" s="1"/>
  <c r="K14" i="4" s="1"/>
  <c r="L10" i="4" l="1"/>
  <c r="K16" i="4"/>
  <c r="K41" i="4"/>
  <c r="K39" i="4" s="1"/>
  <c r="K43" i="4" s="1"/>
  <c r="K44" i="4" s="1"/>
  <c r="M10" i="4" l="1"/>
  <c r="L11" i="4"/>
  <c r="L12" i="4" s="1"/>
  <c r="L14" i="4" s="1"/>
  <c r="M11" i="4"/>
  <c r="M12" i="4" s="1"/>
  <c r="M14" i="4" s="1"/>
  <c r="L41" i="4" l="1"/>
  <c r="L39" i="4" s="1"/>
  <c r="L43" i="4" s="1"/>
  <c r="L44" i="4" s="1"/>
  <c r="L16" i="4"/>
  <c r="N10" i="4"/>
  <c r="N11" i="4" s="1"/>
  <c r="N12" i="4" s="1"/>
  <c r="N14" i="4" s="1"/>
  <c r="M16" i="4"/>
  <c r="M41" i="4"/>
  <c r="M39" i="4" s="1"/>
  <c r="M43" i="4" s="1"/>
  <c r="M44" i="4" s="1"/>
  <c r="N16" i="4" l="1"/>
  <c r="N41" i="4"/>
  <c r="N39" i="4" s="1"/>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<sst xmlns="http://schemas.openxmlformats.org/spreadsheetml/2006/main" count="612" uniqueCount="286">
  <si>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</si>
  <si>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</si>
  <si>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</si>
  <si>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</si>
  <si>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</si>
  <si>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</si>
  <si>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</si>
  <si>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</si>
  <si>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</si>
  <si>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</si>
  <si>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</si>
  <si>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</si>
  <si>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</si>
  <si>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</si>
  <si>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</si>
  <si>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</si>
  <si>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</si>
  <si>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</si>
  <si>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</si>
  <si>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</si>
  <si>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</si>
  <si>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</si>
  <si>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</si>
  <si>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</si>
  <si>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</si>
  <si>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</si>
  <si>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</si>
  <si>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</si>
  <si>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</si>
  <si>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</si>
  <si>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</si>
  <si>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</si>
  <si>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</si>
  <si>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</si>
  <si>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</si>
  <si>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</si>
  <si>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</si>
  <si>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</si>
  <si>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</si>
  <si>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</si>
  <si>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</si>
  <si>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</si>
  <si>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</si>
  <si>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</si>
  <si>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</si>
  <si>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</si>
  <si>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</si>
  <si>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</si>
  <si>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</si>
  <si>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</si>
  <si>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</si>
  <si>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</si>
  <si>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</si>
  <si>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</si>
  <si>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</si>
  <si>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</si>
  <si>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</si>
  <si>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</si>
  <si>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</si>
  <si>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</si>
  <si>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</si>
  <si>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</si>
  <si>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</si>
  <si>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</si>
  <si>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</si>
  <si>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</si>
  <si>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</si>
  <si>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</si>
  <si>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</si>
  <si>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</si>
  <si>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</si>
  <si>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</si>
  <si>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</si>
  <si>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</si>
  <si>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</si>
  <si>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</si>
  <si>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</si>
  <si>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</si>
  <si>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</si>
  <si>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</si>
  <si>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</si>
  <si>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</si>
  <si>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</si>
  <si>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</si>
  <si>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</si>
  <si>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</si>
  <si>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</si>
  <si>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</si>
  <si>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</si>
  <si>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</si>
  <si>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</si>
  <si>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</si>
  <si>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</si>
  <si>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</si>
  <si>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</si>
  <si>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</si>
  <si>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</si>
  <si>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</si>
  <si>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</si>
  <si>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</si>
  <si>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</si>
  <si>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</si>
  <si>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</si>
  <si>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</si>
  <si>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</si>
  <si>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</si>
  <si>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</si>
  <si>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</si>
  <si>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</si>
  <si>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</si>
  <si>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</si>
  <si>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</si>
  <si>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</si>
  <si>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</si>
  <si>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</si>
  <si>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</si>
  <si>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</si>
  <si>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</si>
  <si>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</si>
  <si>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</si>
  <si>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</si>
  <si>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</si>
  <si>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</si>
  <si>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</si>
  <si>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</si>
  <si>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</si>
  <si>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</si>
  <si>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</si>
  <si>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</si>
  <si>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</si>
  <si>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</si>
  <si>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</si>
  <si>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</si>
  <si>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</si>
  <si>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</si>
  <si>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</si>
  <si>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</si>
  <si>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</si>
  <si>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</si>
  <si>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</si>
  <si>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</si>
  <si>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</si>
  <si>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</si>
  <si>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</si>
  <si>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</si>
  <si>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</si>
  <si>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</si>
  <si>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</si>
  <si>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</si>
  <si>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</si>
  <si>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</si>
  <si>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</si>
  <si>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</si>
  <si>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</si>
  <si>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</si>
  <si>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</si>
  <si>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</si>
  <si>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</si>
  <si>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</si>
  <si>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</si>
  <si>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</si>
  <si>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</si>
  <si>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</si>
  <si>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</si>
  <si>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</si>
  <si>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</si>
  <si>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</si>
  <si>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</si>
  <si>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</si>
  <si>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</si>
  <si>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</si>
  <si>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</si>
  <si>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</si>
  <si>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</si>
  <si>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</si>
  <si>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</si>
  <si>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</si>
  <si>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</si>
  <si>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</si>
  <si>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</si>
  <si>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</si>
  <si>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</si>
  <si>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</si>
  <si>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</si>
  <si>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</si>
  <si>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</si>
  <si>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</si>
  <si>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</si>
  <si>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</si>
  <si>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</si>
  <si>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</si>
  <si>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</si>
  <si>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</si>
  <si>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</si>
  <si>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</si>
  <si>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</si>
  <si>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</si>
  <si>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</si>
  <si>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</si>
  <si>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</si>
  <si>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</si>
  <si>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</si>
  <si>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</si>
  <si>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</si>
  <si>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</si>
  <si>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</si>
  <si>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</si>
  <si>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</si>
  <si>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</si>
  <si>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</si>
  <si>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</si>
  <si>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</si>
  <si>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</si>
  <si>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</si>
  <si>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</si>
  <si>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</si>
  <si>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</si>
  <si>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</si>
  <si>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</si>
  <si>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</si>
  <si>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</si>
  <si>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</si>
  <si>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</si>
  <si>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</si>
  <si>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</si>
  <si>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</si>
  <si>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</si>
  <si>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</si>
  <si>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</si>
  <si>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</si>
  <si>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</si>
  <si>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</si>
  <si>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</si>
  <si>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</si>
  <si>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</si>
  <si>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</si>
  <si>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</si>
  <si>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</si>
  <si>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</si>
  <si>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</si>
  <si>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</si>
  <si>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</si>
  <si>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</si>
  <si>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</si>
  <si>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</si>
  <si>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</si>
  <si>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</si>
  <si>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</si>
  <si>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</si>
  <si>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</si>
  <si>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</si>
  <si>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</si>
  <si>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</si>
  <si>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</si>
  <si>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</si>
  <si>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</si>
  <si>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</si>
  <si>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</si>
  <si>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</si>
  <si>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</si>
  <si>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</si>
  <si>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</si>
  <si>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</si>
  <si>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</si>
  <si>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</si>
  <si>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</si>
  <si>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</si>
  <si>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</si>
  <si>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</si>
  <si>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</si>
  <si>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</si>
  <si>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</si>
  <si>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</si>
  <si>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retained earnings will be incorrect for now as I would need to forecast the number of shares (?)</t>
  </si>
  <si>
    <t>dividends paid will be incorrect for now as share count hasn’t been forecasted yet (?)</t>
  </si>
  <si>
    <t>Done this as Total Assets = Last Year's Total Assets + (-Capex as capex is negative in cash flow) - D&amp;A, however the individual components of total assets have not yet been forecasted and are the same as the previous year's.</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</si>
  <si>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</si>
  <si>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</si>
  <si>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</si>
  <si>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</si>
  <si>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</si>
  <si>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</si>
  <si>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</si>
  <si>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</si>
  <si>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See graph: growth has generally trended downwards, though between 2021 and 2022 this was uncharacteristically high</t>
  </si>
  <si>
    <t xml:space="preserve">  As a % of Opening Net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</si>
</sst>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
    <numFmt numFmtId="166" formatCode="_(* #,##0.00_);_(* \(#,##0.00\);_(* &quot;-&quot;??_);_(@_)"/>
    <numFmt numFmtId="167" formatCode="#,##0.0"/>
  </numFmts>
  <fonts count="3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s>
  <fills count="15">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s>
  <borders count="9">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9" fillId="0" borderId="0" applyFont="0" applyFill="0" applyBorder="0" applyAlignment="0" applyProtection="0"/>
    <xf numFmtId="0" fontId="2" fillId="0" borderId="1"/>
    <xf numFmtId="43" fontId="2" fillId="0" borderId="1" applyFont="0" applyFill="0" applyBorder="0" applyAlignment="0" applyProtection="0"/>
    <xf numFmtId="9" fontId="2" fillId="0" borderId="1" applyFont="0" applyFill="0" applyBorder="0" applyAlignment="0" applyProtection="0"/>
    <xf numFmtId="43" fontId="2" fillId="0" borderId="1" applyFont="0" applyFill="0" applyBorder="0" applyAlignment="0" applyProtection="0"/>
    <xf numFmtId="0" fontId="22" fillId="13" borderId="1" applyNumberFormat="0" applyBorder="0" applyAlignment="0" applyProtection="0"/>
    <xf numFmtId="0" fontId="22" fillId="14" borderId="1" applyNumberFormat="0" applyBorder="0" applyAlignment="0" applyProtection="0"/>
    <xf numFmtId="43" fontId="2" fillId="0" borderId="1" applyFont="0" applyFill="0" applyBorder="0" applyAlignment="0" applyProtection="0"/>
  </cellStyleXfs>
  <cellXfs count="90">
    <xf numFmtId="0" fontId="0" fillId="0" borderId="0" xfId="0"/>
    <xf numFmtId="0" fontId="6" fillId="0" borderId="0" xfId="0" applyFont="1"/>
    <xf numFmtId="0" fontId="7" fillId="0" borderId="0" xfId="0" applyFont="1"/>
    <xf numFmtId="0" fontId="8" fillId="0" borderId="0" xfId="0" applyFont="1" applyAlignment="1">
      <alignment horizontal="left"/>
    </xf>
    <xf numFmtId="0" fontId="9" fillId="2" borderId="1" xfId="0" applyFont="1" applyFill="1" applyBorder="1" applyAlignment="1">
      <alignment vertical="center" wrapText="1"/>
    </xf>
    <xf numFmtId="0" fontId="10" fillId="2" borderId="1" xfId="0" applyFont="1" applyFill="1" applyBorder="1" applyAlignment="1">
      <alignment horizontal="right"/>
    </xf>
    <xf numFmtId="164" fontId="8" fillId="0" borderId="0" xfId="0" applyNumberFormat="1" applyFont="1"/>
    <xf numFmtId="164" fontId="7" fillId="0" borderId="0" xfId="0" applyNumberFormat="1" applyFont="1"/>
    <xf numFmtId="0" fontId="7" fillId="0" borderId="2" xfId="0" applyFont="1" applyBorder="1"/>
    <xf numFmtId="164" fontId="7" fillId="0" borderId="2" xfId="0" applyNumberFormat="1" applyFont="1" applyBorder="1"/>
    <xf numFmtId="0" fontId="7" fillId="0" borderId="3" xfId="0" applyFont="1" applyBorder="1"/>
    <xf numFmtId="164" fontId="7" fillId="0" borderId="3" xfId="0" applyNumberFormat="1" applyFont="1" applyBorder="1"/>
    <xf numFmtId="164" fontId="11" fillId="0" borderId="0" xfId="0" applyNumberFormat="1" applyFont="1"/>
    <xf numFmtId="164" fontId="7" fillId="0" borderId="4" xfId="0" applyNumberFormat="1" applyFont="1" applyBorder="1"/>
    <xf numFmtId="0" fontId="7" fillId="0" borderId="4" xfId="0" applyFont="1" applyBorder="1"/>
    <xf numFmtId="0" fontId="7" fillId="3" borderId="1" xfId="0" applyFont="1" applyFill="1" applyBorder="1"/>
    <xf numFmtId="164" fontId="10" fillId="4" borderId="1" xfId="0" applyNumberFormat="1" applyFont="1" applyFill="1" applyBorder="1" applyAlignment="1">
      <alignment horizontal="left"/>
    </xf>
    <xf numFmtId="164" fontId="14" fillId="0" borderId="0" xfId="0" applyNumberFormat="1" applyFont="1" applyAlignment="1">
      <alignment horizontal="left"/>
    </xf>
    <xf numFmtId="165" fontId="12" fillId="0" borderId="0" xfId="0" applyNumberFormat="1" applyFont="1" applyAlignment="1">
      <alignment horizontal="right"/>
    </xf>
    <xf numFmtId="164" fontId="7" fillId="5" borderId="1" xfId="0" applyNumberFormat="1" applyFont="1" applyFill="1" applyBorder="1"/>
    <xf numFmtId="164" fontId="8" fillId="0" borderId="0" xfId="0" applyNumberFormat="1" applyFont="1" applyAlignment="1">
      <alignment horizontal="left"/>
    </xf>
    <xf numFmtId="165" fontId="15" fillId="6" borderId="1" xfId="0" applyNumberFormat="1" applyFont="1" applyFill="1" applyBorder="1"/>
    <xf numFmtId="0" fontId="8" fillId="7" borderId="1" xfId="0" applyFont="1" applyFill="1" applyBorder="1"/>
    <xf numFmtId="10" fontId="12" fillId="0" borderId="0" xfId="0" applyNumberFormat="1" applyFont="1" applyAlignment="1">
      <alignment horizontal="right"/>
    </xf>
    <xf numFmtId="10" fontId="15" fillId="6" borderId="1" xfId="0" applyNumberFormat="1" applyFont="1" applyFill="1" applyBorder="1"/>
    <xf numFmtId="165" fontId="15" fillId="0" borderId="0" xfId="0" applyNumberFormat="1" applyFont="1"/>
    <xf numFmtId="165" fontId="13" fillId="0" borderId="0" xfId="0" applyNumberFormat="1" applyFont="1" applyAlignment="1">
      <alignment horizontal="right"/>
    </xf>
    <xf numFmtId="165" fontId="14" fillId="0" borderId="0" xfId="0" applyNumberFormat="1" applyFont="1" applyAlignment="1">
      <alignment horizontal="right"/>
    </xf>
    <xf numFmtId="165" fontId="16" fillId="8" borderId="1" xfId="0" applyNumberFormat="1" applyFont="1" applyFill="1" applyBorder="1"/>
    <xf numFmtId="166" fontId="8" fillId="0" borderId="0" xfId="0" applyNumberFormat="1" applyFont="1"/>
    <xf numFmtId="0" fontId="10" fillId="4" borderId="1" xfId="0" applyFont="1" applyFill="1" applyBorder="1"/>
    <xf numFmtId="166" fontId="11" fillId="0" borderId="0" xfId="0" applyNumberFormat="1" applyFont="1"/>
    <xf numFmtId="0" fontId="0" fillId="9" borderId="0" xfId="0" applyFill="1"/>
    <xf numFmtId="0" fontId="5" fillId="9" borderId="0" xfId="0" applyFont="1" applyFill="1"/>
    <xf numFmtId="0" fontId="23" fillId="10" borderId="0" xfId="0" applyFont="1" applyFill="1" applyAlignment="1">
      <alignment vertical="center" wrapText="1"/>
    </xf>
    <xf numFmtId="0" fontId="20"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1" fillId="0" borderId="0" xfId="0" applyFont="1"/>
    <xf numFmtId="164" fontId="21"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5" fillId="0" borderId="0" xfId="0" applyNumberFormat="1" applyFont="1"/>
    <xf numFmtId="0" fontId="21" fillId="0" borderId="6" xfId="0" applyFont="1" applyBorder="1"/>
    <xf numFmtId="164" fontId="21" fillId="0" borderId="6" xfId="1" applyNumberFormat="1" applyFont="1" applyBorder="1"/>
    <xf numFmtId="0" fontId="21" fillId="0" borderId="7" xfId="0" applyFont="1" applyBorder="1"/>
    <xf numFmtId="164" fontId="21" fillId="0" borderId="7" xfId="1" applyNumberFormat="1" applyFont="1" applyBorder="1"/>
    <xf numFmtId="167" fontId="0" fillId="0" borderId="0" xfId="0" applyNumberFormat="1"/>
    <xf numFmtId="3" fontId="0" fillId="0" borderId="0" xfId="0" applyNumberFormat="1"/>
    <xf numFmtId="0" fontId="26" fillId="0" borderId="0" xfId="0" applyFont="1"/>
    <xf numFmtId="164" fontId="26" fillId="0" borderId="0" xfId="0" applyNumberFormat="1" applyFont="1"/>
    <xf numFmtId="0" fontId="21" fillId="11" borderId="0" xfId="0" applyFont="1" applyFill="1" applyAlignment="1">
      <alignment horizontal="center"/>
    </xf>
    <xf numFmtId="0" fontId="21"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1" fillId="0" borderId="8" xfId="0" applyFont="1" applyBorder="1" applyAlignment="1">
      <alignment horizontal="left"/>
    </xf>
    <xf numFmtId="164" fontId="21" fillId="0" borderId="8" xfId="1" applyNumberFormat="1" applyFont="1" applyBorder="1"/>
    <xf numFmtId="0" fontId="21" fillId="0" borderId="8" xfId="0" applyFont="1" applyBorder="1"/>
    <xf numFmtId="0" fontId="21" fillId="0" borderId="0" xfId="0" applyFont="1" applyAlignment="1">
      <alignment horizontal="left"/>
    </xf>
    <xf numFmtId="0" fontId="25" fillId="0" borderId="0" xfId="0" applyFont="1"/>
    <xf numFmtId="3" fontId="25" fillId="0" borderId="0" xfId="0" applyNumberFormat="1" applyFont="1"/>
    <xf numFmtId="164" fontId="4" fillId="0" borderId="0" xfId="1" applyNumberFormat="1" applyFont="1"/>
    <xf numFmtId="164" fontId="27" fillId="0" borderId="0" xfId="0" applyNumberFormat="1" applyFont="1"/>
    <xf numFmtId="0" fontId="28" fillId="0" borderId="0" xfId="0" applyFont="1" applyAlignment="1">
      <alignment horizontal="left" indent="1"/>
    </xf>
    <xf numFmtId="165" fontId="29" fillId="0" borderId="0" xfId="0" applyNumberFormat="1" applyFont="1"/>
    <xf numFmtId="0" fontId="30" fillId="0" borderId="0" xfId="0" applyFont="1" applyAlignment="1">
      <alignment horizontal="left" indent="2"/>
    </xf>
    <xf numFmtId="165" fontId="31" fillId="0" borderId="0" xfId="0" applyNumberFormat="1" applyFont="1"/>
    <xf numFmtId="0" fontId="30" fillId="0" borderId="6" xfId="0" applyFont="1" applyBorder="1"/>
    <xf numFmtId="165" fontId="29" fillId="0" borderId="6" xfId="0" applyNumberFormat="1" applyFont="1" applyBorder="1"/>
    <xf numFmtId="0" fontId="30" fillId="0" borderId="0" xfId="0" applyFont="1" applyAlignment="1">
      <alignment horizontal="left" indent="1"/>
    </xf>
    <xf numFmtId="0" fontId="28" fillId="0" borderId="7" xfId="0" applyFont="1" applyBorder="1"/>
    <xf numFmtId="165" fontId="29" fillId="0" borderId="7" xfId="0" applyNumberFormat="1" applyFont="1" applyBorder="1"/>
    <xf numFmtId="0" fontId="34" fillId="10" borderId="0" xfId="0" applyFont="1" applyFill="1" applyAlignment="1">
      <alignment wrapText="1"/>
    </xf>
    <xf numFmtId="0" fontId="0" fillId="0" borderId="0" xfId="0" applyAlignment="1">
      <alignment wrapText="1"/>
    </xf>
    <xf numFmtId="0" fontId="0" fillId="9" borderId="0" xfId="0" applyFill="1" applyAlignment="1">
      <alignment horizontal="left"/>
    </xf>
    <xf numFmtId="0" fontId="0" fillId="12" borderId="0" xfId="0" applyFill="1"/>
    <xf numFmtId="0" fontId="3" fillId="0" borderId="0" xfId="0" applyFont="1"/>
    <xf numFmtId="0" fontId="30" fillId="0" borderId="0" xfId="0" applyFont="1"/>
    <xf numFmtId="165" fontId="12" fillId="0" borderId="0" xfId="0" applyNumberFormat="1" applyFont="1"/>
    <xf numFmtId="0" fontId="3" fillId="9" borderId="0" xfId="0" applyFont="1" applyFill="1"/>
    <xf numFmtId="0" fontId="2" fillId="0" borderId="1" xfId="2"/>
    <xf numFmtId="0" fontId="2" fillId="9" borderId="1" xfId="2" applyFill="1"/>
    <xf numFmtId="0" fontId="3" fillId="0" borderId="0" xfId="0" applyFont="1"/>
    <xf numFmtId="0" fontId="0" fillId="0" borderId="0" xfId="0"/>
    <xf numFmtId="0" fontId="3" fillId="0" borderId="0" xfId="0" applyFont="1" applyAlignment="1">
      <alignment horizontal="center"/>
    </xf>
    <xf numFmtId="0" fontId="0" fillId="0" borderId="0" xfId="0" applyAlignment="1">
      <alignment horizontal="center"/>
    </xf>
    <xf numFmtId="0" fontId="1" fillId="0" borderId="1" xfId="2" applyFont="1"/>
  </cellXfs>
  <cellStyles count="9">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Normal" xfId="0" builtinId="0"/>
    <cellStyle name="Normal 2" xfId="2" xr:uid="{C0368F97-132F-47D3-B336-7F458133DB70}"/>
    <cellStyle name="Percent 2" xfId="4" xr:uid="{2DEA3C6B-7ACA-4EEA-8E03-431AF24F37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19" sqref="A19"/>
    </sheetView>
  </sheetViews>
  <sheetFormatPr defaultRowHeight="15" x14ac:dyDescent="0.25"/>
  <cols>
    <col min="1" max="1" width="184.42578125" bestFit="1" customWidth="1"/>
  </cols>
  <sheetData>
    <row r="1" spans="1:3" ht="23.25" x14ac:dyDescent="0.35">
      <c r="A1" s="75" t="s">
        <v>241</v>
      </c>
    </row>
    <row r="2" spans="1:3" x14ac:dyDescent="0.25">
      <c r="A2" t="s">
        <v>242</v>
      </c>
    </row>
    <row r="3" spans="1:3" x14ac:dyDescent="0.25">
      <c r="A3" s="39" t="s">
        <v>243</v>
      </c>
    </row>
    <row r="4" spans="1:3" x14ac:dyDescent="0.25">
      <c r="A4" s="77" t="s">
        <v>244</v>
      </c>
    </row>
    <row r="5" spans="1:3" x14ac:dyDescent="0.25">
      <c r="A5" t="s">
        <v>245</v>
      </c>
    </row>
    <row r="6" spans="1:3" x14ac:dyDescent="0.25">
      <c r="A6" s="32" t="s">
        <v>246</v>
      </c>
    </row>
    <row r="7" spans="1:3" x14ac:dyDescent="0.25">
      <c r="A7" s="82" t="s">
        <v>247</v>
      </c>
    </row>
    <row r="9" spans="1:3" x14ac:dyDescent="0.25">
      <c r="A9" s="39" t="s">
        <v>248</v>
      </c>
    </row>
    <row r="10" spans="1:3" x14ac:dyDescent="0.25">
      <c r="A10" s="32" t="s">
        <v>249</v>
      </c>
    </row>
    <row r="11" spans="1:3" x14ac:dyDescent="0.25">
      <c r="A11" s="32" t="s">
        <v>250</v>
      </c>
    </row>
    <row r="12" spans="1:3" x14ac:dyDescent="0.25">
      <c r="A12" s="32" t="s">
        <v>251</v>
      </c>
    </row>
    <row r="13" spans="1:3" x14ac:dyDescent="0.25">
      <c r="A13" s="32" t="s">
        <v>252</v>
      </c>
    </row>
    <row r="14" spans="1:3" x14ac:dyDescent="0.25">
      <c r="A14" s="32" t="s">
        <v>253</v>
      </c>
    </row>
    <row r="15" spans="1:3" x14ac:dyDescent="0.25">
      <c r="A15" s="32" t="s">
        <v>254</v>
      </c>
      <c r="C15" s="79" t="s">
        <v>275</v>
      </c>
    </row>
    <row r="16" spans="1:3" x14ac:dyDescent="0.25">
      <c r="A16" s="32" t="s">
        <v>255</v>
      </c>
    </row>
    <row r="17" spans="1:3" x14ac:dyDescent="0.25">
      <c r="A17" s="32" t="s">
        <v>256</v>
      </c>
    </row>
    <row r="18" spans="1:3" x14ac:dyDescent="0.25">
      <c r="A18" s="32" t="s">
        <v>257</v>
      </c>
      <c r="C18" s="79" t="s">
        <v>274</v>
      </c>
    </row>
    <row r="19" spans="1:3" x14ac:dyDescent="0.25">
      <c r="A19" t="s">
        <v>258</v>
      </c>
    </row>
    <row r="20" spans="1:3" x14ac:dyDescent="0.25">
      <c r="A20" s="32" t="s">
        <v>259</v>
      </c>
      <c r="C20" s="79" t="s">
        <v>273</v>
      </c>
    </row>
    <row r="21" spans="1:3" x14ac:dyDescent="0.25">
      <c r="A21" s="32" t="s">
        <v>260</v>
      </c>
    </row>
    <row r="22" spans="1:3" x14ac:dyDescent="0.25">
      <c r="A22" s="32" t="s">
        <v>261</v>
      </c>
    </row>
    <row r="24" spans="1:3" x14ac:dyDescent="0.25">
      <c r="A24" t="s">
        <v>262</v>
      </c>
    </row>
    <row r="25" spans="1:3" x14ac:dyDescent="0.25">
      <c r="A25" s="76"/>
    </row>
    <row r="26" spans="1:3" x14ac:dyDescent="0.25">
      <c r="A26" s="76" t="s">
        <v>263</v>
      </c>
    </row>
    <row r="30" spans="1:3" x14ac:dyDescent="0.25">
      <c r="A3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59" workbookViewId="0">
      <selection activeCell="B15" sqref="B15"/>
    </sheetView>
  </sheetViews>
  <sheetFormatPr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7"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1"/>
  <sheetViews>
    <sheetView tabSelected="1" workbookViewId="0">
      <selection activeCell="O77" sqref="O77"/>
    </sheetView>
  </sheetViews>
  <sheetFormatPr defaultColWidth="14.42578125" defaultRowHeight="15" customHeight="1" x14ac:dyDescent="0.25"/>
  <cols>
    <col min="1" max="1" width="48.7109375" customWidth="1"/>
    <col min="2" max="14" width="11.7109375" customWidth="1"/>
    <col min="15" max="16" width="39.85546875" customWidth="1"/>
    <col min="17" max="17" width="17.42578125" customWidth="1"/>
    <col min="18" max="27" width="8.85546875" customWidth="1"/>
  </cols>
  <sheetData>
    <row r="1" spans="1:16"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78"/>
      <c r="P1" s="78" t="s">
        <v>264</v>
      </c>
    </row>
    <row r="2" spans="1:16" x14ac:dyDescent="0.25">
      <c r="A2" s="16" t="s">
        <v>73</v>
      </c>
      <c r="B2" s="16"/>
      <c r="C2" s="16"/>
      <c r="D2" s="16"/>
      <c r="E2" s="16"/>
      <c r="F2" s="16"/>
      <c r="G2" s="16"/>
      <c r="H2" s="16"/>
      <c r="I2" s="16"/>
      <c r="J2" s="15"/>
      <c r="K2" s="15"/>
      <c r="L2" s="15"/>
      <c r="M2" s="15"/>
      <c r="N2" s="15"/>
    </row>
    <row r="3" spans="1:16"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row>
    <row r="4" spans="1:16"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1"/>
      <c r="P4" s="1"/>
    </row>
    <row r="5" spans="1:16"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row>
    <row r="6" spans="1:16"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row>
    <row r="7" spans="1:16"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row>
    <row r="8" spans="1:16"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row>
    <row r="9" spans="1:16"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row>
    <row r="10" spans="1:16"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57.902651788013138</v>
      </c>
      <c r="L10" s="6">
        <f t="shared" si="8"/>
        <v>50.549777749381811</v>
      </c>
      <c r="M10" s="6">
        <f t="shared" si="8"/>
        <v>136.96483675374895</v>
      </c>
      <c r="N10" s="6">
        <f t="shared" si="8"/>
        <v>190.79177760030942</v>
      </c>
    </row>
    <row r="11" spans="1:16"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7352.3255426190426</v>
      </c>
      <c r="L11" s="9">
        <f t="shared" si="9"/>
        <v>9150.5235061711846</v>
      </c>
      <c r="M11" s="9">
        <f t="shared" si="9"/>
        <v>10292.059868179897</v>
      </c>
      <c r="N11" s="9">
        <f t="shared" si="9"/>
        <v>10347.061006123307</v>
      </c>
    </row>
    <row r="12" spans="1:16"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661.70929883571387</v>
      </c>
      <c r="L12" s="6">
        <f t="shared" si="10"/>
        <v>841.848162567749</v>
      </c>
      <c r="M12" s="6">
        <f t="shared" si="10"/>
        <v>905.70126839983084</v>
      </c>
      <c r="N12" s="6">
        <f t="shared" si="10"/>
        <v>889.84724652660441</v>
      </c>
    </row>
    <row r="13" spans="1:16"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P13" t="s">
        <v>265</v>
      </c>
    </row>
    <row r="14" spans="1:16" ht="15.75" thickBot="1" x14ac:dyDescent="0.3">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6690.6162437833291</v>
      </c>
      <c r="L14" s="11">
        <f t="shared" si="12"/>
        <v>8308.675343603436</v>
      </c>
      <c r="M14" s="11">
        <f t="shared" si="12"/>
        <v>9386.3585997800656</v>
      </c>
      <c r="N14" s="11">
        <f t="shared" si="12"/>
        <v>9457.2137595967033</v>
      </c>
    </row>
    <row r="15" spans="1:16" ht="15.75" thickTop="1"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1643.2179078477484</v>
      </c>
      <c r="K15" s="6">
        <f t="shared" ref="K15:N15" si="13">J15+(K60/114.81)</f>
        <v>1615.9868652556397</v>
      </c>
      <c r="L15" s="6">
        <f t="shared" si="13"/>
        <v>1626.6069718665622</v>
      </c>
      <c r="M15" s="6">
        <f t="shared" si="13"/>
        <v>1621.8279238916471</v>
      </c>
      <c r="N15" s="6">
        <f t="shared" si="13"/>
        <v>1624.3130288386028</v>
      </c>
      <c r="O15" s="84" t="s">
        <v>276</v>
      </c>
    </row>
    <row r="16" spans="1:16"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3.4094222508826242</v>
      </c>
      <c r="K16" s="29">
        <f t="shared" si="14"/>
        <v>4.1402664759437338</v>
      </c>
      <c r="L16" s="29">
        <f t="shared" si="14"/>
        <v>5.1079796701406455</v>
      </c>
      <c r="M16" s="29">
        <f t="shared" si="14"/>
        <v>5.7875181833453002</v>
      </c>
      <c r="N16" s="29">
        <f t="shared" si="14"/>
        <v>5.822285231781148</v>
      </c>
      <c r="O16" s="83"/>
    </row>
    <row r="17" spans="1:16"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84" t="s">
        <v>278</v>
      </c>
      <c r="P17" s="79" t="s">
        <v>271</v>
      </c>
    </row>
    <row r="18" spans="1:16"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83"/>
    </row>
    <row r="19" spans="1:16"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84" t="s">
        <v>277</v>
      </c>
    </row>
    <row r="20" spans="1:16" x14ac:dyDescent="0.25">
      <c r="A20" s="30" t="s">
        <v>82</v>
      </c>
      <c r="B20" s="16"/>
      <c r="C20" s="16"/>
      <c r="D20" s="16"/>
      <c r="E20" s="16"/>
      <c r="F20" s="16"/>
      <c r="G20" s="16"/>
      <c r="H20" s="16"/>
      <c r="I20" s="16"/>
      <c r="J20" s="15"/>
      <c r="K20" s="15"/>
      <c r="L20" s="15"/>
      <c r="M20" s="15"/>
      <c r="N20" s="15"/>
    </row>
    <row r="21" spans="1:16"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13874.050137539472</v>
      </c>
      <c r="K21" s="6">
        <f t="shared" ref="K21:N21" si="23">K69</f>
        <v>13030.698410670129</v>
      </c>
      <c r="L21" s="6">
        <f t="shared" si="23"/>
        <v>17980.302297109309</v>
      </c>
      <c r="M21" s="6">
        <f t="shared" si="23"/>
        <v>22139.451840020629</v>
      </c>
      <c r="N21" s="6">
        <f t="shared" si="23"/>
        <v>26784.004301492168</v>
      </c>
    </row>
    <row r="22" spans="1:16"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row>
    <row r="23" spans="1:16"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row>
    <row r="24" spans="1:16" ht="15.75" customHeight="1" x14ac:dyDescent="0.25">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P24" t="s">
        <v>266</v>
      </c>
    </row>
    <row r="25" spans="1:16"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row>
    <row r="26" spans="1:16"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row>
    <row r="27" spans="1:16"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row>
    <row r="28" spans="1:16"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row>
    <row r="29" spans="1:16"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row>
    <row r="30" spans="1:16"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row>
    <row r="31" spans="1:16" ht="15.75" customHeight="1" x14ac:dyDescent="0.25">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row>
    <row r="32" spans="1:16" ht="15.75" customHeight="1" x14ac:dyDescent="0.25">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row>
    <row r="33" spans="1:27"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row>
    <row r="34" spans="1:27"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row>
    <row r="35" spans="1:27"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row>
    <row r="36" spans="1:27"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row>
    <row r="37" spans="1:27"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row>
    <row r="38" spans="1:27"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row>
    <row r="39" spans="1:27" ht="15.75" customHeight="1" x14ac:dyDescent="0.25">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19512.385838017872</v>
      </c>
      <c r="K39" s="6">
        <f t="shared" si="29"/>
        <v>20737.313223265952</v>
      </c>
      <c r="L39" s="6">
        <f t="shared" si="29"/>
        <v>22620.732137201929</v>
      </c>
      <c r="M39" s="6">
        <f t="shared" si="29"/>
        <v>23891.053361890103</v>
      </c>
      <c r="N39" s="6">
        <f t="shared" si="29"/>
        <v>24177.693215059109</v>
      </c>
    </row>
    <row r="40" spans="1:27"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row>
    <row r="41" spans="1:27"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f>
        <v>7707.3858380178717</v>
      </c>
      <c r="K41" s="6">
        <f t="shared" ref="K41:N41" si="30">K14-K62</f>
        <v>8932.3132232659518</v>
      </c>
      <c r="L41" s="6">
        <f t="shared" si="30"/>
        <v>10815.732137201931</v>
      </c>
      <c r="M41" s="6">
        <f t="shared" si="30"/>
        <v>12086.053361890101</v>
      </c>
      <c r="N41" s="6">
        <f t="shared" si="30"/>
        <v>12372.693215059111</v>
      </c>
    </row>
    <row r="42" spans="1:27"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row>
    <row r="43" spans="1:27" ht="15.75" customHeight="1" x14ac:dyDescent="0.25">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41194.385838017872</v>
      </c>
      <c r="K43" s="11">
        <f t="shared" si="31"/>
        <v>42419.313223265955</v>
      </c>
      <c r="L43" s="11">
        <f t="shared" si="31"/>
        <v>44302.732137201929</v>
      </c>
      <c r="M43" s="11">
        <f t="shared" si="31"/>
        <v>45573.053361890103</v>
      </c>
      <c r="N43" s="11">
        <f t="shared" si="31"/>
        <v>45859.693215059109</v>
      </c>
    </row>
    <row r="44" spans="1:27" ht="15.75" customHeight="1" x14ac:dyDescent="0.25">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4072.7277473538779</v>
      </c>
      <c r="K44" s="31">
        <f t="shared" si="32"/>
        <v>5108.1698383879047</v>
      </c>
      <c r="L44" s="31">
        <f t="shared" si="32"/>
        <v>6921.5717031320455</v>
      </c>
      <c r="M44" s="31">
        <f t="shared" si="32"/>
        <v>8116.3421677719452</v>
      </c>
      <c r="N44" s="31">
        <f t="shared" si="32"/>
        <v>8333.1350195973573</v>
      </c>
      <c r="O44" s="2"/>
      <c r="P44" s="2"/>
      <c r="Q44" s="2"/>
      <c r="R44" s="2"/>
      <c r="S44" s="2"/>
      <c r="T44" s="2"/>
      <c r="U44" s="2"/>
      <c r="V44" s="2"/>
      <c r="W44" s="2"/>
      <c r="X44" s="2"/>
      <c r="Y44" s="2"/>
      <c r="Z44" s="2"/>
      <c r="AA44" s="2"/>
    </row>
    <row r="45" spans="1:27" ht="15.75" customHeight="1" x14ac:dyDescent="0.25">
      <c r="A45" s="30" t="s">
        <v>101</v>
      </c>
      <c r="B45" s="16"/>
      <c r="C45" s="16"/>
      <c r="D45" s="16"/>
      <c r="E45" s="16"/>
      <c r="F45" s="16"/>
      <c r="G45" s="16"/>
      <c r="H45" s="16"/>
      <c r="I45" s="16"/>
      <c r="J45" s="15"/>
      <c r="K45" s="15"/>
      <c r="L45" s="15"/>
      <c r="M45" s="15"/>
      <c r="N45" s="15"/>
    </row>
    <row r="46" spans="1:27"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row>
    <row r="47" spans="1:27"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row>
    <row r="48" spans="1:27"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row>
    <row r="49" spans="1:17" ht="15.75" customHeight="1" x14ac:dyDescent="0.25">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row>
    <row r="50" spans="1:17"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57.902651788013138</v>
      </c>
      <c r="L50" s="6">
        <f t="shared" ref="K50:N50" si="34">L51*K71</f>
        <v>50.549777749381811</v>
      </c>
      <c r="M50" s="6">
        <f t="shared" si="34"/>
        <v>136.96483675374895</v>
      </c>
      <c r="N50" s="6">
        <f t="shared" si="34"/>
        <v>190.79177760030942</v>
      </c>
      <c r="O50" s="84" t="s">
        <v>279</v>
      </c>
    </row>
    <row r="51" spans="1:17" ht="15.75" customHeight="1" x14ac:dyDescent="0.25">
      <c r="A51" s="80" t="s">
        <v>285</v>
      </c>
      <c r="B51" s="81" t="e">
        <f t="shared" ref="B51:H51" si="35">B50/A71</f>
        <v>#VALUE!</v>
      </c>
      <c r="C51" s="81">
        <f t="shared" si="35"/>
        <v>-1.1396939107782481E-2</v>
      </c>
      <c r="D51" s="81">
        <f t="shared" si="35"/>
        <v>-1.5852474927208024E-2</v>
      </c>
      <c r="E51" s="81">
        <f t="shared" si="35"/>
        <v>-2.4126616483304383E-2</v>
      </c>
      <c r="F51" s="81">
        <f t="shared" si="35"/>
        <v>-1.9006211180124223E-2</v>
      </c>
      <c r="G51" s="81">
        <f t="shared" si="35"/>
        <v>-1.5476453681185054E-2</v>
      </c>
      <c r="H51" s="81">
        <f t="shared" si="35"/>
        <v>-4.4146451710109988E-2</v>
      </c>
      <c r="I51" s="81">
        <f>I50/H71</f>
        <v>-1.5687547333116954E-2</v>
      </c>
      <c r="J51" s="81">
        <v>-1.4E-2</v>
      </c>
      <c r="K51" s="81">
        <v>-1.2999999999999999E-2</v>
      </c>
      <c r="L51" s="81">
        <v>-1.4E-2</v>
      </c>
      <c r="M51" s="81">
        <v>-1.6E-2</v>
      </c>
      <c r="N51" s="81">
        <v>-1.4999999999999999E-2</v>
      </c>
      <c r="O51" s="83"/>
      <c r="P51" s="79" t="s">
        <v>267</v>
      </c>
    </row>
    <row r="52" spans="1:17" ht="15.75" customHeight="1" x14ac:dyDescent="0.25">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83"/>
    </row>
    <row r="53" spans="1:17"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83"/>
    </row>
    <row r="54" spans="1:17" ht="15.75" customHeight="1" x14ac:dyDescent="0.25">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row>
    <row r="55" spans="1:17"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84" t="s">
        <v>283</v>
      </c>
      <c r="Q55" s="6"/>
    </row>
    <row r="56" spans="1:17" ht="15.75" customHeight="1" x14ac:dyDescent="0.25">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row>
    <row r="57" spans="1:17" ht="15.75" customHeight="1" x14ac:dyDescent="0.25">
      <c r="A57" s="1" t="s">
        <v>109</v>
      </c>
      <c r="B57" s="6"/>
      <c r="C57" s="6"/>
      <c r="D57" s="6"/>
      <c r="E57" s="6"/>
      <c r="F57" s="6"/>
      <c r="G57" s="6"/>
      <c r="H57" s="6"/>
      <c r="I57" s="6"/>
      <c r="J57" s="6"/>
      <c r="K57" s="6"/>
      <c r="L57" s="6"/>
      <c r="M57" s="6"/>
      <c r="N57" s="6"/>
      <c r="O57" s="84" t="s">
        <v>283</v>
      </c>
    </row>
    <row r="58" spans="1:17"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83"/>
    </row>
    <row r="59" spans="1:17" ht="15.75" customHeight="1" x14ac:dyDescent="0.25">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row>
    <row r="60" spans="1:17"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J61*I60</f>
        <v>3721.9</v>
      </c>
      <c r="K60" s="6">
        <f t="shared" ref="K60:N60" si="40">K61*J60</f>
        <v>-3126.3960000000002</v>
      </c>
      <c r="L60" s="6">
        <f t="shared" si="40"/>
        <v>1219.2944400000001</v>
      </c>
      <c r="M60" s="6">
        <f t="shared" si="40"/>
        <v>-548.68249800000012</v>
      </c>
      <c r="N60" s="6">
        <f t="shared" si="40"/>
        <v>285.31489896000005</v>
      </c>
      <c r="O60" s="84" t="s">
        <v>280</v>
      </c>
    </row>
    <row r="61" spans="1:17" ht="15.75" customHeight="1" x14ac:dyDescent="0.25">
      <c r="A61" s="17" t="s">
        <v>21</v>
      </c>
      <c r="B61" s="27" t="str">
        <f t="shared" ref="B61:N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-1.3</v>
      </c>
      <c r="K61" s="27">
        <v>-0.84</v>
      </c>
      <c r="L61" s="27">
        <v>-0.39</v>
      </c>
      <c r="M61" s="27">
        <v>-0.45</v>
      </c>
      <c r="N61" s="27">
        <v>-0.52</v>
      </c>
      <c r="O61" s="89" t="s">
        <v>284</v>
      </c>
    </row>
    <row r="62" spans="1:17"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-2104.9621399529656</v>
      </c>
      <c r="K62" s="6">
        <f t="shared" ref="K62:N62" si="42">-(K17*K15)</f>
        <v>-2241.6969794826236</v>
      </c>
      <c r="L62" s="6">
        <f t="shared" si="42"/>
        <v>-2507.056793598495</v>
      </c>
      <c r="M62" s="6">
        <f t="shared" si="42"/>
        <v>-2699.6947621100353</v>
      </c>
      <c r="N62" s="6">
        <f t="shared" si="42"/>
        <v>-2915.4794554624082</v>
      </c>
      <c r="O62" s="83"/>
    </row>
    <row r="63" spans="1:17"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84" t="s">
        <v>281</v>
      </c>
    </row>
    <row r="64" spans="1:17"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84" t="s">
        <v>283</v>
      </c>
    </row>
    <row r="65" spans="1:17" ht="15.75" customHeight="1" x14ac:dyDescent="0.25">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1616.9378600470345</v>
      </c>
      <c r="K65" s="13">
        <f t="shared" si="44"/>
        <v>-5368.0929794826243</v>
      </c>
      <c r="L65" s="13">
        <f t="shared" si="44"/>
        <v>-1287.7623535984949</v>
      </c>
      <c r="M65" s="13">
        <f t="shared" si="44"/>
        <v>-3248.3772601100354</v>
      </c>
      <c r="N65" s="13">
        <f t="shared" si="44"/>
        <v>-2630.1645565024082</v>
      </c>
      <c r="O65" s="83"/>
    </row>
    <row r="66" spans="1:17"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84" t="s">
        <v>283</v>
      </c>
    </row>
    <row r="67" spans="1:17" ht="15.75" customHeight="1" x14ac:dyDescent="0.25">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5300.0501375394724</v>
      </c>
      <c r="K67" s="13">
        <f t="shared" si="45"/>
        <v>-843.35172686934311</v>
      </c>
      <c r="L67" s="13">
        <f t="shared" si="45"/>
        <v>4949.6038864391812</v>
      </c>
      <c r="M67" s="13">
        <f t="shared" si="45"/>
        <v>4159.1495429113193</v>
      </c>
      <c r="N67" s="13">
        <f t="shared" si="45"/>
        <v>4644.5524614715378</v>
      </c>
      <c r="O67" s="83"/>
    </row>
    <row r="68" spans="1:17" ht="15.75" customHeight="1" x14ac:dyDescent="0.25">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13874.050137539472</v>
      </c>
      <c r="L68" s="6">
        <f t="shared" si="46"/>
        <v>13030.698410670129</v>
      </c>
      <c r="M68" s="6">
        <f t="shared" si="46"/>
        <v>17980.302297109309</v>
      </c>
      <c r="N68" s="6">
        <f t="shared" si="46"/>
        <v>22139.451840020629</v>
      </c>
      <c r="O68" s="83"/>
      <c r="Q68" s="7"/>
    </row>
    <row r="69" spans="1:17" ht="15.75" customHeight="1" thickBot="1" x14ac:dyDescent="0.3">
      <c r="A69" s="10" t="s">
        <v>120</v>
      </c>
      <c r="B69" s="11">
        <f t="shared" ref="B69:N69" si="47">B67+B68</f>
        <v>3852</v>
      </c>
      <c r="C69" s="11">
        <f t="shared" si="47"/>
        <v>3138</v>
      </c>
      <c r="D69" s="11">
        <f t="shared" si="47"/>
        <v>3808</v>
      </c>
      <c r="E69" s="11">
        <f t="shared" si="47"/>
        <v>4249</v>
      </c>
      <c r="F69" s="11">
        <f t="shared" si="47"/>
        <v>4466</v>
      </c>
      <c r="G69" s="11">
        <f t="shared" si="47"/>
        <v>8348</v>
      </c>
      <c r="H69" s="11">
        <f t="shared" si="47"/>
        <v>9889</v>
      </c>
      <c r="I69" s="11">
        <f>I67+I68</f>
        <v>8574</v>
      </c>
      <c r="J69" s="11">
        <f t="shared" si="47"/>
        <v>13874.050137539472</v>
      </c>
      <c r="K69" s="11">
        <f t="shared" si="47"/>
        <v>13030.698410670129</v>
      </c>
      <c r="L69" s="11">
        <f t="shared" si="47"/>
        <v>17980.302297109309</v>
      </c>
      <c r="M69" s="11">
        <f t="shared" si="47"/>
        <v>22139.451840020629</v>
      </c>
      <c r="N69" s="11">
        <f t="shared" si="47"/>
        <v>26784.004301492168</v>
      </c>
      <c r="O69" s="83"/>
    </row>
    <row r="70" spans="1:17" ht="15.75" customHeight="1" thickTop="1" x14ac:dyDescent="0.25">
      <c r="A70" s="31" t="s">
        <v>100</v>
      </c>
      <c r="B70" s="12">
        <f t="shared" ref="B70:I70" si="48">+B69-B21</f>
        <v>0</v>
      </c>
      <c r="C70" s="12">
        <f t="shared" si="48"/>
        <v>0</v>
      </c>
      <c r="D70" s="12">
        <f t="shared" si="48"/>
        <v>0</v>
      </c>
      <c r="E70" s="12">
        <f t="shared" si="48"/>
        <v>0</v>
      </c>
      <c r="F70" s="12">
        <f t="shared" si="48"/>
        <v>0</v>
      </c>
      <c r="G70" s="12">
        <f t="shared" si="48"/>
        <v>0</v>
      </c>
      <c r="H70" s="12">
        <f t="shared" si="48"/>
        <v>0</v>
      </c>
      <c r="I70" s="12">
        <f t="shared" si="48"/>
        <v>0</v>
      </c>
      <c r="J70" s="7"/>
      <c r="K70" s="7"/>
      <c r="L70" s="7"/>
      <c r="M70" s="7"/>
      <c r="N70" s="7"/>
      <c r="O70" s="83"/>
    </row>
    <row r="71" spans="1:17" ht="15.75" customHeight="1" x14ac:dyDescent="0.25">
      <c r="A71" s="2" t="s">
        <v>121</v>
      </c>
      <c r="B71" s="7">
        <f t="shared" ref="B71:I71" si="49">B63-(B69+B68)</f>
        <v>-6142</v>
      </c>
      <c r="C71" s="7">
        <f t="shared" si="49"/>
        <v>-6182</v>
      </c>
      <c r="D71" s="7">
        <f t="shared" si="49"/>
        <v>-5181</v>
      </c>
      <c r="E71" s="7">
        <f t="shared" si="49"/>
        <v>-8050</v>
      </c>
      <c r="F71" s="7">
        <f t="shared" si="49"/>
        <v>-9046</v>
      </c>
      <c r="G71" s="7">
        <f t="shared" si="49"/>
        <v>-6637</v>
      </c>
      <c r="H71" s="7">
        <f t="shared" si="49"/>
        <v>-18486</v>
      </c>
      <c r="I71" s="7">
        <f t="shared" si="49"/>
        <v>-18448</v>
      </c>
      <c r="J71" s="7">
        <f>J33+J36-J69</f>
        <v>-4454.0501375394724</v>
      </c>
      <c r="K71" s="7">
        <f t="shared" ref="K71:N71" si="50">K33+K36-K69</f>
        <v>-3610.6984106701293</v>
      </c>
      <c r="L71" s="7">
        <f t="shared" si="50"/>
        <v>-8560.3022971093087</v>
      </c>
      <c r="M71" s="7">
        <f t="shared" si="50"/>
        <v>-12719.451840020629</v>
      </c>
      <c r="N71" s="7">
        <f t="shared" si="50"/>
        <v>-17364.004301492168</v>
      </c>
      <c r="O71" s="84" t="s">
        <v>282</v>
      </c>
    </row>
    <row r="72" spans="1:17" ht="15.75" customHeight="1" x14ac:dyDescent="0.25"/>
    <row r="73" spans="1:17" ht="15.75" customHeight="1" x14ac:dyDescent="0.25"/>
    <row r="74" spans="1:17" ht="15.75" customHeight="1" x14ac:dyDescent="0.25"/>
    <row r="75" spans="1:17" ht="15.75" customHeight="1" x14ac:dyDescent="0.25"/>
    <row r="76" spans="1:17" ht="15.75" customHeight="1" x14ac:dyDescent="0.25"/>
    <row r="77" spans="1:17" ht="15.75" customHeight="1" x14ac:dyDescent="0.25"/>
    <row r="78" spans="1:17" ht="15.75" customHeight="1" x14ac:dyDescent="0.25"/>
    <row r="79" spans="1:17" ht="15.75" customHeight="1" x14ac:dyDescent="0.25"/>
    <row r="80" spans="1:17"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workbookViewId="0">
      <selection activeCell="L39" sqref="L39"/>
    </sheetView>
  </sheetViews>
  <sheetFormatPr defaultColWidth="14.42578125" defaultRowHeight="15" customHeight="1" x14ac:dyDescent="0.25"/>
  <cols>
    <col min="1" max="94" width="8.7109375" customWidth="1"/>
  </cols>
  <sheetData>
    <row r="16" spans="17:23" ht="15" customHeight="1" x14ac:dyDescent="0.25">
      <c r="Q16" s="85" t="s">
        <v>268</v>
      </c>
      <c r="R16" s="86"/>
      <c r="S16" s="86"/>
      <c r="T16" s="86"/>
      <c r="U16" s="86"/>
      <c r="V16" s="86"/>
      <c r="W16" s="86"/>
    </row>
    <row r="17" spans="17:26" ht="15" customHeight="1" x14ac:dyDescent="0.25">
      <c r="Q17" s="79" t="s">
        <v>269</v>
      </c>
    </row>
    <row r="18" spans="17:26" ht="15" customHeight="1" x14ac:dyDescent="0.25">
      <c r="Q18" s="87" t="s">
        <v>270</v>
      </c>
      <c r="R18" s="88"/>
      <c r="S18" s="88"/>
      <c r="T18" s="88"/>
      <c r="U18" s="88"/>
      <c r="V18" s="88"/>
      <c r="W18" s="88"/>
      <c r="X18" s="88"/>
      <c r="Y18" s="88"/>
    </row>
    <row r="19" spans="17:26" ht="15" customHeight="1" x14ac:dyDescent="0.25">
      <c r="Q19" s="87" t="s">
        <v>272</v>
      </c>
      <c r="R19" s="87"/>
      <c r="S19" s="87"/>
      <c r="T19" s="87"/>
      <c r="U19" s="87"/>
      <c r="V19" s="87"/>
      <c r="W19" s="87"/>
      <c r="X19" s="87"/>
      <c r="Y19" s="87"/>
      <c r="Z19" s="87"/>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2023-12-08T01:32:49Z</dcterms:modified>
</cp:coreProperties>
</file>