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39263837-FD15-490C-B894-B1E373268FE7}" xr6:coauthVersionLast="47" xr6:coauthVersionMax="47" xr10:uidLastSave="{00000000-0000-0000-0000-000000000000}"/>
  <bookViews>
    <workbookView xWindow="-120" yWindow="-120" windowWidth="29040" windowHeight="15840"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6" l="1"/>
  <c r="C20" i="6"/>
  <c r="D20" i="6"/>
  <c r="E20" i="6"/>
  <c r="F20" i="6"/>
  <c r="G20" i="6"/>
  <c r="H20" i="6"/>
  <c r="B20" i="6"/>
  <c r="F22" i="6"/>
  <c r="C24" i="6"/>
  <c r="D24" i="6"/>
  <c r="E24" i="6"/>
  <c r="F24" i="6"/>
  <c r="G24" i="6"/>
  <c r="H24" i="6"/>
  <c r="I24" i="6"/>
  <c r="B24" i="6"/>
  <c r="C23" i="6"/>
  <c r="D23" i="6"/>
  <c r="E23" i="6"/>
  <c r="F23" i="6"/>
  <c r="G23" i="6"/>
  <c r="H23" i="6"/>
  <c r="I23" i="6"/>
  <c r="B23" i="6"/>
  <c r="L6" i="6"/>
  <c r="M6" i="6"/>
  <c r="N6" i="6"/>
  <c r="O6" i="6"/>
  <c r="K6" i="6"/>
  <c r="C6" i="6"/>
  <c r="D6" i="6"/>
  <c r="E6" i="6"/>
  <c r="F6" i="6"/>
  <c r="G6" i="6"/>
  <c r="H6" i="6"/>
  <c r="I6" i="6"/>
  <c r="B6" i="6"/>
  <c r="L5" i="6"/>
  <c r="M5" i="6"/>
  <c r="N5" i="6"/>
  <c r="O5" i="6"/>
  <c r="K5" i="6"/>
  <c r="C5" i="6"/>
  <c r="D5" i="6"/>
  <c r="E5" i="6"/>
  <c r="F5" i="6"/>
  <c r="G5" i="6"/>
  <c r="H5" i="6"/>
  <c r="I5" i="6"/>
  <c r="B5" i="6"/>
  <c r="L7" i="6"/>
  <c r="M7" i="6"/>
  <c r="N7" i="6"/>
  <c r="O7" i="6"/>
  <c r="K7" i="6"/>
  <c r="C7" i="6"/>
  <c r="D7" i="6"/>
  <c r="E7" i="6"/>
  <c r="F7" i="6"/>
  <c r="G7" i="6"/>
  <c r="H7" i="6"/>
  <c r="I7" i="6"/>
  <c r="B7" i="6"/>
  <c r="L8" i="6"/>
  <c r="M8" i="6"/>
  <c r="M9" i="6" s="1"/>
  <c r="N8" i="6"/>
  <c r="N9" i="6" s="1"/>
  <c r="O8" i="6"/>
  <c r="O9" i="6" s="1"/>
  <c r="K8" i="6"/>
  <c r="K9" i="6" s="1"/>
  <c r="C8" i="6"/>
  <c r="D8" i="6"/>
  <c r="E8" i="6"/>
  <c r="F8" i="6"/>
  <c r="G8" i="6"/>
  <c r="G9" i="6" s="1"/>
  <c r="H8" i="6"/>
  <c r="H9" i="6" s="1"/>
  <c r="I8" i="6"/>
  <c r="B8" i="6"/>
  <c r="B9" i="6" s="1"/>
  <c r="L3" i="6"/>
  <c r="M3" i="6"/>
  <c r="M4" i="6" s="1"/>
  <c r="N3" i="6"/>
  <c r="N4" i="6" s="1"/>
  <c r="O3" i="6"/>
  <c r="O4" i="6" s="1"/>
  <c r="L4" i="6"/>
  <c r="K4" i="6"/>
  <c r="I4" i="6"/>
  <c r="C4" i="6"/>
  <c r="D4" i="6"/>
  <c r="E4" i="6"/>
  <c r="F4" i="6"/>
  <c r="G4" i="6"/>
  <c r="H4" i="6"/>
  <c r="B4" i="6"/>
  <c r="B3" i="6"/>
  <c r="C3" i="6"/>
  <c r="K3" i="6"/>
  <c r="I3" i="6"/>
  <c r="H3" i="6"/>
  <c r="G3" i="6"/>
  <c r="F3" i="6"/>
  <c r="E3" i="6"/>
  <c r="D3" i="6"/>
  <c r="L12" i="6"/>
  <c r="M12" i="6"/>
  <c r="N12" i="6"/>
  <c r="O12" i="6"/>
  <c r="K12" i="6"/>
  <c r="L11" i="6"/>
  <c r="M11" i="6"/>
  <c r="N11" i="6"/>
  <c r="O11" i="6"/>
  <c r="K11" i="6"/>
  <c r="L10" i="6"/>
  <c r="M10" i="6"/>
  <c r="N10" i="6"/>
  <c r="O10" i="6"/>
  <c r="K10" i="6"/>
  <c r="D9" i="6"/>
  <c r="E9" i="6"/>
  <c r="F9" i="6"/>
  <c r="C12" i="6"/>
  <c r="D12" i="6"/>
  <c r="E12" i="6"/>
  <c r="F12" i="6"/>
  <c r="G12" i="6"/>
  <c r="H12" i="6"/>
  <c r="I12" i="6"/>
  <c r="B12" i="6"/>
  <c r="C11" i="6"/>
  <c r="D11" i="6"/>
  <c r="E11" i="6"/>
  <c r="F11" i="6"/>
  <c r="G11" i="6"/>
  <c r="H11" i="6"/>
  <c r="I11" i="6"/>
  <c r="B11" i="6"/>
  <c r="C10" i="6"/>
  <c r="D10" i="6"/>
  <c r="E10" i="6"/>
  <c r="F10" i="6"/>
  <c r="G10" i="6"/>
  <c r="H10" i="6"/>
  <c r="I10" i="6"/>
  <c r="B10" i="6"/>
  <c r="C1" i="6"/>
  <c r="D1" i="6"/>
  <c r="E1" i="6"/>
  <c r="F1" i="6" s="1"/>
  <c r="G1" i="6" s="1"/>
  <c r="H1" i="6" s="1"/>
  <c r="I1" i="6" s="1"/>
  <c r="K1" i="6" s="1"/>
  <c r="L1" i="6" s="1"/>
  <c r="M1" i="6" s="1"/>
  <c r="N1" i="6" s="1"/>
  <c r="O1" i="6" s="1"/>
  <c r="P1" i="6" s="1"/>
  <c r="Q1" i="6" s="1"/>
  <c r="R1" i="6" s="1"/>
  <c r="S1" i="6" s="1"/>
  <c r="T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L9" i="6" l="1"/>
  <c r="I9" i="6"/>
  <c r="C9"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<sst xmlns="http://schemas.openxmlformats.org/spreadsheetml/2006/main" count="637" uniqueCount="307">
  <si>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</si>
  <si>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</si>
  <si>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</si>
  <si>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</si>
  <si>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</si>
  <si>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</si>
  <si>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</si>
  <si>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</si>
  <si>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</si>
  <si>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</si>
  <si>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</si>
  <si>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</si>
  <si>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</si>
  <si>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</si>
  <si>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</si>
  <si>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</si>
  <si>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</si>
  <si>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</si>
  <si>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</si>
  <si>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</si>
  <si>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</si>
  <si>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</si>
  <si>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</si>
  <si>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</si>
  <si>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</si>
  <si>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</si>
  <si>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</si>
  <si>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</si>
  <si>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</si>
  <si>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</si>
  <si>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</si>
  <si>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</si>
  <si>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</si>
  <si>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</si>
  <si>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</si>
  <si>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</si>
  <si>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</si>
  <si>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</si>
  <si>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</si>
  <si>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</si>
  <si>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</si>
  <si>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</si>
  <si>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</si>
  <si>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</si>
  <si>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</si>
  <si>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</si>
  <si>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</si>
  <si>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</si>
  <si>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</si>
  <si>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</si>
  <si>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</si>
  <si>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</si>
  <si>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</si>
  <si>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</si>
  <si>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</si>
  <si>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</si>
  <si>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</si>
  <si>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</si>
  <si>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</si>
  <si>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</si>
  <si>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</si>
  <si>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</si>
  <si>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</si>
  <si>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</si>
  <si>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</si>
  <si>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</si>
  <si>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</si>
  <si>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</si>
  <si>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</si>
  <si>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</si>
  <si>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</si>
  <si>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</si>
  <si>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</si>
  <si>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</si>
  <si>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</si>
  <si>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</si>
  <si>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</si>
  <si>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</si>
  <si>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</si>
  <si>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</si>
  <si>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</si>
  <si>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</si>
  <si>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</si>
  <si>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</si>
  <si>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</si>
  <si>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</si>
  <si>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</si>
  <si>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</si>
  <si>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</si>
  <si>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</si>
  <si>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</si>
  <si>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</si>
  <si>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</si>
  <si>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</si>
  <si>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</si>
  <si>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</si>
  <si>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</si>
  <si>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</si>
  <si>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</si>
  <si>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</si>
  <si>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</si>
  <si>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</si>
  <si>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</si>
  <si>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</si>
  <si>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</si>
  <si>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</si>
  <si>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</si>
  <si>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</si>
  <si>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</si>
  <si>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</si>
  <si>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</si>
  <si>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</si>
  <si>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</si>
  <si>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</si>
  <si>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</si>
  <si>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</si>
  <si>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</si>
  <si>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</si>
  <si>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</si>
  <si>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</si>
  <si>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</si>
  <si>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</si>
  <si>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</si>
  <si>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</si>
  <si>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</si>
  <si>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</si>
  <si>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</si>
  <si>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</si>
  <si>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</si>
  <si>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</si>
  <si>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</si>
  <si>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</si>
  <si>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</si>
  <si>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</si>
  <si>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</si>
  <si>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</si>
  <si>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</si>
  <si>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</si>
  <si>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</si>
  <si>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</si>
  <si>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</si>
  <si>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</si>
  <si>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</si>
  <si>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</si>
  <si>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</si>
  <si>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</si>
  <si>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</si>
  <si>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</si>
  <si>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</si>
  <si>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</si>
  <si>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</si>
  <si>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</si>
  <si>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</si>
  <si>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</si>
  <si>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</si>
  <si>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</si>
  <si>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</si>
  <si>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</si>
  <si>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</si>
  <si>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</si>
  <si>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</si>
  <si>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</si>
  <si>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</si>
  <si>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</si>
  <si>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</si>
  <si>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</si>
  <si>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</si>
  <si>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</si>
  <si>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</si>
  <si>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</si>
  <si>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</si>
  <si>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</si>
  <si>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</si>
  <si>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</si>
  <si>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</si>
  <si>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</si>
  <si>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</si>
  <si>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</si>
  <si>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</si>
  <si>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</si>
  <si>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</si>
  <si>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</si>
  <si>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</si>
  <si>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</si>
  <si>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</si>
  <si>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</si>
  <si>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</si>
  <si>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</si>
  <si>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</si>
  <si>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</si>
  <si>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</si>
  <si>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</si>
  <si>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</si>
  <si>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</si>
  <si>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</si>
  <si>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</si>
  <si>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</si>
  <si>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</si>
  <si>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</si>
  <si>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</si>
  <si>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</si>
  <si>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</si>
  <si>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</si>
  <si>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</si>
  <si>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</si>
  <si>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</si>
  <si>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</si>
  <si>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</si>
  <si>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</si>
  <si>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</si>
  <si>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</si>
  <si>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</si>
  <si>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</si>
  <si>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</si>
  <si>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</si>
  <si>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</si>
  <si>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</si>
  <si>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</si>
  <si>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</si>
  <si>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</si>
  <si>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</si>
  <si>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</si>
  <si>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</si>
  <si>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</si>
  <si>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</si>
  <si>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</si>
  <si>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</si>
  <si>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</si>
  <si>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</si>
  <si>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</si>
  <si>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</si>
  <si>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</si>
  <si>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</si>
  <si>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</si>
  <si>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</si>
  <si>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</si>
  <si>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</si>
  <si>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</si>
  <si>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</si>
  <si>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</si>
  <si>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</si>
  <si>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</si>
  <si>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</si>
  <si>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</si>
  <si>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</si>
  <si>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</si>
  <si>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</si>
  <si>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</si>
  <si>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</si>
  <si>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</si>
  <si>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</si>
  <si>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</si>
  <si>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</si>
  <si>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</si>
  <si>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</si>
  <si>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</si>
  <si>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</si>
  <si>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</si>
  <si>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</si>
  <si>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</si>
  <si>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</si>
  <si>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</si>
  <si>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</si>
  <si>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</si>
  <si>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</si>
  <si>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</si>
  <si>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</si>
  <si>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</si>
  <si>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</si>
  <si>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</si>
  <si>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</si>
  <si>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</si>
  <si>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Addtion of the above</t>
  </si>
  <si>
    <t xml:space="preserve">Value of the firm </t>
  </si>
  <si>
    <t>Calculate</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</si>
  <si>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</si>
  <si>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</si>
  <si>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</si>
  <si>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</si>
  <si>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</si>
  <si>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</si>
  <si>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</si>
  <si>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Rm</t>
  </si>
  <si>
    <t>https://www.treasury.gov/resource-center/data-chart-center/interest-rates/Pages/TextView.aspx?data=longtermrate</t>
  </si>
  <si>
    <t>Rf</t>
  </si>
  <si>
    <t>CAPM</t>
  </si>
  <si>
    <t>Cost of Equity</t>
  </si>
  <si>
    <t>Beta</t>
  </si>
  <si>
    <t>Calculate using below figures</t>
  </si>
  <si>
    <t>WACC</t>
  </si>
  <si>
    <t>Extend the FCFF to 2027, forecast FCFF based on historical growth trend for 2024-terminal year</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</si>
  <si>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</si>
  <si>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</si>
  <si>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</si>
  <si>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</si>
  <si>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</si>
  <si>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</si>
  <si>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</si>
  <si>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</si>
  <si>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</si>
  <si>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</si>
  <si>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</si>
  <si>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</si>
  <si>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</si>
  <si>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</si>
  <si>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Source from a financial website (sourced from https://www.zacks.com/stock/chart/NKE/fundamental/beta)</t>
  </si>
  <si>
    <t>S&amp;P 500 index 1 year return (Source from a financial website) sourced from https://www.macrotrends.net/2526/sp-500-historical-annual-returns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</si>
</sst>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0.0%"/>
    <numFmt numFmtId="166" formatCode="_(* #,##0.00_);_(* \(#,##0.00\);_(* &quot;-&quot;??_);_(@_)"/>
    <numFmt numFmtId="167" formatCode="#,##0.0"/>
    <numFmt numFmtId="168" formatCode="0.00000"/>
    <numFmt numFmtId="169" formatCode="0.0000"/>
  </numFmts>
  <fonts count="4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s>
  <fills count="18">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4">
    <xf numFmtId="0" fontId="0" fillId="0" borderId="0"/>
    <xf numFmtId="43" fontId="22" fillId="0" borderId="0" applyFont="0" applyFill="0" applyBorder="0" applyAlignment="0" applyProtection="0"/>
    <xf numFmtId="0" fontId="5" fillId="0" borderId="1"/>
    <xf numFmtId="43" fontId="5" fillId="0" borderId="1" applyFont="0" applyFill="0" applyBorder="0" applyAlignment="0" applyProtection="0"/>
    <xf numFmtId="9" fontId="5" fillId="0" borderId="1" applyFont="0" applyFill="0" applyBorder="0" applyAlignment="0" applyProtection="0"/>
    <xf numFmtId="43" fontId="5" fillId="0" borderId="1" applyFont="0" applyFill="0" applyBorder="0" applyAlignment="0" applyProtection="0"/>
    <xf numFmtId="0" fontId="25" fillId="13" borderId="1" applyNumberFormat="0" applyBorder="0" applyAlignment="0" applyProtection="0"/>
    <xf numFmtId="0" fontId="25" fillId="14" borderId="1" applyNumberFormat="0" applyBorder="0" applyAlignment="0" applyProtection="0"/>
    <xf numFmtId="43" fontId="5" fillId="0" borderId="1" applyFont="0" applyFill="0" applyBorder="0" applyAlignment="0" applyProtection="0"/>
    <xf numFmtId="0" fontId="38" fillId="0" borderId="0" applyNumberFormat="0" applyFill="0" applyBorder="0" applyAlignment="0" applyProtection="0"/>
    <xf numFmtId="0" fontId="3" fillId="0" borderId="1"/>
    <xf numFmtId="166" fontId="3" fillId="0" borderId="1" applyFont="0" applyFill="0" applyBorder="0" applyAlignment="0" applyProtection="0"/>
    <xf numFmtId="9" fontId="3" fillId="0" borderId="1" applyFont="0" applyFill="0" applyBorder="0" applyAlignment="0" applyProtection="0"/>
    <xf numFmtId="0" fontId="40" fillId="0" borderId="1" applyNumberFormat="0" applyFill="0" applyBorder="0" applyAlignment="0" applyProtection="0"/>
  </cellStyleXfs>
  <cellXfs count="131">
    <xf numFmtId="0" fontId="0" fillId="0" borderId="0" xfId="0"/>
    <xf numFmtId="0" fontId="9" fillId="0" borderId="0" xfId="0" applyFont="1"/>
    <xf numFmtId="0" fontId="10" fillId="0" borderId="0" xfId="0" applyFont="1"/>
    <xf numFmtId="0" fontId="11" fillId="0" borderId="0" xfId="0" applyFont="1" applyAlignment="1">
      <alignment horizontal="left"/>
    </xf>
    <xf numFmtId="0" fontId="12" fillId="2" borderId="1" xfId="0" applyFont="1" applyFill="1" applyBorder="1" applyAlignment="1">
      <alignment vertical="center" wrapText="1"/>
    </xf>
    <xf numFmtId="0" fontId="13" fillId="2" borderId="1" xfId="0" applyFont="1" applyFill="1" applyBorder="1" applyAlignment="1">
      <alignment horizontal="right"/>
    </xf>
    <xf numFmtId="164" fontId="11" fillId="0" borderId="0" xfId="0" applyNumberFormat="1" applyFont="1"/>
    <xf numFmtId="164" fontId="10" fillId="0" borderId="0" xfId="0" applyNumberFormat="1" applyFont="1"/>
    <xf numFmtId="0" fontId="10" fillId="0" borderId="2" xfId="0" applyFont="1" applyBorder="1"/>
    <xf numFmtId="164" fontId="10" fillId="0" borderId="2" xfId="0" applyNumberFormat="1" applyFont="1" applyBorder="1"/>
    <xf numFmtId="0" fontId="10" fillId="0" borderId="3" xfId="0" applyFont="1" applyBorder="1"/>
    <xf numFmtId="164" fontId="10" fillId="0" borderId="3" xfId="0" applyNumberFormat="1" applyFont="1" applyBorder="1"/>
    <xf numFmtId="164" fontId="14" fillId="0" borderId="0" xfId="0" applyNumberFormat="1" applyFont="1"/>
    <xf numFmtId="164" fontId="10" fillId="0" borderId="4" xfId="0" applyNumberFormat="1" applyFont="1" applyBorder="1"/>
    <xf numFmtId="0" fontId="10" fillId="0" borderId="4" xfId="0" applyFont="1" applyBorder="1"/>
    <xf numFmtId="0" fontId="10" fillId="3" borderId="1" xfId="0" applyFont="1" applyFill="1" applyBorder="1"/>
    <xf numFmtId="164" fontId="13" fillId="4" borderId="1" xfId="0" applyNumberFormat="1" applyFont="1" applyFill="1" applyBorder="1" applyAlignment="1">
      <alignment horizontal="left"/>
    </xf>
    <xf numFmtId="164" fontId="17" fillId="0" borderId="0" xfId="0" applyNumberFormat="1" applyFont="1" applyAlignment="1">
      <alignment horizontal="left"/>
    </xf>
    <xf numFmtId="165" fontId="15" fillId="0" borderId="0" xfId="0" applyNumberFormat="1" applyFont="1" applyAlignment="1">
      <alignment horizontal="right"/>
    </xf>
    <xf numFmtId="164" fontId="10" fillId="5" borderId="1" xfId="0" applyNumberFormat="1" applyFont="1" applyFill="1" applyBorder="1"/>
    <xf numFmtId="164" fontId="11" fillId="0" borderId="0" xfId="0" applyNumberFormat="1" applyFont="1" applyAlignment="1">
      <alignment horizontal="left"/>
    </xf>
    <xf numFmtId="165" fontId="18" fillId="6" borderId="1" xfId="0" applyNumberFormat="1" applyFont="1" applyFill="1" applyBorder="1"/>
    <xf numFmtId="0" fontId="11" fillId="7" borderId="1" xfId="0" applyFont="1" applyFill="1" applyBorder="1"/>
    <xf numFmtId="10" fontId="15" fillId="0" borderId="0" xfId="0" applyNumberFormat="1" applyFont="1" applyAlignment="1">
      <alignment horizontal="right"/>
    </xf>
    <xf numFmtId="10" fontId="18" fillId="6" borderId="1" xfId="0" applyNumberFormat="1" applyFont="1" applyFill="1" applyBorder="1"/>
    <xf numFmtId="165" fontId="18" fillId="0" borderId="0" xfId="0" applyNumberFormat="1" applyFont="1"/>
    <xf numFmtId="165" fontId="16" fillId="0" borderId="0" xfId="0" applyNumberFormat="1" applyFont="1" applyAlignment="1">
      <alignment horizontal="right"/>
    </xf>
    <xf numFmtId="165" fontId="17" fillId="0" borderId="0" xfId="0" applyNumberFormat="1" applyFont="1" applyAlignment="1">
      <alignment horizontal="right"/>
    </xf>
    <xf numFmtId="165" fontId="19" fillId="8" borderId="1" xfId="0" applyNumberFormat="1" applyFont="1" applyFill="1" applyBorder="1"/>
    <xf numFmtId="166" fontId="11" fillId="0" borderId="0" xfId="0" applyNumberFormat="1" applyFont="1"/>
    <xf numFmtId="0" fontId="13" fillId="4" borderId="1" xfId="0" applyFont="1" applyFill="1" applyBorder="1"/>
    <xf numFmtId="166" fontId="14" fillId="0" borderId="0" xfId="0" applyNumberFormat="1" applyFont="1"/>
    <xf numFmtId="0" fontId="0" fillId="9" borderId="0" xfId="0" applyFill="1"/>
    <xf numFmtId="0" fontId="8" fillId="9" borderId="0" xfId="0" applyFont="1" applyFill="1"/>
    <xf numFmtId="0" fontId="26" fillId="10" borderId="0" xfId="0" applyFont="1" applyFill="1" applyAlignment="1">
      <alignment vertical="center" wrapText="1"/>
    </xf>
    <xf numFmtId="0" fontId="23"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4" fillId="0" borderId="0" xfId="0" applyFont="1"/>
    <xf numFmtId="164" fontId="24"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8" fillId="0" borderId="0" xfId="0" applyNumberFormat="1" applyFont="1"/>
    <xf numFmtId="0" fontId="24" fillId="0" borderId="6" xfId="0" applyFont="1" applyBorder="1"/>
    <xf numFmtId="164" fontId="24" fillId="0" borderId="6" xfId="1" applyNumberFormat="1" applyFont="1" applyBorder="1"/>
    <xf numFmtId="0" fontId="24" fillId="0" borderId="7" xfId="0" applyFont="1" applyBorder="1"/>
    <xf numFmtId="164" fontId="24" fillId="0" borderId="7" xfId="1" applyNumberFormat="1" applyFont="1" applyBorder="1"/>
    <xf numFmtId="167" fontId="0" fillId="0" borderId="0" xfId="0" applyNumberFormat="1"/>
    <xf numFmtId="3" fontId="0" fillId="0" borderId="0" xfId="0" applyNumberFormat="1"/>
    <xf numFmtId="0" fontId="29" fillId="0" borderId="0" xfId="0" applyFont="1"/>
    <xf numFmtId="164" fontId="29" fillId="0" borderId="0" xfId="0" applyNumberFormat="1" applyFont="1"/>
    <xf numFmtId="0" fontId="24" fillId="11" borderId="0" xfId="0" applyFont="1" applyFill="1" applyAlignment="1">
      <alignment horizontal="center"/>
    </xf>
    <xf numFmtId="0" fontId="24"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4" fillId="0" borderId="8" xfId="0" applyFont="1" applyBorder="1" applyAlignment="1">
      <alignment horizontal="left"/>
    </xf>
    <xf numFmtId="164" fontId="24" fillId="0" borderId="8" xfId="1" applyNumberFormat="1" applyFont="1" applyBorder="1"/>
    <xf numFmtId="0" fontId="24" fillId="0" borderId="8" xfId="0" applyFont="1" applyBorder="1"/>
    <xf numFmtId="0" fontId="24" fillId="0" borderId="0" xfId="0" applyFont="1" applyAlignment="1">
      <alignment horizontal="left"/>
    </xf>
    <xf numFmtId="0" fontId="28" fillId="0" borderId="0" xfId="0" applyFont="1"/>
    <xf numFmtId="3" fontId="28" fillId="0" borderId="0" xfId="0" applyNumberFormat="1" applyFont="1"/>
    <xf numFmtId="164" fontId="7" fillId="0" borderId="0" xfId="1" applyNumberFormat="1" applyFont="1"/>
    <xf numFmtId="164" fontId="30" fillId="0" borderId="0" xfId="0" applyNumberFormat="1" applyFont="1"/>
    <xf numFmtId="0" fontId="31" fillId="0" borderId="0" xfId="0" applyFont="1" applyAlignment="1">
      <alignment horizontal="left" indent="1"/>
    </xf>
    <xf numFmtId="165" fontId="32" fillId="0" borderId="0" xfId="0" applyNumberFormat="1" applyFont="1"/>
    <xf numFmtId="0" fontId="33" fillId="0" borderId="0" xfId="0" applyFont="1" applyAlignment="1">
      <alignment horizontal="left" indent="2"/>
    </xf>
    <xf numFmtId="165" fontId="34" fillId="0" borderId="0" xfId="0" applyNumberFormat="1" applyFont="1"/>
    <xf numFmtId="0" fontId="33" fillId="0" borderId="6" xfId="0" applyFont="1" applyBorder="1"/>
    <xf numFmtId="165" fontId="32" fillId="0" borderId="6" xfId="0" applyNumberFormat="1" applyFont="1" applyBorder="1"/>
    <xf numFmtId="0" fontId="33" fillId="0" borderId="0" xfId="0" applyFont="1" applyAlignment="1">
      <alignment horizontal="left" indent="1"/>
    </xf>
    <xf numFmtId="0" fontId="31" fillId="0" borderId="7" xfId="0" applyFont="1" applyBorder="1"/>
    <xf numFmtId="165" fontId="32" fillId="0" borderId="7" xfId="0" applyNumberFormat="1" applyFont="1" applyBorder="1"/>
    <xf numFmtId="0" fontId="37" fillId="10" borderId="0" xfId="0" applyFont="1" applyFill="1" applyAlignment="1">
      <alignment wrapText="1"/>
    </xf>
    <xf numFmtId="0" fontId="0" fillId="0" borderId="0" xfId="0" applyAlignment="1">
      <alignment wrapText="1"/>
    </xf>
    <xf numFmtId="0" fontId="0" fillId="12" borderId="0" xfId="0" applyFill="1"/>
    <xf numFmtId="0" fontId="6" fillId="0" borderId="0" xfId="0" applyFont="1"/>
    <xf numFmtId="0" fontId="33" fillId="0" borderId="0" xfId="0" applyFont="1"/>
    <xf numFmtId="165" fontId="15" fillId="0" borderId="0" xfId="0" applyNumberFormat="1" applyFont="1"/>
    <xf numFmtId="0" fontId="5" fillId="0" borderId="1" xfId="2"/>
    <xf numFmtId="0" fontId="5" fillId="9" borderId="1" xfId="2" applyFill="1"/>
    <xf numFmtId="164" fontId="10" fillId="0" borderId="1" xfId="0" applyNumberFormat="1" applyFont="1" applyBorder="1"/>
    <xf numFmtId="164" fontId="11" fillId="9" borderId="0" xfId="0" applyNumberFormat="1" applyFont="1" applyFill="1"/>
    <xf numFmtId="0" fontId="4" fillId="0" borderId="1" xfId="2" applyFont="1"/>
    <xf numFmtId="0" fontId="39"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38" fillId="0" borderId="0" xfId="9" applyAlignment="1">
      <alignment horizontal="left" wrapText="1"/>
    </xf>
    <xf numFmtId="0" fontId="3" fillId="0" borderId="1" xfId="10"/>
    <xf numFmtId="0" fontId="3" fillId="0" borderId="9" xfId="10" applyBorder="1"/>
    <xf numFmtId="0" fontId="3" fillId="0" borderId="10" xfId="10" applyBorder="1"/>
    <xf numFmtId="0" fontId="3" fillId="0" borderId="11" xfId="10" applyBorder="1"/>
    <xf numFmtId="0" fontId="3" fillId="0" borderId="12" xfId="10" applyBorder="1"/>
    <xf numFmtId="164" fontId="0" fillId="0" borderId="1" xfId="11" applyNumberFormat="1" applyFont="1"/>
    <xf numFmtId="0" fontId="3" fillId="0" borderId="13" xfId="10" applyBorder="1"/>
    <xf numFmtId="0" fontId="3" fillId="0" borderId="14" xfId="10" applyBorder="1"/>
    <xf numFmtId="165" fontId="0" fillId="0" borderId="1" xfId="12" applyNumberFormat="1" applyFont="1" applyFill="1"/>
    <xf numFmtId="0" fontId="3" fillId="0" borderId="1" xfId="10" applyAlignment="1">
      <alignment horizontal="left" indent="1"/>
    </xf>
    <xf numFmtId="0" fontId="40" fillId="0" borderId="1" xfId="13" applyAlignment="1">
      <alignment horizontal="left" indent="1"/>
    </xf>
    <xf numFmtId="0" fontId="41" fillId="0" borderId="1" xfId="10" applyFont="1"/>
    <xf numFmtId="0" fontId="41" fillId="15" borderId="1" xfId="10" applyFont="1" applyFill="1"/>
    <xf numFmtId="10" fontId="41" fillId="0" borderId="1" xfId="12" applyNumberFormat="1" applyFont="1" applyBorder="1"/>
    <xf numFmtId="10" fontId="42" fillId="0" borderId="1" xfId="12" applyNumberFormat="1" applyFont="1" applyBorder="1" applyAlignment="1">
      <alignment horizontal="left"/>
    </xf>
    <xf numFmtId="10" fontId="41" fillId="0" borderId="1" xfId="11" applyNumberFormat="1" applyFont="1" applyBorder="1" applyAlignment="1">
      <alignment horizontal="right"/>
    </xf>
    <xf numFmtId="165" fontId="0" fillId="0" borderId="1" xfId="12" applyNumberFormat="1" applyFont="1"/>
    <xf numFmtId="166" fontId="0" fillId="0" borderId="1" xfId="11" applyFont="1"/>
    <xf numFmtId="166" fontId="3" fillId="0" borderId="1" xfId="10" applyNumberFormat="1"/>
    <xf numFmtId="0" fontId="3" fillId="16" borderId="1" xfId="10" applyFill="1"/>
    <xf numFmtId="0" fontId="24" fillId="11" borderId="1" xfId="10" applyFont="1" applyFill="1" applyAlignment="1">
      <alignment horizontal="center"/>
    </xf>
    <xf numFmtId="0" fontId="23" fillId="17" borderId="1" xfId="10" applyFont="1" applyFill="1" applyAlignment="1">
      <alignment horizontal="right" wrapText="1"/>
    </xf>
    <xf numFmtId="0" fontId="23" fillId="17" borderId="1" xfId="10" applyFont="1" applyFill="1" applyAlignment="1">
      <alignment horizontal="right"/>
    </xf>
    <xf numFmtId="0" fontId="23" fillId="10" borderId="1" xfId="10" applyFont="1" applyFill="1" applyAlignment="1">
      <alignment wrapText="1"/>
    </xf>
    <xf numFmtId="0" fontId="23" fillId="10" borderId="1" xfId="10" applyFont="1" applyFill="1" applyAlignment="1">
      <alignment horizontal="right"/>
    </xf>
    <xf numFmtId="0" fontId="23" fillId="10" borderId="1" xfId="10" applyFont="1" applyFill="1" applyAlignment="1">
      <alignment vertical="center" wrapText="1"/>
    </xf>
    <xf numFmtId="0" fontId="2" fillId="0" borderId="1" xfId="10" applyFont="1"/>
    <xf numFmtId="165" fontId="33" fillId="0" borderId="1" xfId="11" applyNumberFormat="1" applyFont="1"/>
    <xf numFmtId="165" fontId="3" fillId="0" borderId="1" xfId="10" applyNumberFormat="1"/>
    <xf numFmtId="2" fontId="3" fillId="0" borderId="1" xfId="10" applyNumberFormat="1"/>
    <xf numFmtId="166" fontId="2" fillId="0" borderId="1" xfId="10" applyNumberFormat="1" applyFont="1"/>
    <xf numFmtId="43" fontId="3" fillId="0" borderId="1" xfId="10" applyNumberFormat="1"/>
    <xf numFmtId="41" fontId="3" fillId="0" borderId="1" xfId="10" applyNumberFormat="1"/>
    <xf numFmtId="0" fontId="1" fillId="0" borderId="1" xfId="10" applyFont="1" applyAlignment="1">
      <alignment horizontal="left" indent="1"/>
    </xf>
    <xf numFmtId="2" fontId="0" fillId="0" borderId="1" xfId="12" applyNumberFormat="1" applyFont="1" applyFill="1"/>
    <xf numFmtId="168" fontId="0" fillId="0" borderId="1" xfId="12" applyNumberFormat="1" applyFont="1" applyFill="1"/>
    <xf numFmtId="169" fontId="0" fillId="0" borderId="1" xfId="12" applyNumberFormat="1" applyFont="1" applyFill="1"/>
    <xf numFmtId="0" fontId="6" fillId="0" borderId="0" xfId="0" applyFont="1"/>
    <xf numFmtId="0" fontId="0" fillId="0" borderId="0" xfId="0"/>
    <xf numFmtId="0" fontId="6" fillId="0" borderId="0" xfId="0" applyFont="1" applyAlignment="1">
      <alignment horizontal="center"/>
    </xf>
    <xf numFmtId="0" fontId="0" fillId="0" borderId="0" xfId="0" applyAlignment="1">
      <alignment horizontal="center"/>
    </xf>
  </cellXfs>
  <cellStyles count="14">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RowHeight="15" x14ac:dyDescent="0.25"/>
  <cols>
    <col min="1" max="1" width="184.42578125" bestFit="1" customWidth="1"/>
  </cols>
  <sheetData>
    <row r="1" spans="1:3" ht="23.25" x14ac:dyDescent="0.35">
      <c r="A1" s="75" t="s">
        <v>262</v>
      </c>
    </row>
    <row r="2" spans="1:3" x14ac:dyDescent="0.25">
      <c r="A2" s="86" t="s">
        <v>263</v>
      </c>
    </row>
    <row r="3" spans="1:3" x14ac:dyDescent="0.25">
      <c r="A3" s="87"/>
    </row>
    <row r="4" spans="1:3" ht="23.25" x14ac:dyDescent="0.35">
      <c r="A4" s="75" t="s">
        <v>241</v>
      </c>
    </row>
    <row r="5" spans="1:3" x14ac:dyDescent="0.25">
      <c r="A5" s="88" t="s">
        <v>264</v>
      </c>
    </row>
    <row r="6" spans="1:3" x14ac:dyDescent="0.25">
      <c r="A6" s="88" t="s">
        <v>265</v>
      </c>
    </row>
    <row r="7" spans="1:3" x14ac:dyDescent="0.25">
      <c r="A7" s="89" t="s">
        <v>266</v>
      </c>
    </row>
    <row r="8" spans="1:3" x14ac:dyDescent="0.25">
      <c r="A8" s="88" t="s">
        <v>267</v>
      </c>
    </row>
    <row r="9" spans="1:3" x14ac:dyDescent="0.25">
      <c r="A9" s="76" t="s">
        <v>268</v>
      </c>
    </row>
    <row r="15" spans="1:3" x14ac:dyDescent="0.25">
      <c r="C15" s="78"/>
    </row>
    <row r="18" spans="1:3" x14ac:dyDescent="0.25">
      <c r="C18" s="78"/>
    </row>
    <row r="20" spans="1:3" x14ac:dyDescent="0.25">
      <c r="C20" s="78"/>
    </row>
    <row r="25" spans="1:3" x14ac:dyDescent="0.25">
      <c r="A25" s="76"/>
    </row>
    <row r="26" spans="1:3" x14ac:dyDescent="0.25">
      <c r="A26" s="76"/>
    </row>
    <row r="30" spans="1:3" x14ac:dyDescent="0.25">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61" workbookViewId="0">
      <selection activeCell="B85" sqref="B85"/>
    </sheetView>
  </sheetViews>
  <sheetFormatPr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10" zoomScaleNormal="100" workbookViewId="0">
      <selection activeCell="K15" sqref="K15"/>
    </sheetView>
  </sheetViews>
  <sheetFormatPr defaultColWidth="14.42578125" defaultRowHeight="15" customHeight="1" x14ac:dyDescent="0.25"/>
  <cols>
    <col min="1" max="1" width="48.7109375" customWidth="1"/>
    <col min="2" max="14" width="11.7109375" customWidth="1"/>
    <col min="15" max="15" width="26.5703125" customWidth="1"/>
    <col min="16" max="17" width="39.85546875" customWidth="1"/>
    <col min="18" max="18" width="17.42578125" customWidth="1"/>
    <col min="19" max="28" width="8.85546875" customWidth="1"/>
  </cols>
  <sheetData>
    <row r="1" spans="1:17"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x14ac:dyDescent="0.25">
      <c r="A2" s="16" t="s">
        <v>73</v>
      </c>
      <c r="B2" s="16"/>
      <c r="C2" s="16"/>
      <c r="D2" s="16"/>
      <c r="E2" s="16"/>
      <c r="F2" s="16"/>
      <c r="G2" s="16"/>
      <c r="H2" s="16"/>
      <c r="I2" s="16"/>
      <c r="J2" s="15"/>
      <c r="K2" s="15"/>
      <c r="L2" s="15"/>
      <c r="M2" s="15"/>
      <c r="N2" s="15"/>
      <c r="O2" s="15"/>
    </row>
    <row r="3" spans="1:17"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x14ac:dyDescent="0.25">
      <c r="A20" s="30" t="s">
        <v>82</v>
      </c>
      <c r="B20" s="16"/>
      <c r="C20" s="16"/>
      <c r="D20" s="16"/>
      <c r="E20" s="16"/>
      <c r="F20" s="16"/>
      <c r="G20" s="16"/>
      <c r="H20" s="16"/>
      <c r="I20" s="16"/>
      <c r="J20" s="15"/>
      <c r="K20" s="15"/>
      <c r="L20" s="15"/>
      <c r="M20" s="15"/>
      <c r="N20" s="15"/>
      <c r="O20" s="15"/>
    </row>
    <row r="21" spans="1:17"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25">
      <c r="A45" s="30" t="s">
        <v>101</v>
      </c>
      <c r="B45" s="16"/>
      <c r="C45" s="16"/>
      <c r="D45" s="16"/>
      <c r="E45" s="16"/>
      <c r="F45" s="16"/>
      <c r="G45" s="16"/>
      <c r="H45" s="16"/>
      <c r="I45" s="16"/>
      <c r="J45" s="15"/>
      <c r="K45" s="15"/>
      <c r="L45" s="15"/>
      <c r="M45" s="15"/>
      <c r="N45" s="15"/>
      <c r="O45" s="15"/>
    </row>
    <row r="46" spans="1:28"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25">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25">
      <c r="A57" s="1" t="s">
        <v>109</v>
      </c>
      <c r="B57" s="6"/>
      <c r="C57" s="6"/>
      <c r="D57" s="6"/>
      <c r="E57" s="6"/>
      <c r="F57" s="6"/>
      <c r="G57" s="6"/>
      <c r="H57" s="6"/>
      <c r="I57" s="6"/>
      <c r="J57" s="6"/>
      <c r="K57" s="6"/>
      <c r="L57" s="6"/>
      <c r="M57" s="6"/>
      <c r="N57" s="6"/>
      <c r="O57" s="6"/>
      <c r="P57" s="82" t="s">
        <v>258</v>
      </c>
    </row>
    <row r="58" spans="1:18"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25">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25">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25">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34" sqref="R34"/>
    </sheetView>
  </sheetViews>
  <sheetFormatPr defaultColWidth="14.42578125" defaultRowHeight="15" customHeight="1" x14ac:dyDescent="0.25"/>
  <cols>
    <col min="1" max="94" width="8.7109375" customWidth="1"/>
  </cols>
  <sheetData>
    <row r="16" spans="17:23" ht="15" customHeight="1" x14ac:dyDescent="0.25">
      <c r="Q16" s="127" t="s">
        <v>246</v>
      </c>
      <c r="R16" s="128"/>
      <c r="S16" s="128"/>
      <c r="T16" s="128"/>
      <c r="U16" s="128"/>
      <c r="V16" s="128"/>
      <c r="W16" s="128"/>
    </row>
    <row r="17" spans="17:26" ht="15" customHeight="1" x14ac:dyDescent="0.25">
      <c r="Q17" s="78" t="s">
        <v>247</v>
      </c>
    </row>
    <row r="18" spans="17:26" ht="15" customHeight="1" x14ac:dyDescent="0.25">
      <c r="Q18" s="129" t="s">
        <v>248</v>
      </c>
      <c r="R18" s="130"/>
      <c r="S18" s="130"/>
      <c r="T18" s="130"/>
      <c r="U18" s="130"/>
      <c r="V18" s="130"/>
      <c r="W18" s="130"/>
      <c r="X18" s="130"/>
      <c r="Y18" s="130"/>
    </row>
    <row r="19" spans="17:26" ht="15" customHeight="1" x14ac:dyDescent="0.25">
      <c r="Q19" s="129" t="s">
        <v>250</v>
      </c>
      <c r="R19" s="129"/>
      <c r="S19" s="129"/>
      <c r="T19" s="129"/>
      <c r="U19" s="129"/>
      <c r="V19" s="129"/>
      <c r="W19" s="129"/>
      <c r="X19" s="129"/>
      <c r="Y19" s="129"/>
      <c r="Z19" s="129"/>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U32"/>
  <sheetViews>
    <sheetView tabSelected="1" workbookViewId="0">
      <pane ySplit="1" topLeftCell="A2" activePane="bottomLeft" state="frozen"/>
      <selection pane="bottomLeft" activeCell="B20" sqref="B20"/>
    </sheetView>
  </sheetViews>
  <sheetFormatPr defaultColWidth="8.85546875" defaultRowHeight="15" x14ac:dyDescent="0.25"/>
  <cols>
    <col min="1" max="1" width="42.7109375" style="90" customWidth="1"/>
    <col min="2" max="8" width="10.5703125" style="90" customWidth="1"/>
    <col min="9" max="9" width="12.140625" style="90" customWidth="1"/>
    <col min="10" max="10" width="42.7109375" style="90" customWidth="1"/>
    <col min="11" max="11" width="11.5703125" style="90" bestFit="1" customWidth="1"/>
    <col min="12" max="15" width="10.5703125" style="90" bestFit="1" customWidth="1"/>
    <col min="16" max="16384" width="8.85546875" style="90"/>
  </cols>
  <sheetData>
    <row r="1" spans="1:21" ht="60" customHeight="1" x14ac:dyDescent="0.25">
      <c r="A1" s="115" t="s">
        <v>303</v>
      </c>
      <c r="B1" s="114">
        <v>2015</v>
      </c>
      <c r="C1" s="114">
        <f t="shared" ref="C1:I1" si="0">+B1+1</f>
        <v>2016</v>
      </c>
      <c r="D1" s="114">
        <f t="shared" si="0"/>
        <v>2017</v>
      </c>
      <c r="E1" s="114">
        <f t="shared" si="0"/>
        <v>2018</v>
      </c>
      <c r="F1" s="114">
        <f t="shared" si="0"/>
        <v>2019</v>
      </c>
      <c r="G1" s="114">
        <f t="shared" si="0"/>
        <v>2020</v>
      </c>
      <c r="H1" s="114">
        <f t="shared" si="0"/>
        <v>2021</v>
      </c>
      <c r="I1" s="114">
        <f t="shared" si="0"/>
        <v>2022</v>
      </c>
      <c r="J1" s="113" t="s">
        <v>241</v>
      </c>
      <c r="K1" s="112">
        <f>+I1+1</f>
        <v>2023</v>
      </c>
      <c r="L1" s="112">
        <f t="shared" ref="L1:T1" si="1">+K1+1</f>
        <v>2024</v>
      </c>
      <c r="M1" s="112">
        <f t="shared" si="1"/>
        <v>2025</v>
      </c>
      <c r="N1" s="112">
        <f t="shared" si="1"/>
        <v>2026</v>
      </c>
      <c r="O1" s="112">
        <f t="shared" si="1"/>
        <v>2027</v>
      </c>
      <c r="P1" s="112">
        <f t="shared" si="1"/>
        <v>2028</v>
      </c>
      <c r="Q1" s="112">
        <f t="shared" si="1"/>
        <v>2029</v>
      </c>
      <c r="R1" s="112">
        <f t="shared" si="1"/>
        <v>2030</v>
      </c>
      <c r="S1" s="112">
        <f t="shared" si="1"/>
        <v>2031</v>
      </c>
      <c r="T1" s="112">
        <f t="shared" si="1"/>
        <v>2032</v>
      </c>
      <c r="U1" s="111" t="s">
        <v>302</v>
      </c>
    </row>
    <row r="2" spans="1:21" x14ac:dyDescent="0.25">
      <c r="A2" s="110" t="s">
        <v>301</v>
      </c>
      <c r="B2" s="110"/>
      <c r="C2" s="110"/>
      <c r="D2" s="110"/>
      <c r="E2" s="110"/>
      <c r="F2" s="110"/>
      <c r="G2" s="110"/>
      <c r="H2" s="110"/>
      <c r="I2" s="110"/>
      <c r="J2" s="110"/>
      <c r="K2" s="110"/>
      <c r="L2" s="110"/>
      <c r="M2" s="110"/>
      <c r="N2" s="110"/>
      <c r="O2" s="110"/>
      <c r="P2" s="109"/>
      <c r="Q2" s="109"/>
      <c r="R2" s="109"/>
      <c r="S2" s="109"/>
      <c r="T2" s="109"/>
      <c r="U2" s="109"/>
    </row>
    <row r="3" spans="1:21" x14ac:dyDescent="0.25">
      <c r="A3" s="90" t="s">
        <v>300</v>
      </c>
      <c r="B3" s="108">
        <f>AVERAGE(57.13, 60.46, 59.89, 56.06, 50.95, 52.53, 49.25, 46.22, 44.94, 45.61, 44.03, 41.82)</f>
        <v>50.740833333333335</v>
      </c>
      <c r="C3" s="108">
        <f>AVERAGE(46.96, 46.26, 46.36, 48.51, 53.11, 51.13, 50.71, 50.73, 54.15, 56.33, 56.44, 56.82)</f>
        <v>51.459166666666668</v>
      </c>
      <c r="D3" s="108">
        <f>AVERAGE(58.58, 56.58, 51.5, 48.56, 49.29, 55.11, 54.88, 49.29, 51.54, 51.68, 53, 49.05)</f>
        <v>52.42166666666666</v>
      </c>
      <c r="E3" s="108">
        <f>AVERAGE(70.45, 71.17, 71.09, 80.27, 77.69, 72.69, 75.1, 67.67, 64.46, 62.43, 62.98, 64.1)</f>
        <v>70.00833333333334</v>
      </c>
      <c r="F3" s="108">
        <f>AVERAGE(97.29, 89.55, 85.77, 89.96, 80.73, 82.19, 80.2, 73.49, 83.67, 80.02, 81.46, 77.81)</f>
        <v>83.51166666666667</v>
      </c>
      <c r="G3" s="108">
        <f>AVERAGE(136.87, 130.32, 116.18, 121.46, 108.02, 94.23, 94.65, 94.93, 83.95, 79.68, 85.83, 92.48)</f>
        <v>103.21666666666668</v>
      </c>
      <c r="H3" s="108">
        <f>AVERAGE(162.5, 165.01, 163.11, 141.6, 160.63, 163.06, 150.38, 132.56, 128.83, 129.09, 130.66, 129.51)</f>
        <v>146.41166666666666</v>
      </c>
      <c r="I3" s="120">
        <f>AVERAGE(115.16, 107.96, 91.22, 81.57, 104.47, 112.78, 100.05, 116.35, 122.08, 131.43, 133.37, 144.63)</f>
        <v>113.42250000000001</v>
      </c>
      <c r="K3" s="108">
        <f>AVERAGE(119.24, 109.9, 102.43, 94.98, 101.03, 109.65, 109.27, 104.21, 125.46, 121.07, 117.27, 125.71)</f>
        <v>111.685</v>
      </c>
      <c r="L3" s="108">
        <f t="shared" ref="L3:O3" si="2">AVERAGE(119.24, 109.9, 102.43, 94.98, 101.03, 109.65, 109.27, 104.21, 125.46, 121.07, 117.27, 125.71)</f>
        <v>111.685</v>
      </c>
      <c r="M3" s="108">
        <f t="shared" si="2"/>
        <v>111.685</v>
      </c>
      <c r="N3" s="108">
        <f t="shared" si="2"/>
        <v>111.685</v>
      </c>
      <c r="O3" s="108">
        <f t="shared" si="2"/>
        <v>111.685</v>
      </c>
    </row>
    <row r="4" spans="1:21" x14ac:dyDescent="0.25">
      <c r="A4" s="90" t="s">
        <v>299</v>
      </c>
      <c r="B4" s="95">
        <f>('Three Statements'!B15*Schedules!B3)+('Three Statements'!B33+'Three Statements'!B36+'Three Statements'!B34+'Three Statements'!B37)-('Three Statements'!B21)</f>
        <v>87158.385999999999</v>
      </c>
      <c r="C4" s="95">
        <f>('Three Statements'!C15*Schedules!C3)+('Three Statements'!C33+'Three Statements'!C36+'Three Statements'!C34+'Three Statements'!C37)-('Three Statements'!C21)</f>
        <v>88584.597916666666</v>
      </c>
      <c r="D4" s="95">
        <f>('Three Statements'!D15*Schedules!D3)+('Three Statements'!D33+'Three Statements'!D36+'Three Statements'!D34+'Three Statements'!D37)-('Three Statements'!D21)</f>
        <v>88691.459999999992</v>
      </c>
      <c r="E4" s="95">
        <f>('Three Statements'!E15*Schedules!E3)+('Three Statements'!E33+'Three Statements'!E36+'Three Statements'!E34+'Three Statements'!E37)-('Three Statements'!E21)</f>
        <v>115711.82583333334</v>
      </c>
      <c r="F4" s="95">
        <f>('Three Statements'!F15*Schedules!F3)+('Three Statements'!F33+'Three Statements'!F36+'Three Statements'!F34+'Three Statements'!F37)-('Three Statements'!F21)</f>
        <v>134168.28133333335</v>
      </c>
      <c r="G4" s="95">
        <f>('Three Statements'!G15*Schedules!G3)+('Three Statements'!G33+'Three Statements'!G36+'Three Statements'!G34+'Three Statements'!G37)-('Three Statements'!G21)</f>
        <v>168946.6466666667</v>
      </c>
      <c r="H4" s="95">
        <f>('Three Statements'!H15*Schedules!H3)+('Three Statements'!H33+'Three Statements'!H36+'Three Statements'!H34+'Three Statements'!H37)-('Three Statements'!H21)</f>
        <v>238558.93633333335</v>
      </c>
      <c r="I4" s="95">
        <f>('Three Statements'!I15*Schedules!I3)+('Three Statements'!I33+'Three Statements'!I36+'Three Statements'!I34+'Three Statements'!I37)-('Three Statements'!I21)</f>
        <v>186753.96300000002</v>
      </c>
      <c r="K4" s="122">
        <f>('Three Statements'!J15*K3)+('Three Statements'!J33+'Three Statements'!J36+'Three Statements'!J34+'Three Statements'!J37)-('Three Statements'!J21)</f>
        <v>182383.80325571896</v>
      </c>
      <c r="L4" s="122">
        <f>('Three Statements'!K15*L3)+('Three Statements'!K33+'Three Statements'!K36+'Three Statements'!K34+'Three Statements'!K37)-('Three Statements'!K21)</f>
        <v>180104.65485154517</v>
      </c>
      <c r="M4" s="122">
        <f>('Three Statements'!L15*M3)+('Three Statements'!L33+'Three Statements'!L36+'Three Statements'!L34+'Three Statements'!L37)-('Three Statements'!L21)</f>
        <v>176312.8579838443</v>
      </c>
      <c r="N4" s="122">
        <f>('Three Statements'!M15*N3)+('Three Statements'!M33+'Three Statements'!M36+'Three Statements'!M34+'Three Statements'!M37)-('Three Statements'!M21)</f>
        <v>171493.70790048537</v>
      </c>
      <c r="O4" s="122">
        <f>('Three Statements'!N15*O3)+('Three Statements'!N33+'Three Statements'!N36+'Three Statements'!N34+'Three Statements'!N37)-('Three Statements'!N21)</f>
        <v>166951.02516109575</v>
      </c>
    </row>
    <row r="5" spans="1:21" x14ac:dyDescent="0.25">
      <c r="A5" s="90" t="s">
        <v>298</v>
      </c>
      <c r="B5" s="107">
        <f>B3/'Three Statements'!B16</f>
        <v>27.421443935227622</v>
      </c>
      <c r="C5" s="107">
        <f>C3/'Three Statements'!C16</f>
        <v>23.847765403368797</v>
      </c>
      <c r="D5" s="107">
        <f>D3/'Three Statements'!D16</f>
        <v>20.919212264150939</v>
      </c>
      <c r="E5" s="107">
        <f>E3/'Three Statements'!E16</f>
        <v>60.08837342645284</v>
      </c>
      <c r="F5" s="107">
        <f>F3/'Three Statements'!F16</f>
        <v>33.545614627285516</v>
      </c>
      <c r="G5" s="107">
        <f>G3/'Three Statements'!G16</f>
        <v>64.702499671786796</v>
      </c>
      <c r="H5" s="107">
        <f>H3/'Three Statements'!H16</f>
        <v>41.144567196321518</v>
      </c>
      <c r="I5" s="107">
        <f>I3/'Three Statements'!I16</f>
        <v>30.218485444922266</v>
      </c>
      <c r="K5" s="121">
        <f>K3/'Three Statements'!J16</f>
        <v>31.589519390934136</v>
      </c>
      <c r="L5" s="121">
        <f>L3/'Three Statements'!K16</f>
        <v>26.528177829258656</v>
      </c>
      <c r="M5" s="121">
        <f>M3/'Three Statements'!L16</f>
        <v>20.870621486968822</v>
      </c>
      <c r="N5" s="121">
        <f>N3/'Three Statements'!M16</f>
        <v>17.972555326929839</v>
      </c>
      <c r="O5" s="121">
        <f>O3/'Three Statements'!N16</f>
        <v>17.40257864663301</v>
      </c>
    </row>
    <row r="6" spans="1:21" x14ac:dyDescent="0.25">
      <c r="A6" s="90" t="s">
        <v>297</v>
      </c>
      <c r="B6" s="107">
        <f>(B3)/((SUM('Three Statements'!B39:B42))/'Three Statements'!B15)</f>
        <v>3.5315332493900997</v>
      </c>
      <c r="C6" s="107">
        <f>(C3)/((SUM('Three Statements'!C39:C42))/'Three Statements'!C15)</f>
        <v>3.6575133756186435</v>
      </c>
      <c r="D6" s="107">
        <f>(D3)/((SUM('Three Statements'!D39:D42))/'Three Statements'!D15)</f>
        <v>3.5744926251309739</v>
      </c>
      <c r="E6" s="107">
        <f>(E3)/((SUM('Three Statements'!E39:E42))/'Three Statements'!E15)</f>
        <v>5.9188150139285236</v>
      </c>
      <c r="F6" s="107">
        <f>(F3)/((SUM('Three Statements'!F39:F42))/'Three Statements'!F15)</f>
        <v>7.4754027286135694</v>
      </c>
      <c r="G6" s="107">
        <f>(G3)/((SUM('Three Statements'!G39:G42))/'Three Statements'!G15)</f>
        <v>10.197370991102835</v>
      </c>
      <c r="H6" s="107">
        <f>(H3)/((SUM('Three Statements'!H39:H42))/'Three Statements'!H15)</f>
        <v>9.2282813634108773</v>
      </c>
      <c r="I6" s="107">
        <f>(I3)/((SUM('Three Statements'!I39:I42))/'Three Statements'!I15)</f>
        <v>5.9780434199332513</v>
      </c>
      <c r="K6" s="121">
        <f>(I3)/((SUM('Three Statements'!J39:J42))/'Three Statements'!J15)</f>
        <v>5.4692141115917643</v>
      </c>
      <c r="L6" s="121">
        <f>(J3)/((SUM('Three Statements'!K39:K42))/'Three Statements'!K15)</f>
        <v>0</v>
      </c>
      <c r="M6" s="121">
        <f>(K3)/((SUM('Three Statements'!L39:L42))/'Three Statements'!L15)</f>
        <v>4.4791308897757123</v>
      </c>
      <c r="N6" s="121">
        <f>(L3)/((SUM('Three Statements'!M39:M42))/'Three Statements'!M15)</f>
        <v>4.1469100433843291</v>
      </c>
      <c r="O6" s="121">
        <f>(M3)/((SUM('Three Statements'!N39:N42))/'Three Statements'!N15)</f>
        <v>4.0458401611803962</v>
      </c>
    </row>
    <row r="7" spans="1:21" x14ac:dyDescent="0.25">
      <c r="A7" s="90" t="s">
        <v>296</v>
      </c>
      <c r="B7" s="107">
        <f>B4/'Three Statements'!B5</f>
        <v>18.011652407522217</v>
      </c>
      <c r="C7" s="107">
        <f>C4/'Three Statements'!C5</f>
        <v>16.74250574875575</v>
      </c>
      <c r="D7" s="107">
        <f>D4/'Three Statements'!D5</f>
        <v>15.694825694567331</v>
      </c>
      <c r="E7" s="107">
        <f>E4/'Three Statements'!E5</f>
        <v>22.573512647938614</v>
      </c>
      <c r="F7" s="107">
        <f>F4/'Three Statements'!F5</f>
        <v>24.152705910591063</v>
      </c>
      <c r="G7" s="107">
        <f>G4/'Three Statements'!G5</f>
        <v>45.698308538454611</v>
      </c>
      <c r="H7" s="107">
        <f>H4/'Three Statements'!H5</f>
        <v>31.115030172601195</v>
      </c>
      <c r="I7" s="107">
        <f>I4/'Three Statements'!I5</f>
        <v>24.660499537831772</v>
      </c>
      <c r="K7" s="121">
        <f>K4/'Three Statements'!J5</f>
        <v>23.276708105435628</v>
      </c>
      <c r="L7" s="121">
        <f>L4/'Three Statements'!K5</f>
        <v>22.082078214714908</v>
      </c>
      <c r="M7" s="121">
        <f>M4/'Three Statements'!L5</f>
        <v>17.719773956473425</v>
      </c>
      <c r="N7" s="121">
        <f>N4/'Three Statements'!M5</f>
        <v>15.304177306240115</v>
      </c>
      <c r="O7" s="121">
        <f>O4/'Three Statements'!N5</f>
        <v>14.697989932419208</v>
      </c>
    </row>
    <row r="8" spans="1:21" x14ac:dyDescent="0.25">
      <c r="A8" s="90" t="s">
        <v>295</v>
      </c>
      <c r="B8" s="107">
        <f>B4/'Three Statements'!B54</f>
        <v>17.417743005595522</v>
      </c>
      <c r="C8" s="107">
        <f>C4/'Three Statements'!C54</f>
        <v>29.469260783987579</v>
      </c>
      <c r="D8" s="107">
        <f>D4/'Three Statements'!D54</f>
        <v>30.075096642929804</v>
      </c>
      <c r="E8" s="107">
        <f>E4/'Three Statements'!E54</f>
        <v>31.719250502558481</v>
      </c>
      <c r="F8" s="107">
        <f>F4/'Three Statements'!F54</f>
        <v>49.254141458639261</v>
      </c>
      <c r="G8" s="107">
        <f>G4/'Three Statements'!G54</f>
        <v>197.13727732399849</v>
      </c>
      <c r="H8" s="107">
        <f>H4/'Three Statements'!H54</f>
        <v>48.795037090066138</v>
      </c>
      <c r="I8" s="107">
        <f>I4/'Three Statements'!I54</f>
        <v>46.157677459218988</v>
      </c>
      <c r="K8" s="119">
        <f>K4/'Three Statements'!J54</f>
        <v>20.820507900363463</v>
      </c>
      <c r="L8" s="119">
        <f>L4/'Three Statements'!K54</f>
        <v>21.041367515480054</v>
      </c>
      <c r="M8" s="119">
        <f>M4/'Three Statements'!L54</f>
        <v>16.896687574987453</v>
      </c>
      <c r="N8" s="119">
        <f>N4/'Three Statements'!M54</f>
        <v>14.563191903036515</v>
      </c>
      <c r="O8" s="119">
        <f>O4/'Three Statements'!N54</f>
        <v>13.667913207710008</v>
      </c>
    </row>
    <row r="9" spans="1:21" x14ac:dyDescent="0.25">
      <c r="A9" s="116" t="s">
        <v>304</v>
      </c>
      <c r="B9" s="117" t="str">
        <f>IFERROR((B8-A8)/(A8), "nm")</f>
        <v>nm</v>
      </c>
      <c r="C9" s="117">
        <f>IFERROR((C8-B8)/(B8), "nm")</f>
        <v>0.69191041425519118</v>
      </c>
      <c r="D9" s="117">
        <f t="shared" ref="D9:I9" si="3">IFERROR((D8-C8)/(C8), "nm")</f>
        <v>2.0558230604529174E-2</v>
      </c>
      <c r="E9" s="117">
        <f t="shared" si="3"/>
        <v>5.4668281839592769E-2</v>
      </c>
      <c r="F9" s="117">
        <f t="shared" si="3"/>
        <v>0.55281542527829941</v>
      </c>
      <c r="G9" s="117">
        <f t="shared" si="3"/>
        <v>3.0024507886213554</v>
      </c>
      <c r="H9" s="117">
        <f t="shared" si="3"/>
        <v>-0.75248193668683649</v>
      </c>
      <c r="I9" s="117">
        <f t="shared" si="3"/>
        <v>-5.4049751534753381E-2</v>
      </c>
      <c r="J9" s="117"/>
      <c r="K9" s="117">
        <f>IFERROR((K8-I8)/(I8), "nm")</f>
        <v>-0.54892643983747447</v>
      </c>
      <c r="L9" s="117">
        <f t="shared" ref="L9" si="4">IFERROR((L8-K8)/(K8), "nm")</f>
        <v>1.0607791902748723E-2</v>
      </c>
      <c r="M9" s="117">
        <f t="shared" ref="M9" si="5">IFERROR((M8-L8)/(L8), "nm")</f>
        <v>-0.19697768870979399</v>
      </c>
      <c r="N9" s="117">
        <f t="shared" ref="N9" si="6">IFERROR((N8-M8)/(M8), "nm")</f>
        <v>-0.1381037355159046</v>
      </c>
      <c r="O9" s="117">
        <f t="shared" ref="O9" si="7">IFERROR((O8-N8)/(N8), "nm")</f>
        <v>-6.147544448273292E-2</v>
      </c>
    </row>
    <row r="10" spans="1:21" x14ac:dyDescent="0.25">
      <c r="A10" s="90" t="s">
        <v>294</v>
      </c>
      <c r="B10" s="106">
        <f>('Three Statements'!B33+'Three Statements'!B34+'Three Statements'!B36+'Three Statements'!B37)/(SUM('Three Statements'!B39:B42))</f>
        <v>4.9578972220036203E-2</v>
      </c>
      <c r="C10" s="106">
        <f>('Three Statements'!C33+'Three Statements'!C34+'Three Statements'!C36+'Three Statements'!C37)/(SUM('Three Statements'!C39:C42))</f>
        <v>8.3822809593734698E-2</v>
      </c>
      <c r="D10" s="106">
        <f>('Three Statements'!D33+'Three Statements'!D34+'Three Statements'!D36+'Three Statements'!D37)/(SUM('Three Statements'!D39:D42))</f>
        <v>0.15321995647618281</v>
      </c>
      <c r="E10" s="106">
        <f>('Three Statements'!E33+'Three Statements'!E34+'Three Statements'!E36+'Three Statements'!E37)/(SUM('Three Statements'!E39:E42))</f>
        <v>0.19415002038320425</v>
      </c>
      <c r="F10" s="106">
        <f>('Three Statements'!F33+'Three Statements'!F34+'Three Statements'!F36+'Three Statements'!F37)/(SUM('Three Statements'!F39:F42))</f>
        <v>0.19242256637168142</v>
      </c>
      <c r="G10" s="106">
        <f>('Three Statements'!G33+'Three Statements'!G34+'Three Statements'!G36+'Three Statements'!G37)/(SUM('Three Statements'!G39:G42))</f>
        <v>0.80788330229671013</v>
      </c>
      <c r="H10" s="106">
        <f>('Three Statements'!H33+'Three Statements'!H34+'Three Statements'!H36+'Three Statements'!H37)/(SUM('Three Statements'!H39:H42))</f>
        <v>0.50180151954257068</v>
      </c>
      <c r="I10" s="106">
        <f>('Three Statements'!I33+'Three Statements'!I34+'Three Statements'!I36+'Three Statements'!I37)/(SUM('Three Statements'!I39:I42))</f>
        <v>0.41316013349911657</v>
      </c>
      <c r="K10" s="118">
        <f>('Three Statements'!J33+'Three Statements'!J34+'Three Statements'!J36+'Three Statements'!J37)/(SUM('Three Statements'!J39:J42))</f>
        <v>0.38423928920604067</v>
      </c>
      <c r="L10" s="118">
        <f>('Three Statements'!K33+'Three Statements'!K34+'Three Statements'!K36+'Three Statements'!K37)/(SUM('Three Statements'!K39:K42))</f>
        <v>0.36306650920769629</v>
      </c>
      <c r="M10" s="118">
        <f>('Three Statements'!L33+'Three Statements'!L34+'Three Statements'!L36+'Three Statements'!L37)/(SUM('Three Statements'!L39:L42))</f>
        <v>0.33125732465217705</v>
      </c>
      <c r="N10" s="118">
        <f>('Three Statements'!M33+'Three Statements'!M34+'Three Statements'!M36+'Three Statements'!M37)/(SUM('Three Statements'!M39:M42))</f>
        <v>0.31280149777185512</v>
      </c>
      <c r="O10" s="118">
        <f>('Three Statements'!N33+'Three Statements'!N34+'Three Statements'!N36+'Three Statements'!N37)/(SUM('Three Statements'!N39:N42))</f>
        <v>0.31170225123859563</v>
      </c>
      <c r="P10" s="118"/>
      <c r="Q10" s="118"/>
      <c r="R10" s="118"/>
      <c r="S10" s="118"/>
      <c r="T10" s="118"/>
      <c r="U10" s="118"/>
    </row>
    <row r="11" spans="1:21" x14ac:dyDescent="0.25">
      <c r="A11" s="90" t="s">
        <v>293</v>
      </c>
      <c r="B11" s="106">
        <f>('Three Statements'!B33+'Three Statements'!B34+'Three Statements'!B36+'Three Statements'!B37)/(SUM('Three Statements'!B39:B42)+'Three Statements'!B33+'Three Statements'!B34+'Three Statements'!B36+'Three Statements'!B37)</f>
        <v>4.7237009822298864E-2</v>
      </c>
      <c r="C11" s="106">
        <f>('Three Statements'!C33+'Three Statements'!C34+'Three Statements'!C36+'Three Statements'!C37)/(SUM('Three Statements'!C39:C42)+'Three Statements'!C33+'Three Statements'!C34+'Three Statements'!C36+'Three Statements'!C37)</f>
        <v>7.7339957096082199E-2</v>
      </c>
      <c r="D11" s="106">
        <f>('Three Statements'!D33+'Three Statements'!D34+'Three Statements'!D36+'Three Statements'!D37)/(SUM('Three Statements'!D39:D42)+'Three Statements'!D33+'Three Statements'!D34+'Three Statements'!D36+'Three Statements'!D37)</f>
        <v>0.13286273413474978</v>
      </c>
      <c r="E11" s="106">
        <f>('Three Statements'!E33+'Three Statements'!E34+'Three Statements'!E36+'Three Statements'!E37)/(SUM('Three Statements'!E39:E42)+'Three Statements'!E33+'Three Statements'!E34+'Three Statements'!E36+'Three Statements'!E37)</f>
        <v>0.16258427925236835</v>
      </c>
      <c r="F11" s="106">
        <f>('Three Statements'!F33+'Three Statements'!F34+'Three Statements'!F36+'Three Statements'!F37)/(SUM('Three Statements'!F39:F42)+'Three Statements'!F33+'Three Statements'!F34+'Three Statements'!F36+'Three Statements'!F37)</f>
        <v>0.16137112110951343</v>
      </c>
      <c r="G11" s="106">
        <f>('Three Statements'!G33+'Three Statements'!G34+'Three Statements'!G36+'Three Statements'!G37)/(SUM('Three Statements'!G39:G42)+'Three Statements'!G33+'Three Statements'!G34+'Three Statements'!G36+'Three Statements'!G37)</f>
        <v>0.44686695278969957</v>
      </c>
      <c r="H11" s="106">
        <f>('Three Statements'!H33+'Three Statements'!H34+'Three Statements'!H36+'Three Statements'!H37)/(SUM('Three Statements'!H39:H42)+'Three Statements'!H33+'Three Statements'!H34+'Three Statements'!H36+'Three Statements'!H37)</f>
        <v>0.33413304821759199</v>
      </c>
      <c r="I11" s="106">
        <f>('Three Statements'!I33+'Three Statements'!I34+'Three Statements'!I36+'Three Statements'!I37)/(SUM('Three Statements'!I39:I42)+'Three Statements'!I33+'Three Statements'!I34+'Three Statements'!I36+'Three Statements'!I37)</f>
        <v>0.29236611174141564</v>
      </c>
      <c r="K11" s="118">
        <f>('Three Statements'!J33+'Three Statements'!J34+'Three Statements'!J36+'Three Statements'!J37)/(SUM('Three Statements'!J39:J42)+'Three Statements'!J33+'Three Statements'!J34+'Three Statements'!J36+'Three Statements'!J37)</f>
        <v>0.277581551255079</v>
      </c>
      <c r="L11" s="118">
        <f>('Three Statements'!K33+'Three Statements'!K34+'Three Statements'!K36+'Three Statements'!K37)/(SUM('Three Statements'!K39:K42)+'Three Statements'!K33+'Three Statements'!K34+'Three Statements'!K36+'Three Statements'!K37)</f>
        <v>0.26636008349932561</v>
      </c>
      <c r="M11" s="118">
        <f>('Three Statements'!L33+'Three Statements'!L34+'Three Statements'!L36+'Three Statements'!L37)/(SUM('Three Statements'!L39:L42)+'Three Statements'!L33+'Three Statements'!L34+'Three Statements'!L36+'Three Statements'!L37)</f>
        <v>0.24883042407952646</v>
      </c>
      <c r="N11" s="118">
        <f>('Three Statements'!M33+'Three Statements'!M34+'Three Statements'!M36+'Three Statements'!M37)/(SUM('Three Statements'!M39:M42)+'Three Statements'!M33+'Three Statements'!M34+'Three Statements'!M36+'Three Statements'!M37)</f>
        <v>0.23827021701510526</v>
      </c>
      <c r="O11" s="118">
        <f>('Three Statements'!N33+'Three Statements'!N34+'Three Statements'!N36+'Three Statements'!N37)/(SUM('Three Statements'!N39:N42)+'Three Statements'!N33+'Three Statements'!N34+'Three Statements'!N36+'Three Statements'!N37)</f>
        <v>0.23763186420109125</v>
      </c>
      <c r="P11" s="118"/>
      <c r="Q11" s="118"/>
      <c r="R11" s="118"/>
      <c r="S11" s="118"/>
      <c r="T11" s="118"/>
      <c r="U11" s="118"/>
    </row>
    <row r="12" spans="1:21" x14ac:dyDescent="0.25">
      <c r="A12" s="90" t="s">
        <v>292</v>
      </c>
      <c r="B12" s="106">
        <f>'Three Statements'!B14/(SUM('Three Statements'!B39:B42))</f>
        <v>0.12878728260014166</v>
      </c>
      <c r="C12" s="106">
        <f>'Three Statements'!C14/(SUM('Three Statements'!C39:C42))</f>
        <v>0.1533692282590961</v>
      </c>
      <c r="D12" s="106">
        <f>'Three Statements'!D14/(SUM('Three Statements'!D39:D42))</f>
        <v>0.17087128234061416</v>
      </c>
      <c r="E12" s="106">
        <f>'Three Statements'!E14/(SUM('Three Statements'!E39:E42))</f>
        <v>9.8501834488381568E-2</v>
      </c>
      <c r="F12" s="106">
        <f>'Three Statements'!F14/(SUM('Three Statements'!F39:F42))</f>
        <v>0.22284292035398229</v>
      </c>
      <c r="G12" s="106">
        <f>'Three Statements'!G14/(SUM('Three Statements'!G39:G42))</f>
        <v>0.15760397268777157</v>
      </c>
      <c r="H12" s="106">
        <f>'Three Statements'!H14/(SUM('Three Statements'!H39:H42))</f>
        <v>0.22428918305005091</v>
      </c>
      <c r="I12" s="106">
        <f>'Three Statements'!I14/(SUM('Three Statements'!I39:I42))</f>
        <v>0.19782736731889275</v>
      </c>
      <c r="K12" s="118">
        <f>'Three Statements'!J14/(SUM('Three Statements'!J39:J42))</f>
        <v>0.17048161080031182</v>
      </c>
      <c r="L12" s="118">
        <f>'Three Statements'!K14/(SUM('Three Statements'!K39:K42))</f>
        <v>0.18851889902030192</v>
      </c>
      <c r="M12" s="118">
        <f>'Three Statements'!L14/(SUM('Three Statements'!L39:L42))</f>
        <v>0.21461415955305346</v>
      </c>
      <c r="N12" s="118">
        <f>'Three Statements'!M14/(SUM('Three Statements'!M39:M42))</f>
        <v>0.23073569494988025</v>
      </c>
      <c r="O12" s="118">
        <f>'Three Statements'!N14/(SUM('Three Statements'!N39:N42))</f>
        <v>0.23248509564777467</v>
      </c>
      <c r="P12" s="118"/>
      <c r="Q12" s="118"/>
      <c r="R12" s="118"/>
      <c r="S12" s="118"/>
      <c r="T12" s="118"/>
      <c r="U12" s="118"/>
    </row>
    <row r="16" spans="1:21" x14ac:dyDescent="0.25">
      <c r="A16" s="90" t="s">
        <v>291</v>
      </c>
      <c r="B16" s="95"/>
      <c r="C16" s="95"/>
      <c r="D16" s="95"/>
      <c r="E16" s="95"/>
      <c r="F16" s="95"/>
      <c r="G16" s="95"/>
      <c r="H16" s="95"/>
      <c r="I16" s="95"/>
      <c r="J16" s="90" t="s">
        <v>290</v>
      </c>
      <c r="K16" s="95"/>
      <c r="L16" s="95"/>
      <c r="M16" s="95"/>
      <c r="N16" s="95"/>
      <c r="O16" s="95"/>
    </row>
    <row r="17" spans="1:21" s="101" customFormat="1" ht="12" x14ac:dyDescent="0.2">
      <c r="A17" s="104" t="s">
        <v>21</v>
      </c>
      <c r="B17" s="105"/>
      <c r="C17" s="103"/>
      <c r="D17" s="103"/>
      <c r="E17" s="103"/>
      <c r="F17" s="103"/>
      <c r="G17" s="103"/>
      <c r="H17" s="103"/>
      <c r="I17" s="103"/>
      <c r="J17" s="104"/>
      <c r="K17" s="103"/>
      <c r="L17" s="103"/>
      <c r="M17" s="103"/>
      <c r="N17" s="103"/>
      <c r="O17" s="103"/>
      <c r="P17" s="102"/>
      <c r="Q17" s="102"/>
      <c r="R17" s="102"/>
      <c r="S17" s="102"/>
      <c r="T17" s="102"/>
      <c r="U17" s="102"/>
    </row>
    <row r="18" spans="1:21" x14ac:dyDescent="0.25">
      <c r="A18" s="90" t="s">
        <v>289</v>
      </c>
      <c r="J18" s="90" t="s">
        <v>288</v>
      </c>
      <c r="K18" s="95"/>
      <c r="L18" s="95"/>
      <c r="M18" s="95"/>
      <c r="N18" s="95"/>
      <c r="O18" s="95"/>
    </row>
    <row r="19" spans="1:21" x14ac:dyDescent="0.25">
      <c r="A19" s="99" t="s">
        <v>287</v>
      </c>
      <c r="B19" s="90">
        <v>0.80710000000000004</v>
      </c>
      <c r="C19" s="90">
        <v>0.62080000000000002</v>
      </c>
      <c r="D19" s="90">
        <v>0.43830000000000002</v>
      </c>
      <c r="E19" s="90">
        <v>0.67949999999999999</v>
      </c>
      <c r="F19" s="90">
        <v>0.69140000000000001</v>
      </c>
      <c r="G19" s="90">
        <v>0.83499999999999996</v>
      </c>
      <c r="H19" s="90">
        <v>0.86209999999999998</v>
      </c>
      <c r="I19" s="90">
        <v>0.95979999999999999</v>
      </c>
      <c r="J19" s="123" t="s">
        <v>305</v>
      </c>
      <c r="K19" s="90">
        <v>1.1100000000000001</v>
      </c>
    </row>
    <row r="20" spans="1:21" x14ac:dyDescent="0.25">
      <c r="A20" s="99" t="s">
        <v>286</v>
      </c>
      <c r="B20" s="98">
        <f>B21+B19*(B22-B21)</f>
        <v>7.3197169999999978E-2</v>
      </c>
      <c r="C20" s="98">
        <f t="shared" ref="C20:H20" si="8">C21+C19*(C22-C21)</f>
        <v>0.32087231999999999</v>
      </c>
      <c r="D20" s="98">
        <f t="shared" si="8"/>
        <v>0.34911685999999997</v>
      </c>
      <c r="E20" s="98">
        <f t="shared" si="8"/>
        <v>0.10502920000000004</v>
      </c>
      <c r="F20" s="98">
        <f t="shared" si="8"/>
        <v>0.49593231999999993</v>
      </c>
      <c r="G20" s="98">
        <f t="shared" si="8"/>
        <v>0.14897099999999999</v>
      </c>
      <c r="H20" s="98">
        <f t="shared" si="8"/>
        <v>8.2886689999999819E-2</v>
      </c>
      <c r="I20" s="98">
        <f>I21+I19*(I22-I21)</f>
        <v>-0.22557912000000002</v>
      </c>
      <c r="J20" s="99" t="s">
        <v>285</v>
      </c>
      <c r="K20" s="98"/>
      <c r="L20" s="98"/>
      <c r="M20" s="98"/>
      <c r="N20" s="98"/>
      <c r="O20" s="98"/>
      <c r="P20" s="98"/>
      <c r="Q20" s="98"/>
      <c r="R20" s="98"/>
      <c r="S20" s="98"/>
      <c r="T20" s="98"/>
      <c r="U20" s="98"/>
    </row>
    <row r="21" spans="1:21" x14ac:dyDescent="0.25">
      <c r="A21" s="99" t="s">
        <v>284</v>
      </c>
      <c r="B21" s="124">
        <v>0.41</v>
      </c>
      <c r="C21" s="90">
        <v>0.69</v>
      </c>
      <c r="D21" s="90">
        <v>0.47</v>
      </c>
      <c r="E21" s="90">
        <v>0.46</v>
      </c>
      <c r="F21" s="90">
        <v>0.96</v>
      </c>
      <c r="G21" s="90">
        <v>0.08</v>
      </c>
      <c r="H21" s="90">
        <v>-1.08</v>
      </c>
      <c r="I21" s="124">
        <v>-0.97</v>
      </c>
      <c r="J21" s="100" t="s">
        <v>283</v>
      </c>
      <c r="K21" s="126"/>
      <c r="L21" s="98"/>
      <c r="M21" s="98"/>
      <c r="N21" s="98"/>
      <c r="O21" s="98"/>
      <c r="P21" s="98"/>
      <c r="Q21" s="98"/>
      <c r="R21" s="98"/>
      <c r="S21" s="98"/>
      <c r="T21" s="98"/>
      <c r="U21" s="98"/>
    </row>
    <row r="22" spans="1:21" x14ac:dyDescent="0.25">
      <c r="A22" s="99" t="s">
        <v>282</v>
      </c>
      <c r="B22" s="125">
        <v>-7.3000000000000001E-3</v>
      </c>
      <c r="C22" s="90">
        <v>9.5399999999999999E-2</v>
      </c>
      <c r="D22" s="90">
        <v>0.19420000000000001</v>
      </c>
      <c r="E22" s="90">
        <v>-6.2399999999999997E-2</v>
      </c>
      <c r="F22" s="90">
        <f>0.2888</f>
        <v>0.2888</v>
      </c>
      <c r="G22" s="90">
        <v>0.16259999999999999</v>
      </c>
      <c r="H22" s="90">
        <v>0.26889999999999997</v>
      </c>
      <c r="I22" s="126">
        <v>-0.19439999999999999</v>
      </c>
      <c r="J22" s="123" t="s">
        <v>306</v>
      </c>
      <c r="K22" s="126">
        <v>0.20949999999999999</v>
      </c>
      <c r="L22" s="98"/>
      <c r="M22" s="98"/>
      <c r="N22" s="98"/>
      <c r="O22" s="98"/>
      <c r="P22" s="98"/>
      <c r="Q22" s="98"/>
      <c r="R22" s="98"/>
      <c r="S22" s="98"/>
      <c r="T22" s="98"/>
      <c r="U22" s="98"/>
    </row>
    <row r="23" spans="1:21" x14ac:dyDescent="0.25">
      <c r="A23" s="99" t="s">
        <v>281</v>
      </c>
      <c r="B23" s="98">
        <f>'Three Statements'!B10/('Three Statements'!B33+'Three Statements'!B34+'Three Statements'!B36+'Three Statements'!B37)</f>
        <v>2.2222222222222223E-2</v>
      </c>
      <c r="C23" s="98">
        <f>'Three Statements'!C10/('Three Statements'!C33+'Three Statements'!C34+'Three Statements'!C36+'Three Statements'!C37)</f>
        <v>9.2457420924574214E-3</v>
      </c>
      <c r="D23" s="98">
        <f>'Three Statements'!D10/('Three Statements'!D33+'Three Statements'!D34+'Three Statements'!D36+'Three Statements'!D37)</f>
        <v>1.551814834297738E-2</v>
      </c>
      <c r="E23" s="98">
        <f>'Three Statements'!E10/('Three Statements'!E33+'Three Statements'!E34+'Three Statements'!E36+'Three Statements'!E37)</f>
        <v>1.4173228346456693E-2</v>
      </c>
      <c r="F23" s="98">
        <f>'Three Statements'!F10/('Three Statements'!F33+'Three Statements'!F34+'Three Statements'!F36+'Three Statements'!F37)</f>
        <v>1.4084507042253521E-2</v>
      </c>
      <c r="G23" s="98">
        <f>'Three Statements'!G10/('Three Statements'!G33+'Three Statements'!G34+'Three Statements'!G36+'Three Statements'!G37)</f>
        <v>6.8382635420668461E-3</v>
      </c>
      <c r="H23" s="98">
        <f>'Three Statements'!H10/('Three Statements'!H33+'Three Statements'!H34+'Three Statements'!H36+'Three Statements'!H37)</f>
        <v>2.0447982517755404E-2</v>
      </c>
      <c r="I23" s="98">
        <f>'Three Statements'!I10/('Three Statements'!I33+'Three Statements'!I34+'Three Statements'!I36+'Three Statements'!I37)</f>
        <v>1.623505187297062E-2</v>
      </c>
      <c r="J23" s="90" t="s">
        <v>279</v>
      </c>
      <c r="K23" s="98"/>
      <c r="L23" s="98"/>
      <c r="M23" s="98"/>
      <c r="N23" s="98"/>
      <c r="O23" s="98"/>
      <c r="P23" s="98"/>
      <c r="Q23" s="98"/>
      <c r="R23" s="98"/>
      <c r="S23" s="98"/>
      <c r="T23" s="98"/>
      <c r="U23" s="98"/>
    </row>
    <row r="24" spans="1:21" x14ac:dyDescent="0.25">
      <c r="A24" s="99" t="s">
        <v>280</v>
      </c>
      <c r="B24" s="98">
        <f>('Three Statements'!B33+'Three Statements'!B34+'Three Statements'!B36+'Three Statements'!B37)/(SUM('Three Statements'!B39:B42))</f>
        <v>4.9578972220036203E-2</v>
      </c>
      <c r="C24" s="98">
        <f>('Three Statements'!C33+'Three Statements'!C34+'Three Statements'!C36+'Three Statements'!C37)/(SUM('Three Statements'!C39:C42))</f>
        <v>8.3822809593734698E-2</v>
      </c>
      <c r="D24" s="98">
        <f>('Three Statements'!D33+'Three Statements'!D34+'Three Statements'!D36+'Three Statements'!D37)/(SUM('Three Statements'!D39:D42))</f>
        <v>0.15321995647618281</v>
      </c>
      <c r="E24" s="98">
        <f>('Three Statements'!E33+'Three Statements'!E34+'Three Statements'!E36+'Three Statements'!E37)/(SUM('Three Statements'!E39:E42))</f>
        <v>0.19415002038320425</v>
      </c>
      <c r="F24" s="98">
        <f>('Three Statements'!F33+'Three Statements'!F34+'Three Statements'!F36+'Three Statements'!F37)/(SUM('Three Statements'!F39:F42))</f>
        <v>0.19242256637168142</v>
      </c>
      <c r="G24" s="98">
        <f>('Three Statements'!G33+'Three Statements'!G34+'Three Statements'!G36+'Three Statements'!G37)/(SUM('Three Statements'!G39:G42))</f>
        <v>0.80788330229671013</v>
      </c>
      <c r="H24" s="98">
        <f>('Three Statements'!H33+'Three Statements'!H34+'Three Statements'!H36+'Three Statements'!H37)/(SUM('Three Statements'!H39:H42))</f>
        <v>0.50180151954257068</v>
      </c>
      <c r="I24" s="98">
        <f>('Three Statements'!I33+'Three Statements'!I34+'Three Statements'!I36+'Three Statements'!I37)/(SUM('Three Statements'!I39:I42))</f>
        <v>0.41316013349911657</v>
      </c>
      <c r="J24" s="90" t="s">
        <v>279</v>
      </c>
      <c r="K24" s="98"/>
      <c r="L24" s="98"/>
      <c r="M24" s="98"/>
      <c r="N24" s="98"/>
      <c r="O24" s="98"/>
      <c r="P24" s="98"/>
      <c r="Q24" s="98"/>
      <c r="R24" s="98"/>
      <c r="S24" s="98"/>
      <c r="T24" s="98"/>
      <c r="U24" s="98"/>
    </row>
    <row r="25" spans="1:21" x14ac:dyDescent="0.25">
      <c r="A25" s="90" t="s">
        <v>278</v>
      </c>
      <c r="J25" s="90" t="s">
        <v>277</v>
      </c>
      <c r="K25" s="95"/>
      <c r="L25" s="95"/>
      <c r="M25" s="95"/>
      <c r="N25" s="95"/>
      <c r="O25" s="95"/>
    </row>
    <row r="26" spans="1:21" ht="15.75" thickBot="1" x14ac:dyDescent="0.3">
      <c r="K26" s="95"/>
      <c r="L26" s="95"/>
      <c r="M26" s="95"/>
      <c r="N26" s="95"/>
      <c r="O26" s="95"/>
    </row>
    <row r="27" spans="1:21" x14ac:dyDescent="0.25">
      <c r="A27" s="97" t="s">
        <v>276</v>
      </c>
      <c r="B27" s="96" t="s">
        <v>274</v>
      </c>
      <c r="K27" s="95"/>
      <c r="L27" s="95"/>
      <c r="M27" s="95"/>
      <c r="N27" s="95"/>
      <c r="O27" s="95"/>
    </row>
    <row r="28" spans="1:21" x14ac:dyDescent="0.25">
      <c r="A28" s="94" t="s">
        <v>275</v>
      </c>
      <c r="B28" s="93" t="s">
        <v>274</v>
      </c>
      <c r="K28" s="95"/>
      <c r="L28" s="95"/>
      <c r="M28" s="95"/>
      <c r="N28" s="95"/>
      <c r="O28" s="95"/>
    </row>
    <row r="29" spans="1:21" x14ac:dyDescent="0.25">
      <c r="A29" s="94" t="s">
        <v>273</v>
      </c>
      <c r="B29" s="93" t="s">
        <v>272</v>
      </c>
    </row>
    <row r="30" spans="1:21" x14ac:dyDescent="0.25">
      <c r="A30" s="94" t="s">
        <v>271</v>
      </c>
      <c r="B30" s="93"/>
    </row>
    <row r="31" spans="1:21" x14ac:dyDescent="0.25">
      <c r="A31" s="94" t="s">
        <v>270</v>
      </c>
      <c r="B31" s="93"/>
    </row>
    <row r="32" spans="1:21" ht="15.75" thickBot="1" x14ac:dyDescent="0.3">
      <c r="A32" s="92" t="s">
        <v>269</v>
      </c>
      <c r="B32" s="91"/>
    </row>
  </sheetData>
  <hyperlinks>
    <hyperlink ref="J21" r:id="rId1" xr:uid="{4FFE7549-7996-4D71-B577-00BDBD80578D}"/>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2023-12-15T00:14:57Z</dcterms:modified>
</cp:coreProperties>
</file>