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811FB23A-DBCD-476F-B03C-75FB15A9AB48}" xr6:coauthVersionLast="47" xr6:coauthVersionMax="47" xr10:uidLastSave="{00000000-0000-0000-0000-000000000000}"/>
  <bookViews>
    <workbookView xWindow="-28920" yWindow="-15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4" l="1"/>
  <c r="C70" i="4"/>
  <c r="D70" i="4"/>
  <c r="E70" i="4"/>
  <c r="F70" i="4"/>
  <c r="G70" i="4"/>
  <c r="H70" i="4"/>
  <c r="I70" i="4"/>
  <c r="B70" i="4"/>
  <c r="I3" i="4"/>
  <c r="E51" i="4" l="1"/>
  <c r="D51" i="4"/>
  <c r="C51" i="4"/>
  <c r="B51" i="4"/>
  <c r="F51" i="4"/>
  <c r="G51" i="4"/>
  <c r="H51" i="4"/>
  <c r="I51" i="4"/>
  <c r="B22" i="4"/>
  <c r="B50" i="4"/>
  <c r="C52" i="4" l="1"/>
  <c r="D52" i="4"/>
  <c r="E52" i="4"/>
  <c r="F52" i="4"/>
  <c r="G52" i="4"/>
  <c r="H52" i="4"/>
  <c r="I52" i="4"/>
  <c r="C69" i="4"/>
  <c r="D69" i="4"/>
  <c r="E69" i="4"/>
  <c r="F69" i="4"/>
  <c r="G69" i="4"/>
  <c r="H69" i="4"/>
  <c r="I69" i="4"/>
  <c r="B69" i="4"/>
  <c r="B103" i="1"/>
  <c r="B48" i="4"/>
  <c r="C48" i="4"/>
  <c r="D48" i="4"/>
  <c r="E48" i="4"/>
  <c r="F48" i="4"/>
  <c r="G48" i="4"/>
  <c r="H48" i="4"/>
  <c r="I48" i="4"/>
  <c r="I47" i="4"/>
  <c r="C47" i="4"/>
  <c r="D47" i="4"/>
  <c r="E47" i="4"/>
  <c r="F47" i="4"/>
  <c r="G47" i="4"/>
  <c r="H47" i="4"/>
  <c r="B47" i="4"/>
  <c r="F46" i="4"/>
  <c r="C46" i="4"/>
  <c r="D46" i="4"/>
  <c r="E46" i="4"/>
  <c r="G46" i="4"/>
  <c r="H46" i="4"/>
  <c r="I46" i="4"/>
  <c r="B46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C54" i="4"/>
  <c r="D54" i="4"/>
  <c r="E54" i="4"/>
  <c r="F54" i="4"/>
  <c r="G54" i="4"/>
  <c r="H54" i="4"/>
  <c r="I54" i="4"/>
  <c r="B54" i="4"/>
  <c r="B130" i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9" i="4"/>
  <c r="D59" i="4"/>
  <c r="E59" i="4"/>
  <c r="F59" i="4"/>
  <c r="G59" i="4"/>
  <c r="H59" i="4"/>
  <c r="I59" i="4"/>
  <c r="B59" i="4"/>
  <c r="B60" i="4" s="1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B58" i="4" s="1"/>
  <c r="C85" i="1"/>
  <c r="C58" i="4" s="1"/>
  <c r="D85" i="1"/>
  <c r="D58" i="4" s="1"/>
  <c r="E85" i="1"/>
  <c r="E58" i="4" s="1"/>
  <c r="F85" i="1"/>
  <c r="F58" i="4" s="1"/>
  <c r="G85" i="1"/>
  <c r="G58" i="4" s="1"/>
  <c r="I31" i="4" l="1"/>
  <c r="D31" i="4"/>
  <c r="H31" i="4"/>
  <c r="F31" i="4"/>
  <c r="F43" i="4"/>
  <c r="D43" i="4"/>
  <c r="B44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7" i="4"/>
  <c r="I18" i="4" s="1"/>
  <c r="B15" i="4"/>
  <c r="B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C10" i="1"/>
  <c r="F10" i="1"/>
  <c r="F12" i="1" s="1"/>
  <c r="G10" i="1"/>
  <c r="C12" i="1"/>
  <c r="C11" i="4"/>
  <c r="C14" i="4" s="1"/>
  <c r="C16" i="4" s="1"/>
  <c r="C19" i="4" s="1"/>
  <c r="D10" i="1"/>
  <c r="E10" i="1"/>
  <c r="E18" i="4"/>
  <c r="C18" i="4"/>
  <c r="D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G49" i="4" s="1"/>
  <c r="F145" i="1"/>
  <c r="F148" i="1" s="1"/>
  <c r="F49" i="4" s="1"/>
  <c r="E145" i="1"/>
  <c r="E148" i="1" s="1"/>
  <c r="E49" i="4" s="1"/>
  <c r="D145" i="1"/>
  <c r="D148" i="1" s="1"/>
  <c r="D49" i="4" s="1"/>
  <c r="C145" i="1"/>
  <c r="C148" i="1" s="1"/>
  <c r="C49" i="4" s="1"/>
  <c r="B145" i="1"/>
  <c r="B148" i="1" s="1"/>
  <c r="B49" i="4" s="1"/>
  <c r="J48" i="3" l="1"/>
  <c r="J38" i="3" s="1"/>
  <c r="I4" i="4"/>
  <c r="C4" i="4"/>
  <c r="E7" i="4"/>
  <c r="E13" i="3"/>
  <c r="E12" i="3"/>
  <c r="F171" i="1"/>
  <c r="C7" i="4"/>
  <c r="C13" i="3"/>
  <c r="H7" i="4"/>
  <c r="H13" i="3"/>
  <c r="H12" i="3"/>
  <c r="K4" i="3"/>
  <c r="F7" i="4"/>
  <c r="F12" i="3"/>
  <c r="F13" i="3"/>
  <c r="H4" i="4"/>
  <c r="G171" i="1"/>
  <c r="B171" i="1"/>
  <c r="J4" i="3"/>
  <c r="H210" i="3"/>
  <c r="H209" i="3"/>
  <c r="H14" i="3"/>
  <c r="I15" i="3" s="1"/>
  <c r="I7" i="4"/>
  <c r="I13" i="3"/>
  <c r="I12" i="3"/>
  <c r="I171" i="1"/>
  <c r="D171" i="1"/>
  <c r="B11" i="3"/>
  <c r="C12" i="3" s="1"/>
  <c r="B5" i="4"/>
  <c r="B7" i="3"/>
  <c r="B6" i="3"/>
  <c r="I16" i="3"/>
  <c r="H170" i="1"/>
  <c r="D7" i="4"/>
  <c r="D13" i="3"/>
  <c r="D12" i="3"/>
  <c r="E171" i="1"/>
  <c r="C171" i="1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G8" i="4"/>
  <c r="G9" i="4"/>
  <c r="D8" i="4"/>
  <c r="D9" i="4"/>
  <c r="C9" i="4"/>
  <c r="I8" i="4"/>
  <c r="I9" i="4"/>
  <c r="L4" i="3"/>
  <c r="H171" i="1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58" i="4" s="1"/>
  <c r="I85" i="1"/>
  <c r="I58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5" i="4" l="1"/>
  <c r="D53" i="4" s="1"/>
  <c r="D100" i="1"/>
  <c r="F55" i="4"/>
  <c r="F53" i="4" s="1"/>
  <c r="F100" i="1"/>
  <c r="G55" i="4"/>
  <c r="G53" i="4" s="1"/>
  <c r="G100" i="1"/>
  <c r="B55" i="4"/>
  <c r="B53" i="4" s="1"/>
  <c r="B100" i="1"/>
  <c r="B66" i="4" s="1"/>
  <c r="C55" i="4"/>
  <c r="C53" i="4" s="1"/>
  <c r="C100" i="1"/>
  <c r="E55" i="4"/>
  <c r="E53" i="4" s="1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G59" i="1"/>
  <c r="G44" i="4"/>
  <c r="J7" i="3"/>
  <c r="J6" i="3"/>
  <c r="B59" i="1"/>
  <c r="C36" i="1"/>
  <c r="C24" i="4"/>
  <c r="C59" i="1"/>
  <c r="C44" i="4"/>
  <c r="D36" i="1"/>
  <c r="D24" i="4"/>
  <c r="I10" i="1"/>
  <c r="I11" i="4" s="1"/>
  <c r="E36" i="1"/>
  <c r="E24" i="4"/>
  <c r="E59" i="1"/>
  <c r="E44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149" i="1"/>
  <c r="K36" i="3"/>
  <c r="K5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I55" i="4"/>
  <c r="I53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I101" i="1" s="1"/>
  <c r="H55" i="4"/>
  <c r="H53" i="4" s="1"/>
  <c r="N38" i="3"/>
  <c r="N49" i="3"/>
  <c r="L44" i="3"/>
  <c r="L43" i="3"/>
  <c r="M42" i="3"/>
  <c r="N45" i="3"/>
  <c r="N36" i="3"/>
  <c r="M6" i="3" l="1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N105" i="3" s="1"/>
  <c r="K9" i="3"/>
  <c r="K10" i="3"/>
  <c r="K11" i="3"/>
  <c r="L101" i="3"/>
  <c r="L102" i="3"/>
  <c r="L104" i="3"/>
  <c r="K106" i="3"/>
  <c r="M101" i="3"/>
  <c r="K105" i="3" l="1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<sst xmlns="http://schemas.openxmlformats.org/spreadsheetml/2006/main" count="509" uniqueCount="204">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</sst>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0" activePane="bottomLeft" state="frozen"/>
      <selection pane="bottomLeft" activeCell="Q105" sqref="Q105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4">
        <v>1723.5</v>
      </c>
      <c r="C17" s="64">
        <v>1697.9</v>
      </c>
      <c r="D17" s="64">
        <v>1657.8</v>
      </c>
      <c r="E17" s="64">
        <v>1623.8</v>
      </c>
      <c r="F17" s="64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4">
        <v>1768.8</v>
      </c>
      <c r="C18" s="64">
        <v>1742.5</v>
      </c>
      <c r="D18" s="64">
        <v>1692</v>
      </c>
      <c r="E18" s="64">
        <v>1659.1</v>
      </c>
      <c r="F18" s="64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59">
        <f t="shared" ref="B121:H121" si="24">+SUM(B122:B124)</f>
        <v>3067</v>
      </c>
      <c r="C121" s="59">
        <f t="shared" si="24"/>
        <v>3785</v>
      </c>
      <c r="D121" s="59">
        <f t="shared" si="24"/>
        <v>4237</v>
      </c>
      <c r="E121" s="59">
        <f t="shared" si="24"/>
        <v>5134</v>
      </c>
      <c r="F121" s="59">
        <f t="shared" si="24"/>
        <v>6208</v>
      </c>
      <c r="G121" s="59">
        <f t="shared" si="24"/>
        <v>6679</v>
      </c>
      <c r="H121" s="59">
        <f t="shared" si="24"/>
        <v>8290</v>
      </c>
      <c r="I121" s="59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8"/>
      <c r="L142" s="58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8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0">
        <v>0.12</v>
      </c>
      <c r="C185" s="60">
        <v>0.08</v>
      </c>
      <c r="D185" s="60">
        <v>0.03</v>
      </c>
      <c r="E185" s="60">
        <v>-0.02</v>
      </c>
      <c r="F185" s="60">
        <v>7.0000000000000007E-2</v>
      </c>
      <c r="G185" s="60">
        <v>-0.09</v>
      </c>
      <c r="H185" s="60">
        <v>0.19</v>
      </c>
      <c r="I185" s="34">
        <v>7.0000000000000007E-2</v>
      </c>
    </row>
    <row r="186" spans="1:9" x14ac:dyDescent="0.25">
      <c r="A186" s="31" t="s">
        <v>113</v>
      </c>
      <c r="B186" s="61">
        <v>0.14000000000000001</v>
      </c>
      <c r="C186" s="61">
        <v>0.1</v>
      </c>
      <c r="D186" s="61">
        <v>0.04</v>
      </c>
      <c r="E186" s="61">
        <v>-0.04</v>
      </c>
      <c r="F186" s="61">
        <v>0.08</v>
      </c>
      <c r="G186" s="61">
        <v>-7.0000000000000007E-2</v>
      </c>
      <c r="H186" s="61">
        <v>0.25</v>
      </c>
      <c r="I186" s="30">
        <v>0.05</v>
      </c>
    </row>
    <row r="187" spans="1:9" x14ac:dyDescent="0.25">
      <c r="A187" s="31" t="s">
        <v>114</v>
      </c>
      <c r="B187" s="61">
        <v>0.12</v>
      </c>
      <c r="C187" s="61">
        <v>0.08</v>
      </c>
      <c r="D187" s="61">
        <v>0.03</v>
      </c>
      <c r="E187" s="61">
        <v>0.01</v>
      </c>
      <c r="F187" s="61">
        <v>7.0000000000000007E-2</v>
      </c>
      <c r="G187" s="61">
        <v>-0.12</v>
      </c>
      <c r="H187" s="61">
        <v>0.08</v>
      </c>
      <c r="I187" s="30">
        <v>0.09</v>
      </c>
    </row>
    <row r="188" spans="1:9" x14ac:dyDescent="0.25">
      <c r="A188" s="31" t="s">
        <v>115</v>
      </c>
      <c r="B188" s="61">
        <v>-0.05</v>
      </c>
      <c r="C188" s="61">
        <v>0.13</v>
      </c>
      <c r="D188" s="61">
        <v>-0.1</v>
      </c>
      <c r="E188" s="61">
        <v>-0.08</v>
      </c>
      <c r="F188" s="61">
        <v>0</v>
      </c>
      <c r="G188" s="61">
        <v>-0.14000000000000001</v>
      </c>
      <c r="H188" s="61">
        <v>-0.02</v>
      </c>
      <c r="I188" s="30">
        <v>0.25</v>
      </c>
    </row>
    <row r="189" spans="1:9" x14ac:dyDescent="0.25">
      <c r="A189" s="33" t="s">
        <v>101</v>
      </c>
      <c r="B189" s="60">
        <v>0.36</v>
      </c>
      <c r="C189" s="60">
        <v>0.31</v>
      </c>
      <c r="D189" s="60">
        <v>0.1</v>
      </c>
      <c r="E189" s="60">
        <v>0.09</v>
      </c>
      <c r="F189" s="60">
        <v>0.11</v>
      </c>
      <c r="G189" s="60">
        <v>-0.01</v>
      </c>
      <c r="H189" s="60">
        <v>0.17</v>
      </c>
      <c r="I189" s="34">
        <v>0.12</v>
      </c>
    </row>
    <row r="190" spans="1:9" x14ac:dyDescent="0.25">
      <c r="A190" s="31" t="s">
        <v>113</v>
      </c>
      <c r="B190" s="61">
        <v>0.47</v>
      </c>
      <c r="C190" s="61">
        <v>0.37</v>
      </c>
      <c r="D190" s="61">
        <v>0.08</v>
      </c>
      <c r="E190" s="61">
        <v>0.06</v>
      </c>
      <c r="F190" s="61">
        <v>0.12</v>
      </c>
      <c r="G190" s="61">
        <v>-0.03</v>
      </c>
      <c r="H190" s="61">
        <v>0.13</v>
      </c>
      <c r="I190" s="30">
        <v>0.09</v>
      </c>
    </row>
    <row r="191" spans="1:9" x14ac:dyDescent="0.25">
      <c r="A191" s="31" t="s">
        <v>114</v>
      </c>
      <c r="B191" s="61">
        <v>0.19</v>
      </c>
      <c r="C191" s="61">
        <v>0.25</v>
      </c>
      <c r="D191" s="61">
        <v>0.17</v>
      </c>
      <c r="E191" s="61">
        <v>0.16</v>
      </c>
      <c r="F191" s="61">
        <v>0.09</v>
      </c>
      <c r="G191" s="61">
        <v>0.02</v>
      </c>
      <c r="H191" s="61">
        <v>0.25</v>
      </c>
      <c r="I191" s="30">
        <v>0.16</v>
      </c>
    </row>
    <row r="192" spans="1:9" x14ac:dyDescent="0.25">
      <c r="A192" s="31" t="s">
        <v>115</v>
      </c>
      <c r="B192" s="61">
        <v>0.28999999999999998</v>
      </c>
      <c r="C192" s="61">
        <v>0.15</v>
      </c>
      <c r="D192" s="61">
        <v>7.0000000000000007E-2</v>
      </c>
      <c r="E192" s="61">
        <v>0.06</v>
      </c>
      <c r="F192" s="61">
        <v>0.05</v>
      </c>
      <c r="G192" s="61">
        <v>-0.03</v>
      </c>
      <c r="H192" s="61">
        <v>0.19</v>
      </c>
      <c r="I192" s="30">
        <v>0.17</v>
      </c>
    </row>
    <row r="193" spans="1:9" x14ac:dyDescent="0.25">
      <c r="A193" s="33" t="s">
        <v>102</v>
      </c>
      <c r="B193" s="60">
        <v>0.19</v>
      </c>
      <c r="C193" s="60">
        <v>0.27</v>
      </c>
      <c r="D193" s="60">
        <v>0.17</v>
      </c>
      <c r="E193" s="60">
        <v>0.18</v>
      </c>
      <c r="F193" s="60">
        <v>0.24</v>
      </c>
      <c r="G193" s="60">
        <v>0.11</v>
      </c>
      <c r="H193" s="60">
        <v>0.19</v>
      </c>
      <c r="I193" s="34">
        <v>-0.13</v>
      </c>
    </row>
    <row r="194" spans="1:9" x14ac:dyDescent="0.25">
      <c r="A194" s="31" t="s">
        <v>113</v>
      </c>
      <c r="B194" s="61">
        <v>0.28000000000000003</v>
      </c>
      <c r="C194" s="61">
        <v>0.33</v>
      </c>
      <c r="D194" s="61">
        <v>0.18</v>
      </c>
      <c r="E194" s="61">
        <v>0.16</v>
      </c>
      <c r="F194" s="61">
        <v>0.25</v>
      </c>
      <c r="G194" s="61">
        <v>0.12</v>
      </c>
      <c r="H194" s="61">
        <v>0.19</v>
      </c>
      <c r="I194" s="30">
        <v>-0.1</v>
      </c>
    </row>
    <row r="195" spans="1:9" x14ac:dyDescent="0.25">
      <c r="A195" s="31" t="s">
        <v>114</v>
      </c>
      <c r="B195" s="61">
        <v>7.0000000000000007E-2</v>
      </c>
      <c r="C195" s="61">
        <v>0.17</v>
      </c>
      <c r="D195" s="61">
        <v>0.18</v>
      </c>
      <c r="E195" s="61">
        <v>0.23</v>
      </c>
      <c r="F195" s="61">
        <v>0.23</v>
      </c>
      <c r="G195" s="61">
        <v>0.08</v>
      </c>
      <c r="H195" s="61">
        <v>0.19</v>
      </c>
      <c r="I195" s="30">
        <v>-0.21</v>
      </c>
    </row>
    <row r="196" spans="1:9" x14ac:dyDescent="0.25">
      <c r="A196" s="31" t="s">
        <v>115</v>
      </c>
      <c r="B196" s="61">
        <v>0.01</v>
      </c>
      <c r="C196" s="61">
        <v>7.0000000000000007E-2</v>
      </c>
      <c r="D196" s="61">
        <v>0.03</v>
      </c>
      <c r="E196" s="61">
        <v>-0.01</v>
      </c>
      <c r="F196" s="61">
        <v>0.08</v>
      </c>
      <c r="G196" s="61">
        <v>0.11</v>
      </c>
      <c r="H196" s="61">
        <v>0.26</v>
      </c>
      <c r="I196" s="30">
        <v>-0.06</v>
      </c>
    </row>
    <row r="197" spans="1:9" x14ac:dyDescent="0.25">
      <c r="A197" s="33" t="s">
        <v>106</v>
      </c>
      <c r="B197" s="60">
        <v>0.17</v>
      </c>
      <c r="C197" s="60">
        <v>0.35</v>
      </c>
      <c r="D197" s="60">
        <v>0.13</v>
      </c>
      <c r="E197" s="60">
        <v>0.1</v>
      </c>
      <c r="F197" s="60">
        <v>0.13</v>
      </c>
      <c r="G197" s="60">
        <v>0.01</v>
      </c>
      <c r="H197" s="60">
        <v>0.08</v>
      </c>
      <c r="I197" s="34">
        <v>0.16</v>
      </c>
    </row>
    <row r="198" spans="1:9" x14ac:dyDescent="0.25">
      <c r="A198" s="31" t="s">
        <v>113</v>
      </c>
      <c r="B198" s="61">
        <v>0.32</v>
      </c>
      <c r="C198" s="61">
        <v>0.48</v>
      </c>
      <c r="D198" s="61">
        <v>0.16</v>
      </c>
      <c r="E198" s="61">
        <v>0.09</v>
      </c>
      <c r="F198" s="61">
        <v>0.12</v>
      </c>
      <c r="G198" s="61">
        <v>0</v>
      </c>
      <c r="H198" s="61">
        <v>0.08</v>
      </c>
      <c r="I198" s="30">
        <v>0.17</v>
      </c>
    </row>
    <row r="199" spans="1:9" x14ac:dyDescent="0.25">
      <c r="A199" s="31" t="s">
        <v>114</v>
      </c>
      <c r="B199" s="61">
        <v>-0.03</v>
      </c>
      <c r="C199" s="61">
        <v>0.16</v>
      </c>
      <c r="D199" s="61">
        <v>0.09</v>
      </c>
      <c r="E199" s="61">
        <v>0.15</v>
      </c>
      <c r="F199" s="61">
        <v>0.15</v>
      </c>
      <c r="G199" s="61">
        <v>0.03</v>
      </c>
      <c r="H199" s="61">
        <v>0.1</v>
      </c>
      <c r="I199" s="30">
        <v>0.12</v>
      </c>
    </row>
    <row r="200" spans="1:9" x14ac:dyDescent="0.25">
      <c r="A200" s="31" t="s">
        <v>115</v>
      </c>
      <c r="B200" s="61">
        <v>-0.01</v>
      </c>
      <c r="C200" s="61">
        <v>0.14000000000000001</v>
      </c>
      <c r="D200" s="61">
        <v>-0.01</v>
      </c>
      <c r="E200" s="61">
        <v>-0.08</v>
      </c>
      <c r="F200" s="61">
        <v>0.08</v>
      </c>
      <c r="G200" s="61">
        <v>-0.04</v>
      </c>
      <c r="H200" s="61">
        <v>-0.09</v>
      </c>
      <c r="I200" s="30">
        <v>0.28000000000000003</v>
      </c>
    </row>
    <row r="201" spans="1:9" x14ac:dyDescent="0.25">
      <c r="A201" s="33" t="s">
        <v>107</v>
      </c>
      <c r="B201" s="60">
        <v>-0.02</v>
      </c>
      <c r="C201" s="60">
        <v>-0.3</v>
      </c>
      <c r="D201" s="60">
        <v>0.02</v>
      </c>
      <c r="E201" s="60">
        <v>0.12</v>
      </c>
      <c r="F201" s="60">
        <v>-0.53</v>
      </c>
      <c r="G201" s="60">
        <v>-0.26</v>
      </c>
      <c r="H201" s="60">
        <v>-0.17</v>
      </c>
      <c r="I201" s="34">
        <v>3.02</v>
      </c>
    </row>
    <row r="202" spans="1:9" x14ac:dyDescent="0.25">
      <c r="A202" s="35" t="s">
        <v>103</v>
      </c>
      <c r="B202" s="62">
        <v>0.14000000000000001</v>
      </c>
      <c r="C202" s="62">
        <v>0.13</v>
      </c>
      <c r="D202" s="62">
        <v>0.08</v>
      </c>
      <c r="E202" s="62">
        <v>0.05</v>
      </c>
      <c r="F202" s="62">
        <v>0.11</v>
      </c>
      <c r="G202" s="62">
        <v>-0.02</v>
      </c>
      <c r="H202" s="62">
        <v>0.17</v>
      </c>
      <c r="I202" s="62">
        <v>0.06</v>
      </c>
    </row>
    <row r="203" spans="1:9" x14ac:dyDescent="0.25">
      <c r="A203" s="33" t="s">
        <v>104</v>
      </c>
      <c r="B203" s="60">
        <v>0.21</v>
      </c>
      <c r="C203" s="60">
        <v>0.02</v>
      </c>
      <c r="D203" s="60">
        <v>0.06</v>
      </c>
      <c r="E203" s="60">
        <v>-0.11</v>
      </c>
      <c r="F203" s="60">
        <v>0.03</v>
      </c>
      <c r="G203" s="60">
        <v>-0.01</v>
      </c>
      <c r="H203" s="60">
        <v>0.16</v>
      </c>
      <c r="I203" s="60">
        <v>7.0000000000000007E-2</v>
      </c>
    </row>
    <row r="204" spans="1:9" x14ac:dyDescent="0.25">
      <c r="A204" s="31" t="s">
        <v>113</v>
      </c>
      <c r="B204" s="61" t="s">
        <v>194</v>
      </c>
      <c r="C204" s="61" t="s">
        <v>194</v>
      </c>
      <c r="D204" s="61" t="s">
        <v>194</v>
      </c>
      <c r="E204" s="61" t="s">
        <v>194</v>
      </c>
      <c r="F204" s="61">
        <v>0.05</v>
      </c>
      <c r="G204" s="61">
        <v>0.01</v>
      </c>
      <c r="H204" s="61">
        <v>0.17</v>
      </c>
      <c r="I204" s="61">
        <v>0.06</v>
      </c>
    </row>
    <row r="205" spans="1:9" x14ac:dyDescent="0.25">
      <c r="A205" s="31" t="s">
        <v>114</v>
      </c>
      <c r="B205" s="61" t="s">
        <v>194</v>
      </c>
      <c r="C205" s="61" t="s">
        <v>194</v>
      </c>
      <c r="D205" s="61" t="s">
        <v>194</v>
      </c>
      <c r="E205" s="61" t="s">
        <v>194</v>
      </c>
      <c r="F205" s="61">
        <v>-0.17</v>
      </c>
      <c r="G205" s="61">
        <v>-0.22</v>
      </c>
      <c r="H205" s="61">
        <v>0.13</v>
      </c>
      <c r="I205" s="61">
        <v>-0.03</v>
      </c>
    </row>
    <row r="206" spans="1:9" x14ac:dyDescent="0.25">
      <c r="A206" s="31" t="s">
        <v>115</v>
      </c>
      <c r="B206" s="61" t="s">
        <v>194</v>
      </c>
      <c r="C206" s="61" t="s">
        <v>194</v>
      </c>
      <c r="D206" s="61" t="s">
        <v>194</v>
      </c>
      <c r="E206" s="61" t="s">
        <v>194</v>
      </c>
      <c r="F206" s="61">
        <v>-0.13</v>
      </c>
      <c r="G206" s="61">
        <v>0.08</v>
      </c>
      <c r="H206" s="61">
        <v>0.14000000000000001</v>
      </c>
      <c r="I206" s="61">
        <v>-0.16</v>
      </c>
    </row>
    <row r="207" spans="1:9" x14ac:dyDescent="0.25">
      <c r="A207" s="31" t="s">
        <v>121</v>
      </c>
      <c r="B207" s="61" t="s">
        <v>194</v>
      </c>
      <c r="C207" s="61" t="s">
        <v>194</v>
      </c>
      <c r="D207" s="61" t="s">
        <v>194</v>
      </c>
      <c r="E207" s="61" t="s">
        <v>194</v>
      </c>
      <c r="F207" s="61">
        <v>0.04</v>
      </c>
      <c r="G207" s="61">
        <v>-0.14000000000000001</v>
      </c>
      <c r="H207" s="61">
        <v>-0.01</v>
      </c>
      <c r="I207" s="61">
        <v>0.42</v>
      </c>
    </row>
    <row r="208" spans="1:9" x14ac:dyDescent="0.25">
      <c r="A208" s="29" t="s">
        <v>108</v>
      </c>
      <c r="B208" s="61">
        <v>0</v>
      </c>
      <c r="C208" s="61">
        <v>0</v>
      </c>
      <c r="D208" s="61">
        <v>0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5" zoomScale="90" zoomScaleNormal="90" workbookViewId="0">
      <selection activeCell="B8" sqref="B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8">
        <f>B35+B66+B97+B128+B160+B179+B198</f>
        <v>4839</v>
      </c>
      <c r="C5" s="58">
        <f t="shared" ref="C5:N5" si="5">C35+C66+C97+C128+C160+C179+C198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8">
        <f>B38+B69+B100+B131+B163+B182+B201</f>
        <v>606</v>
      </c>
      <c r="C8" s="58">
        <f t="shared" ref="C8:N8" si="10">C38+C69+C100+C131+C163+C182+C201</f>
        <v>649</v>
      </c>
      <c r="D8" s="58">
        <f t="shared" si="10"/>
        <v>706</v>
      </c>
      <c r="E8" s="58">
        <f t="shared" si="10"/>
        <v>747</v>
      </c>
      <c r="F8" s="58">
        <f t="shared" si="10"/>
        <v>705</v>
      </c>
      <c r="G8" s="58">
        <f t="shared" si="10"/>
        <v>721</v>
      </c>
      <c r="H8" s="58">
        <f t="shared" si="10"/>
        <v>744</v>
      </c>
      <c r="I8" s="58">
        <f t="shared" si="10"/>
        <v>717</v>
      </c>
      <c r="J8" s="58">
        <f t="shared" si="10"/>
        <v>717</v>
      </c>
      <c r="K8" s="58">
        <f t="shared" si="10"/>
        <v>717</v>
      </c>
      <c r="L8" s="58">
        <f t="shared" si="10"/>
        <v>717</v>
      </c>
      <c r="M8" s="58">
        <f t="shared" si="10"/>
        <v>717</v>
      </c>
      <c r="N8" s="58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8">
        <f>B5-B8</f>
        <v>4233</v>
      </c>
      <c r="C11" s="58">
        <f t="shared" ref="C11:N11" si="15">C5-C8</f>
        <v>4642</v>
      </c>
      <c r="D11" s="58">
        <f t="shared" si="15"/>
        <v>4945</v>
      </c>
      <c r="E11" s="58">
        <f t="shared" si="15"/>
        <v>4379</v>
      </c>
      <c r="F11" s="58">
        <f t="shared" si="15"/>
        <v>4850</v>
      </c>
      <c r="G11" s="58">
        <f t="shared" si="15"/>
        <v>2976</v>
      </c>
      <c r="H11" s="58">
        <f t="shared" si="15"/>
        <v>6923</v>
      </c>
      <c r="I11" s="58">
        <f t="shared" si="15"/>
        <v>6856</v>
      </c>
      <c r="J11" s="58">
        <f t="shared" si="15"/>
        <v>6856</v>
      </c>
      <c r="K11" s="58">
        <f t="shared" si="15"/>
        <v>6856</v>
      </c>
      <c r="L11" s="58">
        <f t="shared" si="15"/>
        <v>6856</v>
      </c>
      <c r="M11" s="58">
        <f t="shared" si="15"/>
        <v>6856</v>
      </c>
      <c r="N11" s="58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8">
        <f>B45+B76+B107+B138+B170+B189+B208</f>
        <v>963</v>
      </c>
      <c r="C14" s="58">
        <f t="shared" ref="C14:N14" si="20">C45+C76+C107+C138+C170+C189+C208</f>
        <v>1143</v>
      </c>
      <c r="D14" s="58">
        <f t="shared" si="20"/>
        <v>1105</v>
      </c>
      <c r="E14" s="58">
        <f t="shared" si="20"/>
        <v>1028</v>
      </c>
      <c r="F14" s="58">
        <f t="shared" si="20"/>
        <v>1119</v>
      </c>
      <c r="G14" s="58">
        <f t="shared" si="20"/>
        <v>1086</v>
      </c>
      <c r="H14" s="58">
        <f t="shared" si="20"/>
        <v>695</v>
      </c>
      <c r="I14" s="58">
        <f t="shared" si="20"/>
        <v>758</v>
      </c>
      <c r="J14" s="58">
        <f t="shared" si="20"/>
        <v>758</v>
      </c>
      <c r="K14" s="58">
        <f t="shared" si="20"/>
        <v>758</v>
      </c>
      <c r="L14" s="58">
        <f t="shared" si="20"/>
        <v>758</v>
      </c>
      <c r="M14" s="58">
        <f t="shared" si="20"/>
        <v>758</v>
      </c>
      <c r="N14" s="58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8">
        <f>B48+B79+B110+B141+B173+B192+B211</f>
        <v>3011</v>
      </c>
      <c r="C17" s="58">
        <f t="shared" ref="C17:N17" si="25">C48+C79+C110+C141+C173+C192+C211</f>
        <v>3520</v>
      </c>
      <c r="D17" s="58">
        <f t="shared" si="25"/>
        <v>3989</v>
      </c>
      <c r="E17" s="58">
        <f t="shared" si="25"/>
        <v>4454</v>
      </c>
      <c r="F17" s="58">
        <f t="shared" si="25"/>
        <v>4744</v>
      </c>
      <c r="G17" s="58">
        <f t="shared" si="25"/>
        <v>4866</v>
      </c>
      <c r="H17" s="58">
        <f t="shared" si="25"/>
        <v>4904</v>
      </c>
      <c r="I17" s="58">
        <f t="shared" si="25"/>
        <v>4791</v>
      </c>
      <c r="J17" s="58">
        <f t="shared" si="25"/>
        <v>4791</v>
      </c>
      <c r="K17" s="58">
        <f t="shared" si="25"/>
        <v>4791</v>
      </c>
      <c r="L17" s="58">
        <f t="shared" si="25"/>
        <v>4791</v>
      </c>
      <c r="M17" s="58">
        <f t="shared" si="25"/>
        <v>4791</v>
      </c>
      <c r="N17" s="58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5" t="s">
        <v>131</v>
      </c>
      <c r="B200" s="66">
        <f t="shared" ref="B200:H200" si="841">+IFERROR(B198/B$196,"nm")</f>
        <v>12.463414634146341</v>
      </c>
      <c r="C200" s="66">
        <f t="shared" si="841"/>
        <v>12.662790697674419</v>
      </c>
      <c r="D200" s="66">
        <f t="shared" si="841"/>
        <v>-8.44</v>
      </c>
      <c r="E200" s="66">
        <f t="shared" si="841"/>
        <v>-51.769230769230766</v>
      </c>
      <c r="F200" s="66">
        <f t="shared" si="841"/>
        <v>242</v>
      </c>
      <c r="G200" s="66">
        <f t="shared" si="841"/>
        <v>168.63636363636363</v>
      </c>
      <c r="H200" s="66">
        <f t="shared" si="841"/>
        <v>-53</v>
      </c>
      <c r="I200" s="66">
        <f>+IFERROR(I198/I$196,"nm")</f>
        <v>28.958333333333332</v>
      </c>
      <c r="J200" s="67">
        <f>+I200</f>
        <v>28.958333333333332</v>
      </c>
      <c r="K200" s="67">
        <f t="shared" ref="K200" si="842">+J200</f>
        <v>28.958333333333332</v>
      </c>
      <c r="L200" s="67">
        <f t="shared" ref="L200" si="843">+K200</f>
        <v>28.958333333333332</v>
      </c>
      <c r="M200" s="67">
        <f t="shared" ref="M200" si="844">+L200</f>
        <v>28.958333333333332</v>
      </c>
      <c r="N200" s="67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4"/>
  <sheetViews>
    <sheetView tabSelected="1" topLeftCell="A33" workbookViewId="0">
      <selection activeCell="B74" sqref="B74"/>
    </sheetView>
  </sheetViews>
  <sheetFormatPr defaultRowHeight="15" x14ac:dyDescent="0.25"/>
  <cols>
    <col min="1" max="1" width="48.7109375" customWidth="1"/>
    <col min="2" max="8" width="11.7109375" customWidth="1"/>
    <col min="9" max="9" width="11.42578125" customWidth="1"/>
    <col min="10" max="10" width="1.140625" hidden="1" customWidth="1"/>
    <col min="11" max="11" width="10.85546875" customWidth="1"/>
    <col min="12" max="15" width="11.7109375" customWidth="1"/>
    <col min="16" max="16" width="7.85546875" customWidth="1"/>
  </cols>
  <sheetData>
    <row r="1" spans="1:1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</row>
    <row r="2" spans="1:10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</row>
    <row r="4" spans="1:10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I4" si="1">+IFERROR(D3/C3-1,"nm")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</row>
    <row r="5" spans="1:10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0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</row>
    <row r="7" spans="1:10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</row>
    <row r="8" spans="1:10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I8" si="2">+IFERROR(D7/C7-1,"nm")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</row>
    <row r="9" spans="1:10" x14ac:dyDescent="0.25">
      <c r="A9" s="41" t="s">
        <v>131</v>
      </c>
      <c r="B9" s="54">
        <f>+IFERROR(B7/B$3,"nm")</f>
        <v>0.13832881278389594</v>
      </c>
      <c r="C9" s="54">
        <f t="shared" ref="C9:I9" si="3">+IFERROR(C7/C$3,"nm")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</row>
    <row r="10" spans="1:10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0" x14ac:dyDescent="0.25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/>
    </row>
    <row r="12" spans="1:10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0" x14ac:dyDescent="0.25">
      <c r="A13" s="50" t="s">
        <v>145</v>
      </c>
      <c r="B13" s="56">
        <f>B12/B11</f>
        <v>0.22164090368608799</v>
      </c>
      <c r="C13" s="56">
        <f t="shared" ref="C13:I13" si="4">C12/C11</f>
        <v>0.18667531905688947</v>
      </c>
      <c r="D13" s="56">
        <f t="shared" si="4"/>
        <v>0.13221449038067951</v>
      </c>
      <c r="E13" s="56">
        <f t="shared" si="4"/>
        <v>0.55306358381502885</v>
      </c>
      <c r="F13" s="56">
        <f t="shared" si="4"/>
        <v>0.16079983336804832</v>
      </c>
      <c r="G13" s="56">
        <f t="shared" si="4"/>
        <v>0.12054035330793211</v>
      </c>
      <c r="H13" s="56">
        <f t="shared" si="4"/>
        <v>0.14021918630836211</v>
      </c>
      <c r="I13" s="56">
        <f t="shared" si="4"/>
        <v>9.0963764847391368E-2</v>
      </c>
      <c r="J13" s="56"/>
    </row>
    <row r="14" spans="1:10" ht="15.75" thickBot="1" x14ac:dyDescent="0.3">
      <c r="A14" s="6" t="s">
        <v>146</v>
      </c>
      <c r="B14" s="7">
        <f>B11-B12</f>
        <v>3273</v>
      </c>
      <c r="C14" s="7">
        <f t="shared" ref="C14:I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</row>
    <row r="15" spans="1:10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0" x14ac:dyDescent="0.25">
      <c r="A16" t="s">
        <v>148</v>
      </c>
      <c r="B16" s="57">
        <f>B14/B15</f>
        <v>1.8504070556309362</v>
      </c>
      <c r="C16" s="57">
        <f t="shared" ref="C16:I16" si="6">C14/C15</f>
        <v>2.1578192252510759</v>
      </c>
      <c r="D16" s="57">
        <f t="shared" si="6"/>
        <v>2.5059101654846336</v>
      </c>
      <c r="E16" s="57">
        <f t="shared" si="6"/>
        <v>1.1650895063588693</v>
      </c>
      <c r="F16" s="57">
        <f t="shared" si="6"/>
        <v>2.4894957983193278</v>
      </c>
      <c r="G16" s="57">
        <f t="shared" si="6"/>
        <v>1.5952500628298569</v>
      </c>
      <c r="H16" s="57">
        <f t="shared" si="6"/>
        <v>3.5584689946563937</v>
      </c>
      <c r="I16" s="57">
        <f t="shared" si="6"/>
        <v>3.7534144524459898</v>
      </c>
      <c r="J16" s="57"/>
    </row>
    <row r="17" spans="1:10" x14ac:dyDescent="0.25">
      <c r="A17" t="s">
        <v>149</v>
      </c>
      <c r="B17" s="57">
        <f>Historicals!B96/'Three Statements'!B15</f>
        <v>-0.508254183627318</v>
      </c>
      <c r="C17" s="57">
        <f>Historicals!C96/'Three Statements'!C15</f>
        <v>-0.58651362984218081</v>
      </c>
      <c r="D17" s="57">
        <f>Historicals!D96/'Three Statements'!D15</f>
        <v>-0.66962174940898345</v>
      </c>
      <c r="E17" s="57">
        <f>Historicals!E96/'Three Statements'!E15</f>
        <v>-0.74920137423904531</v>
      </c>
      <c r="F17" s="57">
        <f>Historicals!F96/'Three Statements'!F15</f>
        <v>-0.82303509639149774</v>
      </c>
      <c r="G17" s="57">
        <f>Historicals!G96/'Three Statements'!G15</f>
        <v>-0.91228951997989449</v>
      </c>
      <c r="H17" s="57">
        <f>Historicals!H96/'Three Statements'!H15</f>
        <v>-1.0177705977382876</v>
      </c>
      <c r="I17" s="57">
        <f>Historicals!I96/'Three Statements'!I15</f>
        <v>-1.1404271169605165</v>
      </c>
      <c r="J17" s="57"/>
    </row>
    <row r="18" spans="1:10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H18" si="7">+IFERROR(D17/C17-1,"nm")</f>
        <v>0.14169853067040461</v>
      </c>
      <c r="E18" s="54">
        <f t="shared" si="7"/>
        <v>0.11884265243818604</v>
      </c>
      <c r="F18" s="54">
        <f t="shared" si="7"/>
        <v>9.8549902190775418E-2</v>
      </c>
      <c r="G18" s="54">
        <f t="shared" si="7"/>
        <v>0.10844546481641237</v>
      </c>
      <c r="H18" s="54">
        <f t="shared" si="7"/>
        <v>0.11562237146023313</v>
      </c>
      <c r="I18" s="54">
        <f>+IFERROR(I17/H17-1,"nm")</f>
        <v>0.12051489745803123</v>
      </c>
      <c r="J18" s="54"/>
    </row>
    <row r="19" spans="1:10" x14ac:dyDescent="0.25">
      <c r="A19" s="50" t="s">
        <v>150</v>
      </c>
      <c r="B19" s="56">
        <f>B17/B16</f>
        <v>-0.27467155514818214</v>
      </c>
      <c r="C19" s="56">
        <f t="shared" ref="C19:I19" si="8">C17/C16</f>
        <v>-0.27180851063829792</v>
      </c>
      <c r="D19" s="56">
        <f t="shared" si="8"/>
        <v>-0.26721698113207548</v>
      </c>
      <c r="E19" s="56">
        <f t="shared" si="8"/>
        <v>-0.64304190377651316</v>
      </c>
      <c r="F19" s="56">
        <f t="shared" si="8"/>
        <v>-0.33060312732688008</v>
      </c>
      <c r="G19" s="56">
        <f t="shared" si="8"/>
        <v>-0.57187869239858213</v>
      </c>
      <c r="H19" s="56">
        <f t="shared" si="8"/>
        <v>-0.286013619696176</v>
      </c>
      <c r="I19" s="56">
        <f t="shared" si="8"/>
        <v>-0.30383724776711873</v>
      </c>
      <c r="J19" s="56"/>
    </row>
    <row r="20" spans="1:10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0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0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</row>
    <row r="24" spans="1:10" x14ac:dyDescent="0.25">
      <c r="A24" s="50" t="s">
        <v>155</v>
      </c>
      <c r="B24" s="46">
        <f>+IFERROR(B23/B$3,"nm")</f>
        <v>0.18182412339466031</v>
      </c>
      <c r="C24" s="46">
        <f t="shared" ref="C24:I24" si="9">+IFERROR(C23/C$3,"nm")</f>
        <v>0.1818631084754139</v>
      </c>
      <c r="D24" s="46">
        <f t="shared" si="9"/>
        <v>0.19458515283842795</v>
      </c>
      <c r="E24" s="46">
        <f t="shared" si="9"/>
        <v>0.17803665137236585</v>
      </c>
      <c r="F24" s="46">
        <f t="shared" si="9"/>
        <v>0.18615947030702765</v>
      </c>
      <c r="G24" s="46">
        <f t="shared" si="9"/>
        <v>0.21035745795791783</v>
      </c>
      <c r="H24" s="46">
        <f t="shared" si="9"/>
        <v>0.19042166240064665</v>
      </c>
      <c r="I24" s="46">
        <f t="shared" si="9"/>
        <v>0.20828516377649325</v>
      </c>
      <c r="J24" s="46"/>
    </row>
    <row r="25" spans="1:10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0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0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0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0" x14ac:dyDescent="0.2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0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0" ht="15.75" thickBot="1" x14ac:dyDescent="0.3">
      <c r="A31" s="6" t="s">
        <v>160</v>
      </c>
      <c r="B31" s="7">
        <f>B21+B22+B23+B25+B26+B27+B28+B29+B30</f>
        <v>19466</v>
      </c>
      <c r="C31" s="7">
        <f t="shared" ref="C31:I31" si="10">C21+C22+C23+C25+C26+C27+C28+C29+C30</f>
        <v>19188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/>
    </row>
    <row r="32" spans="1:10" ht="15.75" thickTop="1" x14ac:dyDescent="0.25">
      <c r="A32" t="s">
        <v>161</v>
      </c>
      <c r="B32" s="3">
        <f t="shared" ref="B32:H32" si="11">B33+B34</f>
        <v>181</v>
      </c>
      <c r="C32" s="3">
        <f t="shared" si="11"/>
        <v>45</v>
      </c>
      <c r="D32" s="3">
        <f t="shared" si="11"/>
        <v>331</v>
      </c>
      <c r="E32" s="3">
        <f t="shared" si="11"/>
        <v>342</v>
      </c>
      <c r="F32" s="3">
        <f t="shared" si="11"/>
        <v>15</v>
      </c>
      <c r="G32" s="3">
        <f t="shared" si="11"/>
        <v>251</v>
      </c>
      <c r="H32" s="3">
        <f t="shared" si="11"/>
        <v>2</v>
      </c>
      <c r="I32" s="3">
        <f>I33+I34</f>
        <v>510</v>
      </c>
      <c r="J32" s="3"/>
    </row>
    <row r="33" spans="1:10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25">
      <c r="A36" t="s">
        <v>49</v>
      </c>
      <c r="B36" s="59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2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25">
      <c r="A39" t="s">
        <v>164</v>
      </c>
      <c r="B39" s="3">
        <f>SUM(B40:B42)</f>
        <v>12707</v>
      </c>
      <c r="C39" s="3">
        <f t="shared" ref="C39:H39" si="12">SUM(C40:C42)</f>
        <v>12258</v>
      </c>
      <c r="D39" s="3">
        <f t="shared" si="12"/>
        <v>12407</v>
      </c>
      <c r="E39" s="3">
        <f t="shared" si="12"/>
        <v>9812</v>
      </c>
      <c r="F39" s="3">
        <f t="shared" si="12"/>
        <v>9040</v>
      </c>
      <c r="G39" s="3">
        <f t="shared" si="12"/>
        <v>8055</v>
      </c>
      <c r="H39" s="3">
        <f t="shared" si="12"/>
        <v>12767</v>
      </c>
      <c r="I39" s="3">
        <f>SUM(I40:I42)</f>
        <v>15281</v>
      </c>
      <c r="J39" s="3"/>
    </row>
    <row r="40" spans="1:10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.75" thickBot="1" x14ac:dyDescent="0.3">
      <c r="A43" s="6" t="s">
        <v>168</v>
      </c>
      <c r="B43" s="7">
        <f>B32+B36+B38+B39+B35++B37</f>
        <v>19466</v>
      </c>
      <c r="C43" s="7">
        <f t="shared" ref="C43:I43" si="13">C32+C36+C38+C39+C35++C37</f>
        <v>19188</v>
      </c>
      <c r="D43" s="7">
        <f t="shared" si="13"/>
        <v>21211</v>
      </c>
      <c r="E43" s="7">
        <f t="shared" si="13"/>
        <v>20257</v>
      </c>
      <c r="F43" s="7">
        <f t="shared" si="13"/>
        <v>21105</v>
      </c>
      <c r="G43" s="7">
        <f t="shared" si="13"/>
        <v>29094</v>
      </c>
      <c r="H43" s="7">
        <f t="shared" si="13"/>
        <v>34904</v>
      </c>
      <c r="I43" s="7">
        <f t="shared" si="13"/>
        <v>36963</v>
      </c>
      <c r="J43" s="7"/>
    </row>
    <row r="44" spans="1:10" ht="15.75" thickTop="1" x14ac:dyDescent="0.25">
      <c r="A44" s="53" t="s">
        <v>169</v>
      </c>
      <c r="B44" s="53">
        <f t="shared" ref="B44:I44" si="14">B31-B43</f>
        <v>0</v>
      </c>
      <c r="C44" s="53">
        <f t="shared" si="14"/>
        <v>0</v>
      </c>
      <c r="D44" s="53">
        <f t="shared" si="14"/>
        <v>0</v>
      </c>
      <c r="E44" s="53">
        <f t="shared" si="14"/>
        <v>0</v>
      </c>
      <c r="F44" s="53">
        <f t="shared" si="14"/>
        <v>0</v>
      </c>
      <c r="G44" s="53">
        <f t="shared" si="14"/>
        <v>0</v>
      </c>
      <c r="H44" s="53">
        <f t="shared" si="14"/>
        <v>0</v>
      </c>
      <c r="I44" s="53">
        <f t="shared" si="14"/>
        <v>0</v>
      </c>
      <c r="J44" s="53"/>
    </row>
    <row r="45" spans="1:10" x14ac:dyDescent="0.25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25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25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0" x14ac:dyDescent="0.25">
      <c r="A49" s="1" t="s">
        <v>172</v>
      </c>
      <c r="B49" s="9">
        <f t="shared" ref="B49:I49" si="15">B46*(1-B13)</f>
        <v>3294.7940546967893</v>
      </c>
      <c r="C49" s="9">
        <f t="shared" si="15"/>
        <v>3775.4531689379191</v>
      </c>
      <c r="D49" s="9">
        <f t="shared" si="15"/>
        <v>4291.19934506754</v>
      </c>
      <c r="E49" s="9">
        <f t="shared" si="15"/>
        <v>1957.1345664739886</v>
      </c>
      <c r="F49" s="9">
        <f t="shared" si="15"/>
        <v>4070.1208081649661</v>
      </c>
      <c r="G49" s="9">
        <f t="shared" si="15"/>
        <v>2617.2719085555941</v>
      </c>
      <c r="H49" s="9">
        <f t="shared" si="15"/>
        <v>5952.2625731872085</v>
      </c>
      <c r="I49" s="9">
        <f t="shared" si="15"/>
        <v>6232.3524282062854</v>
      </c>
      <c r="J49" s="9"/>
    </row>
    <row r="50" spans="1:10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0" x14ac:dyDescent="0.25">
      <c r="A51" t="s">
        <v>174</v>
      </c>
      <c r="B51" s="3">
        <f>2922-B22</f>
        <v>850</v>
      </c>
      <c r="C51" s="3">
        <f>B22-C22</f>
        <v>-247</v>
      </c>
      <c r="D51" s="3">
        <f>C22-D22</f>
        <v>-52</v>
      </c>
      <c r="E51" s="3">
        <f>D22-E22</f>
        <v>1375</v>
      </c>
      <c r="F51" s="3">
        <f t="shared" ref="F51:I51" si="16">E22-F22</f>
        <v>799</v>
      </c>
      <c r="G51" s="3">
        <f t="shared" si="16"/>
        <v>-242</v>
      </c>
      <c r="H51" s="3">
        <f t="shared" si="16"/>
        <v>-3148</v>
      </c>
      <c r="I51" s="3">
        <f t="shared" si="16"/>
        <v>-836</v>
      </c>
      <c r="J51" s="3"/>
    </row>
    <row r="52" spans="1:10" x14ac:dyDescent="0.25">
      <c r="A52" t="s">
        <v>135</v>
      </c>
      <c r="B52" s="3">
        <f>Historicals!B83-Historicals!B108</f>
        <v>-1169</v>
      </c>
      <c r="C52" s="3">
        <f>Historicals!C83-Historicals!C108</f>
        <v>-1395</v>
      </c>
      <c r="D52" s="3">
        <f>Historicals!D83-Historicals!D108</f>
        <v>-1371</v>
      </c>
      <c r="E52" s="3">
        <f>Historicals!E83-Historicals!E108</f>
        <v>-1322</v>
      </c>
      <c r="F52" s="3">
        <f>Historicals!F83-Historicals!F108</f>
        <v>-1279</v>
      </c>
      <c r="G52" s="3">
        <f>Historicals!G83-Historicals!G108</f>
        <v>-1207</v>
      </c>
      <c r="H52" s="3">
        <f>Historicals!H83-Historicals!H108</f>
        <v>-874</v>
      </c>
      <c r="I52" s="3">
        <f>Historicals!I83-Historicals!I108</f>
        <v>-918</v>
      </c>
      <c r="J52" s="3"/>
    </row>
    <row r="53" spans="1:10" x14ac:dyDescent="0.25">
      <c r="A53" s="1" t="s">
        <v>175</v>
      </c>
      <c r="B53" s="9">
        <f>B55-B52</f>
        <v>5849</v>
      </c>
      <c r="C53" s="9">
        <f t="shared" ref="C53:I53" si="17">C55-C52</f>
        <v>4491</v>
      </c>
      <c r="D53" s="9">
        <f t="shared" si="17"/>
        <v>5217</v>
      </c>
      <c r="E53" s="9">
        <f t="shared" si="17"/>
        <v>6277</v>
      </c>
      <c r="F53" s="9">
        <f t="shared" si="17"/>
        <v>7182</v>
      </c>
      <c r="G53" s="9">
        <f t="shared" si="17"/>
        <v>3692</v>
      </c>
      <c r="H53" s="9">
        <f t="shared" si="17"/>
        <v>7531</v>
      </c>
      <c r="I53" s="9">
        <f t="shared" si="17"/>
        <v>6106</v>
      </c>
      <c r="J53" s="9"/>
    </row>
    <row r="54" spans="1:10" x14ac:dyDescent="0.25">
      <c r="A54" t="s">
        <v>176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-935</v>
      </c>
      <c r="E54" s="3">
        <f>Historicals!E72+Historicals!E73+Historicals!E74+Historicals!E75</f>
        <v>1482</v>
      </c>
      <c r="F54" s="3">
        <f>Historicals!F72+Historicals!F73+Historicals!F74+Historicals!F75</f>
        <v>562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</row>
    <row r="55" spans="1:10" x14ac:dyDescent="0.25">
      <c r="A55" s="27" t="s">
        <v>177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</row>
    <row r="56" spans="1:10" x14ac:dyDescent="0.25">
      <c r="A56" t="s">
        <v>178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/>
    </row>
    <row r="57" spans="1:10" x14ac:dyDescent="0.25">
      <c r="A57" t="s">
        <v>179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</row>
    <row r="58" spans="1:10" x14ac:dyDescent="0.25">
      <c r="A58" s="27" t="s">
        <v>180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/>
    </row>
    <row r="59" spans="1:10" x14ac:dyDescent="0.25">
      <c r="A59" t="s">
        <v>181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/>
    </row>
    <row r="60" spans="1:10" x14ac:dyDescent="0.25">
      <c r="A60" s="50" t="s">
        <v>129</v>
      </c>
      <c r="B60" s="54" t="str">
        <f>+IFERROR(B59/A59-1,"nm")</f>
        <v>nm</v>
      </c>
      <c r="C60" s="54">
        <f>+IFERROR(C59/B59-1,"nm")</f>
        <v>-1.3618677042801508E-2</v>
      </c>
      <c r="D60" s="54">
        <f t="shared" ref="D60:I60" si="18">+IFERROR(D59/C59-1,"nm")</f>
        <v>-3.5502958579881616E-2</v>
      </c>
      <c r="E60" s="54">
        <f t="shared" si="18"/>
        <v>0.49897750511247452</v>
      </c>
      <c r="F60" s="54">
        <f t="shared" si="18"/>
        <v>-4.5020463847203263E-2</v>
      </c>
      <c r="G60" s="54">
        <f t="shared" si="18"/>
        <v>0.26428571428571423</v>
      </c>
      <c r="H60" s="54">
        <f t="shared" si="18"/>
        <v>0.32429378531073438</v>
      </c>
      <c r="I60" s="54">
        <f t="shared" si="18"/>
        <v>-1.7918088737201354E-2</v>
      </c>
      <c r="J60" s="54"/>
    </row>
    <row r="61" spans="1:10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0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0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0" x14ac:dyDescent="0.25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/>
    </row>
    <row r="65" spans="1:10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25">
      <c r="A66" s="27" t="s">
        <v>187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/>
    </row>
    <row r="67" spans="1:10" x14ac:dyDescent="0.25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</row>
    <row r="68" spans="1:10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.75" thickTop="1" x14ac:dyDescent="0.25">
      <c r="A69" s="68" t="s">
        <v>169</v>
      </c>
      <c r="B69" s="40">
        <f>+B21-B68</f>
        <v>0</v>
      </c>
      <c r="C69" s="40">
        <f t="shared" ref="C69:I69" si="19">+C21-C68</f>
        <v>0</v>
      </c>
      <c r="D69" s="40">
        <f t="shared" si="19"/>
        <v>0</v>
      </c>
      <c r="E69" s="40">
        <f t="shared" si="19"/>
        <v>0</v>
      </c>
      <c r="F69" s="40">
        <f t="shared" si="19"/>
        <v>0</v>
      </c>
      <c r="G69" s="40">
        <f t="shared" si="19"/>
        <v>0</v>
      </c>
      <c r="H69" s="40">
        <f t="shared" si="19"/>
        <v>0</v>
      </c>
      <c r="I69" s="40">
        <f t="shared" si="19"/>
        <v>0</v>
      </c>
      <c r="J69" s="40"/>
    </row>
    <row r="70" spans="1:10" x14ac:dyDescent="0.25">
      <c r="A70" s="1" t="s">
        <v>190</v>
      </c>
      <c r="B70" s="47">
        <f>B32+B36-(B21+B22)</f>
        <v>-4664</v>
      </c>
      <c r="C70" s="47">
        <f t="shared" ref="C70:I70" si="20">C32+C36-(C21+C22)</f>
        <v>-3419</v>
      </c>
      <c r="D70" s="47">
        <f t="shared" si="20"/>
        <v>-2377</v>
      </c>
      <c r="E70" s="47">
        <f t="shared" si="20"/>
        <v>-1435</v>
      </c>
      <c r="F70" s="47">
        <f t="shared" si="20"/>
        <v>-1184</v>
      </c>
      <c r="G70" s="47">
        <f t="shared" si="20"/>
        <v>870</v>
      </c>
      <c r="H70" s="47">
        <f t="shared" si="20"/>
        <v>-4061</v>
      </c>
      <c r="I70" s="47">
        <f t="shared" si="20"/>
        <v>-3567</v>
      </c>
      <c r="J70" s="47"/>
    </row>
    <row r="72" spans="1:10" x14ac:dyDescent="0.25">
      <c r="B72" s="58"/>
    </row>
    <row r="74" spans="1:10" x14ac:dyDescent="0.25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2024-01-14T20:15:27Z</dcterms:modified>
</cp:coreProperties>
</file>