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66925"/>
  <mc:AlternateContent xmlns:mc="http://schemas.openxmlformats.org/markup-compatibility/2006">
    <mc:Choice Requires="x15">
      <x15ac:absPath xmlns:x15ac="http://schemas.microsoft.com/office/spreadsheetml/2010/11/ac" url="C:\Users\babal\Downloads\"/>
    </mc:Choice>
  </mc:AlternateContent>
  <xr:revisionPtr revIDLastSave="0" documentId="13_ncr:1_{319D88BA-0600-45C8-A52F-80E9E4E58913}" xr6:coauthVersionLast="47" xr6:coauthVersionMax="47" xr10:uidLastSave="{00000000-0000-0000-0000-000000000000}"/>
  <bookViews>
    <workbookView xWindow="-120" yWindow="-120" windowWidth="20730" windowHeight="1104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6" i="3" l="1"/>
  <c r="G126" i="3"/>
  <c r="H126" i="3"/>
  <c r="I126" i="3"/>
  <c r="E126" i="3"/>
  <c r="Q128" i="3"/>
  <c r="B126" i="3"/>
  <c r="B3" i="3" s="1"/>
  <c r="F163" i="1"/>
  <c r="F164" i="1" s="1"/>
  <c r="B163" i="1"/>
  <c r="I14" i="3"/>
  <c r="I15" i="3" s="1"/>
  <c r="H14" i="3"/>
  <c r="G14" i="3"/>
  <c r="E14" i="3"/>
  <c r="D14" i="3"/>
  <c r="C14" i="3"/>
  <c r="I11" i="3"/>
  <c r="H11" i="3"/>
  <c r="G11" i="3"/>
  <c r="F11" i="3"/>
  <c r="E11" i="3"/>
  <c r="D11" i="3"/>
  <c r="C11" i="3"/>
  <c r="B11" i="3"/>
  <c r="C8" i="3"/>
  <c r="D8" i="3"/>
  <c r="E8" i="3"/>
  <c r="F8" i="3"/>
  <c r="F9" i="3" s="1"/>
  <c r="G8" i="3"/>
  <c r="H8" i="3"/>
  <c r="I8" i="3"/>
  <c r="B8" i="3"/>
  <c r="F5" i="3"/>
  <c r="G5" i="3"/>
  <c r="H5" i="3"/>
  <c r="I5" i="3"/>
  <c r="D5" i="3"/>
  <c r="E5" i="3"/>
  <c r="C5" i="3"/>
  <c r="B5" i="3"/>
  <c r="I3" i="3"/>
  <c r="H3" i="3"/>
  <c r="G3" i="3"/>
  <c r="F3" i="3"/>
  <c r="E3" i="3"/>
  <c r="E10" i="3" s="1"/>
  <c r="D3" i="3"/>
  <c r="D10" i="3" s="1"/>
  <c r="C3" i="3"/>
  <c r="C13" i="3" s="1"/>
  <c r="B99" i="3"/>
  <c r="I99" i="3"/>
  <c r="H99" i="3"/>
  <c r="G99" i="3"/>
  <c r="F99" i="3"/>
  <c r="E99" i="3"/>
  <c r="D99" i="3"/>
  <c r="C99" i="3"/>
  <c r="I72" i="3"/>
  <c r="H72" i="3"/>
  <c r="G72" i="3"/>
  <c r="F72" i="3"/>
  <c r="E72" i="3"/>
  <c r="D72" i="3"/>
  <c r="C72" i="3"/>
  <c r="B72" i="3"/>
  <c r="I45" i="3"/>
  <c r="H45" i="3"/>
  <c r="G45" i="3"/>
  <c r="F45" i="3"/>
  <c r="E45" i="3"/>
  <c r="D45" i="3"/>
  <c r="C45" i="3"/>
  <c r="B45" i="3"/>
  <c r="I18" i="3"/>
  <c r="H18" i="3"/>
  <c r="G18" i="3"/>
  <c r="F18" i="3"/>
  <c r="E18" i="3"/>
  <c r="D18" i="3"/>
  <c r="C18" i="3"/>
  <c r="B18" i="3"/>
  <c r="B19" i="3" s="1"/>
  <c r="J44" i="3"/>
  <c r="I95" i="3"/>
  <c r="C80" i="3"/>
  <c r="D80" i="3"/>
  <c r="E80" i="3"/>
  <c r="F80" i="3"/>
  <c r="G80" i="3"/>
  <c r="H80" i="3"/>
  <c r="I80" i="3"/>
  <c r="B80" i="3"/>
  <c r="C7" i="3"/>
  <c r="F7" i="3"/>
  <c r="C59" i="3"/>
  <c r="I35" i="3"/>
  <c r="I30" i="3"/>
  <c r="D16" i="3"/>
  <c r="F13" i="3"/>
  <c r="E16" i="3"/>
  <c r="H15" i="3"/>
  <c r="C12" i="3"/>
  <c r="B12" i="3"/>
  <c r="C10" i="3"/>
  <c r="H9" i="3"/>
  <c r="C9" i="3"/>
  <c r="C205" i="1"/>
  <c r="D205" i="1"/>
  <c r="E205" i="1"/>
  <c r="F205" i="1"/>
  <c r="G205" i="1"/>
  <c r="H205" i="1"/>
  <c r="I205" i="1"/>
  <c r="B205" i="1"/>
  <c r="C185" i="3"/>
  <c r="D185" i="3"/>
  <c r="E185" i="3"/>
  <c r="I185" i="3"/>
  <c r="C183" i="3"/>
  <c r="D183" i="3"/>
  <c r="E183" i="3"/>
  <c r="G183" i="3"/>
  <c r="H183" i="3"/>
  <c r="I183" i="3"/>
  <c r="B183" i="3"/>
  <c r="B185" i="3" s="1"/>
  <c r="I182" i="3"/>
  <c r="B182" i="3"/>
  <c r="C179" i="3"/>
  <c r="D179" i="3"/>
  <c r="G176" i="3"/>
  <c r="C180" i="3"/>
  <c r="C182" i="3" s="1"/>
  <c r="D180" i="3"/>
  <c r="D182" i="3" s="1"/>
  <c r="E180" i="3"/>
  <c r="E182" i="3" s="1"/>
  <c r="F180" i="3"/>
  <c r="F182" i="3" s="1"/>
  <c r="G180" i="3"/>
  <c r="G174" i="3" s="1"/>
  <c r="H180" i="3"/>
  <c r="I180" i="3"/>
  <c r="B180" i="3"/>
  <c r="C177" i="3"/>
  <c r="C174" i="3" s="1"/>
  <c r="C176" i="3" s="1"/>
  <c r="D177" i="3"/>
  <c r="E177" i="3"/>
  <c r="E179" i="3" s="1"/>
  <c r="F177" i="3"/>
  <c r="F174" i="3" s="1"/>
  <c r="G177" i="3"/>
  <c r="G179" i="3" s="1"/>
  <c r="H177" i="3"/>
  <c r="H179" i="3" s="1"/>
  <c r="I177" i="3"/>
  <c r="I179" i="3" s="1"/>
  <c r="B177" i="3"/>
  <c r="B179" i="3" s="1"/>
  <c r="C172" i="3"/>
  <c r="D172" i="3"/>
  <c r="E172" i="3"/>
  <c r="F172" i="3"/>
  <c r="F176" i="3" s="1"/>
  <c r="G172" i="3"/>
  <c r="H172" i="3"/>
  <c r="H173" i="3" s="1"/>
  <c r="I172" i="3"/>
  <c r="B172" i="3"/>
  <c r="C173" i="3" s="1"/>
  <c r="D170" i="3"/>
  <c r="E170" i="3"/>
  <c r="I170" i="3"/>
  <c r="B170" i="3"/>
  <c r="C168" i="3"/>
  <c r="D168" i="3"/>
  <c r="E168" i="3"/>
  <c r="F168" i="3"/>
  <c r="G168" i="3"/>
  <c r="H168" i="3"/>
  <c r="H170" i="3" s="1"/>
  <c r="I168" i="3"/>
  <c r="B168" i="3"/>
  <c r="B163" i="3"/>
  <c r="D164" i="3"/>
  <c r="E164" i="3"/>
  <c r="F164" i="3"/>
  <c r="F167" i="3"/>
  <c r="C165" i="3"/>
  <c r="D165" i="3"/>
  <c r="D167" i="3" s="1"/>
  <c r="E165" i="3"/>
  <c r="F165" i="3"/>
  <c r="G165" i="3"/>
  <c r="H165" i="3"/>
  <c r="H167" i="3" s="1"/>
  <c r="I165" i="3"/>
  <c r="I159" i="3" s="1"/>
  <c r="I161" i="3" s="1"/>
  <c r="B165" i="3"/>
  <c r="C162" i="3"/>
  <c r="D162" i="3"/>
  <c r="E162" i="3"/>
  <c r="F162" i="3"/>
  <c r="G162" i="3"/>
  <c r="H162" i="3"/>
  <c r="H164" i="3" s="1"/>
  <c r="I162" i="3"/>
  <c r="B162" i="3"/>
  <c r="A171" i="3"/>
  <c r="H174" i="3"/>
  <c r="H176" i="3" s="1"/>
  <c r="E174" i="3"/>
  <c r="E176" i="3" s="1"/>
  <c r="D174" i="3"/>
  <c r="D176" i="3" s="1"/>
  <c r="E173" i="3"/>
  <c r="D173" i="3"/>
  <c r="B173" i="3"/>
  <c r="K171" i="3"/>
  <c r="L171" i="3" s="1"/>
  <c r="M171" i="3" s="1"/>
  <c r="N171" i="3" s="1"/>
  <c r="J171" i="3"/>
  <c r="H171" i="3"/>
  <c r="G171" i="3" s="1"/>
  <c r="F171" i="3" s="1"/>
  <c r="E171" i="3" s="1"/>
  <c r="D171" i="3" s="1"/>
  <c r="C171" i="3" s="1"/>
  <c r="B171" i="3" s="1"/>
  <c r="H159" i="3"/>
  <c r="H161" i="3" s="1"/>
  <c r="D159" i="3"/>
  <c r="D161" i="3" s="1"/>
  <c r="C157" i="3"/>
  <c r="C167" i="3" s="1"/>
  <c r="D157" i="3"/>
  <c r="E157" i="3"/>
  <c r="E158" i="3" s="1"/>
  <c r="F157" i="3"/>
  <c r="F158" i="3" s="1"/>
  <c r="G157" i="3"/>
  <c r="G170" i="3" s="1"/>
  <c r="H157" i="3"/>
  <c r="I157" i="3"/>
  <c r="B157" i="3"/>
  <c r="H158" i="3"/>
  <c r="B142" i="3"/>
  <c r="C138" i="3"/>
  <c r="D138" i="3"/>
  <c r="E138" i="3"/>
  <c r="F138" i="3"/>
  <c r="G138" i="3"/>
  <c r="H138" i="3"/>
  <c r="I138" i="3"/>
  <c r="B138" i="3"/>
  <c r="C134" i="3"/>
  <c r="D134" i="3"/>
  <c r="E134" i="3"/>
  <c r="F134" i="3"/>
  <c r="G134" i="3"/>
  <c r="H134" i="3"/>
  <c r="I134" i="3"/>
  <c r="B134" i="3"/>
  <c r="C130" i="3"/>
  <c r="D130" i="3"/>
  <c r="E130" i="3"/>
  <c r="F130" i="3"/>
  <c r="G130" i="3"/>
  <c r="H130" i="3"/>
  <c r="I130" i="3"/>
  <c r="B130" i="3"/>
  <c r="A156" i="3"/>
  <c r="J156" i="3"/>
  <c r="K156" i="3" s="1"/>
  <c r="L156" i="3" s="1"/>
  <c r="M156" i="3" s="1"/>
  <c r="N156" i="3" s="1"/>
  <c r="H156" i="3"/>
  <c r="G156" i="3" s="1"/>
  <c r="F156" i="3" s="1"/>
  <c r="E156" i="3" s="1"/>
  <c r="D156" i="3" s="1"/>
  <c r="C156" i="3" s="1"/>
  <c r="B156" i="3" s="1"/>
  <c r="C153" i="3"/>
  <c r="D153" i="3"/>
  <c r="E153" i="3"/>
  <c r="F153" i="3"/>
  <c r="G153" i="3"/>
  <c r="H153" i="3"/>
  <c r="H155" i="3" s="1"/>
  <c r="I153" i="3"/>
  <c r="B153" i="3"/>
  <c r="C150" i="3"/>
  <c r="C144" i="3" s="1"/>
  <c r="D150" i="3"/>
  <c r="D152" i="3" s="1"/>
  <c r="E150" i="3"/>
  <c r="F150" i="3"/>
  <c r="F152" i="3" s="1"/>
  <c r="G150" i="3"/>
  <c r="H150" i="3"/>
  <c r="I150" i="3"/>
  <c r="B150" i="3"/>
  <c r="C147" i="3"/>
  <c r="D147" i="3"/>
  <c r="D149" i="3" s="1"/>
  <c r="E147" i="3"/>
  <c r="F147" i="3"/>
  <c r="G147" i="3"/>
  <c r="H147" i="3"/>
  <c r="I147" i="3"/>
  <c r="I144" i="3" s="1"/>
  <c r="B147" i="3"/>
  <c r="B144" i="3" s="1"/>
  <c r="B145" i="3" s="1"/>
  <c r="C142" i="3"/>
  <c r="D142" i="3"/>
  <c r="E142" i="3"/>
  <c r="F142" i="3"/>
  <c r="G142" i="3"/>
  <c r="H142" i="3"/>
  <c r="I142" i="3"/>
  <c r="C140" i="3"/>
  <c r="D140" i="3"/>
  <c r="D141" i="3" s="1"/>
  <c r="E140" i="3"/>
  <c r="E141" i="3" s="1"/>
  <c r="F140" i="3"/>
  <c r="F141" i="3" s="1"/>
  <c r="G140" i="3"/>
  <c r="H141" i="3" s="1"/>
  <c r="H140" i="3"/>
  <c r="I140" i="3"/>
  <c r="I141" i="3" s="1"/>
  <c r="B140" i="3"/>
  <c r="B141" i="3" s="1"/>
  <c r="C136" i="3"/>
  <c r="D137" i="3" s="1"/>
  <c r="D136" i="3"/>
  <c r="E136" i="3"/>
  <c r="E137" i="3" s="1"/>
  <c r="F136" i="3"/>
  <c r="G136" i="3"/>
  <c r="H136" i="3"/>
  <c r="H137" i="3" s="1"/>
  <c r="I136" i="3"/>
  <c r="I137" i="3" s="1"/>
  <c r="B136" i="3"/>
  <c r="C132" i="3"/>
  <c r="D132" i="3"/>
  <c r="E132" i="3"/>
  <c r="F132" i="3"/>
  <c r="G132" i="3"/>
  <c r="H133" i="3" s="1"/>
  <c r="H132" i="3"/>
  <c r="I132" i="3"/>
  <c r="I133" i="3" s="1"/>
  <c r="B132" i="3"/>
  <c r="C128" i="3"/>
  <c r="D128" i="3"/>
  <c r="D129" i="3" s="1"/>
  <c r="E128" i="3"/>
  <c r="E129" i="3" s="1"/>
  <c r="F128" i="3"/>
  <c r="G128" i="3"/>
  <c r="H128" i="3"/>
  <c r="I128" i="3"/>
  <c r="B128" i="3"/>
  <c r="C126" i="3"/>
  <c r="D126" i="3"/>
  <c r="E127" i="3"/>
  <c r="D155" i="3"/>
  <c r="H144" i="3"/>
  <c r="D133" i="3"/>
  <c r="H129" i="3"/>
  <c r="H127" i="3"/>
  <c r="D127" i="3"/>
  <c r="A125" i="3"/>
  <c r="J125" i="3"/>
  <c r="K125" i="3" s="1"/>
  <c r="L125" i="3" s="1"/>
  <c r="M125" i="3" s="1"/>
  <c r="N125" i="3" s="1"/>
  <c r="H125" i="3"/>
  <c r="G125" i="3" s="1"/>
  <c r="F125" i="3" s="1"/>
  <c r="E125" i="3" s="1"/>
  <c r="D125" i="3" s="1"/>
  <c r="C125" i="3" s="1"/>
  <c r="B125" i="3" s="1"/>
  <c r="D13" i="3"/>
  <c r="G4" i="3"/>
  <c r="J98" i="3"/>
  <c r="K98" i="3" s="1"/>
  <c r="L98" i="3" s="1"/>
  <c r="M98" i="3" s="1"/>
  <c r="N98" i="3" s="1"/>
  <c r="J71" i="3"/>
  <c r="K71" i="3" s="1"/>
  <c r="L71" i="3" s="1"/>
  <c r="M71" i="3" s="1"/>
  <c r="N71" i="3" s="1"/>
  <c r="K44" i="3"/>
  <c r="L44" i="3" s="1"/>
  <c r="M44" i="3" s="1"/>
  <c r="N44" i="3" s="1"/>
  <c r="H98" i="3"/>
  <c r="G98" i="3" s="1"/>
  <c r="F98" i="3" s="1"/>
  <c r="E98" i="3" s="1"/>
  <c r="D98" i="3" s="1"/>
  <c r="C98" i="3" s="1"/>
  <c r="B98" i="3" s="1"/>
  <c r="H71" i="3"/>
  <c r="G71" i="3" s="1"/>
  <c r="F71" i="3" s="1"/>
  <c r="E71" i="3" s="1"/>
  <c r="D71" i="3" s="1"/>
  <c r="C71" i="3" s="1"/>
  <c r="B71" i="3" s="1"/>
  <c r="H44" i="3"/>
  <c r="G44" i="3" s="1"/>
  <c r="F44" i="3" s="1"/>
  <c r="E44" i="3" s="1"/>
  <c r="D44" i="3" s="1"/>
  <c r="C44" i="3" s="1"/>
  <c r="B44" i="3" s="1"/>
  <c r="C122" i="3"/>
  <c r="D122" i="3"/>
  <c r="E122" i="3"/>
  <c r="F122" i="3"/>
  <c r="G122" i="3"/>
  <c r="H122" i="3"/>
  <c r="I122" i="3"/>
  <c r="B122" i="3"/>
  <c r="B123" i="3" s="1"/>
  <c r="C119" i="3"/>
  <c r="D119" i="3"/>
  <c r="E119" i="3"/>
  <c r="F119" i="3"/>
  <c r="G119" i="3"/>
  <c r="H119" i="3"/>
  <c r="I119" i="3"/>
  <c r="B119" i="3"/>
  <c r="C116" i="3"/>
  <c r="D116" i="3"/>
  <c r="E116" i="3"/>
  <c r="F116" i="3"/>
  <c r="G116" i="3"/>
  <c r="H116" i="3"/>
  <c r="I116" i="3"/>
  <c r="B116" i="3"/>
  <c r="C111" i="3"/>
  <c r="D111" i="3"/>
  <c r="E111" i="3"/>
  <c r="F111" i="3"/>
  <c r="G111" i="3"/>
  <c r="H111" i="3"/>
  <c r="I111" i="3"/>
  <c r="B111" i="3"/>
  <c r="C107" i="3"/>
  <c r="D107" i="3"/>
  <c r="E107" i="3"/>
  <c r="F107" i="3"/>
  <c r="G107" i="3"/>
  <c r="H107" i="3"/>
  <c r="I107" i="3"/>
  <c r="B107" i="3"/>
  <c r="D103" i="3"/>
  <c r="C103" i="3"/>
  <c r="E103" i="3"/>
  <c r="F103" i="3"/>
  <c r="G103" i="3"/>
  <c r="H103" i="3"/>
  <c r="I103" i="3"/>
  <c r="B103" i="3"/>
  <c r="C109" i="3"/>
  <c r="D109" i="3"/>
  <c r="E109" i="3"/>
  <c r="E110" i="3" s="1"/>
  <c r="F109" i="3"/>
  <c r="G109" i="3"/>
  <c r="H109" i="3"/>
  <c r="I109" i="3"/>
  <c r="B109" i="3"/>
  <c r="B110" i="3" s="1"/>
  <c r="C105" i="3"/>
  <c r="D105" i="3"/>
  <c r="E105" i="3"/>
  <c r="F105" i="3"/>
  <c r="G105" i="3"/>
  <c r="H105" i="3"/>
  <c r="I105" i="3"/>
  <c r="I106" i="3" s="1"/>
  <c r="B105" i="3"/>
  <c r="B106" i="3" s="1"/>
  <c r="C101" i="3"/>
  <c r="D101" i="3"/>
  <c r="E101" i="3"/>
  <c r="E102" i="3" s="1"/>
  <c r="F101" i="3"/>
  <c r="G101" i="3"/>
  <c r="H101" i="3"/>
  <c r="I101" i="3"/>
  <c r="B101" i="3"/>
  <c r="B102" i="3" s="1"/>
  <c r="E100" i="3"/>
  <c r="B100" i="3"/>
  <c r="A98" i="3"/>
  <c r="C95" i="3"/>
  <c r="D95" i="3"/>
  <c r="E95" i="3"/>
  <c r="F95" i="3"/>
  <c r="G95" i="3"/>
  <c r="H95" i="3"/>
  <c r="B95" i="3"/>
  <c r="B68" i="3"/>
  <c r="B69" i="3" s="1"/>
  <c r="C68" i="3"/>
  <c r="D68" i="3"/>
  <c r="E68" i="3"/>
  <c r="F68" i="3"/>
  <c r="G68" i="3"/>
  <c r="H68" i="3"/>
  <c r="I68" i="3"/>
  <c r="B41" i="3"/>
  <c r="C92" i="3"/>
  <c r="D92" i="3"/>
  <c r="E92" i="3"/>
  <c r="F92" i="3"/>
  <c r="G92" i="3"/>
  <c r="H92" i="3"/>
  <c r="H86" i="3" s="1"/>
  <c r="I92" i="3"/>
  <c r="B92" i="3"/>
  <c r="C89" i="3"/>
  <c r="D89" i="3"/>
  <c r="E89" i="3"/>
  <c r="F89" i="3"/>
  <c r="G89" i="3"/>
  <c r="H89" i="3"/>
  <c r="I89" i="3"/>
  <c r="B89" i="3"/>
  <c r="C84" i="3"/>
  <c r="D84" i="3"/>
  <c r="E84" i="3"/>
  <c r="F84" i="3"/>
  <c r="G84" i="3"/>
  <c r="H84" i="3"/>
  <c r="I84" i="3"/>
  <c r="B84" i="3"/>
  <c r="C82" i="3"/>
  <c r="D82" i="3"/>
  <c r="E82" i="3"/>
  <c r="F82" i="3"/>
  <c r="G82" i="3"/>
  <c r="H82" i="3"/>
  <c r="H83" i="3" s="1"/>
  <c r="I82" i="3"/>
  <c r="B82" i="3"/>
  <c r="B83" i="3" s="1"/>
  <c r="C78" i="3"/>
  <c r="D78" i="3"/>
  <c r="E78" i="3"/>
  <c r="F78" i="3"/>
  <c r="G78" i="3"/>
  <c r="H78" i="3"/>
  <c r="I78" i="3"/>
  <c r="B78" i="3"/>
  <c r="B79" i="3" s="1"/>
  <c r="B81" i="3" s="1"/>
  <c r="C76" i="3"/>
  <c r="D76" i="3"/>
  <c r="E76" i="3"/>
  <c r="F76" i="3"/>
  <c r="G76" i="3"/>
  <c r="H76" i="3"/>
  <c r="I76" i="3"/>
  <c r="B76" i="3"/>
  <c r="C74" i="3"/>
  <c r="D74" i="3"/>
  <c r="E74" i="3"/>
  <c r="F74" i="3"/>
  <c r="G74" i="3"/>
  <c r="H74" i="3"/>
  <c r="I74" i="3"/>
  <c r="B74" i="3"/>
  <c r="B75" i="3" s="1"/>
  <c r="B73" i="3"/>
  <c r="E79" i="3"/>
  <c r="A71" i="3"/>
  <c r="J17" i="3"/>
  <c r="K17" i="3" s="1"/>
  <c r="L17" i="3" s="1"/>
  <c r="M17" i="3" s="1"/>
  <c r="N17" i="3" s="1"/>
  <c r="H17" i="3"/>
  <c r="G17" i="3" s="1"/>
  <c r="F17" i="3" s="1"/>
  <c r="E17" i="3" s="1"/>
  <c r="D17" i="3" s="1"/>
  <c r="C17" i="3" s="1"/>
  <c r="B17" i="3" s="1"/>
  <c r="J1" i="3"/>
  <c r="C65" i="3"/>
  <c r="D65" i="3"/>
  <c r="D59" i="3" s="1"/>
  <c r="E65" i="3"/>
  <c r="E59" i="3" s="1"/>
  <c r="F65" i="3"/>
  <c r="F59" i="3" s="1"/>
  <c r="G65" i="3"/>
  <c r="G59" i="3" s="1"/>
  <c r="H65" i="3"/>
  <c r="H59" i="3" s="1"/>
  <c r="I65" i="3"/>
  <c r="B65" i="3"/>
  <c r="B59" i="3" s="1"/>
  <c r="C62" i="3"/>
  <c r="D62" i="3"/>
  <c r="E62" i="3"/>
  <c r="F62" i="3"/>
  <c r="G62" i="3"/>
  <c r="H62" i="3"/>
  <c r="I62" i="3"/>
  <c r="B62" i="3"/>
  <c r="B47" i="3"/>
  <c r="B48" i="3" s="1"/>
  <c r="C57" i="3"/>
  <c r="D57" i="3"/>
  <c r="E57" i="3"/>
  <c r="F57" i="3"/>
  <c r="G57" i="3"/>
  <c r="H57" i="3"/>
  <c r="I57" i="3"/>
  <c r="B57" i="3"/>
  <c r="C55" i="3"/>
  <c r="C56" i="3" s="1"/>
  <c r="D55" i="3"/>
  <c r="E55" i="3"/>
  <c r="F55" i="3"/>
  <c r="F56" i="3" s="1"/>
  <c r="G55" i="3"/>
  <c r="H55" i="3"/>
  <c r="I55" i="3"/>
  <c r="B55" i="3"/>
  <c r="B56" i="3" s="1"/>
  <c r="C53" i="3"/>
  <c r="D53" i="3"/>
  <c r="E53" i="3"/>
  <c r="F53" i="3"/>
  <c r="G53" i="3"/>
  <c r="H53" i="3"/>
  <c r="I53" i="3"/>
  <c r="B53" i="3"/>
  <c r="C51" i="3"/>
  <c r="D51" i="3"/>
  <c r="E51" i="3"/>
  <c r="F51" i="3"/>
  <c r="G51" i="3"/>
  <c r="G52" i="3" s="1"/>
  <c r="H51" i="3"/>
  <c r="I51" i="3"/>
  <c r="B51" i="3"/>
  <c r="B52" i="3" s="1"/>
  <c r="C49" i="3"/>
  <c r="D49" i="3"/>
  <c r="E49" i="3"/>
  <c r="F49" i="3"/>
  <c r="G49" i="3"/>
  <c r="H49" i="3"/>
  <c r="I49" i="3"/>
  <c r="B49" i="3"/>
  <c r="B22" i="3"/>
  <c r="C47" i="3"/>
  <c r="D47" i="3"/>
  <c r="E47" i="3"/>
  <c r="F47" i="3"/>
  <c r="F48" i="3" s="1"/>
  <c r="G47" i="3"/>
  <c r="H47" i="3"/>
  <c r="I47" i="3"/>
  <c r="B20" i="3"/>
  <c r="E46" i="3"/>
  <c r="I46" i="3"/>
  <c r="B67" i="3"/>
  <c r="G97" i="1"/>
  <c r="F97" i="1"/>
  <c r="E97" i="1"/>
  <c r="D97" i="1"/>
  <c r="C97" i="1"/>
  <c r="B97" i="1"/>
  <c r="D94" i="1"/>
  <c r="I92" i="1"/>
  <c r="H92" i="1"/>
  <c r="G92" i="1"/>
  <c r="E92" i="1"/>
  <c r="D92" i="1"/>
  <c r="C92" i="1"/>
  <c r="B92" i="1"/>
  <c r="I83" i="1"/>
  <c r="H83" i="1"/>
  <c r="G83" i="1"/>
  <c r="F83" i="1"/>
  <c r="E83" i="1"/>
  <c r="D83" i="1"/>
  <c r="C83" i="1"/>
  <c r="B83" i="1"/>
  <c r="G76" i="1"/>
  <c r="G94" i="1" s="1"/>
  <c r="F76" i="1"/>
  <c r="E76" i="1"/>
  <c r="E94" i="1" s="1"/>
  <c r="D76" i="1"/>
  <c r="C76" i="1"/>
  <c r="C94" i="1" s="1"/>
  <c r="B76" i="1"/>
  <c r="B94" i="1" s="1"/>
  <c r="I58" i="1"/>
  <c r="I59" i="1" s="1"/>
  <c r="H58" i="1"/>
  <c r="H59" i="1" s="1"/>
  <c r="G58" i="1"/>
  <c r="G59" i="1" s="1"/>
  <c r="F58" i="1"/>
  <c r="F59" i="1" s="1"/>
  <c r="E58" i="1"/>
  <c r="E59" i="1" s="1"/>
  <c r="D58" i="1"/>
  <c r="D59" i="1" s="1"/>
  <c r="C58" i="1"/>
  <c r="C59" i="1" s="1"/>
  <c r="B58" i="1"/>
  <c r="B59" i="1" s="1"/>
  <c r="I45" i="1"/>
  <c r="H45" i="1"/>
  <c r="G45" i="1"/>
  <c r="F45" i="1"/>
  <c r="E45" i="1"/>
  <c r="D45" i="1"/>
  <c r="C45" i="1"/>
  <c r="B45" i="1"/>
  <c r="I30" i="1"/>
  <c r="I36" i="1" s="1"/>
  <c r="H30" i="1"/>
  <c r="H36" i="1" s="1"/>
  <c r="G30" i="1"/>
  <c r="G36" i="1" s="1"/>
  <c r="F30" i="1"/>
  <c r="F36" i="1" s="1"/>
  <c r="E30" i="1"/>
  <c r="E36" i="1" s="1"/>
  <c r="D30" i="1"/>
  <c r="D36" i="1" s="1"/>
  <c r="C30" i="1"/>
  <c r="C36" i="1" s="1"/>
  <c r="B30" i="1"/>
  <c r="B36" i="1" s="1"/>
  <c r="D12" i="1"/>
  <c r="D20" i="1" s="1"/>
  <c r="I10" i="1"/>
  <c r="I12" i="1" s="1"/>
  <c r="E10" i="1"/>
  <c r="E12" i="1" s="1"/>
  <c r="E20" i="1" s="1"/>
  <c r="I7" i="1"/>
  <c r="H7" i="1"/>
  <c r="G7" i="1"/>
  <c r="F7" i="1"/>
  <c r="F10" i="1" s="1"/>
  <c r="F12" i="1" s="1"/>
  <c r="F20" i="1" s="1"/>
  <c r="E7" i="1"/>
  <c r="D7" i="1"/>
  <c r="C7" i="1"/>
  <c r="C10" i="1" s="1"/>
  <c r="C12" i="1" s="1"/>
  <c r="C20" i="1" s="1"/>
  <c r="B7" i="1"/>
  <c r="I4" i="1"/>
  <c r="H4" i="1"/>
  <c r="H10" i="1" s="1"/>
  <c r="H12" i="1" s="1"/>
  <c r="G4" i="1"/>
  <c r="G10" i="1" s="1"/>
  <c r="G12" i="1" s="1"/>
  <c r="G20" i="1" s="1"/>
  <c r="E4" i="1"/>
  <c r="D4" i="1"/>
  <c r="B4" i="1"/>
  <c r="B10" i="1" s="1"/>
  <c r="B12" i="1" s="1"/>
  <c r="B20" i="1" s="1"/>
  <c r="F175" i="1"/>
  <c r="F176" i="1" s="1"/>
  <c r="I172" i="1"/>
  <c r="I175" i="1" s="1"/>
  <c r="I176" i="1" s="1"/>
  <c r="H172" i="1"/>
  <c r="H175" i="1" s="1"/>
  <c r="H176" i="1" s="1"/>
  <c r="G172" i="1"/>
  <c r="G175" i="1" s="1"/>
  <c r="G176" i="1" s="1"/>
  <c r="F172" i="1"/>
  <c r="E172" i="1"/>
  <c r="E175" i="1" s="1"/>
  <c r="E176" i="1" s="1"/>
  <c r="B172" i="1"/>
  <c r="B175" i="1" s="1"/>
  <c r="B176" i="1" s="1"/>
  <c r="D168" i="1"/>
  <c r="D172" i="1" s="1"/>
  <c r="D175" i="1" s="1"/>
  <c r="D176" i="1" s="1"/>
  <c r="C168" i="1"/>
  <c r="C172" i="1" s="1"/>
  <c r="C175" i="1" s="1"/>
  <c r="C176" i="1" s="1"/>
  <c r="B168" i="1"/>
  <c r="E163" i="1"/>
  <c r="E164" i="1" s="1"/>
  <c r="E165" i="1" s="1"/>
  <c r="I161" i="1"/>
  <c r="H161" i="1"/>
  <c r="G161" i="1"/>
  <c r="E161" i="1"/>
  <c r="D161" i="1"/>
  <c r="D157" i="1"/>
  <c r="C157" i="1"/>
  <c r="C161" i="1" s="1"/>
  <c r="B157" i="1"/>
  <c r="B161" i="1" s="1"/>
  <c r="I150" i="1"/>
  <c r="I153" i="1" s="1"/>
  <c r="I154" i="1" s="1"/>
  <c r="H150" i="1"/>
  <c r="H153" i="1" s="1"/>
  <c r="H154" i="1" s="1"/>
  <c r="G150" i="1"/>
  <c r="G153" i="1" s="1"/>
  <c r="G154" i="1" s="1"/>
  <c r="F150" i="1"/>
  <c r="F153" i="1" s="1"/>
  <c r="F154" i="1" s="1"/>
  <c r="E150" i="1"/>
  <c r="E153" i="1" s="1"/>
  <c r="E154" i="1" s="1"/>
  <c r="D150" i="1"/>
  <c r="D153" i="1" s="1"/>
  <c r="D154" i="1" s="1"/>
  <c r="C150" i="1"/>
  <c r="C153" i="1" s="1"/>
  <c r="C154" i="1" s="1"/>
  <c r="D146" i="1"/>
  <c r="C146" i="1"/>
  <c r="B146" i="1"/>
  <c r="B150" i="1" s="1"/>
  <c r="B153" i="1" s="1"/>
  <c r="B154" i="1" s="1"/>
  <c r="I139" i="1"/>
  <c r="I142" i="1" s="1"/>
  <c r="I143" i="1" s="1"/>
  <c r="H139" i="1"/>
  <c r="H142" i="1" s="1"/>
  <c r="G139" i="1"/>
  <c r="G142" i="1" s="1"/>
  <c r="F139" i="1"/>
  <c r="F142" i="1" s="1"/>
  <c r="E139" i="1"/>
  <c r="E142" i="1" s="1"/>
  <c r="E143" i="1" s="1"/>
  <c r="D139" i="1"/>
  <c r="D142" i="1" s="1"/>
  <c r="D143" i="1" s="1"/>
  <c r="B139" i="1"/>
  <c r="B142" i="1" s="1"/>
  <c r="C135" i="1"/>
  <c r="C139" i="1" s="1"/>
  <c r="C142" i="1" s="1"/>
  <c r="B135" i="1"/>
  <c r="I125" i="1"/>
  <c r="H125" i="1"/>
  <c r="G125" i="1"/>
  <c r="F125" i="1"/>
  <c r="E125" i="1"/>
  <c r="I119" i="1"/>
  <c r="H119" i="1"/>
  <c r="G119" i="1"/>
  <c r="F119" i="1"/>
  <c r="E119" i="1"/>
  <c r="D119" i="1"/>
  <c r="C119" i="1"/>
  <c r="B119" i="1"/>
  <c r="I115" i="1"/>
  <c r="H115" i="1"/>
  <c r="G115" i="1"/>
  <c r="F115" i="1"/>
  <c r="E115" i="1"/>
  <c r="D115" i="1"/>
  <c r="C115" i="1"/>
  <c r="B115" i="1"/>
  <c r="I111" i="1"/>
  <c r="H111" i="1"/>
  <c r="G111" i="1"/>
  <c r="F111" i="1"/>
  <c r="E111" i="1"/>
  <c r="D111" i="1"/>
  <c r="C111" i="1"/>
  <c r="B111" i="1"/>
  <c r="I107" i="1"/>
  <c r="I124" i="1" s="1"/>
  <c r="I131" i="1" s="1"/>
  <c r="I132" i="1" s="1"/>
  <c r="H107" i="1"/>
  <c r="H124" i="1" s="1"/>
  <c r="H131" i="1" s="1"/>
  <c r="H132" i="1" s="1"/>
  <c r="G107" i="1"/>
  <c r="G124" i="1" s="1"/>
  <c r="G131" i="1" s="1"/>
  <c r="G132" i="1" s="1"/>
  <c r="F107" i="1"/>
  <c r="F124" i="1" s="1"/>
  <c r="F131" i="1" s="1"/>
  <c r="F132" i="1" s="1"/>
  <c r="E107" i="1"/>
  <c r="E124" i="1" s="1"/>
  <c r="E131" i="1" s="1"/>
  <c r="E132" i="1" s="1"/>
  <c r="D107" i="1"/>
  <c r="D124" i="1" s="1"/>
  <c r="D131" i="1" s="1"/>
  <c r="D132" i="1" s="1"/>
  <c r="C107" i="1"/>
  <c r="C124" i="1" s="1"/>
  <c r="C131" i="1" s="1"/>
  <c r="C132" i="1" s="1"/>
  <c r="B107" i="1"/>
  <c r="B124" i="1" s="1"/>
  <c r="B131" i="1" s="1"/>
  <c r="B132" i="1" s="1"/>
  <c r="I146" i="3" l="1"/>
  <c r="F4" i="3"/>
  <c r="B152" i="3"/>
  <c r="B13" i="3"/>
  <c r="B14" i="3"/>
  <c r="C15" i="3" s="1"/>
  <c r="F183" i="3"/>
  <c r="F14" i="3" s="1"/>
  <c r="F15" i="3" s="1"/>
  <c r="F165" i="1"/>
  <c r="D12" i="3"/>
  <c r="H7" i="3"/>
  <c r="G13" i="3"/>
  <c r="G7" i="3"/>
  <c r="H16" i="3"/>
  <c r="H10" i="3"/>
  <c r="H4" i="3"/>
  <c r="G149" i="3"/>
  <c r="C146" i="3"/>
  <c r="I174" i="3"/>
  <c r="I176" i="3" s="1"/>
  <c r="H185" i="3"/>
  <c r="I9" i="3"/>
  <c r="I10" i="3"/>
  <c r="D15" i="3"/>
  <c r="E13" i="3"/>
  <c r="E12" i="3"/>
  <c r="G159" i="3"/>
  <c r="G161" i="3" s="1"/>
  <c r="G167" i="3"/>
  <c r="I167" i="3"/>
  <c r="F10" i="3"/>
  <c r="E15" i="3"/>
  <c r="C164" i="3"/>
  <c r="C159" i="3"/>
  <c r="C161" i="3" s="1"/>
  <c r="C86" i="3"/>
  <c r="E149" i="3"/>
  <c r="C158" i="3"/>
  <c r="B159" i="3"/>
  <c r="B161" i="3" s="1"/>
  <c r="B164" i="3"/>
  <c r="G10" i="3"/>
  <c r="H13" i="3"/>
  <c r="E159" i="3"/>
  <c r="E161" i="3" s="1"/>
  <c r="E167" i="3"/>
  <c r="B15" i="3"/>
  <c r="B16" i="3"/>
  <c r="B9" i="3"/>
  <c r="B10" i="3"/>
  <c r="I16" i="3"/>
  <c r="B113" i="3"/>
  <c r="H146" i="3"/>
  <c r="B4" i="3"/>
  <c r="E9" i="3"/>
  <c r="I100" i="3"/>
  <c r="I13" i="3"/>
  <c r="C4" i="3"/>
  <c r="F143" i="3"/>
  <c r="F154" i="3"/>
  <c r="F170" i="3"/>
  <c r="G173" i="3"/>
  <c r="I4" i="3"/>
  <c r="H6" i="3"/>
  <c r="D9" i="3"/>
  <c r="F12" i="3"/>
  <c r="I149" i="3"/>
  <c r="H110" i="3"/>
  <c r="I152" i="3"/>
  <c r="B167" i="3"/>
  <c r="I164" i="3"/>
  <c r="G185" i="3"/>
  <c r="E4" i="3"/>
  <c r="C6" i="3"/>
  <c r="H12" i="3"/>
  <c r="G16" i="3"/>
  <c r="I110" i="3"/>
  <c r="I127" i="3"/>
  <c r="H102" i="3"/>
  <c r="H152" i="3"/>
  <c r="F173" i="3"/>
  <c r="H182" i="3"/>
  <c r="D4" i="3"/>
  <c r="I12" i="3"/>
  <c r="C16" i="3"/>
  <c r="C52" i="3"/>
  <c r="H56" i="3"/>
  <c r="H58" i="3" s="1"/>
  <c r="I59" i="3"/>
  <c r="F129" i="3"/>
  <c r="G144" i="3"/>
  <c r="G146" i="3" s="1"/>
  <c r="C155" i="3"/>
  <c r="D158" i="3"/>
  <c r="I173" i="3"/>
  <c r="G164" i="3"/>
  <c r="C170" i="3"/>
  <c r="G9" i="3"/>
  <c r="F179" i="3"/>
  <c r="H106" i="3"/>
  <c r="F137" i="3"/>
  <c r="F139" i="3" s="1"/>
  <c r="H149" i="3"/>
  <c r="G182" i="3"/>
  <c r="I102" i="3"/>
  <c r="E106" i="3"/>
  <c r="D144" i="3"/>
  <c r="D146" i="3" s="1"/>
  <c r="F149" i="3"/>
  <c r="I129" i="3"/>
  <c r="E133" i="3"/>
  <c r="C149" i="3"/>
  <c r="G155" i="3"/>
  <c r="I158" i="3"/>
  <c r="G6" i="3"/>
  <c r="G12" i="3"/>
  <c r="B184" i="3"/>
  <c r="B174" i="3"/>
  <c r="B176" i="3" s="1"/>
  <c r="F159" i="3"/>
  <c r="F161" i="3" s="1"/>
  <c r="B178" i="3"/>
  <c r="B181" i="3"/>
  <c r="G175" i="3"/>
  <c r="C178" i="3"/>
  <c r="G178" i="3"/>
  <c r="C181" i="3"/>
  <c r="G181" i="3"/>
  <c r="C184" i="3"/>
  <c r="F175" i="3"/>
  <c r="F178" i="3"/>
  <c r="F181" i="3"/>
  <c r="D175" i="3"/>
  <c r="H175" i="3"/>
  <c r="D178" i="3"/>
  <c r="H178" i="3"/>
  <c r="D181" i="3"/>
  <c r="H181" i="3"/>
  <c r="D184" i="3"/>
  <c r="H184" i="3"/>
  <c r="E175" i="3"/>
  <c r="E178" i="3"/>
  <c r="I178" i="3"/>
  <c r="E181" i="3"/>
  <c r="I181" i="3"/>
  <c r="E184" i="3"/>
  <c r="I184" i="3"/>
  <c r="E160" i="3"/>
  <c r="I160" i="3"/>
  <c r="E163" i="3"/>
  <c r="I163" i="3"/>
  <c r="E166" i="3"/>
  <c r="I166" i="3"/>
  <c r="E169" i="3"/>
  <c r="I169" i="3"/>
  <c r="B160" i="3"/>
  <c r="F163" i="3"/>
  <c r="B166" i="3"/>
  <c r="F166" i="3"/>
  <c r="B169" i="3"/>
  <c r="F169" i="3"/>
  <c r="C163" i="3"/>
  <c r="G163" i="3"/>
  <c r="C166" i="3"/>
  <c r="G166" i="3"/>
  <c r="C169" i="3"/>
  <c r="G169" i="3"/>
  <c r="H160" i="3"/>
  <c r="D163" i="3"/>
  <c r="H163" i="3"/>
  <c r="D166" i="3"/>
  <c r="H166" i="3"/>
  <c r="D169" i="3"/>
  <c r="H169" i="3"/>
  <c r="G152" i="3"/>
  <c r="C152" i="3"/>
  <c r="D70" i="3"/>
  <c r="E144" i="3"/>
  <c r="E146" i="3" s="1"/>
  <c r="E152" i="3"/>
  <c r="B158" i="3"/>
  <c r="B146" i="3"/>
  <c r="B149" i="3"/>
  <c r="G70" i="3"/>
  <c r="D73" i="3"/>
  <c r="H75" i="3"/>
  <c r="H77" i="3" s="1"/>
  <c r="D75" i="3"/>
  <c r="D77" i="3" s="1"/>
  <c r="D79" i="3"/>
  <c r="D81" i="3" s="1"/>
  <c r="I69" i="3"/>
  <c r="E69" i="3"/>
  <c r="G158" i="3"/>
  <c r="F144" i="3"/>
  <c r="F146" i="3" s="1"/>
  <c r="G141" i="3"/>
  <c r="G143" i="3" s="1"/>
  <c r="C141" i="3"/>
  <c r="C143" i="3" s="1"/>
  <c r="D143" i="3"/>
  <c r="H143" i="3"/>
  <c r="B143" i="3"/>
  <c r="E143" i="3"/>
  <c r="I143" i="3"/>
  <c r="I86" i="3"/>
  <c r="I88" i="3" s="1"/>
  <c r="E118" i="3"/>
  <c r="I121" i="3"/>
  <c r="I56" i="3"/>
  <c r="E56" i="3"/>
  <c r="H88" i="3"/>
  <c r="C79" i="3"/>
  <c r="I79" i="3"/>
  <c r="I81" i="3" s="1"/>
  <c r="E86" i="3"/>
  <c r="F124" i="3"/>
  <c r="F94" i="3"/>
  <c r="I113" i="3"/>
  <c r="I115" i="3" s="1"/>
  <c r="G124" i="3"/>
  <c r="C124" i="3"/>
  <c r="E83" i="3"/>
  <c r="E85" i="3" s="1"/>
  <c r="H91" i="3"/>
  <c r="D91" i="3"/>
  <c r="H94" i="3"/>
  <c r="D94" i="3"/>
  <c r="D100" i="3"/>
  <c r="H61" i="3"/>
  <c r="G75" i="3"/>
  <c r="H69" i="3"/>
  <c r="D69" i="3"/>
  <c r="H97" i="3"/>
  <c r="I118" i="3"/>
  <c r="H124" i="3"/>
  <c r="D124" i="3"/>
  <c r="C46" i="3"/>
  <c r="I75" i="3"/>
  <c r="E75" i="3"/>
  <c r="E77" i="3" s="1"/>
  <c r="B91" i="3"/>
  <c r="F91" i="3"/>
  <c r="G97" i="3"/>
  <c r="H113" i="3"/>
  <c r="H115" i="3" s="1"/>
  <c r="D113" i="3"/>
  <c r="D115" i="3" s="1"/>
  <c r="C64" i="3"/>
  <c r="C75" i="3"/>
  <c r="C77" i="3" s="1"/>
  <c r="G46" i="3"/>
  <c r="F64" i="3"/>
  <c r="F73" i="3"/>
  <c r="F70" i="3"/>
  <c r="G100" i="3"/>
  <c r="G102" i="3"/>
  <c r="G104" i="3" s="1"/>
  <c r="G118" i="3"/>
  <c r="G56" i="3"/>
  <c r="G58" i="3" s="1"/>
  <c r="E64" i="3"/>
  <c r="D83" i="3"/>
  <c r="D85" i="3" s="1"/>
  <c r="D86" i="3"/>
  <c r="D88" i="3" s="1"/>
  <c r="H93" i="3"/>
  <c r="D97" i="3"/>
  <c r="G83" i="3"/>
  <c r="G85" i="3" s="1"/>
  <c r="B94" i="3"/>
  <c r="B97" i="3"/>
  <c r="F97" i="3"/>
  <c r="B115" i="3"/>
  <c r="F118" i="3"/>
  <c r="B121" i="3"/>
  <c r="F121" i="3"/>
  <c r="B124" i="3"/>
  <c r="G64" i="3"/>
  <c r="C63" i="3"/>
  <c r="D67" i="3"/>
  <c r="C70" i="3"/>
  <c r="G106" i="3"/>
  <c r="G108" i="3" s="1"/>
  <c r="G110" i="3"/>
  <c r="G112" i="3" s="1"/>
  <c r="C118" i="3"/>
  <c r="G121" i="3"/>
  <c r="H46" i="3"/>
  <c r="D46" i="3"/>
  <c r="B46" i="3"/>
  <c r="H48" i="3"/>
  <c r="H50" i="3" s="1"/>
  <c r="D48" i="3"/>
  <c r="D50" i="3" s="1"/>
  <c r="H52" i="3"/>
  <c r="H54" i="3" s="1"/>
  <c r="D52" i="3"/>
  <c r="D56" i="3"/>
  <c r="D58" i="3" s="1"/>
  <c r="H63" i="3"/>
  <c r="D63" i="3"/>
  <c r="B63" i="3"/>
  <c r="C73" i="3"/>
  <c r="H79" i="3"/>
  <c r="H81" i="3" s="1"/>
  <c r="I83" i="3"/>
  <c r="I85" i="3" s="1"/>
  <c r="I91" i="3"/>
  <c r="E91" i="3"/>
  <c r="I94" i="3"/>
  <c r="E94" i="3"/>
  <c r="C100" i="3"/>
  <c r="H100" i="3"/>
  <c r="D121" i="3"/>
  <c r="D102" i="3"/>
  <c r="D104" i="3" s="1"/>
  <c r="D106" i="3"/>
  <c r="D108" i="3" s="1"/>
  <c r="D110" i="3"/>
  <c r="D112" i="3" s="1"/>
  <c r="I124" i="3"/>
  <c r="E124" i="3"/>
  <c r="D61" i="3"/>
  <c r="C58" i="3"/>
  <c r="B58" i="3"/>
  <c r="F58" i="3"/>
  <c r="E67" i="3"/>
  <c r="I63" i="3"/>
  <c r="I64" i="3"/>
  <c r="C127" i="3"/>
  <c r="B127" i="3"/>
  <c r="F127" i="3"/>
  <c r="G127" i="3"/>
  <c r="B129" i="3"/>
  <c r="B131" i="3" s="1"/>
  <c r="C129" i="3"/>
  <c r="C131" i="3" s="1"/>
  <c r="B133" i="3"/>
  <c r="B135" i="3" s="1"/>
  <c r="C133" i="3"/>
  <c r="C135" i="3" s="1"/>
  <c r="F133" i="3"/>
  <c r="F135" i="3" s="1"/>
  <c r="G133" i="3"/>
  <c r="G135" i="3" s="1"/>
  <c r="B137" i="3"/>
  <c r="B139" i="3" s="1"/>
  <c r="C137" i="3"/>
  <c r="C139" i="3" s="1"/>
  <c r="E58" i="3"/>
  <c r="H67" i="3"/>
  <c r="F63" i="3"/>
  <c r="H64" i="3"/>
  <c r="C88" i="3"/>
  <c r="B70" i="3"/>
  <c r="C69" i="3"/>
  <c r="C97" i="3"/>
  <c r="C96" i="3"/>
  <c r="I67" i="3"/>
  <c r="G67" i="3"/>
  <c r="C66" i="3"/>
  <c r="E63" i="3"/>
  <c r="I70" i="3"/>
  <c r="G91" i="3"/>
  <c r="C91" i="3"/>
  <c r="G94" i="3"/>
  <c r="C94" i="3"/>
  <c r="E70" i="3"/>
  <c r="C121" i="3"/>
  <c r="C113" i="3"/>
  <c r="C115" i="3" s="1"/>
  <c r="G137" i="3"/>
  <c r="G139" i="3" s="1"/>
  <c r="C67" i="3"/>
  <c r="D64" i="3"/>
  <c r="G69" i="3"/>
  <c r="H70" i="3"/>
  <c r="H73" i="3"/>
  <c r="G113" i="3"/>
  <c r="G115" i="3" s="1"/>
  <c r="E108" i="3"/>
  <c r="E121" i="3"/>
  <c r="G129" i="3"/>
  <c r="G131" i="3" s="1"/>
  <c r="D118" i="3"/>
  <c r="I48" i="3"/>
  <c r="I50" i="3" s="1"/>
  <c r="E48" i="3"/>
  <c r="F50" i="3"/>
  <c r="F52" i="3"/>
  <c r="F54" i="3" s="1"/>
  <c r="F66" i="3"/>
  <c r="B64" i="3"/>
  <c r="G86" i="3"/>
  <c r="G88" i="3" s="1"/>
  <c r="G73" i="3"/>
  <c r="B118" i="3"/>
  <c r="E155" i="3"/>
  <c r="I155" i="3"/>
  <c r="G79" i="3"/>
  <c r="G81" i="3" s="1"/>
  <c r="H118" i="3"/>
  <c r="H121" i="3"/>
  <c r="E50" i="3"/>
  <c r="I52" i="3"/>
  <c r="I54" i="3" s="1"/>
  <c r="E52" i="3"/>
  <c r="E54" i="3" s="1"/>
  <c r="G63" i="3"/>
  <c r="I73" i="3"/>
  <c r="E73" i="3"/>
  <c r="F75" i="3"/>
  <c r="F77" i="3" s="1"/>
  <c r="F123" i="3"/>
  <c r="F155" i="3"/>
  <c r="B155" i="3"/>
  <c r="D131" i="3"/>
  <c r="H131" i="3"/>
  <c r="D135" i="3"/>
  <c r="H135" i="3"/>
  <c r="D139" i="3"/>
  <c r="H139" i="3"/>
  <c r="E131" i="3"/>
  <c r="I131" i="3"/>
  <c r="E135" i="3"/>
  <c r="I135" i="3"/>
  <c r="E139" i="3"/>
  <c r="I139" i="3"/>
  <c r="F131" i="3"/>
  <c r="F145" i="3"/>
  <c r="F148" i="3"/>
  <c r="F151" i="3"/>
  <c r="C145" i="3"/>
  <c r="G145" i="3"/>
  <c r="C148" i="3"/>
  <c r="G148" i="3"/>
  <c r="C151" i="3"/>
  <c r="G151" i="3"/>
  <c r="C154" i="3"/>
  <c r="G154" i="3"/>
  <c r="B148" i="3"/>
  <c r="B151" i="3"/>
  <c r="B154" i="3"/>
  <c r="D145" i="3"/>
  <c r="H145" i="3"/>
  <c r="D148" i="3"/>
  <c r="H148" i="3"/>
  <c r="D151" i="3"/>
  <c r="H151" i="3"/>
  <c r="D154" i="3"/>
  <c r="H154" i="3"/>
  <c r="E145" i="3"/>
  <c r="I145" i="3"/>
  <c r="E148" i="3"/>
  <c r="I148" i="3"/>
  <c r="E151" i="3"/>
  <c r="I151" i="3"/>
  <c r="E154" i="3"/>
  <c r="I154" i="3"/>
  <c r="E113" i="3"/>
  <c r="E115" i="3" s="1"/>
  <c r="F113" i="3"/>
  <c r="B114" i="3"/>
  <c r="F110" i="3"/>
  <c r="F112" i="3" s="1"/>
  <c r="C110" i="3"/>
  <c r="C112" i="3" s="1"/>
  <c r="F106" i="3"/>
  <c r="F108" i="3" s="1"/>
  <c r="C106" i="3"/>
  <c r="C108" i="3" s="1"/>
  <c r="E104" i="3"/>
  <c r="F102" i="3"/>
  <c r="F104" i="3" s="1"/>
  <c r="I104" i="3"/>
  <c r="C102" i="3"/>
  <c r="C104" i="3" s="1"/>
  <c r="F100" i="3"/>
  <c r="H112" i="3"/>
  <c r="I108" i="3"/>
  <c r="E112" i="3"/>
  <c r="I112" i="3"/>
  <c r="H104" i="3"/>
  <c r="B104" i="3"/>
  <c r="B108" i="3"/>
  <c r="B112" i="3"/>
  <c r="H108" i="3"/>
  <c r="B117" i="3"/>
  <c r="B120" i="3"/>
  <c r="C117" i="3"/>
  <c r="G117" i="3"/>
  <c r="C120" i="3"/>
  <c r="G120" i="3"/>
  <c r="C123" i="3"/>
  <c r="G123" i="3"/>
  <c r="H114" i="3"/>
  <c r="D117" i="3"/>
  <c r="H117" i="3"/>
  <c r="D120" i="3"/>
  <c r="H120" i="3"/>
  <c r="D123" i="3"/>
  <c r="H123" i="3"/>
  <c r="F117" i="3"/>
  <c r="F120" i="3"/>
  <c r="E117" i="3"/>
  <c r="I117" i="3"/>
  <c r="E120" i="3"/>
  <c r="I120" i="3"/>
  <c r="E123" i="3"/>
  <c r="I123" i="3"/>
  <c r="F69" i="3"/>
  <c r="B86" i="3"/>
  <c r="B88" i="3" s="1"/>
  <c r="F86" i="3"/>
  <c r="F88" i="3" s="1"/>
  <c r="F83" i="3"/>
  <c r="F85" i="3" s="1"/>
  <c r="C83" i="3"/>
  <c r="C85" i="3" s="1"/>
  <c r="F79" i="3"/>
  <c r="F81" i="3" s="1"/>
  <c r="E97" i="3"/>
  <c r="I97" i="3"/>
  <c r="B77" i="3"/>
  <c r="B85" i="3"/>
  <c r="G77" i="3"/>
  <c r="C81" i="3"/>
  <c r="H85" i="3"/>
  <c r="I77" i="3"/>
  <c r="E81" i="3"/>
  <c r="B90" i="3"/>
  <c r="F90" i="3"/>
  <c r="B93" i="3"/>
  <c r="F93" i="3"/>
  <c r="B96" i="3"/>
  <c r="F96" i="3"/>
  <c r="C90" i="3"/>
  <c r="G90" i="3"/>
  <c r="C93" i="3"/>
  <c r="G93" i="3"/>
  <c r="G96" i="3"/>
  <c r="D90" i="3"/>
  <c r="D93" i="3"/>
  <c r="D96" i="3"/>
  <c r="H96" i="3"/>
  <c r="H90" i="3"/>
  <c r="E90" i="3"/>
  <c r="I90" i="3"/>
  <c r="E93" i="3"/>
  <c r="I93" i="3"/>
  <c r="E96" i="3"/>
  <c r="I96" i="3"/>
  <c r="F67" i="3"/>
  <c r="B66" i="3"/>
  <c r="G66" i="3"/>
  <c r="D66" i="3"/>
  <c r="H66" i="3"/>
  <c r="E66" i="3"/>
  <c r="I66" i="3"/>
  <c r="B50" i="3"/>
  <c r="B54" i="3"/>
  <c r="D54" i="3"/>
  <c r="G54" i="3"/>
  <c r="C54" i="3"/>
  <c r="G48" i="3"/>
  <c r="G50" i="3" s="1"/>
  <c r="C48" i="3"/>
  <c r="C50" i="3" s="1"/>
  <c r="F46" i="3"/>
  <c r="F60" i="1"/>
  <c r="C60" i="1"/>
  <c r="G60" i="1"/>
  <c r="B60" i="1"/>
  <c r="I64" i="1"/>
  <c r="I76" i="1" s="1"/>
  <c r="I94" i="1" s="1"/>
  <c r="I20" i="1"/>
  <c r="D60" i="1"/>
  <c r="H60" i="1"/>
  <c r="H20" i="1"/>
  <c r="H64" i="1"/>
  <c r="H76" i="1" s="1"/>
  <c r="H94" i="1" s="1"/>
  <c r="H96" i="1" s="1"/>
  <c r="E60" i="1"/>
  <c r="I60" i="1"/>
  <c r="C143" i="1"/>
  <c r="F143" i="1"/>
  <c r="B143" i="1"/>
  <c r="G143" i="1"/>
  <c r="H143" i="1"/>
  <c r="B164" i="1"/>
  <c r="B165" i="1" s="1"/>
  <c r="C163" i="1"/>
  <c r="C164" i="1" s="1"/>
  <c r="C165" i="1" s="1"/>
  <c r="I164" i="1"/>
  <c r="I165" i="1" s="1"/>
  <c r="G163" i="1"/>
  <c r="G164" i="1" s="1"/>
  <c r="G165" i="1" s="1"/>
  <c r="I163" i="1"/>
  <c r="D163" i="1"/>
  <c r="D164" i="1" s="1"/>
  <c r="D165" i="1" s="1"/>
  <c r="H163" i="1"/>
  <c r="H164" i="1" s="1"/>
  <c r="H165" i="1" s="1"/>
  <c r="G184" i="3" l="1"/>
  <c r="F185" i="3"/>
  <c r="G15" i="3"/>
  <c r="F16" i="3"/>
  <c r="F184" i="3"/>
  <c r="E6" i="3"/>
  <c r="E7" i="3"/>
  <c r="I175" i="3"/>
  <c r="G160" i="3"/>
  <c r="F87" i="3"/>
  <c r="C160" i="3"/>
  <c r="F6" i="3"/>
  <c r="D160" i="3"/>
  <c r="I7" i="3"/>
  <c r="I6" i="3"/>
  <c r="I58" i="3"/>
  <c r="D7" i="3"/>
  <c r="D6" i="3"/>
  <c r="B6" i="3"/>
  <c r="B7" i="3"/>
  <c r="H87" i="3"/>
  <c r="F160" i="3"/>
  <c r="C175" i="3"/>
  <c r="B175" i="3"/>
  <c r="E88" i="3"/>
  <c r="G114" i="3"/>
  <c r="I87" i="3"/>
  <c r="I114" i="3"/>
  <c r="E87" i="3"/>
  <c r="C114" i="3"/>
  <c r="G87" i="3"/>
  <c r="F60" i="3"/>
  <c r="D87" i="3"/>
  <c r="G61" i="3"/>
  <c r="G60" i="3"/>
  <c r="H60" i="3"/>
  <c r="B60" i="3"/>
  <c r="B61" i="3"/>
  <c r="F61" i="3"/>
  <c r="C87" i="3"/>
  <c r="B87" i="3"/>
  <c r="D114" i="3"/>
  <c r="I60" i="3"/>
  <c r="I61" i="3"/>
  <c r="E60" i="3"/>
  <c r="E61" i="3"/>
  <c r="C61" i="3"/>
  <c r="C60" i="3"/>
  <c r="D60" i="3"/>
  <c r="E114" i="3"/>
  <c r="F115" i="3"/>
  <c r="F114" i="3"/>
  <c r="H97" i="1"/>
  <c r="I95" i="1"/>
  <c r="I96" i="1"/>
  <c r="I97" i="1" s="1"/>
  <c r="A17" i="3" l="1"/>
  <c r="A44" i="3"/>
  <c r="H41" i="3"/>
  <c r="G41" i="3"/>
  <c r="F41" i="3"/>
  <c r="E41" i="3"/>
  <c r="D41" i="3"/>
  <c r="E42" i="3" s="1"/>
  <c r="C41" i="3"/>
  <c r="I41" i="3"/>
  <c r="H35" i="3"/>
  <c r="G35" i="3"/>
  <c r="F35" i="3"/>
  <c r="E35" i="3"/>
  <c r="D35" i="3"/>
  <c r="C35" i="3"/>
  <c r="B35" i="3"/>
  <c r="B37" i="3" s="1"/>
  <c r="H38" i="3"/>
  <c r="G38" i="3"/>
  <c r="F38" i="3"/>
  <c r="E38" i="3"/>
  <c r="D38" i="3"/>
  <c r="C38" i="3"/>
  <c r="B38" i="3"/>
  <c r="B39" i="3" s="1"/>
  <c r="I38" i="3"/>
  <c r="B30" i="3"/>
  <c r="C30" i="3"/>
  <c r="D30" i="3"/>
  <c r="E30" i="3"/>
  <c r="F30" i="3"/>
  <c r="G30" i="3"/>
  <c r="H30" i="3"/>
  <c r="I26" i="3"/>
  <c r="H26" i="3"/>
  <c r="G26" i="3"/>
  <c r="F26" i="3"/>
  <c r="E26" i="3"/>
  <c r="D26" i="3"/>
  <c r="C26" i="3"/>
  <c r="B26" i="3"/>
  <c r="H22" i="3"/>
  <c r="G22" i="3"/>
  <c r="F22" i="3"/>
  <c r="E22" i="3"/>
  <c r="D22" i="3"/>
  <c r="C22" i="3"/>
  <c r="I22" i="3"/>
  <c r="I28" i="3"/>
  <c r="H28" i="3"/>
  <c r="G28" i="3"/>
  <c r="F28" i="3"/>
  <c r="E28" i="3"/>
  <c r="D28" i="3"/>
  <c r="C28" i="3"/>
  <c r="B28" i="3"/>
  <c r="B29" i="3" s="1"/>
  <c r="I24" i="3"/>
  <c r="H24" i="3"/>
  <c r="G24" i="3"/>
  <c r="F24" i="3"/>
  <c r="E24" i="3"/>
  <c r="D24" i="3"/>
  <c r="C24" i="3"/>
  <c r="B24" i="3"/>
  <c r="B25" i="3" s="1"/>
  <c r="C20" i="3"/>
  <c r="C21" i="3" s="1"/>
  <c r="D20" i="3"/>
  <c r="E20" i="3"/>
  <c r="F20" i="3"/>
  <c r="G20" i="3"/>
  <c r="H20" i="3"/>
  <c r="I20" i="3"/>
  <c r="K1" i="3"/>
  <c r="L1" i="3" s="1"/>
  <c r="M1" i="3" s="1"/>
  <c r="N1" i="3" s="1"/>
  <c r="H1" i="3"/>
  <c r="G1" i="3" s="1"/>
  <c r="F1" i="3" s="1"/>
  <c r="E1" i="3" s="1"/>
  <c r="D1" i="3" s="1"/>
  <c r="C1" i="3" s="1"/>
  <c r="B1" i="3" s="1"/>
  <c r="C32" i="3" l="1"/>
  <c r="E32" i="3"/>
  <c r="I32" i="3"/>
  <c r="D32" i="3"/>
  <c r="D33" i="3" s="1"/>
  <c r="F32" i="3"/>
  <c r="G32" i="3"/>
  <c r="H32" i="3"/>
  <c r="F39" i="3"/>
  <c r="C23" i="3"/>
  <c r="B32" i="3"/>
  <c r="B34" i="3" s="1"/>
  <c r="G21" i="3"/>
  <c r="G23" i="3" s="1"/>
  <c r="E25" i="3"/>
  <c r="E27" i="3" s="1"/>
  <c r="I25" i="3"/>
  <c r="I27" i="3" s="1"/>
  <c r="E29" i="3"/>
  <c r="E31" i="3" s="1"/>
  <c r="I29" i="3"/>
  <c r="I31" i="3" s="1"/>
  <c r="B31" i="3"/>
  <c r="H21" i="3"/>
  <c r="H23" i="3" s="1"/>
  <c r="D21" i="3"/>
  <c r="D23" i="3" s="1"/>
  <c r="C25" i="3"/>
  <c r="C27" i="3" s="1"/>
  <c r="G25" i="3"/>
  <c r="G27" i="3" s="1"/>
  <c r="C29" i="3"/>
  <c r="C31" i="3" s="1"/>
  <c r="G29" i="3"/>
  <c r="G31" i="3" s="1"/>
  <c r="C42" i="3"/>
  <c r="G42" i="3"/>
  <c r="I21" i="3"/>
  <c r="I23" i="3" s="1"/>
  <c r="E21" i="3"/>
  <c r="E23" i="3" s="1"/>
  <c r="B27" i="3"/>
  <c r="F25" i="3"/>
  <c r="F27" i="3" s="1"/>
  <c r="F29" i="3"/>
  <c r="F31" i="3" s="1"/>
  <c r="B21" i="3"/>
  <c r="B23" i="3" s="1"/>
  <c r="I42" i="3"/>
  <c r="D25" i="3"/>
  <c r="D27" i="3" s="1"/>
  <c r="H25" i="3"/>
  <c r="H27" i="3" s="1"/>
  <c r="D29" i="3"/>
  <c r="D31" i="3" s="1"/>
  <c r="H29" i="3"/>
  <c r="H31" i="3" s="1"/>
  <c r="C39" i="3"/>
  <c r="G39" i="3"/>
  <c r="F42" i="3"/>
  <c r="B42" i="3"/>
  <c r="C36" i="3"/>
  <c r="G36" i="3"/>
  <c r="D36" i="3"/>
  <c r="H36" i="3"/>
  <c r="D39" i="3"/>
  <c r="H39" i="3"/>
  <c r="D42" i="3"/>
  <c r="H42" i="3"/>
  <c r="F21" i="3"/>
  <c r="F23" i="3" s="1"/>
  <c r="B36" i="3"/>
  <c r="F36" i="3"/>
  <c r="E36" i="3"/>
  <c r="I36" i="3"/>
  <c r="E39" i="3"/>
  <c r="I39" i="3"/>
  <c r="G33" i="3" l="1"/>
  <c r="H33" i="3"/>
  <c r="B33" i="3"/>
  <c r="C33" i="3"/>
  <c r="E33" i="3"/>
  <c r="I33" i="3"/>
  <c r="F33" i="3"/>
  <c r="E34" i="3"/>
  <c r="C19" i="3"/>
  <c r="I19" i="3" l="1"/>
  <c r="H19" i="3"/>
  <c r="C43" i="3"/>
  <c r="C40" i="3"/>
  <c r="C34" i="3"/>
  <c r="C37" i="3"/>
  <c r="D19" i="3"/>
  <c r="D37" i="3"/>
  <c r="D34" i="3"/>
  <c r="D40" i="3"/>
  <c r="D43" i="3"/>
  <c r="I43" i="3"/>
  <c r="I40" i="3"/>
  <c r="I37" i="3"/>
  <c r="E19" i="3"/>
  <c r="E43" i="3"/>
  <c r="E37" i="3"/>
  <c r="E40" i="3"/>
  <c r="H40" i="3"/>
  <c r="H43" i="3"/>
  <c r="H34" i="3"/>
  <c r="H37" i="3"/>
  <c r="B40" i="3"/>
  <c r="B43" i="3"/>
  <c r="F40" i="3"/>
  <c r="F19" i="3"/>
  <c r="F43" i="3"/>
  <c r="F37" i="3"/>
  <c r="F34" i="3"/>
  <c r="I34" i="3"/>
  <c r="G19" i="3"/>
  <c r="G40" i="3"/>
  <c r="G43" i="3"/>
  <c r="G37" i="3"/>
  <c r="G34" i="3"/>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856809B6-1EA4-4505-9985-36810CD729D1}">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<sst xmlns="http://schemas.openxmlformats.org/spreadsheetml/2006/main" count="406" uniqueCount="158">
  <si>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</si>
  <si>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</si>
  <si>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</si>
  <si>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</si>
  <si>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</si>
  <si>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</si>
  <si>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</si>
  <si>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</si>
  <si>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</si>
  <si>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</si>
  <si>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</si>
  <si>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</si>
  <si>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</si>
  <si>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</si>
  <si>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</si>
  <si>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</si>
  <si>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</si>
  <si>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</si>
  <si>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</si>
  <si>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</si>
  <si>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</si>
  <si>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</si>
  <si>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</si>
  <si>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</si>
  <si>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</si>
  <si>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</si>
  <si>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</si>
  <si>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</si>
  <si>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</si>
  <si>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</si>
  <si>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</si>
  <si>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</si>
  <si>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</si>
  <si>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</si>
  <si>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</si>
  <si>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</si>
  <si>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</si>
  <si>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</si>
  <si>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</si>
  <si>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</si>
  <si>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</si>
  <si>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</si>
  <si>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</si>
  <si>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</si>
  <si>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</si>
  <si>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</si>
  <si>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</si>
  <si>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</si>
  <si>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</si>
  <si>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</si>
  <si>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</si>
  <si>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</si>
  <si>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</si>
  <si>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</si>
  <si>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</si>
  <si>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</si>
  <si>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</si>
  <si>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</si>
  <si>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</si>
  <si>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</si>
  <si>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</si>
  <si>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</si>
  <si>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</si>
  <si>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</si>
  <si>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</si>
  <si>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</si>
  <si>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</si>
  <si>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</si>
  <si>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</si>
  <si>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</si>
  <si>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</si>
  <si>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</si>
  <si>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</si>
  <si>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</si>
  <si>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</si>
  <si>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</si>
  <si>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</si>
  <si>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</si>
  <si>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</si>
  <si>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</si>
  <si>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</si>
  <si>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</si>
  <si>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</si>
  <si>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</si>
  <si>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</si>
  <si>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</si>
  <si>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</si>
  <si>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</si>
  <si>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</si>
  <si>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</si>
  <si>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</si>
  <si>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</si>
  <si>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</si>
  <si>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</si>
  <si>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</si>
  <si>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</si>
  <si>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</si>
  <si>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</si>
  <si>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</si>
  <si>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</si>
  <si>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</si>
  <si>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</si>
  <si>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</si>
  <si>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</si>
  <si>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</si>
  <si>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</si>
  <si>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</si>
  <si>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</si>
  <si>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</si>
  <si>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</si>
  <si>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</si>
  <si>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</si>
  <si>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</si>
  <si>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</si>
  <si>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</si>
  <si>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</si>
  <si>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</si>
  <si>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</si>
  <si>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</si>
  <si>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</si>
  <si>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</si>
  <si>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</si>
  <si>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</si>
  <si>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</si>
  <si>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</si>
  <si>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</si>
  <si>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</si>
  <si>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</si>
  <si>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</si>
  <si>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</si>
  <si>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</si>
  <si>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</si>
  <si>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</si>
  <si>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</si>
  <si>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</si>
  <si>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</si>
  <si>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</si>
  <si>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</si>
  <si>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</si>
  <si>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</si>
  <si>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</si>
  <si>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</si>
  <si>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</si>
  <si>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</si>
  <si>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 xml:space="preserve">  </t>
  </si>
  <si>
    <t xml:space="preserve"> </t>
  </si>
  <si>
    <t>Others</t>
  </si>
  <si>
    <t>Group EBITDA</t>
  </si>
  <si>
    <t>Added D&amp;A and EBIT</t>
  </si>
  <si>
    <t>Keep Columns J - N Blank. Please note the feedback is for Columns B -I</t>
  </si>
  <si>
    <t>EBITDA - D&amp;A</t>
  </si>
  <si>
    <t>Should be the addition of below segments - North America, Europe, Asia etc.</t>
  </si>
  <si>
    <t>Should be the addition of below sub-segments, Footwear, Apparel &amp; Equipment - Follow the same for all other segment revenues</t>
  </si>
  <si>
    <t>Feedback</t>
  </si>
  <si>
    <t>Done</t>
  </si>
  <si>
    <t>done</t>
  </si>
  <si>
    <t>DONE</t>
  </si>
  <si>
    <t>Revenue breakdown for 2015-2017 not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</si>
</sst>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_-* #,##0_-;\-* #,##0_-;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b/>
      <sz val="14"/>
      <color theme="0"/>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12" fillId="0" borderId="1" xfId="0" applyFont="1" applyBorder="1"/>
    <xf numFmtId="165" fontId="2" fillId="0" borderId="0" xfId="1" applyNumberFormat="1" applyFont="1" applyAlignment="1">
      <alignment horizontal="left" indent="1"/>
    </xf>
    <xf numFmtId="167" fontId="2" fillId="0" borderId="0" xfId="0" applyNumberFormat="1" applyFont="1"/>
    <xf numFmtId="1" fontId="2" fillId="0" borderId="0" xfId="0" applyNumberFormat="1" applyFont="1"/>
    <xf numFmtId="0" fontId="14" fillId="2" borderId="0" xfId="0" applyFont="1" applyFill="1" applyAlignment="1">
      <alignment horizontal="center"/>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84095"/>
          <a:ext cx="6212205"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22195"/>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28775"/>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40355"/>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36695"/>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87315"/>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393055"/>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4" sqref="A4"/>
    </sheetView>
  </sheetViews>
  <sheetFormatPr defaultRowHeight="15" x14ac:dyDescent="0.25"/>
  <cols>
    <col min="1" max="1" width="176.140625" style="19" customWidth="1"/>
  </cols>
  <sheetData>
    <row r="1" spans="1:1" ht="23.25" x14ac:dyDescent="0.35">
      <c r="A1" s="18" t="s">
        <v>21</v>
      </c>
    </row>
    <row r="2" spans="1:1" x14ac:dyDescent="0.25">
      <c r="A2" s="37" t="s">
        <v>141</v>
      </c>
    </row>
    <row r="3" spans="1:1" x14ac:dyDescent="0.25">
      <c r="A3" s="20" t="s">
        <v>142</v>
      </c>
    </row>
    <row r="4" spans="1:1" x14ac:dyDescent="0.25">
      <c r="A4" s="37" t="s">
        <v>20</v>
      </c>
    </row>
    <row r="5" spans="1:1" x14ac:dyDescent="0.25">
      <c r="A5" s="19" t="s">
        <v>143</v>
      </c>
    </row>
    <row r="6" spans="1:1" x14ac:dyDescent="0.25">
      <c r="A6" s="37"/>
    </row>
    <row r="7" spans="1:1" x14ac:dyDescent="0.25">
      <c r="A7" s="37"/>
    </row>
    <row r="10" spans="1:1" x14ac:dyDescent="0.25">
      <c r="A10" s="20"/>
    </row>
    <row r="11" spans="1:1" x14ac:dyDescent="0.25">
      <c r="A11" s="20"/>
    </row>
    <row r="12" spans="1:1" x14ac:dyDescent="0.2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5"/>
  <sheetViews>
    <sheetView workbookViewId="0">
      <pane ySplit="1" topLeftCell="A2" activePane="bottomLeft" state="frozen"/>
      <selection pane="bottomLeft" activeCell="A14" sqref="A14"/>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28</v>
      </c>
      <c r="B2" s="3">
        <v>30601</v>
      </c>
      <c r="C2" s="3">
        <v>32376</v>
      </c>
      <c r="D2" s="3">
        <v>34350</v>
      </c>
      <c r="E2" s="3">
        <v>36397</v>
      </c>
      <c r="F2" s="3">
        <v>39117</v>
      </c>
      <c r="G2" s="3">
        <v>37403</v>
      </c>
      <c r="H2" s="3">
        <v>44538</v>
      </c>
      <c r="I2" s="3">
        <v>46710</v>
      </c>
    </row>
    <row r="3" spans="1:9" x14ac:dyDescent="0.25">
      <c r="A3" s="23" t="s">
        <v>29</v>
      </c>
      <c r="B3" s="24">
        <v>16534</v>
      </c>
      <c r="C3" s="24">
        <v>17405</v>
      </c>
      <c r="D3" s="24">
        <v>19038</v>
      </c>
      <c r="E3" s="24">
        <v>20441</v>
      </c>
      <c r="F3" s="24">
        <v>21643</v>
      </c>
      <c r="G3" s="24">
        <v>21162</v>
      </c>
      <c r="H3" s="24">
        <v>24576</v>
      </c>
      <c r="I3" s="24">
        <v>25231</v>
      </c>
    </row>
    <row r="4" spans="1:9" s="1" customFormat="1" x14ac:dyDescent="0.25">
      <c r="A4" s="1" t="s">
        <v>4</v>
      </c>
      <c r="B4" s="9">
        <f>+B2-B3</f>
        <v>14067</v>
      </c>
      <c r="C4" s="9">
        <v>14971</v>
      </c>
      <c r="D4" s="9">
        <f>+D2-D3</f>
        <v>15312</v>
      </c>
      <c r="E4" s="9">
        <f>+E2-E3</f>
        <v>15956</v>
      </c>
      <c r="F4" s="9">
        <v>17474</v>
      </c>
      <c r="G4" s="9">
        <f>+G2-G3</f>
        <v>16241</v>
      </c>
      <c r="H4" s="9">
        <f>+H2-H3</f>
        <v>19962</v>
      </c>
      <c r="I4" s="9">
        <f>+I2-I3</f>
        <v>21479</v>
      </c>
    </row>
    <row r="5" spans="1:9" x14ac:dyDescent="0.25">
      <c r="A5" s="11" t="s">
        <v>22</v>
      </c>
      <c r="B5" s="3">
        <v>3213</v>
      </c>
      <c r="C5" s="3">
        <v>3278</v>
      </c>
      <c r="D5" s="3">
        <v>3341</v>
      </c>
      <c r="E5" s="3">
        <v>3577</v>
      </c>
      <c r="F5" s="3">
        <v>3753</v>
      </c>
      <c r="G5" s="3">
        <v>3592</v>
      </c>
      <c r="H5" s="3">
        <v>3114</v>
      </c>
      <c r="I5" s="3">
        <v>3850</v>
      </c>
    </row>
    <row r="6" spans="1:9" x14ac:dyDescent="0.25">
      <c r="A6" s="11" t="s">
        <v>23</v>
      </c>
      <c r="B6" s="3">
        <v>6679</v>
      </c>
      <c r="C6" s="3">
        <v>7191</v>
      </c>
      <c r="D6" s="3">
        <v>7222</v>
      </c>
      <c r="E6" s="3">
        <v>7934</v>
      </c>
      <c r="F6" s="3">
        <v>8949</v>
      </c>
      <c r="G6" s="3">
        <v>9534</v>
      </c>
      <c r="H6" s="3">
        <v>9911</v>
      </c>
      <c r="I6" s="3">
        <v>10954</v>
      </c>
    </row>
    <row r="7" spans="1:9" x14ac:dyDescent="0.25">
      <c r="A7" s="22" t="s">
        <v>24</v>
      </c>
      <c r="B7" s="21">
        <f t="shared" ref="B7:I7" si="1">+B5+B6</f>
        <v>9892</v>
      </c>
      <c r="C7" s="21">
        <f t="shared" si="1"/>
        <v>10469</v>
      </c>
      <c r="D7" s="21">
        <f t="shared" si="1"/>
        <v>10563</v>
      </c>
      <c r="E7" s="21">
        <f t="shared" si="1"/>
        <v>11511</v>
      </c>
      <c r="F7" s="21">
        <f t="shared" si="1"/>
        <v>12702</v>
      </c>
      <c r="G7" s="21">
        <f t="shared" si="1"/>
        <v>13126</v>
      </c>
      <c r="H7" s="21">
        <f t="shared" si="1"/>
        <v>13025</v>
      </c>
      <c r="I7" s="21">
        <f t="shared" si="1"/>
        <v>14804</v>
      </c>
    </row>
    <row r="8" spans="1:9" x14ac:dyDescent="0.25">
      <c r="A8" s="2" t="s">
        <v>25</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26</v>
      </c>
      <c r="B10" s="5">
        <f>+B4-B7-B8-B9</f>
        <v>4205</v>
      </c>
      <c r="C10" s="5">
        <f>+C4-C7-C8-C9</f>
        <v>4623</v>
      </c>
      <c r="D10" s="5">
        <v>4886</v>
      </c>
      <c r="E10" s="5">
        <f>+E4-E7-E8-E9</f>
        <v>4325</v>
      </c>
      <c r="F10" s="5">
        <f>+F4-F7-F8-F9</f>
        <v>4801</v>
      </c>
      <c r="G10" s="5">
        <f>+G4-G7-G8-G9</f>
        <v>2887</v>
      </c>
      <c r="H10" s="5">
        <f>+H4-H7-H8-H9</f>
        <v>6661</v>
      </c>
      <c r="I10" s="5">
        <f>+I4-I7-I8-I9</f>
        <v>6651</v>
      </c>
    </row>
    <row r="11" spans="1:9" x14ac:dyDescent="0.25">
      <c r="A11" s="2" t="s">
        <v>27</v>
      </c>
      <c r="B11" s="3">
        <v>932</v>
      </c>
      <c r="C11" s="3">
        <v>863</v>
      </c>
      <c r="D11" s="3">
        <v>646</v>
      </c>
      <c r="E11" s="3">
        <v>2392</v>
      </c>
      <c r="F11" s="3">
        <v>772</v>
      </c>
      <c r="G11" s="3">
        <v>348</v>
      </c>
      <c r="H11" s="3">
        <v>934</v>
      </c>
      <c r="I11" s="3">
        <v>605</v>
      </c>
    </row>
    <row r="12" spans="1:9" ht="15.75" thickBot="1" x14ac:dyDescent="0.3">
      <c r="A12" s="6" t="s">
        <v>30</v>
      </c>
      <c r="B12" s="7">
        <f t="shared" ref="B12:I12" si="2">+B10-B11</f>
        <v>3273</v>
      </c>
      <c r="C12" s="7">
        <f t="shared" si="2"/>
        <v>3760</v>
      </c>
      <c r="D12" s="7">
        <f t="shared" si="2"/>
        <v>4240</v>
      </c>
      <c r="E12" s="7">
        <f t="shared" si="2"/>
        <v>1933</v>
      </c>
      <c r="F12" s="7">
        <f t="shared" si="2"/>
        <v>4029</v>
      </c>
      <c r="G12" s="7">
        <f t="shared" si="2"/>
        <v>2539</v>
      </c>
      <c r="H12" s="7">
        <f t="shared" si="2"/>
        <v>5727</v>
      </c>
      <c r="I12" s="7">
        <f t="shared" si="2"/>
        <v>6046</v>
      </c>
    </row>
    <row r="13" spans="1:9" ht="15.75" thickTop="1" x14ac:dyDescent="0.25">
      <c r="A13" s="1" t="s">
        <v>8</v>
      </c>
    </row>
    <row r="14" spans="1:9" x14ac:dyDescent="0.25">
      <c r="A14" s="2" t="s">
        <v>6</v>
      </c>
      <c r="B14">
        <v>1.9</v>
      </c>
      <c r="C14">
        <v>2.21</v>
      </c>
      <c r="D14">
        <v>2.56</v>
      </c>
      <c r="E14">
        <v>1.19</v>
      </c>
      <c r="F14">
        <v>2.5499999999999998</v>
      </c>
      <c r="G14">
        <v>1.63</v>
      </c>
      <c r="H14">
        <v>3.64</v>
      </c>
      <c r="I14">
        <v>3.83</v>
      </c>
    </row>
    <row r="15" spans="1:9" x14ac:dyDescent="0.25">
      <c r="A15" s="2" t="s">
        <v>7</v>
      </c>
      <c r="B15">
        <v>1.85</v>
      </c>
      <c r="C15">
        <v>2.16</v>
      </c>
      <c r="D15">
        <v>2.5099999999999998</v>
      </c>
      <c r="E15">
        <v>1.17</v>
      </c>
      <c r="F15">
        <v>2.4900000000000002</v>
      </c>
      <c r="G15">
        <v>1.6</v>
      </c>
      <c r="H15">
        <v>3.56</v>
      </c>
      <c r="I15">
        <v>3.75</v>
      </c>
    </row>
    <row r="16" spans="1:9" x14ac:dyDescent="0.25">
      <c r="A16" s="1" t="s">
        <v>9</v>
      </c>
    </row>
    <row r="17" spans="1:9" x14ac:dyDescent="0.25">
      <c r="A17" s="2" t="s">
        <v>6</v>
      </c>
      <c r="B17">
        <v>1723.5</v>
      </c>
      <c r="C17">
        <v>1697.9</v>
      </c>
      <c r="D17">
        <v>1657.8</v>
      </c>
      <c r="E17">
        <v>1623.8</v>
      </c>
      <c r="F17">
        <v>1579.7</v>
      </c>
      <c r="G17" s="8">
        <v>1558.8</v>
      </c>
      <c r="H17" s="8">
        <v>1573</v>
      </c>
      <c r="I17" s="8">
        <v>1578.8</v>
      </c>
    </row>
    <row r="18" spans="1:9" x14ac:dyDescent="0.25">
      <c r="A18" s="2" t="s">
        <v>7</v>
      </c>
      <c r="B18">
        <v>1768.8</v>
      </c>
      <c r="C18">
        <v>1742.5</v>
      </c>
      <c r="D18">
        <v>1692</v>
      </c>
      <c r="E18">
        <v>1659.1</v>
      </c>
      <c r="F18">
        <v>1618.4</v>
      </c>
      <c r="G18" s="8">
        <v>1591.9</v>
      </c>
      <c r="H18" s="8">
        <v>1609.4</v>
      </c>
      <c r="I18" s="8">
        <v>1610.8</v>
      </c>
    </row>
    <row r="20" spans="1:9" s="12" customFormat="1" x14ac:dyDescent="0.25">
      <c r="A20" s="12" t="s">
        <v>2</v>
      </c>
      <c r="B20" s="13">
        <f t="shared" ref="B20:I20" si="3">B15-(B12/B18)</f>
        <v>-4.0705563093612618E-4</v>
      </c>
      <c r="C20" s="13">
        <f t="shared" si="3"/>
        <v>2.1807747489241969E-3</v>
      </c>
      <c r="D20" s="13">
        <f t="shared" si="3"/>
        <v>4.0898345153661531E-3</v>
      </c>
      <c r="E20" s="13">
        <f t="shared" si="3"/>
        <v>4.9104936411306088E-3</v>
      </c>
      <c r="F20" s="13">
        <f t="shared" si="3"/>
        <v>5.0420168067244475E-4</v>
      </c>
      <c r="G20" s="13">
        <f t="shared" si="3"/>
        <v>5.0505685030468594E-3</v>
      </c>
      <c r="H20" s="13">
        <f t="shared" si="3"/>
        <v>1.5310053436063953E-3</v>
      </c>
      <c r="I20" s="13">
        <f t="shared" si="3"/>
        <v>-3.4144524459898129E-3</v>
      </c>
    </row>
    <row r="22" spans="1:9" x14ac:dyDescent="0.25">
      <c r="A22" s="14" t="s">
        <v>0</v>
      </c>
      <c r="B22" s="14"/>
      <c r="C22" s="14"/>
      <c r="D22" s="14"/>
      <c r="E22" s="14"/>
      <c r="F22" s="14"/>
      <c r="G22" s="14"/>
      <c r="H22" s="14"/>
      <c r="I22" s="14"/>
    </row>
    <row r="23" spans="1:9" x14ac:dyDescent="0.25">
      <c r="A23" s="1" t="s">
        <v>31</v>
      </c>
    </row>
    <row r="24" spans="1:9" x14ac:dyDescent="0.25">
      <c r="A24" s="10" t="s">
        <v>32</v>
      </c>
      <c r="B24" s="3"/>
      <c r="C24" s="3"/>
      <c r="D24" s="3"/>
      <c r="E24" s="3"/>
      <c r="F24" s="3"/>
      <c r="G24" s="3"/>
      <c r="H24" s="3"/>
      <c r="I24" s="3"/>
    </row>
    <row r="25" spans="1:9" x14ac:dyDescent="0.25">
      <c r="A25" s="11" t="s">
        <v>33</v>
      </c>
      <c r="B25" s="3">
        <v>3852</v>
      </c>
      <c r="C25" s="3">
        <v>3138</v>
      </c>
      <c r="D25" s="3">
        <v>3808</v>
      </c>
      <c r="E25" s="3">
        <v>4249</v>
      </c>
      <c r="F25" s="3">
        <v>4466</v>
      </c>
      <c r="G25" s="3">
        <v>8348</v>
      </c>
      <c r="H25" s="3">
        <v>9889</v>
      </c>
      <c r="I25" s="3">
        <v>8574</v>
      </c>
    </row>
    <row r="26" spans="1:9" x14ac:dyDescent="0.25">
      <c r="A26" s="11" t="s">
        <v>34</v>
      </c>
      <c r="B26" s="3">
        <v>2072</v>
      </c>
      <c r="C26" s="3">
        <v>2319</v>
      </c>
      <c r="D26" s="3">
        <v>2371</v>
      </c>
      <c r="E26" s="3">
        <v>996</v>
      </c>
      <c r="F26" s="3">
        <v>197</v>
      </c>
      <c r="G26" s="3">
        <v>439</v>
      </c>
      <c r="H26" s="3">
        <v>3587</v>
      </c>
      <c r="I26" s="3">
        <v>4423</v>
      </c>
    </row>
    <row r="27" spans="1:9" x14ac:dyDescent="0.25">
      <c r="A27" s="11" t="s">
        <v>35</v>
      </c>
      <c r="B27" s="3">
        <v>3358</v>
      </c>
      <c r="C27" s="3">
        <v>3241</v>
      </c>
      <c r="D27" s="3">
        <v>3677</v>
      </c>
      <c r="E27" s="3">
        <v>3498</v>
      </c>
      <c r="F27" s="3">
        <v>4272</v>
      </c>
      <c r="G27" s="3">
        <v>2749</v>
      </c>
      <c r="H27" s="3">
        <v>4463</v>
      </c>
      <c r="I27" s="3">
        <v>4667</v>
      </c>
    </row>
    <row r="28" spans="1:9" x14ac:dyDescent="0.25">
      <c r="A28" s="11" t="s">
        <v>36</v>
      </c>
      <c r="B28" s="3">
        <v>4337</v>
      </c>
      <c r="C28" s="3">
        <v>4838</v>
      </c>
      <c r="D28" s="3">
        <v>5055</v>
      </c>
      <c r="E28" s="3">
        <v>5261</v>
      </c>
      <c r="F28" s="3">
        <v>5622</v>
      </c>
      <c r="G28" s="3">
        <v>7367</v>
      </c>
      <c r="H28" s="3">
        <v>6854</v>
      </c>
      <c r="I28" s="3">
        <v>8420</v>
      </c>
    </row>
    <row r="29" spans="1:9" x14ac:dyDescent="0.25">
      <c r="A29" s="11" t="s">
        <v>37</v>
      </c>
      <c r="B29" s="3">
        <v>1968</v>
      </c>
      <c r="C29" s="3">
        <v>1489</v>
      </c>
      <c r="D29" s="3">
        <v>1150</v>
      </c>
      <c r="E29" s="3">
        <v>1130</v>
      </c>
      <c r="F29" s="3">
        <v>1968</v>
      </c>
      <c r="G29" s="3">
        <v>1653</v>
      </c>
      <c r="H29" s="3">
        <v>1498</v>
      </c>
      <c r="I29" s="3">
        <v>2129</v>
      </c>
    </row>
    <row r="30" spans="1:9" x14ac:dyDescent="0.25">
      <c r="A30" s="4" t="s">
        <v>10</v>
      </c>
      <c r="B30" s="5">
        <f t="shared" ref="B30:I30" si="4">+SUM(B25:B29)</f>
        <v>15587</v>
      </c>
      <c r="C30" s="5">
        <f t="shared" si="4"/>
        <v>15025</v>
      </c>
      <c r="D30" s="5">
        <f t="shared" si="4"/>
        <v>16061</v>
      </c>
      <c r="E30" s="5">
        <f t="shared" si="4"/>
        <v>15134</v>
      </c>
      <c r="F30" s="5">
        <f t="shared" si="4"/>
        <v>16525</v>
      </c>
      <c r="G30" s="5">
        <f t="shared" si="4"/>
        <v>20556</v>
      </c>
      <c r="H30" s="5">
        <f t="shared" si="4"/>
        <v>26291</v>
      </c>
      <c r="I30" s="5">
        <f t="shared" si="4"/>
        <v>28213</v>
      </c>
    </row>
    <row r="31" spans="1:9" x14ac:dyDescent="0.25">
      <c r="A31" s="2" t="s">
        <v>38</v>
      </c>
      <c r="B31" s="3">
        <v>3011</v>
      </c>
      <c r="C31" s="3">
        <v>3520</v>
      </c>
      <c r="D31" s="3">
        <v>3989</v>
      </c>
      <c r="E31" s="3">
        <v>4454</v>
      </c>
      <c r="F31" s="3">
        <v>4744</v>
      </c>
      <c r="G31" s="3">
        <v>4866</v>
      </c>
      <c r="H31" s="3">
        <v>4904</v>
      </c>
      <c r="I31" s="3">
        <v>4791</v>
      </c>
    </row>
    <row r="32" spans="1:9" x14ac:dyDescent="0.25">
      <c r="A32" s="2" t="s">
        <v>39</v>
      </c>
      <c r="B32" s="3">
        <v>0</v>
      </c>
      <c r="C32" s="3">
        <v>0</v>
      </c>
      <c r="D32" s="3">
        <v>0</v>
      </c>
      <c r="E32" s="3">
        <v>0</v>
      </c>
      <c r="F32" s="3">
        <v>0</v>
      </c>
      <c r="G32" s="3">
        <v>3097</v>
      </c>
      <c r="H32" s="3">
        <v>3113</v>
      </c>
      <c r="I32" s="3">
        <v>2926</v>
      </c>
    </row>
    <row r="33" spans="1:9" x14ac:dyDescent="0.25">
      <c r="A33" s="2" t="s">
        <v>40</v>
      </c>
      <c r="B33" s="3">
        <v>281</v>
      </c>
      <c r="C33" s="3">
        <v>281</v>
      </c>
      <c r="D33" s="3">
        <v>283</v>
      </c>
      <c r="E33" s="3">
        <v>285</v>
      </c>
      <c r="F33" s="3">
        <v>283</v>
      </c>
      <c r="G33" s="3">
        <v>274</v>
      </c>
      <c r="H33" s="3">
        <v>269</v>
      </c>
      <c r="I33" s="3">
        <v>286</v>
      </c>
    </row>
    <row r="34" spans="1:9" x14ac:dyDescent="0.25">
      <c r="A34" s="2" t="s">
        <v>41</v>
      </c>
      <c r="B34" s="3">
        <v>131</v>
      </c>
      <c r="C34" s="3">
        <v>131</v>
      </c>
      <c r="D34" s="3">
        <v>139</v>
      </c>
      <c r="E34" s="3">
        <v>154</v>
      </c>
      <c r="F34" s="3">
        <v>154</v>
      </c>
      <c r="G34" s="3">
        <v>223</v>
      </c>
      <c r="H34" s="3">
        <v>242</v>
      </c>
      <c r="I34" s="3">
        <v>284</v>
      </c>
    </row>
    <row r="35" spans="1:9" x14ac:dyDescent="0.25">
      <c r="A35" s="2" t="s">
        <v>42</v>
      </c>
      <c r="B35" s="3">
        <v>2587</v>
      </c>
      <c r="C35" s="3">
        <v>2439</v>
      </c>
      <c r="D35" s="3">
        <v>2787</v>
      </c>
      <c r="E35" s="3">
        <v>2509</v>
      </c>
      <c r="F35" s="3">
        <v>2011</v>
      </c>
      <c r="G35" s="3">
        <v>2326</v>
      </c>
      <c r="H35" s="3">
        <v>2921</v>
      </c>
      <c r="I35" s="3">
        <v>3821</v>
      </c>
    </row>
    <row r="36" spans="1:9" ht="15.75" thickBot="1" x14ac:dyDescent="0.3">
      <c r="A36" s="6" t="s">
        <v>43</v>
      </c>
      <c r="B36" s="7">
        <f t="shared" ref="B36:I36" si="5">+SUM(B30:B35)</f>
        <v>21597</v>
      </c>
      <c r="C36" s="7">
        <f t="shared" si="5"/>
        <v>21396</v>
      </c>
      <c r="D36" s="7">
        <f t="shared" si="5"/>
        <v>23259</v>
      </c>
      <c r="E36" s="7">
        <f t="shared" si="5"/>
        <v>22536</v>
      </c>
      <c r="F36" s="7">
        <f t="shared" si="5"/>
        <v>23717</v>
      </c>
      <c r="G36" s="7">
        <f t="shared" si="5"/>
        <v>31342</v>
      </c>
      <c r="H36" s="7">
        <f t="shared" si="5"/>
        <v>37740</v>
      </c>
      <c r="I36" s="7">
        <f t="shared" si="5"/>
        <v>40321</v>
      </c>
    </row>
    <row r="37" spans="1:9" ht="15.75" thickTop="1" x14ac:dyDescent="0.25">
      <c r="A37" s="1" t="s">
        <v>44</v>
      </c>
      <c r="B37" s="3"/>
      <c r="C37" s="3"/>
      <c r="D37" s="3"/>
      <c r="E37" s="3"/>
      <c r="F37" s="3"/>
      <c r="G37" s="3"/>
      <c r="H37" s="3"/>
      <c r="I37" s="3"/>
    </row>
    <row r="38" spans="1:9" x14ac:dyDescent="0.25">
      <c r="A38" s="2" t="s">
        <v>45</v>
      </c>
      <c r="B38" s="3"/>
      <c r="C38" s="3"/>
      <c r="D38" s="3"/>
      <c r="E38" s="3"/>
      <c r="F38" s="3"/>
      <c r="G38" s="3"/>
      <c r="H38" s="3"/>
      <c r="I38" s="3"/>
    </row>
    <row r="39" spans="1:9" x14ac:dyDescent="0.25">
      <c r="A39" s="11" t="s">
        <v>46</v>
      </c>
      <c r="B39" s="3">
        <v>107</v>
      </c>
      <c r="C39" s="3">
        <v>44</v>
      </c>
      <c r="D39" s="3">
        <v>6</v>
      </c>
      <c r="E39" s="3">
        <v>6</v>
      </c>
      <c r="F39" s="3">
        <v>6</v>
      </c>
      <c r="G39" s="3">
        <v>3</v>
      </c>
      <c r="H39" s="3">
        <v>0</v>
      </c>
      <c r="I39" s="3">
        <v>500</v>
      </c>
    </row>
    <row r="40" spans="1:9" x14ac:dyDescent="0.25">
      <c r="A40" s="11" t="s">
        <v>47</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48</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49</v>
      </c>
      <c r="B44" s="3">
        <v>71</v>
      </c>
      <c r="C44" s="3">
        <v>85</v>
      </c>
      <c r="D44" s="3">
        <v>84</v>
      </c>
      <c r="E44" s="3">
        <v>150</v>
      </c>
      <c r="F44" s="3">
        <v>229</v>
      </c>
      <c r="G44" s="3">
        <v>156</v>
      </c>
      <c r="H44" s="3">
        <v>306</v>
      </c>
      <c r="I44" s="3">
        <v>222</v>
      </c>
    </row>
    <row r="45" spans="1:9" x14ac:dyDescent="0.25">
      <c r="A45" s="4" t="s">
        <v>13</v>
      </c>
      <c r="B45" s="5">
        <f t="shared" ref="B45:I45" si="6">+SUM(B39:B44)</f>
        <v>6332</v>
      </c>
      <c r="C45" s="5">
        <f t="shared" si="6"/>
        <v>5358</v>
      </c>
      <c r="D45" s="5">
        <f t="shared" si="6"/>
        <v>5474</v>
      </c>
      <c r="E45" s="5">
        <f t="shared" si="6"/>
        <v>6040</v>
      </c>
      <c r="F45" s="5">
        <f t="shared" si="6"/>
        <v>7866</v>
      </c>
      <c r="G45" s="5">
        <f t="shared" si="6"/>
        <v>8284</v>
      </c>
      <c r="H45" s="5">
        <f t="shared" si="6"/>
        <v>9674</v>
      </c>
      <c r="I45" s="5">
        <f t="shared" si="6"/>
        <v>10730</v>
      </c>
    </row>
    <row r="46" spans="1:9" x14ac:dyDescent="0.25">
      <c r="A46" s="2" t="s">
        <v>50</v>
      </c>
      <c r="B46" s="3">
        <v>1079</v>
      </c>
      <c r="C46" s="3">
        <v>2010</v>
      </c>
      <c r="D46" s="3">
        <v>3471</v>
      </c>
      <c r="E46" s="3">
        <v>3468</v>
      </c>
      <c r="F46" s="3">
        <v>3464</v>
      </c>
      <c r="G46" s="3">
        <v>9406</v>
      </c>
      <c r="H46" s="3">
        <v>9413</v>
      </c>
      <c r="I46" s="3">
        <v>8920</v>
      </c>
    </row>
    <row r="47" spans="1:9" x14ac:dyDescent="0.25">
      <c r="A47" s="2" t="s">
        <v>51</v>
      </c>
      <c r="B47" s="3">
        <v>0</v>
      </c>
      <c r="C47" s="3">
        <v>0</v>
      </c>
      <c r="D47" s="3">
        <v>0</v>
      </c>
      <c r="E47" s="3">
        <v>0</v>
      </c>
      <c r="F47" s="3">
        <v>0</v>
      </c>
      <c r="G47" s="3">
        <v>2913</v>
      </c>
      <c r="H47" s="3">
        <v>2931</v>
      </c>
      <c r="I47" s="3">
        <v>2777</v>
      </c>
    </row>
    <row r="48" spans="1:9" x14ac:dyDescent="0.25">
      <c r="A48" s="2" t="s">
        <v>52</v>
      </c>
      <c r="B48" s="3">
        <v>1479</v>
      </c>
      <c r="C48" s="3">
        <v>1770</v>
      </c>
      <c r="D48" s="3">
        <v>1907</v>
      </c>
      <c r="E48" s="3">
        <v>3216</v>
      </c>
      <c r="F48" s="3">
        <v>3347</v>
      </c>
      <c r="G48" s="3">
        <v>2684</v>
      </c>
      <c r="H48" s="3">
        <v>2955</v>
      </c>
      <c r="I48" s="3">
        <v>2613</v>
      </c>
    </row>
    <row r="49" spans="1:9" x14ac:dyDescent="0.25">
      <c r="A49" s="2" t="s">
        <v>53</v>
      </c>
      <c r="B49" s="3"/>
      <c r="C49" s="3"/>
      <c r="D49" s="3"/>
      <c r="E49" s="3"/>
      <c r="F49" s="3"/>
      <c r="G49" s="3"/>
      <c r="H49" s="3"/>
      <c r="I49" s="3"/>
    </row>
    <row r="50" spans="1:9" x14ac:dyDescent="0.25">
      <c r="A50" s="11" t="s">
        <v>54</v>
      </c>
      <c r="B50" s="3" t="s">
        <v>145</v>
      </c>
      <c r="C50" s="3"/>
      <c r="D50" s="3"/>
      <c r="E50" s="3"/>
      <c r="F50" s="3"/>
      <c r="G50" s="3"/>
      <c r="H50" s="3">
        <v>0</v>
      </c>
      <c r="I50" s="3">
        <v>0</v>
      </c>
    </row>
    <row r="51" spans="1:9" x14ac:dyDescent="0.25">
      <c r="A51" s="2" t="s">
        <v>55</v>
      </c>
      <c r="B51" s="3"/>
      <c r="C51" s="3"/>
      <c r="D51" s="3"/>
      <c r="E51" s="3"/>
      <c r="F51" s="3"/>
      <c r="G51" s="3"/>
      <c r="H51" s="3"/>
      <c r="I51" s="3"/>
    </row>
    <row r="52" spans="1:9" x14ac:dyDescent="0.25">
      <c r="A52" s="11" t="s">
        <v>56</v>
      </c>
      <c r="B52" s="3"/>
      <c r="C52" s="3"/>
      <c r="D52" s="3"/>
      <c r="E52" s="3"/>
      <c r="F52" s="3"/>
      <c r="G52" s="3"/>
      <c r="H52" s="3"/>
      <c r="I52" s="3"/>
    </row>
    <row r="53" spans="1:9" x14ac:dyDescent="0.25">
      <c r="A53" s="17" t="s">
        <v>57</v>
      </c>
      <c r="B53" s="3"/>
      <c r="C53" s="3"/>
      <c r="D53" s="3"/>
      <c r="E53" s="3"/>
      <c r="F53" s="3"/>
      <c r="G53" s="3"/>
      <c r="H53" s="3"/>
      <c r="I53" s="3"/>
    </row>
    <row r="54" spans="1:9" x14ac:dyDescent="0.25">
      <c r="A54" s="17" t="s">
        <v>58</v>
      </c>
      <c r="B54" s="3">
        <v>3</v>
      </c>
      <c r="C54" s="3">
        <v>3</v>
      </c>
      <c r="D54" s="3">
        <v>3</v>
      </c>
      <c r="E54" s="3">
        <v>3</v>
      </c>
      <c r="F54" s="3">
        <v>3</v>
      </c>
      <c r="G54" s="3">
        <v>3</v>
      </c>
      <c r="H54" s="3">
        <v>3</v>
      </c>
      <c r="I54" s="3">
        <v>3</v>
      </c>
    </row>
    <row r="55" spans="1:9" x14ac:dyDescent="0.25">
      <c r="A55" s="17" t="s">
        <v>59</v>
      </c>
      <c r="B55" s="3">
        <v>6773</v>
      </c>
      <c r="C55" s="3">
        <v>7786</v>
      </c>
      <c r="D55" s="3">
        <v>5710</v>
      </c>
      <c r="E55" s="3">
        <v>6384</v>
      </c>
      <c r="F55" s="3">
        <v>7163</v>
      </c>
      <c r="G55" s="3">
        <v>8299</v>
      </c>
      <c r="H55" s="3">
        <v>9965</v>
      </c>
      <c r="I55" s="3">
        <v>11484</v>
      </c>
    </row>
    <row r="56" spans="1:9" x14ac:dyDescent="0.25">
      <c r="A56" s="17" t="s">
        <v>60</v>
      </c>
      <c r="B56" s="3">
        <v>1246</v>
      </c>
      <c r="C56" s="3">
        <v>318</v>
      </c>
      <c r="D56" s="3">
        <v>-213</v>
      </c>
      <c r="E56" s="3">
        <v>-92</v>
      </c>
      <c r="F56" s="3">
        <v>231</v>
      </c>
      <c r="G56" s="3">
        <v>-56</v>
      </c>
      <c r="H56" s="3">
        <v>-380</v>
      </c>
      <c r="I56" s="3">
        <v>318</v>
      </c>
    </row>
    <row r="57" spans="1:9" x14ac:dyDescent="0.25">
      <c r="A57" s="17" t="s">
        <v>61</v>
      </c>
      <c r="B57" s="3">
        <v>4685</v>
      </c>
      <c r="C57" s="3">
        <v>4151</v>
      </c>
      <c r="D57" s="3">
        <v>6907</v>
      </c>
      <c r="E57" s="3">
        <v>3517</v>
      </c>
      <c r="F57" s="3">
        <v>1643</v>
      </c>
      <c r="G57" s="3">
        <v>-191</v>
      </c>
      <c r="H57" s="3">
        <v>3179</v>
      </c>
      <c r="I57" s="3">
        <v>3476</v>
      </c>
    </row>
    <row r="58" spans="1:9" x14ac:dyDescent="0.25">
      <c r="A58" s="4" t="s">
        <v>62</v>
      </c>
      <c r="B58" s="5">
        <f t="shared" ref="B58:I58" si="7">+SUM(B53:B57)</f>
        <v>12707</v>
      </c>
      <c r="C58" s="5">
        <f t="shared" si="7"/>
        <v>12258</v>
      </c>
      <c r="D58" s="5">
        <f t="shared" si="7"/>
        <v>12407</v>
      </c>
      <c r="E58" s="5">
        <f t="shared" si="7"/>
        <v>9812</v>
      </c>
      <c r="F58" s="5">
        <f t="shared" si="7"/>
        <v>9040</v>
      </c>
      <c r="G58" s="5">
        <f t="shared" si="7"/>
        <v>8055</v>
      </c>
      <c r="H58" s="5">
        <f t="shared" si="7"/>
        <v>12767</v>
      </c>
      <c r="I58" s="5">
        <f t="shared" si="7"/>
        <v>15281</v>
      </c>
    </row>
    <row r="59" spans="1:9" ht="15.75" thickBot="1" x14ac:dyDescent="0.3">
      <c r="A59" s="6" t="s">
        <v>63</v>
      </c>
      <c r="B59" s="7">
        <f t="shared" ref="B59:I59" si="8">+SUM(B45:B50)+B58</f>
        <v>21597</v>
      </c>
      <c r="C59" s="7">
        <f t="shared" si="8"/>
        <v>21396</v>
      </c>
      <c r="D59" s="7">
        <f t="shared" si="8"/>
        <v>23259</v>
      </c>
      <c r="E59" s="7">
        <f t="shared" si="8"/>
        <v>22536</v>
      </c>
      <c r="F59" s="7">
        <f t="shared" si="8"/>
        <v>23717</v>
      </c>
      <c r="G59" s="7">
        <f t="shared" si="8"/>
        <v>31342</v>
      </c>
      <c r="H59" s="7">
        <f t="shared" si="8"/>
        <v>37740</v>
      </c>
      <c r="I59" s="7">
        <f t="shared" si="8"/>
        <v>40321</v>
      </c>
    </row>
    <row r="60" spans="1:9" s="12" customFormat="1" ht="15.75" thickTop="1" x14ac:dyDescent="0.25">
      <c r="A60" s="12" t="s">
        <v>3</v>
      </c>
      <c r="B60" s="13">
        <f>B59-B36</f>
        <v>0</v>
      </c>
      <c r="C60" s="13">
        <f t="shared" ref="C60:I60" si="9">+C59-C36</f>
        <v>0</v>
      </c>
      <c r="D60" s="13">
        <f t="shared" si="9"/>
        <v>0</v>
      </c>
      <c r="E60" s="13">
        <f t="shared" si="9"/>
        <v>0</v>
      </c>
      <c r="F60" s="13">
        <f t="shared" si="9"/>
        <v>0</v>
      </c>
      <c r="G60" s="13">
        <f t="shared" si="9"/>
        <v>0</v>
      </c>
      <c r="H60" s="13">
        <f t="shared" si="9"/>
        <v>0</v>
      </c>
      <c r="I60" s="13">
        <f t="shared" si="9"/>
        <v>0</v>
      </c>
    </row>
    <row r="61" spans="1:9" x14ac:dyDescent="0.25">
      <c r="A61" s="14" t="s">
        <v>1</v>
      </c>
      <c r="B61" s="14"/>
      <c r="C61" s="14"/>
      <c r="D61" s="14"/>
      <c r="E61" s="14"/>
      <c r="F61" s="14"/>
      <c r="G61" s="14"/>
      <c r="H61" s="14"/>
      <c r="I61" s="14"/>
    </row>
    <row r="62" spans="1:9" x14ac:dyDescent="0.25">
      <c r="A62" t="s">
        <v>15</v>
      </c>
    </row>
    <row r="63" spans="1:9" x14ac:dyDescent="0.25">
      <c r="A63" s="1" t="s">
        <v>64</v>
      </c>
    </row>
    <row r="64" spans="1:9" s="1" customFormat="1" x14ac:dyDescent="0.25">
      <c r="A64" s="10" t="s">
        <v>65</v>
      </c>
      <c r="B64" s="9">
        <v>3273</v>
      </c>
      <c r="C64" s="9">
        <v>3760</v>
      </c>
      <c r="D64" s="9">
        <v>4240</v>
      </c>
      <c r="E64" s="9">
        <v>1933</v>
      </c>
      <c r="F64" s="9">
        <v>4029</v>
      </c>
      <c r="G64" s="9">
        <v>2539</v>
      </c>
      <c r="H64" s="9">
        <f>+H12</f>
        <v>5727</v>
      </c>
      <c r="I64" s="9">
        <f>+I12</f>
        <v>6046</v>
      </c>
    </row>
    <row r="65" spans="1:9" s="1" customFormat="1" x14ac:dyDescent="0.25">
      <c r="A65" s="2" t="s">
        <v>66</v>
      </c>
      <c r="B65" s="3"/>
      <c r="C65" s="3"/>
      <c r="D65" s="3"/>
      <c r="E65" s="3"/>
      <c r="F65" s="3"/>
      <c r="G65" s="3"/>
      <c r="H65" s="3"/>
      <c r="I65" s="3"/>
    </row>
    <row r="66" spans="1:9" x14ac:dyDescent="0.25">
      <c r="A66" s="11" t="s">
        <v>67</v>
      </c>
      <c r="B66" s="3">
        <v>606</v>
      </c>
      <c r="C66" s="3">
        <v>649</v>
      </c>
      <c r="D66" s="3">
        <v>706</v>
      </c>
      <c r="E66" s="3">
        <v>747</v>
      </c>
      <c r="F66" s="3">
        <v>705</v>
      </c>
      <c r="G66" s="3">
        <v>721</v>
      </c>
      <c r="H66" s="3">
        <v>744</v>
      </c>
      <c r="I66" s="3">
        <v>717</v>
      </c>
    </row>
    <row r="67" spans="1:9" x14ac:dyDescent="0.25">
      <c r="A67" s="11" t="s">
        <v>68</v>
      </c>
      <c r="B67" s="3">
        <v>-113</v>
      </c>
      <c r="C67" s="3">
        <v>-80</v>
      </c>
      <c r="D67" s="3">
        <v>-273</v>
      </c>
      <c r="E67" s="3">
        <v>647</v>
      </c>
      <c r="F67" s="3">
        <v>34</v>
      </c>
      <c r="G67" s="3">
        <v>-380</v>
      </c>
      <c r="H67" s="3">
        <v>-385</v>
      </c>
      <c r="I67" s="3">
        <v>-650</v>
      </c>
    </row>
    <row r="68" spans="1:9" x14ac:dyDescent="0.25">
      <c r="A68" s="11" t="s">
        <v>69</v>
      </c>
      <c r="B68" s="3">
        <v>191</v>
      </c>
      <c r="C68" s="3">
        <v>236</v>
      </c>
      <c r="D68" s="3">
        <v>215</v>
      </c>
      <c r="E68" s="3">
        <v>218</v>
      </c>
      <c r="F68" s="3">
        <v>325</v>
      </c>
      <c r="G68" s="3">
        <v>429</v>
      </c>
      <c r="H68" s="3">
        <v>611</v>
      </c>
      <c r="I68" s="3">
        <v>638</v>
      </c>
    </row>
    <row r="69" spans="1:9" x14ac:dyDescent="0.25">
      <c r="A69" s="11" t="s">
        <v>70</v>
      </c>
      <c r="B69" s="3">
        <v>43</v>
      </c>
      <c r="C69" s="3">
        <v>13</v>
      </c>
      <c r="D69" s="3">
        <v>10</v>
      </c>
      <c r="E69" s="3">
        <v>27</v>
      </c>
      <c r="F69" s="3">
        <v>15</v>
      </c>
      <c r="G69" s="3">
        <v>398</v>
      </c>
      <c r="H69" s="3">
        <v>53</v>
      </c>
      <c r="I69" s="3">
        <v>123</v>
      </c>
    </row>
    <row r="70" spans="1:9" x14ac:dyDescent="0.25">
      <c r="A70" s="11" t="s">
        <v>71</v>
      </c>
      <c r="B70" s="3">
        <v>424</v>
      </c>
      <c r="C70" s="3">
        <v>98</v>
      </c>
      <c r="D70" s="3">
        <v>-117</v>
      </c>
      <c r="E70" s="3">
        <v>-99</v>
      </c>
      <c r="F70" s="3">
        <v>233</v>
      </c>
      <c r="G70" s="3">
        <v>23</v>
      </c>
      <c r="H70" s="3">
        <v>-138</v>
      </c>
      <c r="I70" s="3">
        <v>-26</v>
      </c>
    </row>
    <row r="71" spans="1:9" x14ac:dyDescent="0.25">
      <c r="A71" s="2" t="s">
        <v>72</v>
      </c>
      <c r="B71" s="3"/>
      <c r="C71" s="3"/>
      <c r="D71" s="3"/>
      <c r="E71" s="3"/>
      <c r="F71" s="3"/>
      <c r="G71" s="3"/>
      <c r="H71" s="3"/>
      <c r="I71" s="3"/>
    </row>
    <row r="72" spans="1:9" x14ac:dyDescent="0.25">
      <c r="A72" s="11" t="s">
        <v>73</v>
      </c>
      <c r="B72" s="3">
        <v>-216</v>
      </c>
      <c r="C72" s="3">
        <v>60</v>
      </c>
      <c r="D72" s="3">
        <v>-426</v>
      </c>
      <c r="E72" s="3">
        <v>187</v>
      </c>
      <c r="F72" s="3">
        <v>-270</v>
      </c>
      <c r="G72" s="3">
        <v>1239</v>
      </c>
      <c r="H72" s="3">
        <v>-1606</v>
      </c>
      <c r="I72" s="3">
        <v>-504</v>
      </c>
    </row>
    <row r="73" spans="1:9" x14ac:dyDescent="0.25">
      <c r="A73" s="11" t="s">
        <v>74</v>
      </c>
      <c r="B73" s="3">
        <v>-621</v>
      </c>
      <c r="C73" s="3">
        <v>-590</v>
      </c>
      <c r="D73" s="3">
        <v>-231</v>
      </c>
      <c r="E73" s="3">
        <v>-255</v>
      </c>
      <c r="F73" s="3">
        <v>-490</v>
      </c>
      <c r="G73" s="3">
        <v>-1854</v>
      </c>
      <c r="H73" s="3">
        <v>507</v>
      </c>
      <c r="I73" s="3">
        <v>-1676</v>
      </c>
    </row>
    <row r="74" spans="1:9" x14ac:dyDescent="0.25">
      <c r="A74" s="11" t="s">
        <v>99</v>
      </c>
      <c r="B74" s="3">
        <v>-144</v>
      </c>
      <c r="C74" s="3">
        <v>-161</v>
      </c>
      <c r="D74" s="3">
        <v>-120</v>
      </c>
      <c r="E74" s="3">
        <v>35</v>
      </c>
      <c r="F74" s="3">
        <v>-203</v>
      </c>
      <c r="G74" s="3">
        <v>-654</v>
      </c>
      <c r="H74" s="3">
        <v>-182</v>
      </c>
      <c r="I74" s="3">
        <v>-845</v>
      </c>
    </row>
    <row r="75" spans="1:9" x14ac:dyDescent="0.25">
      <c r="A75" s="11" t="s">
        <v>98</v>
      </c>
      <c r="B75" s="3">
        <v>1237</v>
      </c>
      <c r="C75" s="3">
        <v>-586</v>
      </c>
      <c r="D75" s="3">
        <v>-158</v>
      </c>
      <c r="E75" s="3">
        <v>1515</v>
      </c>
      <c r="F75" s="3">
        <v>1525</v>
      </c>
      <c r="G75" s="3">
        <v>24</v>
      </c>
      <c r="H75" s="3">
        <v>1326</v>
      </c>
      <c r="I75" s="3">
        <v>1365</v>
      </c>
    </row>
    <row r="76" spans="1:9" x14ac:dyDescent="0.25">
      <c r="A76" s="25" t="s">
        <v>75</v>
      </c>
      <c r="B76" s="26">
        <f t="shared" ref="B76:I76" si="10">+SUM(B64:B75)</f>
        <v>4680</v>
      </c>
      <c r="C76" s="26">
        <f t="shared" si="10"/>
        <v>3399</v>
      </c>
      <c r="D76" s="26">
        <f t="shared" si="10"/>
        <v>3846</v>
      </c>
      <c r="E76" s="26">
        <f t="shared" si="10"/>
        <v>4955</v>
      </c>
      <c r="F76" s="26">
        <f t="shared" si="10"/>
        <v>5903</v>
      </c>
      <c r="G76" s="26">
        <f t="shared" si="10"/>
        <v>2485</v>
      </c>
      <c r="H76" s="26">
        <f t="shared" si="10"/>
        <v>6657</v>
      </c>
      <c r="I76" s="26">
        <f t="shared" si="10"/>
        <v>5188</v>
      </c>
    </row>
    <row r="77" spans="1:9" x14ac:dyDescent="0.25">
      <c r="A77" s="1" t="s">
        <v>76</v>
      </c>
      <c r="B77" s="3"/>
      <c r="C77" s="3"/>
      <c r="D77" s="3"/>
      <c r="E77" s="3"/>
      <c r="F77" s="3"/>
      <c r="G77" s="3"/>
      <c r="H77" s="3"/>
      <c r="I77" s="3"/>
    </row>
    <row r="78" spans="1:9" x14ac:dyDescent="0.25">
      <c r="A78" s="2" t="s">
        <v>77</v>
      </c>
      <c r="B78" s="3">
        <v>-4936</v>
      </c>
      <c r="C78" s="3">
        <v>-5367</v>
      </c>
      <c r="D78" s="3">
        <v>-5928</v>
      </c>
      <c r="E78" s="3">
        <v>-4783</v>
      </c>
      <c r="F78" s="3">
        <v>-2937</v>
      </c>
      <c r="G78" s="3">
        <v>-2426</v>
      </c>
      <c r="H78" s="3">
        <v>-9961</v>
      </c>
      <c r="I78" s="3">
        <v>-12913</v>
      </c>
    </row>
    <row r="79" spans="1:9" x14ac:dyDescent="0.25">
      <c r="A79" s="2" t="s">
        <v>78</v>
      </c>
      <c r="B79" s="3">
        <v>3655</v>
      </c>
      <c r="C79" s="3">
        <v>2924</v>
      </c>
      <c r="D79" s="3">
        <v>3623</v>
      </c>
      <c r="E79" s="3">
        <v>3613</v>
      </c>
      <c r="F79" s="3">
        <v>1715</v>
      </c>
      <c r="G79" s="3">
        <v>74</v>
      </c>
      <c r="H79" s="3">
        <v>4236</v>
      </c>
      <c r="I79" s="3">
        <v>8199</v>
      </c>
    </row>
    <row r="80" spans="1:9" x14ac:dyDescent="0.25">
      <c r="A80" s="2" t="s">
        <v>79</v>
      </c>
      <c r="B80" s="3">
        <v>2216</v>
      </c>
      <c r="C80" s="3">
        <v>2386</v>
      </c>
      <c r="D80" s="3">
        <v>2423</v>
      </c>
      <c r="E80" s="3">
        <v>2496</v>
      </c>
      <c r="F80" s="3">
        <v>2072</v>
      </c>
      <c r="G80" s="3">
        <v>2379</v>
      </c>
      <c r="H80" s="3">
        <v>2449</v>
      </c>
      <c r="I80" s="3">
        <v>3967</v>
      </c>
    </row>
    <row r="81" spans="1:9" x14ac:dyDescent="0.25">
      <c r="A81" s="2" t="s">
        <v>14</v>
      </c>
      <c r="B81" s="3">
        <v>-963</v>
      </c>
      <c r="C81" s="3">
        <v>-1143</v>
      </c>
      <c r="D81" s="3">
        <v>-1105</v>
      </c>
      <c r="E81" s="3">
        <v>-1028</v>
      </c>
      <c r="F81" s="3">
        <v>-1119</v>
      </c>
      <c r="G81" s="3">
        <v>-1086</v>
      </c>
      <c r="H81" s="3">
        <v>-695</v>
      </c>
      <c r="I81" s="3">
        <v>-758</v>
      </c>
    </row>
    <row r="82" spans="1:9" x14ac:dyDescent="0.25">
      <c r="A82" s="2" t="s">
        <v>80</v>
      </c>
      <c r="B82" s="3">
        <v>0</v>
      </c>
      <c r="C82" s="3">
        <v>6</v>
      </c>
      <c r="D82" s="3">
        <v>-34</v>
      </c>
      <c r="E82" s="3">
        <v>-25</v>
      </c>
      <c r="F82" s="3">
        <v>5</v>
      </c>
      <c r="G82" s="3">
        <v>31</v>
      </c>
      <c r="H82" s="3">
        <v>171</v>
      </c>
      <c r="I82" s="3">
        <v>-19</v>
      </c>
    </row>
    <row r="83" spans="1:9" x14ac:dyDescent="0.25">
      <c r="A83" s="27" t="s">
        <v>81</v>
      </c>
      <c r="B83" s="26">
        <f t="shared" ref="B83:I83" si="11">+SUM(B78:B82)</f>
        <v>-28</v>
      </c>
      <c r="C83" s="26">
        <f t="shared" si="11"/>
        <v>-1194</v>
      </c>
      <c r="D83" s="26">
        <f t="shared" si="11"/>
        <v>-1021</v>
      </c>
      <c r="E83" s="26">
        <f t="shared" si="11"/>
        <v>273</v>
      </c>
      <c r="F83" s="26">
        <f t="shared" si="11"/>
        <v>-264</v>
      </c>
      <c r="G83" s="26">
        <f t="shared" si="11"/>
        <v>-1028</v>
      </c>
      <c r="H83" s="26">
        <f t="shared" si="11"/>
        <v>-3800</v>
      </c>
      <c r="I83" s="26">
        <f t="shared" si="11"/>
        <v>-1524</v>
      </c>
    </row>
    <row r="84" spans="1:9" x14ac:dyDescent="0.25">
      <c r="A84" s="1" t="s">
        <v>82</v>
      </c>
      <c r="B84" s="3"/>
      <c r="C84" s="3"/>
      <c r="D84" s="3"/>
      <c r="E84" s="3"/>
      <c r="F84" s="3"/>
      <c r="G84" s="3"/>
      <c r="H84" s="3"/>
      <c r="I84" s="3"/>
    </row>
    <row r="85" spans="1:9" x14ac:dyDescent="0.25">
      <c r="A85" s="2" t="s">
        <v>83</v>
      </c>
      <c r="B85" s="3">
        <v>0</v>
      </c>
      <c r="C85" s="3">
        <v>981</v>
      </c>
      <c r="D85" s="3">
        <v>1482</v>
      </c>
      <c r="E85" s="3">
        <v>0</v>
      </c>
      <c r="F85" s="3"/>
      <c r="G85" s="3">
        <v>6134</v>
      </c>
      <c r="H85" s="3">
        <v>0</v>
      </c>
      <c r="I85" s="3">
        <v>0</v>
      </c>
    </row>
    <row r="86" spans="1:9" x14ac:dyDescent="0.25">
      <c r="A86" s="2" t="s">
        <v>84</v>
      </c>
      <c r="B86" s="3">
        <v>-63</v>
      </c>
      <c r="C86" s="3">
        <v>-67</v>
      </c>
      <c r="D86" s="3">
        <v>327</v>
      </c>
      <c r="E86" s="3">
        <v>13</v>
      </c>
      <c r="F86" s="3">
        <v>-325</v>
      </c>
      <c r="G86" s="3">
        <v>49</v>
      </c>
      <c r="H86" s="3">
        <v>-52</v>
      </c>
      <c r="I86" s="3">
        <v>15</v>
      </c>
    </row>
    <row r="87" spans="1:9" x14ac:dyDescent="0.25">
      <c r="A87" s="2" t="s">
        <v>85</v>
      </c>
      <c r="B87" s="3">
        <v>-19</v>
      </c>
      <c r="C87" s="3">
        <v>-7</v>
      </c>
      <c r="D87" s="3">
        <v>-17</v>
      </c>
      <c r="E87" s="3">
        <v>-23</v>
      </c>
      <c r="F87" s="3">
        <v>-6</v>
      </c>
      <c r="G87" s="3">
        <v>-6</v>
      </c>
      <c r="H87" s="3">
        <v>-197</v>
      </c>
      <c r="I87" s="3">
        <v>0</v>
      </c>
    </row>
    <row r="88" spans="1:9" x14ac:dyDescent="0.25">
      <c r="A88" s="2" t="s">
        <v>86</v>
      </c>
      <c r="B88" s="3">
        <v>514</v>
      </c>
      <c r="C88" s="3">
        <v>507</v>
      </c>
      <c r="D88" s="3">
        <v>489</v>
      </c>
      <c r="E88" s="3">
        <v>733</v>
      </c>
      <c r="F88" s="3">
        <v>700</v>
      </c>
      <c r="G88" s="3">
        <v>885</v>
      </c>
      <c r="H88" s="3">
        <v>1172</v>
      </c>
      <c r="I88" s="3">
        <v>1151</v>
      </c>
    </row>
    <row r="89" spans="1:9" x14ac:dyDescent="0.25">
      <c r="A89" s="2" t="s">
        <v>16</v>
      </c>
      <c r="B89" s="3">
        <v>-2534</v>
      </c>
      <c r="C89" s="3">
        <v>-3238</v>
      </c>
      <c r="D89" s="3">
        <v>-3223</v>
      </c>
      <c r="E89" s="3">
        <v>-4254</v>
      </c>
      <c r="F89" s="3">
        <v>-4286</v>
      </c>
      <c r="G89" s="3">
        <v>-3067</v>
      </c>
      <c r="H89" s="3">
        <v>-608</v>
      </c>
      <c r="I89" s="3">
        <v>-4014</v>
      </c>
    </row>
    <row r="90" spans="1:9" x14ac:dyDescent="0.25">
      <c r="A90" s="2" t="s">
        <v>87</v>
      </c>
      <c r="B90" s="3">
        <v>-899</v>
      </c>
      <c r="C90" s="3">
        <v>-1022</v>
      </c>
      <c r="D90" s="3">
        <v>-1133</v>
      </c>
      <c r="E90" s="3">
        <v>-1243</v>
      </c>
      <c r="F90" s="3">
        <v>-1332</v>
      </c>
      <c r="G90" s="3">
        <v>-1452</v>
      </c>
      <c r="H90" s="3">
        <v>-1638</v>
      </c>
      <c r="I90" s="3">
        <v>-1837</v>
      </c>
    </row>
    <row r="91" spans="1:9" x14ac:dyDescent="0.25">
      <c r="A91" s="2" t="s">
        <v>88</v>
      </c>
      <c r="B91" s="3">
        <v>0</v>
      </c>
      <c r="C91" s="3">
        <v>-22</v>
      </c>
      <c r="D91" s="3">
        <v>-29</v>
      </c>
      <c r="E91" s="3">
        <v>-55</v>
      </c>
      <c r="F91" s="3">
        <v>-44</v>
      </c>
      <c r="G91" s="3">
        <v>-52</v>
      </c>
      <c r="H91" s="3">
        <v>-136</v>
      </c>
      <c r="I91" s="3">
        <v>-151</v>
      </c>
    </row>
    <row r="92" spans="1:9" x14ac:dyDescent="0.25">
      <c r="A92" s="27" t="s">
        <v>89</v>
      </c>
      <c r="B92" s="26">
        <f>+SUM(B86:B91)</f>
        <v>-3001</v>
      </c>
      <c r="C92" s="26">
        <f>+SUM(C86:C91)</f>
        <v>-3849</v>
      </c>
      <c r="D92" s="26">
        <f>+SUM(D86:D91)</f>
        <v>-3586</v>
      </c>
      <c r="E92" s="26">
        <f>+SUM(E86:E91)</f>
        <v>-4829</v>
      </c>
      <c r="F92" s="26">
        <v>-5293</v>
      </c>
      <c r="G92" s="26">
        <f>+SUM(G86:G91)</f>
        <v>-3643</v>
      </c>
      <c r="H92" s="26">
        <f>+SUM(H86:H91)</f>
        <v>-1459</v>
      </c>
      <c r="I92" s="26">
        <f>+SUM(I86:I91)</f>
        <v>-4836</v>
      </c>
    </row>
    <row r="93" spans="1:9" x14ac:dyDescent="0.25">
      <c r="A93" s="2" t="s">
        <v>90</v>
      </c>
      <c r="B93" s="3">
        <v>-83</v>
      </c>
      <c r="C93" s="3">
        <v>-105</v>
      </c>
      <c r="D93" s="3">
        <v>-20</v>
      </c>
      <c r="E93" s="3">
        <v>45</v>
      </c>
      <c r="F93" s="3">
        <v>-129</v>
      </c>
      <c r="G93" s="3">
        <v>-66</v>
      </c>
      <c r="H93" s="3">
        <v>143</v>
      </c>
      <c r="I93" s="3">
        <v>-143</v>
      </c>
    </row>
    <row r="94" spans="1:9" x14ac:dyDescent="0.25">
      <c r="A94" s="27" t="s">
        <v>91</v>
      </c>
      <c r="B94" s="26">
        <f>+B76+B83+B92+B93</f>
        <v>1568</v>
      </c>
      <c r="C94" s="26">
        <f>+C76+C83+C92+C93</f>
        <v>-1749</v>
      </c>
      <c r="D94" s="26">
        <f>+D76+D83+D92+D93</f>
        <v>-781</v>
      </c>
      <c r="E94" s="26">
        <f>+E76+E83+E92+E93</f>
        <v>444</v>
      </c>
      <c r="F94" s="26">
        <v>217</v>
      </c>
      <c r="G94" s="26">
        <f>+G76+G83+G92+G93</f>
        <v>-2252</v>
      </c>
      <c r="H94" s="26">
        <f>+H76+H83+H92+H93</f>
        <v>1541</v>
      </c>
      <c r="I94" s="26">
        <f>+I76+I83+I92+I93</f>
        <v>-1315</v>
      </c>
    </row>
    <row r="95" spans="1:9" x14ac:dyDescent="0.25">
      <c r="A95" t="s">
        <v>92</v>
      </c>
      <c r="B95" s="3">
        <v>2220</v>
      </c>
      <c r="C95" s="3">
        <v>3852</v>
      </c>
      <c r="D95" s="3">
        <v>3138</v>
      </c>
      <c r="E95" s="3">
        <v>3808</v>
      </c>
      <c r="F95" s="3">
        <v>4249</v>
      </c>
      <c r="G95" s="3">
        <v>4466</v>
      </c>
      <c r="H95" s="3">
        <v>8348</v>
      </c>
      <c r="I95" s="3">
        <f>+H96</f>
        <v>9889</v>
      </c>
    </row>
    <row r="96" spans="1:9" ht="15.75" thickBot="1" x14ac:dyDescent="0.3">
      <c r="A96" s="6" t="s">
        <v>93</v>
      </c>
      <c r="B96" s="7">
        <v>3852</v>
      </c>
      <c r="C96" s="7">
        <v>3138</v>
      </c>
      <c r="D96" s="7">
        <v>3808</v>
      </c>
      <c r="E96" s="7">
        <v>4249</v>
      </c>
      <c r="F96" s="7">
        <v>4466</v>
      </c>
      <c r="G96" s="7">
        <v>8348</v>
      </c>
      <c r="H96" s="7">
        <f>+H94+H95</f>
        <v>9889</v>
      </c>
      <c r="I96" s="7">
        <f>+I94+I95</f>
        <v>8574</v>
      </c>
    </row>
    <row r="97" spans="1:9" s="12" customFormat="1" ht="15.75" thickTop="1" x14ac:dyDescent="0.25">
      <c r="A97" s="12" t="s">
        <v>19</v>
      </c>
      <c r="B97" s="13">
        <f t="shared" ref="B97:I97" si="12">+B96-B25</f>
        <v>0</v>
      </c>
      <c r="C97" s="13">
        <f t="shared" si="12"/>
        <v>0</v>
      </c>
      <c r="D97" s="13">
        <f t="shared" si="12"/>
        <v>0</v>
      </c>
      <c r="E97" s="13">
        <f t="shared" si="12"/>
        <v>0</v>
      </c>
      <c r="F97" s="13">
        <f t="shared" si="12"/>
        <v>0</v>
      </c>
      <c r="G97" s="13">
        <f t="shared" si="12"/>
        <v>0</v>
      </c>
      <c r="H97" s="13">
        <f t="shared" si="12"/>
        <v>0</v>
      </c>
      <c r="I97" s="13">
        <f t="shared" si="12"/>
        <v>0</v>
      </c>
    </row>
    <row r="98" spans="1:9" x14ac:dyDescent="0.25">
      <c r="A98" t="s">
        <v>94</v>
      </c>
      <c r="B98" s="3"/>
      <c r="C98" s="3"/>
      <c r="D98" s="3"/>
      <c r="E98" s="3"/>
      <c r="F98" s="3"/>
      <c r="G98" s="3"/>
      <c r="H98" s="3"/>
      <c r="I98" s="3"/>
    </row>
    <row r="99" spans="1:9" x14ac:dyDescent="0.25">
      <c r="A99" s="2" t="s">
        <v>17</v>
      </c>
      <c r="B99" s="3"/>
      <c r="C99" s="3"/>
      <c r="D99" s="3"/>
      <c r="E99" s="3"/>
      <c r="F99" s="3"/>
      <c r="G99" s="3"/>
      <c r="H99" s="3"/>
      <c r="I99" s="3"/>
    </row>
    <row r="100" spans="1:9" x14ac:dyDescent="0.25">
      <c r="A100" s="11" t="s">
        <v>95</v>
      </c>
      <c r="B100" s="3">
        <v>53</v>
      </c>
      <c r="C100" s="3">
        <v>70</v>
      </c>
      <c r="D100" s="3">
        <v>98</v>
      </c>
      <c r="E100" s="3">
        <v>125</v>
      </c>
      <c r="F100" s="3">
        <v>153</v>
      </c>
      <c r="G100" s="3">
        <v>140</v>
      </c>
      <c r="H100" s="3">
        <v>293</v>
      </c>
      <c r="I100" s="3">
        <v>290</v>
      </c>
    </row>
    <row r="101" spans="1:9" x14ac:dyDescent="0.25">
      <c r="A101" s="11" t="s">
        <v>18</v>
      </c>
      <c r="B101" s="3">
        <v>1262</v>
      </c>
      <c r="C101" s="3">
        <v>748</v>
      </c>
      <c r="D101" s="3">
        <v>703</v>
      </c>
      <c r="E101" s="3">
        <v>529</v>
      </c>
      <c r="F101" s="3">
        <v>757</v>
      </c>
      <c r="G101" s="3">
        <v>1028</v>
      </c>
      <c r="H101" s="3">
        <v>1177</v>
      </c>
      <c r="I101" s="3">
        <v>1231</v>
      </c>
    </row>
    <row r="102" spans="1:9" x14ac:dyDescent="0.25">
      <c r="A102" s="11" t="s">
        <v>96</v>
      </c>
      <c r="B102" s="3">
        <v>206</v>
      </c>
      <c r="C102" s="3">
        <v>252</v>
      </c>
      <c r="D102" s="3">
        <v>266</v>
      </c>
      <c r="E102" s="3">
        <v>294</v>
      </c>
      <c r="F102" s="3">
        <v>160</v>
      </c>
      <c r="G102" s="3">
        <v>121</v>
      </c>
      <c r="H102" s="3">
        <v>179</v>
      </c>
      <c r="I102" s="3">
        <v>160</v>
      </c>
    </row>
    <row r="103" spans="1:9" x14ac:dyDescent="0.25">
      <c r="A103" s="11" t="s">
        <v>97</v>
      </c>
      <c r="B103" s="3">
        <v>240</v>
      </c>
      <c r="C103" s="3">
        <v>271</v>
      </c>
      <c r="D103" s="3">
        <v>300</v>
      </c>
      <c r="E103" s="3">
        <v>320</v>
      </c>
      <c r="F103" s="3">
        <v>347</v>
      </c>
      <c r="G103" s="3">
        <v>385</v>
      </c>
      <c r="H103" s="3">
        <v>438</v>
      </c>
      <c r="I103" s="3">
        <v>480</v>
      </c>
    </row>
    <row r="105" spans="1:9" x14ac:dyDescent="0.25">
      <c r="A105" s="14" t="s">
        <v>100</v>
      </c>
      <c r="B105" s="14"/>
      <c r="C105" s="14"/>
      <c r="D105" s="14"/>
      <c r="E105" s="14"/>
      <c r="F105" s="14"/>
      <c r="G105" s="14"/>
      <c r="H105" s="14"/>
      <c r="I105" s="14"/>
    </row>
    <row r="106" spans="1:9" x14ac:dyDescent="0.25">
      <c r="A106" s="28" t="s">
        <v>110</v>
      </c>
      <c r="B106" s="3"/>
      <c r="C106" s="3"/>
      <c r="D106" s="3"/>
      <c r="E106" s="3"/>
      <c r="F106" s="3"/>
      <c r="G106" s="3"/>
      <c r="H106" s="3"/>
      <c r="I106" s="3"/>
    </row>
    <row r="107" spans="1:9" x14ac:dyDescent="0.25">
      <c r="A107" s="10" t="s">
        <v>101</v>
      </c>
      <c r="B107" s="9">
        <f t="shared" ref="B107:I107" si="13">+SUM(B108:B110)</f>
        <v>13740</v>
      </c>
      <c r="C107" s="9">
        <f t="shared" si="13"/>
        <v>14764</v>
      </c>
      <c r="D107" s="9">
        <f t="shared" si="13"/>
        <v>15216</v>
      </c>
      <c r="E107" s="9">
        <f t="shared" si="13"/>
        <v>14855</v>
      </c>
      <c r="F107" s="9">
        <f t="shared" si="13"/>
        <v>15902</v>
      </c>
      <c r="G107" s="9">
        <f t="shared" si="13"/>
        <v>14484</v>
      </c>
      <c r="H107" s="9">
        <f t="shared" si="13"/>
        <v>17179</v>
      </c>
      <c r="I107" s="9">
        <f t="shared" si="13"/>
        <v>18353</v>
      </c>
    </row>
    <row r="108" spans="1:9" x14ac:dyDescent="0.25">
      <c r="A108" s="11" t="s">
        <v>114</v>
      </c>
      <c r="B108" s="3">
        <v>8506</v>
      </c>
      <c r="C108" s="3">
        <v>9299</v>
      </c>
      <c r="D108" s="3">
        <v>9684</v>
      </c>
      <c r="E108" s="3">
        <v>9322</v>
      </c>
      <c r="F108" s="3">
        <v>10045</v>
      </c>
      <c r="G108" s="3">
        <v>9329</v>
      </c>
      <c r="H108" s="8">
        <v>11644</v>
      </c>
      <c r="I108" s="8">
        <v>12228</v>
      </c>
    </row>
    <row r="109" spans="1:9" x14ac:dyDescent="0.25">
      <c r="A109" s="11" t="s">
        <v>115</v>
      </c>
      <c r="B109" s="3">
        <v>4410</v>
      </c>
      <c r="C109" s="3">
        <v>4746</v>
      </c>
      <c r="D109" s="3">
        <v>4886</v>
      </c>
      <c r="E109" s="3">
        <v>4938</v>
      </c>
      <c r="F109" s="3">
        <v>5260</v>
      </c>
      <c r="G109" s="3">
        <v>4639</v>
      </c>
      <c r="H109" s="8">
        <v>5028</v>
      </c>
      <c r="I109" s="8">
        <v>5492</v>
      </c>
    </row>
    <row r="110" spans="1:9" x14ac:dyDescent="0.25">
      <c r="A110" s="11" t="s">
        <v>116</v>
      </c>
      <c r="B110" s="3">
        <v>824</v>
      </c>
      <c r="C110" s="3">
        <v>719</v>
      </c>
      <c r="D110" s="3">
        <v>646</v>
      </c>
      <c r="E110" s="3">
        <v>595</v>
      </c>
      <c r="F110" s="3">
        <v>597</v>
      </c>
      <c r="G110" s="3">
        <v>516</v>
      </c>
      <c r="H110">
        <v>507</v>
      </c>
      <c r="I110">
        <v>633</v>
      </c>
    </row>
    <row r="111" spans="1:9" x14ac:dyDescent="0.25">
      <c r="A111" s="10" t="s">
        <v>102</v>
      </c>
      <c r="B111" s="9">
        <f t="shared" ref="B111:I111" si="14">+SUM(B112:B114)</f>
        <v>11779</v>
      </c>
      <c r="C111" s="9">
        <f t="shared" si="14"/>
        <v>11885</v>
      </c>
      <c r="D111" s="9">
        <f t="shared" si="14"/>
        <v>7970</v>
      </c>
      <c r="E111" s="9">
        <f t="shared" si="14"/>
        <v>9242</v>
      </c>
      <c r="F111" s="9">
        <f t="shared" si="14"/>
        <v>9812</v>
      </c>
      <c r="G111" s="9">
        <f t="shared" si="14"/>
        <v>9347</v>
      </c>
      <c r="H111" s="9">
        <f t="shared" si="14"/>
        <v>11456</v>
      </c>
      <c r="I111" s="9">
        <f t="shared" si="14"/>
        <v>12479</v>
      </c>
    </row>
    <row r="112" spans="1:9" x14ac:dyDescent="0.25">
      <c r="A112" s="11" t="s">
        <v>114</v>
      </c>
      <c r="B112" s="3">
        <v>7796</v>
      </c>
      <c r="C112" s="3">
        <v>7973</v>
      </c>
      <c r="D112" s="3">
        <v>5192</v>
      </c>
      <c r="E112" s="3">
        <v>5875</v>
      </c>
      <c r="F112" s="3">
        <v>6293</v>
      </c>
      <c r="G112" s="3">
        <v>5892</v>
      </c>
      <c r="H112" s="8">
        <v>6970</v>
      </c>
      <c r="I112" s="8">
        <v>7388</v>
      </c>
    </row>
    <row r="113" spans="1:9" x14ac:dyDescent="0.25">
      <c r="A113" s="11" t="s">
        <v>115</v>
      </c>
      <c r="B113" s="3">
        <v>3302</v>
      </c>
      <c r="C113" s="3">
        <v>3266</v>
      </c>
      <c r="D113" s="3">
        <v>2395</v>
      </c>
      <c r="E113" s="3">
        <v>2940</v>
      </c>
      <c r="F113" s="3">
        <v>3087</v>
      </c>
      <c r="G113" s="3">
        <v>3053</v>
      </c>
      <c r="H113" s="8">
        <v>3996</v>
      </c>
      <c r="I113" s="8">
        <v>4527</v>
      </c>
    </row>
    <row r="114" spans="1:9" x14ac:dyDescent="0.25">
      <c r="A114" s="11" t="s">
        <v>116</v>
      </c>
      <c r="B114" s="3">
        <v>681</v>
      </c>
      <c r="C114" s="3">
        <v>646</v>
      </c>
      <c r="D114">
        <v>383</v>
      </c>
      <c r="E114">
        <v>427</v>
      </c>
      <c r="F114">
        <v>432</v>
      </c>
      <c r="G114">
        <v>402</v>
      </c>
      <c r="H114">
        <v>490</v>
      </c>
      <c r="I114">
        <v>564</v>
      </c>
    </row>
    <row r="115" spans="1:9" x14ac:dyDescent="0.25">
      <c r="A115" s="10" t="s">
        <v>103</v>
      </c>
      <c r="B115" s="9">
        <f t="shared" ref="B115:I115" si="15">+SUM(B116:B118)</f>
        <v>3067</v>
      </c>
      <c r="C115" s="9">
        <f t="shared" si="15"/>
        <v>3785</v>
      </c>
      <c r="D115" s="9">
        <f t="shared" si="15"/>
        <v>4237</v>
      </c>
      <c r="E115" s="9">
        <f t="shared" si="15"/>
        <v>5134</v>
      </c>
      <c r="F115" s="9">
        <f t="shared" si="15"/>
        <v>6208</v>
      </c>
      <c r="G115" s="9">
        <f t="shared" si="15"/>
        <v>6679</v>
      </c>
      <c r="H115" s="9">
        <f t="shared" si="15"/>
        <v>8290</v>
      </c>
      <c r="I115" s="9">
        <f t="shared" si="15"/>
        <v>7547</v>
      </c>
    </row>
    <row r="116" spans="1:9" x14ac:dyDescent="0.25">
      <c r="A116" s="11" t="s">
        <v>114</v>
      </c>
      <c r="B116" s="3">
        <v>2016</v>
      </c>
      <c r="C116" s="3">
        <v>2599</v>
      </c>
      <c r="D116" s="3">
        <v>2920</v>
      </c>
      <c r="E116" s="3">
        <v>3496</v>
      </c>
      <c r="F116" s="3">
        <v>4262</v>
      </c>
      <c r="G116" s="3">
        <v>4635</v>
      </c>
      <c r="H116" s="8">
        <v>5748</v>
      </c>
      <c r="I116" s="8">
        <v>5416</v>
      </c>
    </row>
    <row r="117" spans="1:9" x14ac:dyDescent="0.25">
      <c r="A117" s="11" t="s">
        <v>115</v>
      </c>
      <c r="B117">
        <v>925</v>
      </c>
      <c r="C117">
        <v>1055</v>
      </c>
      <c r="D117">
        <v>1188</v>
      </c>
      <c r="E117">
        <v>1508</v>
      </c>
      <c r="F117">
        <v>1808</v>
      </c>
      <c r="G117">
        <v>1896</v>
      </c>
      <c r="H117" s="8">
        <v>2347</v>
      </c>
      <c r="I117" s="8">
        <v>1938</v>
      </c>
    </row>
    <row r="118" spans="1:9" x14ac:dyDescent="0.25">
      <c r="A118" s="11" t="s">
        <v>116</v>
      </c>
      <c r="B118">
        <v>126</v>
      </c>
      <c r="C118">
        <v>131</v>
      </c>
      <c r="D118">
        <v>129</v>
      </c>
      <c r="E118">
        <v>130</v>
      </c>
      <c r="F118">
        <v>138</v>
      </c>
      <c r="G118">
        <v>148</v>
      </c>
      <c r="H118">
        <v>195</v>
      </c>
      <c r="I118">
        <v>193</v>
      </c>
    </row>
    <row r="119" spans="1:9" x14ac:dyDescent="0.25">
      <c r="A119" s="10" t="s">
        <v>107</v>
      </c>
      <c r="B119" s="9">
        <f t="shared" ref="B119:I119" si="16">+SUM(B120:B122)</f>
        <v>0</v>
      </c>
      <c r="C119" s="9">
        <f t="shared" si="16"/>
        <v>0</v>
      </c>
      <c r="D119" s="9">
        <f t="shared" si="16"/>
        <v>4737</v>
      </c>
      <c r="E119" s="9">
        <f t="shared" si="16"/>
        <v>5166</v>
      </c>
      <c r="F119" s="9">
        <f t="shared" si="16"/>
        <v>5254</v>
      </c>
      <c r="G119" s="9">
        <f t="shared" si="16"/>
        <v>5028</v>
      </c>
      <c r="H119" s="9">
        <f t="shared" si="16"/>
        <v>5343</v>
      </c>
      <c r="I119" s="9">
        <f t="shared" si="16"/>
        <v>5955</v>
      </c>
    </row>
    <row r="120" spans="1:9" x14ac:dyDescent="0.25">
      <c r="A120" s="11" t="s">
        <v>114</v>
      </c>
      <c r="B120" s="3">
        <v>0</v>
      </c>
      <c r="C120" s="3">
        <v>0</v>
      </c>
      <c r="D120">
        <v>3285</v>
      </c>
      <c r="E120">
        <v>3575</v>
      </c>
      <c r="F120">
        <v>3622</v>
      </c>
      <c r="G120">
        <v>3449</v>
      </c>
      <c r="H120" s="8">
        <v>3659</v>
      </c>
      <c r="I120" s="8">
        <v>4111</v>
      </c>
    </row>
    <row r="121" spans="1:9" x14ac:dyDescent="0.25">
      <c r="A121" s="11" t="s">
        <v>115</v>
      </c>
      <c r="B121" s="3">
        <v>0</v>
      </c>
      <c r="C121" s="3">
        <v>0</v>
      </c>
      <c r="D121">
        <v>1185</v>
      </c>
      <c r="E121">
        <v>1347</v>
      </c>
      <c r="F121">
        <v>1395</v>
      </c>
      <c r="G121">
        <v>1365</v>
      </c>
      <c r="H121" s="8">
        <v>1494</v>
      </c>
      <c r="I121" s="8">
        <v>1610</v>
      </c>
    </row>
    <row r="122" spans="1:9" x14ac:dyDescent="0.25">
      <c r="A122" s="11" t="s">
        <v>116</v>
      </c>
      <c r="B122" s="3">
        <v>0</v>
      </c>
      <c r="C122" s="3">
        <v>0</v>
      </c>
      <c r="D122">
        <v>267</v>
      </c>
      <c r="E122">
        <v>244</v>
      </c>
      <c r="F122">
        <v>237</v>
      </c>
      <c r="G122">
        <v>214</v>
      </c>
      <c r="H122">
        <v>190</v>
      </c>
      <c r="I122">
        <v>234</v>
      </c>
    </row>
    <row r="123" spans="1:9" x14ac:dyDescent="0.25">
      <c r="A123" s="10" t="s">
        <v>108</v>
      </c>
      <c r="B123" s="3">
        <v>115</v>
      </c>
      <c r="C123" s="3">
        <v>73</v>
      </c>
      <c r="D123" s="3">
        <v>73</v>
      </c>
      <c r="E123" s="3">
        <v>88</v>
      </c>
      <c r="F123" s="3">
        <v>42</v>
      </c>
      <c r="G123" s="3">
        <v>30</v>
      </c>
      <c r="H123" s="3">
        <v>25</v>
      </c>
      <c r="I123" s="3">
        <v>102</v>
      </c>
    </row>
    <row r="124" spans="1:9" x14ac:dyDescent="0.25">
      <c r="A124" s="4" t="s">
        <v>104</v>
      </c>
      <c r="B124" s="5">
        <f t="shared" ref="B124:I124" si="17">+B107+B111+B115+B119+B123</f>
        <v>28701</v>
      </c>
      <c r="C124" s="5">
        <f t="shared" si="17"/>
        <v>30507</v>
      </c>
      <c r="D124" s="5">
        <f t="shared" si="17"/>
        <v>32233</v>
      </c>
      <c r="E124" s="5">
        <f t="shared" si="17"/>
        <v>34485</v>
      </c>
      <c r="F124" s="5">
        <f t="shared" si="17"/>
        <v>37218</v>
      </c>
      <c r="G124" s="5">
        <f t="shared" si="17"/>
        <v>35568</v>
      </c>
      <c r="H124" s="5">
        <f t="shared" si="17"/>
        <v>42293</v>
      </c>
      <c r="I124" s="5">
        <f t="shared" si="17"/>
        <v>44436</v>
      </c>
    </row>
    <row r="125" spans="1:9" x14ac:dyDescent="0.25">
      <c r="A125" s="2" t="s">
        <v>105</v>
      </c>
      <c r="B125" s="3">
        <v>1982</v>
      </c>
      <c r="C125" s="3">
        <v>1955</v>
      </c>
      <c r="D125" s="3">
        <v>2042</v>
      </c>
      <c r="E125" s="3">
        <f>+SUM(E126:E129)</f>
        <v>1886</v>
      </c>
      <c r="F125" s="3">
        <f>+SUM(F126:F129)</f>
        <v>1906</v>
      </c>
      <c r="G125" s="3">
        <f>+SUM(G126:G129)</f>
        <v>1846</v>
      </c>
      <c r="H125" s="3">
        <f>+SUM(H126:H129)</f>
        <v>2205</v>
      </c>
      <c r="I125" s="3">
        <f>+SUM(I126:I129)</f>
        <v>2346</v>
      </c>
    </row>
    <row r="126" spans="1:9" x14ac:dyDescent="0.25">
      <c r="A126" s="11" t="s">
        <v>114</v>
      </c>
      <c r="B126" s="3">
        <v>0</v>
      </c>
      <c r="C126" s="3">
        <v>0</v>
      </c>
      <c r="D126" s="3">
        <v>0</v>
      </c>
      <c r="E126" s="3">
        <v>1611</v>
      </c>
      <c r="F126" s="3">
        <v>1658</v>
      </c>
      <c r="G126" s="3">
        <v>1642</v>
      </c>
      <c r="H126" s="3">
        <v>1986</v>
      </c>
      <c r="I126" s="3">
        <v>2094</v>
      </c>
    </row>
    <row r="127" spans="1:9" x14ac:dyDescent="0.25">
      <c r="A127" s="11" t="s">
        <v>115</v>
      </c>
      <c r="B127" s="3">
        <v>0</v>
      </c>
      <c r="C127" s="3">
        <v>0</v>
      </c>
      <c r="D127" s="3">
        <v>0</v>
      </c>
      <c r="E127" s="3">
        <v>144</v>
      </c>
      <c r="F127" s="3">
        <v>118</v>
      </c>
      <c r="G127" s="3">
        <v>89</v>
      </c>
      <c r="H127" s="3">
        <v>104</v>
      </c>
      <c r="I127" s="3">
        <v>103</v>
      </c>
    </row>
    <row r="128" spans="1:9" x14ac:dyDescent="0.25">
      <c r="A128" s="11" t="s">
        <v>116</v>
      </c>
      <c r="B128" s="3">
        <v>0</v>
      </c>
      <c r="C128" s="3">
        <v>0</v>
      </c>
      <c r="D128" s="3">
        <v>0</v>
      </c>
      <c r="E128" s="3">
        <v>28</v>
      </c>
      <c r="F128" s="3">
        <v>24</v>
      </c>
      <c r="G128" s="3">
        <v>25</v>
      </c>
      <c r="H128" s="3">
        <v>29</v>
      </c>
      <c r="I128" s="3">
        <v>26</v>
      </c>
    </row>
    <row r="129" spans="1:9" x14ac:dyDescent="0.25">
      <c r="A129" s="11" t="s">
        <v>122</v>
      </c>
      <c r="B129" s="3">
        <v>0</v>
      </c>
      <c r="C129" s="3">
        <v>0</v>
      </c>
      <c r="D129" s="3">
        <v>0</v>
      </c>
      <c r="E129" s="3">
        <v>103</v>
      </c>
      <c r="F129" s="3">
        <v>106</v>
      </c>
      <c r="G129" s="3">
        <v>90</v>
      </c>
      <c r="H129" s="3">
        <v>86</v>
      </c>
      <c r="I129" s="3">
        <v>123</v>
      </c>
    </row>
    <row r="130" spans="1:9" x14ac:dyDescent="0.25">
      <c r="A130" s="2" t="s">
        <v>109</v>
      </c>
      <c r="B130" s="3">
        <v>-82</v>
      </c>
      <c r="C130" s="3">
        <v>-86</v>
      </c>
      <c r="D130" s="3">
        <v>75</v>
      </c>
      <c r="E130" s="3">
        <v>26</v>
      </c>
      <c r="F130" s="3">
        <v>-7</v>
      </c>
      <c r="G130" s="3">
        <v>-11</v>
      </c>
      <c r="H130" s="3">
        <v>40</v>
      </c>
      <c r="I130" s="3">
        <v>-72</v>
      </c>
    </row>
    <row r="131" spans="1:9" ht="15.75" thickBot="1" x14ac:dyDescent="0.3">
      <c r="A131" s="6" t="s">
        <v>106</v>
      </c>
      <c r="B131" s="7">
        <f t="shared" ref="B131:I131" si="18">+B124+B125+B130</f>
        <v>30601</v>
      </c>
      <c r="C131" s="7">
        <f t="shared" si="18"/>
        <v>32376</v>
      </c>
      <c r="D131" s="7">
        <f t="shared" si="18"/>
        <v>34350</v>
      </c>
      <c r="E131" s="7">
        <f t="shared" si="18"/>
        <v>36397</v>
      </c>
      <c r="F131" s="7">
        <f t="shared" si="18"/>
        <v>39117</v>
      </c>
      <c r="G131" s="7">
        <f t="shared" si="18"/>
        <v>37403</v>
      </c>
      <c r="H131" s="7">
        <f t="shared" si="18"/>
        <v>44538</v>
      </c>
      <c r="I131" s="7">
        <f t="shared" si="18"/>
        <v>46710</v>
      </c>
    </row>
    <row r="132" spans="1:9" s="12" customFormat="1" ht="15.75" thickTop="1" x14ac:dyDescent="0.25">
      <c r="A132" s="12" t="s">
        <v>112</v>
      </c>
      <c r="B132" s="13">
        <f t="shared" ref="B132:I132" si="19">+B131-B2</f>
        <v>0</v>
      </c>
      <c r="C132" s="13">
        <f t="shared" si="19"/>
        <v>0</v>
      </c>
      <c r="D132" s="13">
        <f t="shared" si="19"/>
        <v>0</v>
      </c>
      <c r="E132" s="13">
        <f t="shared" si="19"/>
        <v>0</v>
      </c>
      <c r="F132" s="13">
        <f t="shared" si="19"/>
        <v>0</v>
      </c>
      <c r="G132" s="13">
        <f t="shared" si="19"/>
        <v>0</v>
      </c>
      <c r="H132" s="13">
        <f t="shared" si="19"/>
        <v>0</v>
      </c>
      <c r="I132" s="13">
        <f t="shared" si="19"/>
        <v>0</v>
      </c>
    </row>
    <row r="133" spans="1:9" x14ac:dyDescent="0.25">
      <c r="A133" s="1" t="s">
        <v>111</v>
      </c>
    </row>
    <row r="134" spans="1:9" x14ac:dyDescent="0.25">
      <c r="A134" s="2" t="s">
        <v>101</v>
      </c>
      <c r="B134" s="3">
        <v>3645</v>
      </c>
      <c r="C134" s="3">
        <v>3763</v>
      </c>
      <c r="D134" s="3">
        <v>3875</v>
      </c>
      <c r="E134" s="3">
        <v>3600</v>
      </c>
      <c r="F134" s="3">
        <v>3925</v>
      </c>
      <c r="G134" s="3">
        <v>2899</v>
      </c>
      <c r="H134" s="3">
        <v>5089</v>
      </c>
      <c r="I134" s="3">
        <v>5114</v>
      </c>
    </row>
    <row r="135" spans="1:9" x14ac:dyDescent="0.25">
      <c r="A135" s="2" t="s">
        <v>102</v>
      </c>
      <c r="B135" s="3">
        <f>1275+249+100+818</f>
        <v>2442</v>
      </c>
      <c r="C135" s="3">
        <f>1434+289+892+174</f>
        <v>2789</v>
      </c>
      <c r="D135" s="3">
        <v>1507</v>
      </c>
      <c r="E135" s="3">
        <v>1587</v>
      </c>
      <c r="F135" s="3">
        <v>1995</v>
      </c>
      <c r="G135" s="3">
        <v>1541</v>
      </c>
      <c r="H135" s="3">
        <v>2435</v>
      </c>
      <c r="I135" s="3">
        <v>3293</v>
      </c>
    </row>
    <row r="136" spans="1:9" x14ac:dyDescent="0.25">
      <c r="A136" s="2" t="s">
        <v>103</v>
      </c>
      <c r="B136" s="3">
        <v>993</v>
      </c>
      <c r="C136" s="3">
        <v>1372</v>
      </c>
      <c r="D136" s="3">
        <v>1507</v>
      </c>
      <c r="E136" s="3">
        <v>1807</v>
      </c>
      <c r="F136" s="3">
        <v>2376</v>
      </c>
      <c r="G136" s="3">
        <v>2490</v>
      </c>
      <c r="H136" s="3">
        <v>3243</v>
      </c>
      <c r="I136" s="3">
        <v>2365</v>
      </c>
    </row>
    <row r="137" spans="1:9" x14ac:dyDescent="0.25">
      <c r="A137" s="2" t="s">
        <v>107</v>
      </c>
      <c r="B137" s="3">
        <v>0</v>
      </c>
      <c r="C137" s="3">
        <v>0</v>
      </c>
      <c r="D137" s="3">
        <v>980</v>
      </c>
      <c r="E137" s="3">
        <v>1189</v>
      </c>
      <c r="F137" s="3">
        <v>1323</v>
      </c>
      <c r="G137" s="3">
        <v>1184</v>
      </c>
      <c r="H137" s="3">
        <v>1530</v>
      </c>
      <c r="I137" s="3">
        <v>1896</v>
      </c>
    </row>
    <row r="138" spans="1:9" x14ac:dyDescent="0.25">
      <c r="A138" s="2" t="s">
        <v>108</v>
      </c>
      <c r="B138" s="3">
        <v>-2267</v>
      </c>
      <c r="C138" s="3">
        <v>-2596</v>
      </c>
      <c r="D138" s="3">
        <v>-2677</v>
      </c>
      <c r="E138" s="3">
        <v>-2658</v>
      </c>
      <c r="F138" s="3">
        <v>-3262</v>
      </c>
      <c r="G138" s="3">
        <v>-3468</v>
      </c>
      <c r="H138" s="3">
        <v>-3656</v>
      </c>
      <c r="I138" s="3">
        <v>-4262</v>
      </c>
    </row>
    <row r="139" spans="1:9" x14ac:dyDescent="0.25">
      <c r="A139" s="4" t="s">
        <v>104</v>
      </c>
      <c r="B139" s="5">
        <f t="shared" ref="B139:I139" si="20">+SUM(B134:B138)</f>
        <v>4813</v>
      </c>
      <c r="C139" s="5">
        <f t="shared" si="20"/>
        <v>5328</v>
      </c>
      <c r="D139" s="5">
        <f t="shared" si="20"/>
        <v>5192</v>
      </c>
      <c r="E139" s="5">
        <f t="shared" si="20"/>
        <v>5525</v>
      </c>
      <c r="F139" s="5">
        <f t="shared" si="20"/>
        <v>6357</v>
      </c>
      <c r="G139" s="5">
        <f t="shared" si="20"/>
        <v>4646</v>
      </c>
      <c r="H139" s="5">
        <f t="shared" si="20"/>
        <v>8641</v>
      </c>
      <c r="I139" s="5">
        <f t="shared" si="20"/>
        <v>8406</v>
      </c>
    </row>
    <row r="140" spans="1:9" x14ac:dyDescent="0.25">
      <c r="A140" s="2" t="s">
        <v>105</v>
      </c>
      <c r="B140" s="3">
        <v>517</v>
      </c>
      <c r="C140" s="3">
        <v>487</v>
      </c>
      <c r="D140" s="3">
        <v>477</v>
      </c>
      <c r="E140" s="3">
        <v>310</v>
      </c>
      <c r="F140" s="3">
        <v>303</v>
      </c>
      <c r="G140" s="3">
        <v>297</v>
      </c>
      <c r="H140" s="3">
        <v>543</v>
      </c>
      <c r="I140" s="3">
        <v>669</v>
      </c>
    </row>
    <row r="141" spans="1:9" x14ac:dyDescent="0.25">
      <c r="A141" s="2" t="s">
        <v>109</v>
      </c>
      <c r="B141" s="3">
        <v>-1097</v>
      </c>
      <c r="C141" s="3">
        <v>-1173</v>
      </c>
      <c r="D141" s="3">
        <v>-724</v>
      </c>
      <c r="E141" s="3">
        <v>-1456</v>
      </c>
      <c r="F141" s="3">
        <v>-1810</v>
      </c>
      <c r="G141" s="3">
        <v>-1967</v>
      </c>
      <c r="H141" s="3">
        <v>-2261</v>
      </c>
      <c r="I141" s="3">
        <v>-2219</v>
      </c>
    </row>
    <row r="142" spans="1:9" ht="15.75" thickBot="1" x14ac:dyDescent="0.3">
      <c r="A142" s="6" t="s">
        <v>113</v>
      </c>
      <c r="B142" s="7">
        <f t="shared" ref="B142:I142" si="21">+SUM(B139:B141)</f>
        <v>4233</v>
      </c>
      <c r="C142" s="7">
        <f t="shared" si="21"/>
        <v>4642</v>
      </c>
      <c r="D142" s="7">
        <f t="shared" si="21"/>
        <v>4945</v>
      </c>
      <c r="E142" s="7">
        <f t="shared" si="21"/>
        <v>4379</v>
      </c>
      <c r="F142" s="7">
        <f t="shared" si="21"/>
        <v>4850</v>
      </c>
      <c r="G142" s="7">
        <f t="shared" si="21"/>
        <v>2976</v>
      </c>
      <c r="H142" s="7">
        <f t="shared" si="21"/>
        <v>6923</v>
      </c>
      <c r="I142" s="7">
        <f t="shared" si="21"/>
        <v>6856</v>
      </c>
    </row>
    <row r="143" spans="1:9" s="12" customFormat="1" ht="15.75" thickTop="1" x14ac:dyDescent="0.25">
      <c r="A143" s="12" t="s">
        <v>112</v>
      </c>
      <c r="B143" s="13">
        <f t="shared" ref="B143:I143" si="22">+B142-B10-B8</f>
        <v>0</v>
      </c>
      <c r="C143" s="13">
        <f t="shared" si="22"/>
        <v>0</v>
      </c>
      <c r="D143" s="13">
        <f t="shared" si="22"/>
        <v>0</v>
      </c>
      <c r="E143" s="13">
        <f t="shared" si="22"/>
        <v>0</v>
      </c>
      <c r="F143" s="13">
        <f t="shared" si="22"/>
        <v>0</v>
      </c>
      <c r="G143" s="13">
        <f t="shared" si="22"/>
        <v>0</v>
      </c>
      <c r="H143" s="13">
        <f t="shared" si="22"/>
        <v>0</v>
      </c>
      <c r="I143" s="13">
        <f t="shared" si="22"/>
        <v>0</v>
      </c>
    </row>
    <row r="144" spans="1:9" x14ac:dyDescent="0.25">
      <c r="A144" s="1" t="s">
        <v>118</v>
      </c>
    </row>
    <row r="145" spans="1:9" x14ac:dyDescent="0.25">
      <c r="A145" s="2" t="s">
        <v>101</v>
      </c>
      <c r="B145" s="3">
        <v>632</v>
      </c>
      <c r="C145" s="3">
        <v>742</v>
      </c>
      <c r="D145" s="3">
        <v>819</v>
      </c>
      <c r="E145" s="3">
        <v>848</v>
      </c>
      <c r="F145" s="3">
        <v>814</v>
      </c>
      <c r="G145" s="3">
        <v>645</v>
      </c>
      <c r="H145" s="3">
        <v>617</v>
      </c>
      <c r="I145" s="3">
        <v>639</v>
      </c>
    </row>
    <row r="146" spans="1:9" x14ac:dyDescent="0.25">
      <c r="A146" s="2" t="s">
        <v>102</v>
      </c>
      <c r="B146" s="3">
        <f>451+47+205+103</f>
        <v>806</v>
      </c>
      <c r="C146" s="3">
        <f>589+50+223+109</f>
        <v>971</v>
      </c>
      <c r="D146" s="3">
        <f>658+48+223+120</f>
        <v>1049</v>
      </c>
      <c r="E146" s="3">
        <v>849</v>
      </c>
      <c r="F146" s="3">
        <v>929</v>
      </c>
      <c r="G146" s="3">
        <v>885</v>
      </c>
      <c r="H146" s="3">
        <v>982</v>
      </c>
      <c r="I146" s="3">
        <v>920</v>
      </c>
    </row>
    <row r="147" spans="1:9" x14ac:dyDescent="0.25">
      <c r="A147" s="2" t="s">
        <v>103</v>
      </c>
      <c r="B147" s="3">
        <v>254</v>
      </c>
      <c r="C147" s="3">
        <v>234</v>
      </c>
      <c r="D147" s="3">
        <v>225</v>
      </c>
      <c r="E147" s="3">
        <v>256</v>
      </c>
      <c r="F147" s="3">
        <v>237</v>
      </c>
      <c r="G147" s="3">
        <v>214</v>
      </c>
      <c r="H147" s="3">
        <v>288</v>
      </c>
      <c r="I147" s="3">
        <v>303</v>
      </c>
    </row>
    <row r="148" spans="1:9" x14ac:dyDescent="0.25">
      <c r="A148" s="2" t="s">
        <v>119</v>
      </c>
      <c r="B148" s="3">
        <v>0</v>
      </c>
      <c r="C148" s="3">
        <v>0</v>
      </c>
      <c r="D148" s="3">
        <v>0</v>
      </c>
      <c r="E148" s="3">
        <v>339</v>
      </c>
      <c r="F148" s="3">
        <v>326</v>
      </c>
      <c r="G148" s="3">
        <v>296</v>
      </c>
      <c r="H148" s="3">
        <v>304</v>
      </c>
      <c r="I148" s="3">
        <v>274</v>
      </c>
    </row>
    <row r="149" spans="1:9" x14ac:dyDescent="0.25">
      <c r="A149" s="2" t="s">
        <v>108</v>
      </c>
      <c r="B149" s="3">
        <v>484</v>
      </c>
      <c r="C149" s="3">
        <v>511</v>
      </c>
      <c r="D149" s="3">
        <v>533</v>
      </c>
      <c r="E149" s="3">
        <v>597</v>
      </c>
      <c r="F149" s="3">
        <v>665</v>
      </c>
      <c r="G149" s="3">
        <v>830</v>
      </c>
      <c r="H149" s="3">
        <v>780</v>
      </c>
      <c r="I149" s="3">
        <v>789</v>
      </c>
    </row>
    <row r="150" spans="1:9" x14ac:dyDescent="0.25">
      <c r="A150" s="4" t="s">
        <v>120</v>
      </c>
      <c r="B150" s="5">
        <f t="shared" ref="B150:I150" si="23">+SUM(B145:B149)</f>
        <v>2176</v>
      </c>
      <c r="C150" s="5">
        <f t="shared" si="23"/>
        <v>2458</v>
      </c>
      <c r="D150" s="5">
        <f t="shared" si="23"/>
        <v>2626</v>
      </c>
      <c r="E150" s="5">
        <f t="shared" si="23"/>
        <v>2889</v>
      </c>
      <c r="F150" s="5">
        <f t="shared" si="23"/>
        <v>2971</v>
      </c>
      <c r="G150" s="5">
        <f t="shared" si="23"/>
        <v>2870</v>
      </c>
      <c r="H150" s="5">
        <f t="shared" si="23"/>
        <v>2971</v>
      </c>
      <c r="I150" s="5">
        <f t="shared" si="23"/>
        <v>2925</v>
      </c>
    </row>
    <row r="151" spans="1:9" x14ac:dyDescent="0.25">
      <c r="A151" s="2" t="s">
        <v>105</v>
      </c>
      <c r="B151" s="3">
        <v>122</v>
      </c>
      <c r="C151" s="3">
        <v>125</v>
      </c>
      <c r="D151" s="3">
        <v>125</v>
      </c>
      <c r="E151" s="3">
        <v>115</v>
      </c>
      <c r="F151" s="3">
        <v>100</v>
      </c>
      <c r="G151" s="3">
        <v>80</v>
      </c>
      <c r="H151" s="3">
        <v>63</v>
      </c>
      <c r="I151" s="3">
        <v>49</v>
      </c>
    </row>
    <row r="152" spans="1:9" x14ac:dyDescent="0.25">
      <c r="A152" s="2" t="s">
        <v>109</v>
      </c>
      <c r="B152" s="3">
        <v>713</v>
      </c>
      <c r="C152" s="3">
        <v>937</v>
      </c>
      <c r="D152" s="3">
        <v>1238</v>
      </c>
      <c r="E152" s="3">
        <v>1450</v>
      </c>
      <c r="F152" s="3">
        <v>1673</v>
      </c>
      <c r="G152" s="3">
        <v>1916</v>
      </c>
      <c r="H152" s="3">
        <v>1870</v>
      </c>
      <c r="I152" s="3">
        <v>1817</v>
      </c>
    </row>
    <row r="153" spans="1:9" ht="15.75" thickBot="1" x14ac:dyDescent="0.3">
      <c r="A153" s="6" t="s">
        <v>121</v>
      </c>
      <c r="B153" s="7">
        <f t="shared" ref="B153:I153" si="24">+SUM(B150:B152)</f>
        <v>3011</v>
      </c>
      <c r="C153" s="7">
        <f t="shared" si="24"/>
        <v>3520</v>
      </c>
      <c r="D153" s="7">
        <f t="shared" si="24"/>
        <v>3989</v>
      </c>
      <c r="E153" s="7">
        <f t="shared" si="24"/>
        <v>4454</v>
      </c>
      <c r="F153" s="7">
        <f t="shared" si="24"/>
        <v>4744</v>
      </c>
      <c r="G153" s="7">
        <f t="shared" si="24"/>
        <v>4866</v>
      </c>
      <c r="H153" s="7">
        <f t="shared" si="24"/>
        <v>4904</v>
      </c>
      <c r="I153" s="7">
        <f t="shared" si="24"/>
        <v>4791</v>
      </c>
    </row>
    <row r="154" spans="1:9" ht="15.75" thickTop="1" x14ac:dyDescent="0.25">
      <c r="A154" s="12" t="s">
        <v>112</v>
      </c>
      <c r="B154" s="13">
        <f t="shared" ref="B154:I154" si="25">+B153-B31</f>
        <v>0</v>
      </c>
      <c r="C154" s="13">
        <f t="shared" si="25"/>
        <v>0</v>
      </c>
      <c r="D154" s="13">
        <f t="shared" si="25"/>
        <v>0</v>
      </c>
      <c r="E154" s="13">
        <f t="shared" si="25"/>
        <v>0</v>
      </c>
      <c r="F154" s="13">
        <f t="shared" si="25"/>
        <v>0</v>
      </c>
      <c r="G154" s="13">
        <f t="shared" si="25"/>
        <v>0</v>
      </c>
      <c r="H154" s="13">
        <f t="shared" si="25"/>
        <v>0</v>
      </c>
      <c r="I154" s="13">
        <f t="shared" si="25"/>
        <v>0</v>
      </c>
    </row>
    <row r="155" spans="1:9" x14ac:dyDescent="0.25">
      <c r="A155" s="1" t="s">
        <v>123</v>
      </c>
    </row>
    <row r="156" spans="1:9" x14ac:dyDescent="0.25">
      <c r="A156" s="2" t="s">
        <v>101</v>
      </c>
      <c r="B156" s="3">
        <v>208</v>
      </c>
      <c r="C156" s="3">
        <v>242</v>
      </c>
      <c r="D156" s="3">
        <v>223</v>
      </c>
      <c r="E156" s="3">
        <v>196</v>
      </c>
      <c r="F156" s="3">
        <v>117</v>
      </c>
      <c r="G156" s="3">
        <v>110</v>
      </c>
      <c r="H156" s="3">
        <v>98</v>
      </c>
      <c r="I156" s="3">
        <v>146</v>
      </c>
    </row>
    <row r="157" spans="1:9" x14ac:dyDescent="0.25">
      <c r="A157" s="2" t="s">
        <v>102</v>
      </c>
      <c r="B157" s="3">
        <f>216+20+15+37</f>
        <v>288</v>
      </c>
      <c r="C157" s="3">
        <f>215+17+13+51</f>
        <v>296</v>
      </c>
      <c r="D157" s="3">
        <f>162+10+21+39</f>
        <v>232</v>
      </c>
      <c r="E157" s="3">
        <v>240</v>
      </c>
      <c r="F157" s="3">
        <v>233</v>
      </c>
      <c r="G157" s="3">
        <v>139</v>
      </c>
      <c r="H157" s="3">
        <v>153</v>
      </c>
      <c r="I157" s="3">
        <v>197</v>
      </c>
    </row>
    <row r="158" spans="1:9" x14ac:dyDescent="0.25">
      <c r="A158" s="2" t="s">
        <v>103</v>
      </c>
      <c r="B158" s="3">
        <v>69</v>
      </c>
      <c r="C158" s="3">
        <v>44</v>
      </c>
      <c r="D158" s="3">
        <v>51</v>
      </c>
      <c r="E158" s="3">
        <v>76</v>
      </c>
      <c r="F158" s="3">
        <v>49</v>
      </c>
      <c r="G158" s="3">
        <v>28</v>
      </c>
      <c r="H158" s="3">
        <v>94</v>
      </c>
      <c r="I158" s="3">
        <v>78</v>
      </c>
    </row>
    <row r="159" spans="1:9" x14ac:dyDescent="0.25">
      <c r="A159" s="2" t="s">
        <v>119</v>
      </c>
      <c r="B159" s="3">
        <v>0</v>
      </c>
      <c r="C159" s="3">
        <v>0</v>
      </c>
      <c r="D159" s="3">
        <v>0</v>
      </c>
      <c r="E159" s="3">
        <v>49</v>
      </c>
      <c r="F159" s="3">
        <v>47</v>
      </c>
      <c r="G159" s="3">
        <v>41</v>
      </c>
      <c r="H159" s="3">
        <v>54</v>
      </c>
      <c r="I159" s="3">
        <v>56</v>
      </c>
    </row>
    <row r="160" spans="1:9" x14ac:dyDescent="0.25">
      <c r="A160" s="2" t="s">
        <v>108</v>
      </c>
      <c r="B160" s="3">
        <v>225</v>
      </c>
      <c r="C160" s="3">
        <v>258</v>
      </c>
      <c r="D160" s="3">
        <v>278</v>
      </c>
      <c r="E160" s="3">
        <v>286</v>
      </c>
      <c r="F160" s="3">
        <v>278</v>
      </c>
      <c r="G160" s="3">
        <v>438</v>
      </c>
      <c r="H160" s="3">
        <v>278</v>
      </c>
      <c r="I160" s="3">
        <v>222</v>
      </c>
    </row>
    <row r="161" spans="1:9" x14ac:dyDescent="0.25">
      <c r="A161" s="4" t="s">
        <v>120</v>
      </c>
      <c r="B161" s="5">
        <f>+SUM(B156:B160)</f>
        <v>790</v>
      </c>
      <c r="C161" s="5">
        <f>+SUM(C156:C160)</f>
        <v>840</v>
      </c>
      <c r="D161" s="5">
        <f>+SUM(D156:D160)</f>
        <v>784</v>
      </c>
      <c r="E161" s="5">
        <f>+SUM(E156:E160)</f>
        <v>847</v>
      </c>
      <c r="F161" s="5">
        <v>18</v>
      </c>
      <c r="G161" s="5">
        <f>+SUM(G156:G160)</f>
        <v>756</v>
      </c>
      <c r="H161" s="5">
        <f>+SUM(H156:H160)</f>
        <v>677</v>
      </c>
      <c r="I161" s="5">
        <f>+SUM(I156:I160)</f>
        <v>699</v>
      </c>
    </row>
    <row r="162" spans="1:9" x14ac:dyDescent="0.25">
      <c r="A162" s="2" t="s">
        <v>105</v>
      </c>
      <c r="B162" s="3">
        <v>69</v>
      </c>
      <c r="C162" s="3">
        <v>39</v>
      </c>
      <c r="D162" s="3">
        <v>30</v>
      </c>
      <c r="E162" s="3">
        <v>22</v>
      </c>
      <c r="F162" s="3">
        <v>333</v>
      </c>
      <c r="G162" s="3">
        <v>12</v>
      </c>
      <c r="H162" s="3">
        <v>7</v>
      </c>
      <c r="I162" s="3">
        <v>9</v>
      </c>
    </row>
    <row r="163" spans="1:9" x14ac:dyDescent="0.25">
      <c r="A163" s="2" t="s">
        <v>109</v>
      </c>
      <c r="B163" s="3">
        <f>-(SUM(B161:B162)+B81)</f>
        <v>104</v>
      </c>
      <c r="C163" s="3">
        <f t="shared" ref="B163:I163" si="26">-(SUM(C161:C162)+C81)</f>
        <v>264</v>
      </c>
      <c r="D163" s="3">
        <f t="shared" si="26"/>
        <v>291</v>
      </c>
      <c r="E163" s="3">
        <f t="shared" si="26"/>
        <v>159</v>
      </c>
      <c r="F163" s="3">
        <f>-(SUM(F161:F162)+F81)</f>
        <v>768</v>
      </c>
      <c r="G163" s="3">
        <f t="shared" si="26"/>
        <v>318</v>
      </c>
      <c r="H163" s="3">
        <f t="shared" si="26"/>
        <v>11</v>
      </c>
      <c r="I163" s="3">
        <f t="shared" si="26"/>
        <v>50</v>
      </c>
    </row>
    <row r="164" spans="1:9" ht="15.75" thickBot="1" x14ac:dyDescent="0.3">
      <c r="A164" s="6" t="s">
        <v>124</v>
      </c>
      <c r="B164" s="7">
        <f t="shared" ref="B164:I164" si="27">+SUM(B161:B163)</f>
        <v>963</v>
      </c>
      <c r="C164" s="7">
        <f t="shared" si="27"/>
        <v>1143</v>
      </c>
      <c r="D164" s="7">
        <f t="shared" si="27"/>
        <v>1105</v>
      </c>
      <c r="E164" s="7">
        <f t="shared" si="27"/>
        <v>1028</v>
      </c>
      <c r="F164" s="7">
        <f>+SUM(F161:F163)</f>
        <v>1119</v>
      </c>
      <c r="G164" s="7">
        <f t="shared" si="27"/>
        <v>1086</v>
      </c>
      <c r="H164" s="7">
        <f t="shared" si="27"/>
        <v>695</v>
      </c>
      <c r="I164" s="7">
        <f t="shared" si="27"/>
        <v>758</v>
      </c>
    </row>
    <row r="165" spans="1:9" ht="15.75" thickTop="1" x14ac:dyDescent="0.25">
      <c r="A165" s="12" t="s">
        <v>112</v>
      </c>
      <c r="B165" s="13">
        <f t="shared" ref="B165:I165" si="28">+B164+B81</f>
        <v>0</v>
      </c>
      <c r="C165" s="13">
        <f t="shared" si="28"/>
        <v>0</v>
      </c>
      <c r="D165" s="13">
        <f t="shared" si="28"/>
        <v>0</v>
      </c>
      <c r="E165" s="13">
        <f t="shared" si="28"/>
        <v>0</v>
      </c>
      <c r="F165" s="13">
        <f t="shared" si="28"/>
        <v>0</v>
      </c>
      <c r="G165" s="13">
        <f t="shared" si="28"/>
        <v>0</v>
      </c>
      <c r="H165" s="13">
        <f t="shared" si="28"/>
        <v>0</v>
      </c>
      <c r="I165" s="13">
        <f t="shared" si="28"/>
        <v>0</v>
      </c>
    </row>
    <row r="166" spans="1:9" x14ac:dyDescent="0.25">
      <c r="A166" s="1" t="s">
        <v>125</v>
      </c>
    </row>
    <row r="167" spans="1:9" x14ac:dyDescent="0.25">
      <c r="A167" s="2" t="s">
        <v>101</v>
      </c>
      <c r="B167" s="3">
        <v>121</v>
      </c>
      <c r="C167" s="3">
        <v>133</v>
      </c>
      <c r="D167" s="3">
        <v>140</v>
      </c>
      <c r="E167" s="3">
        <v>160</v>
      </c>
      <c r="F167" s="3">
        <v>149</v>
      </c>
      <c r="G167" s="3">
        <v>148</v>
      </c>
      <c r="H167" s="3">
        <v>130</v>
      </c>
      <c r="I167" s="3">
        <v>124</v>
      </c>
    </row>
    <row r="168" spans="1:9" x14ac:dyDescent="0.25">
      <c r="A168" s="2" t="s">
        <v>102</v>
      </c>
      <c r="B168" s="3">
        <f>75+12+22+27</f>
        <v>136</v>
      </c>
      <c r="C168" s="3">
        <f>72+12+18+25</f>
        <v>127</v>
      </c>
      <c r="D168" s="3">
        <f>91+13+18+38</f>
        <v>160</v>
      </c>
      <c r="E168" s="3">
        <v>116</v>
      </c>
      <c r="F168" s="3">
        <v>111</v>
      </c>
      <c r="G168" s="3">
        <v>132</v>
      </c>
      <c r="H168" s="3">
        <v>136</v>
      </c>
      <c r="I168" s="3">
        <v>134</v>
      </c>
    </row>
    <row r="169" spans="1:9" x14ac:dyDescent="0.25">
      <c r="A169" s="2" t="s">
        <v>103</v>
      </c>
      <c r="B169" s="3">
        <v>46</v>
      </c>
      <c r="C169" s="3">
        <v>48</v>
      </c>
      <c r="D169" s="3">
        <v>54</v>
      </c>
      <c r="E169" s="3">
        <v>56</v>
      </c>
      <c r="F169" s="3">
        <v>50</v>
      </c>
      <c r="G169" s="3">
        <v>44</v>
      </c>
      <c r="H169" s="3">
        <v>46</v>
      </c>
      <c r="I169" s="3">
        <v>41</v>
      </c>
    </row>
    <row r="170" spans="1:9" x14ac:dyDescent="0.25">
      <c r="A170" s="2" t="s">
        <v>107</v>
      </c>
      <c r="B170" s="3">
        <v>0</v>
      </c>
      <c r="C170" s="3">
        <v>0</v>
      </c>
      <c r="D170" s="3">
        <v>0</v>
      </c>
      <c r="E170" s="3">
        <v>55</v>
      </c>
      <c r="F170" s="3">
        <v>53</v>
      </c>
      <c r="G170" s="3">
        <v>46</v>
      </c>
      <c r="H170" s="3">
        <v>43</v>
      </c>
      <c r="I170" s="3">
        <v>42</v>
      </c>
    </row>
    <row r="171" spans="1:9" x14ac:dyDescent="0.25">
      <c r="A171" s="2" t="s">
        <v>108</v>
      </c>
      <c r="B171" s="3">
        <v>210</v>
      </c>
      <c r="C171" s="3">
        <v>230</v>
      </c>
      <c r="D171" s="3">
        <v>233</v>
      </c>
      <c r="E171" s="3">
        <v>217</v>
      </c>
      <c r="F171" s="3">
        <v>195</v>
      </c>
      <c r="G171" s="3">
        <v>214</v>
      </c>
      <c r="H171" s="3">
        <v>222</v>
      </c>
      <c r="I171" s="3">
        <v>220</v>
      </c>
    </row>
    <row r="172" spans="1:9" x14ac:dyDescent="0.25">
      <c r="A172" s="4" t="s">
        <v>120</v>
      </c>
      <c r="B172" s="5">
        <f t="shared" ref="B172:I172" si="29">+SUM(B167:B171)</f>
        <v>513</v>
      </c>
      <c r="C172" s="5">
        <f t="shared" si="29"/>
        <v>538</v>
      </c>
      <c r="D172" s="5">
        <f t="shared" si="29"/>
        <v>587</v>
      </c>
      <c r="E172" s="5">
        <f t="shared" si="29"/>
        <v>604</v>
      </c>
      <c r="F172" s="5">
        <f t="shared" si="29"/>
        <v>558</v>
      </c>
      <c r="G172" s="5">
        <f t="shared" si="29"/>
        <v>584</v>
      </c>
      <c r="H172" s="5">
        <f t="shared" si="29"/>
        <v>577</v>
      </c>
      <c r="I172" s="5">
        <f t="shared" si="29"/>
        <v>561</v>
      </c>
    </row>
    <row r="173" spans="1:9" x14ac:dyDescent="0.25">
      <c r="A173" s="2" t="s">
        <v>105</v>
      </c>
      <c r="B173" s="3">
        <v>18</v>
      </c>
      <c r="C173" s="3">
        <v>27</v>
      </c>
      <c r="D173" s="3">
        <v>28</v>
      </c>
      <c r="E173" s="3">
        <v>33</v>
      </c>
      <c r="F173" s="3">
        <v>31</v>
      </c>
      <c r="G173" s="3">
        <v>25</v>
      </c>
      <c r="H173" s="3">
        <v>26</v>
      </c>
      <c r="I173" s="3">
        <v>22</v>
      </c>
    </row>
    <row r="174" spans="1:9" x14ac:dyDescent="0.25">
      <c r="A174" s="2" t="s">
        <v>109</v>
      </c>
      <c r="B174" s="3">
        <v>75</v>
      </c>
      <c r="C174" s="3">
        <v>84</v>
      </c>
      <c r="D174" s="3">
        <v>91</v>
      </c>
      <c r="E174" s="3">
        <v>110</v>
      </c>
      <c r="F174" s="3">
        <v>116</v>
      </c>
      <c r="G174" s="3">
        <v>112</v>
      </c>
      <c r="H174" s="3">
        <v>141</v>
      </c>
      <c r="I174" s="3">
        <v>134</v>
      </c>
    </row>
    <row r="175" spans="1:9" ht="15.75" thickBot="1" x14ac:dyDescent="0.3">
      <c r="A175" s="6" t="s">
        <v>126</v>
      </c>
      <c r="B175" s="7">
        <f t="shared" ref="B175:I175" si="30">+SUM(B172:B174)</f>
        <v>606</v>
      </c>
      <c r="C175" s="7">
        <f t="shared" si="30"/>
        <v>649</v>
      </c>
      <c r="D175" s="7">
        <f t="shared" si="30"/>
        <v>706</v>
      </c>
      <c r="E175" s="7">
        <f t="shared" si="30"/>
        <v>747</v>
      </c>
      <c r="F175" s="7">
        <f t="shared" si="30"/>
        <v>705</v>
      </c>
      <c r="G175" s="7">
        <f t="shared" si="30"/>
        <v>721</v>
      </c>
      <c r="H175" s="7">
        <f t="shared" si="30"/>
        <v>744</v>
      </c>
      <c r="I175" s="7">
        <f t="shared" si="30"/>
        <v>717</v>
      </c>
    </row>
    <row r="176" spans="1:9" ht="15.75" thickTop="1" x14ac:dyDescent="0.25">
      <c r="A176" s="12" t="s">
        <v>112</v>
      </c>
      <c r="B176" s="13">
        <f t="shared" ref="B176:I176" si="31">+B175-B66</f>
        <v>0</v>
      </c>
      <c r="C176" s="13">
        <f t="shared" si="31"/>
        <v>0</v>
      </c>
      <c r="D176" s="13">
        <f t="shared" si="31"/>
        <v>0</v>
      </c>
      <c r="E176" s="13">
        <f t="shared" si="31"/>
        <v>0</v>
      </c>
      <c r="F176" s="13">
        <f t="shared" si="31"/>
        <v>0</v>
      </c>
      <c r="G176" s="13">
        <f t="shared" si="31"/>
        <v>0</v>
      </c>
      <c r="H176" s="13">
        <f t="shared" si="31"/>
        <v>0</v>
      </c>
      <c r="I176" s="13">
        <f t="shared" si="31"/>
        <v>0</v>
      </c>
    </row>
    <row r="177" spans="1:9" x14ac:dyDescent="0.25">
      <c r="A177" s="14" t="s">
        <v>127</v>
      </c>
      <c r="B177" s="14"/>
      <c r="C177" s="14"/>
      <c r="D177" s="14"/>
      <c r="E177" s="14"/>
      <c r="F177" s="14"/>
      <c r="G177" s="14"/>
      <c r="H177" s="14"/>
      <c r="I177" s="14"/>
    </row>
    <row r="178" spans="1:9" x14ac:dyDescent="0.25">
      <c r="A178" s="28" t="s">
        <v>128</v>
      </c>
      <c r="D178" t="s">
        <v>144</v>
      </c>
    </row>
    <row r="179" spans="1:9" x14ac:dyDescent="0.25">
      <c r="A179" s="33" t="s">
        <v>101</v>
      </c>
      <c r="B179" s="34">
        <v>0.12</v>
      </c>
      <c r="C179" s="34">
        <v>0.08</v>
      </c>
      <c r="D179" s="34">
        <v>0.03</v>
      </c>
      <c r="E179" s="34">
        <v>-0.02</v>
      </c>
      <c r="F179" s="34">
        <v>7.0000000000000007E-2</v>
      </c>
      <c r="G179" s="34">
        <v>-0.09</v>
      </c>
      <c r="H179" s="34">
        <v>0.19</v>
      </c>
      <c r="I179" s="34">
        <v>7.0000000000000007E-2</v>
      </c>
    </row>
    <row r="180" spans="1:9" x14ac:dyDescent="0.25">
      <c r="A180" s="31" t="s">
        <v>114</v>
      </c>
      <c r="B180" s="30">
        <v>0.14000000000000001</v>
      </c>
      <c r="C180" s="30">
        <v>0.1</v>
      </c>
      <c r="D180" s="30">
        <v>0.04</v>
      </c>
      <c r="E180" s="30">
        <v>-0.04</v>
      </c>
      <c r="F180" s="30">
        <v>0.08</v>
      </c>
      <c r="G180" s="30">
        <v>-7.0000000000000007E-2</v>
      </c>
      <c r="H180" s="30">
        <v>0.25</v>
      </c>
      <c r="I180" s="30">
        <v>0.05</v>
      </c>
    </row>
    <row r="181" spans="1:9" x14ac:dyDescent="0.25">
      <c r="A181" s="31" t="s">
        <v>115</v>
      </c>
      <c r="B181" s="30">
        <v>0.12</v>
      </c>
      <c r="C181" s="30">
        <v>0.08</v>
      </c>
      <c r="D181" s="30">
        <v>0.03</v>
      </c>
      <c r="E181" s="30">
        <v>0.01</v>
      </c>
      <c r="F181" s="30">
        <v>7.0000000000000007E-2</v>
      </c>
      <c r="G181" s="30">
        <v>-0.12</v>
      </c>
      <c r="H181" s="30">
        <v>0.08</v>
      </c>
      <c r="I181" s="30">
        <v>0.09</v>
      </c>
    </row>
    <row r="182" spans="1:9" x14ac:dyDescent="0.25">
      <c r="A182" s="31" t="s">
        <v>116</v>
      </c>
      <c r="B182" s="30">
        <v>-0.05</v>
      </c>
      <c r="C182" s="30">
        <v>-0.13</v>
      </c>
      <c r="D182" s="30">
        <v>-0.1</v>
      </c>
      <c r="E182" s="30">
        <v>-0.08</v>
      </c>
      <c r="F182" s="30">
        <v>0</v>
      </c>
      <c r="G182" s="30">
        <v>-0.14000000000000001</v>
      </c>
      <c r="H182" s="30">
        <v>-0.02</v>
      </c>
      <c r="I182" s="30">
        <v>0.25</v>
      </c>
    </row>
    <row r="183" spans="1:9" x14ac:dyDescent="0.25">
      <c r="A183" s="33" t="s">
        <v>102</v>
      </c>
      <c r="B183" s="34">
        <v>0.53</v>
      </c>
      <c r="C183" s="34">
        <v>0.66</v>
      </c>
      <c r="D183" s="34">
        <v>0.1</v>
      </c>
      <c r="E183" s="34">
        <v>0.09</v>
      </c>
      <c r="F183" s="34">
        <v>0.11</v>
      </c>
      <c r="G183" s="34">
        <v>-0.01</v>
      </c>
      <c r="H183" s="34">
        <v>0.17</v>
      </c>
      <c r="I183" s="34">
        <v>0.12</v>
      </c>
    </row>
    <row r="184" spans="1:9" x14ac:dyDescent="0.25">
      <c r="A184" s="31" t="s">
        <v>114</v>
      </c>
      <c r="B184" s="30">
        <v>0.79</v>
      </c>
      <c r="C184" s="30">
        <v>0.85</v>
      </c>
      <c r="D184" s="30">
        <v>0.08</v>
      </c>
      <c r="E184" s="30">
        <v>0.06</v>
      </c>
      <c r="F184" s="30">
        <v>0.12</v>
      </c>
      <c r="G184" s="30">
        <v>-0.03</v>
      </c>
      <c r="H184" s="30">
        <v>0.13</v>
      </c>
      <c r="I184" s="30">
        <v>0.09</v>
      </c>
    </row>
    <row r="185" spans="1:9" x14ac:dyDescent="0.25">
      <c r="A185" s="31" t="s">
        <v>115</v>
      </c>
      <c r="B185" s="30">
        <v>0.16</v>
      </c>
      <c r="C185" s="30">
        <v>0.41</v>
      </c>
      <c r="D185" s="30">
        <v>0.17</v>
      </c>
      <c r="E185" s="30">
        <v>0.16</v>
      </c>
      <c r="F185" s="30">
        <v>0.09</v>
      </c>
      <c r="G185" s="30">
        <v>0.02</v>
      </c>
      <c r="H185" s="30">
        <v>0.25</v>
      </c>
      <c r="I185" s="30">
        <v>0.16</v>
      </c>
    </row>
    <row r="186" spans="1:9" x14ac:dyDescent="0.25">
      <c r="A186" s="31" t="s">
        <v>116</v>
      </c>
      <c r="B186" s="30">
        <v>0.28000000000000003</v>
      </c>
      <c r="C186" s="30">
        <v>0.28999999999999998</v>
      </c>
      <c r="D186" s="30">
        <v>7.0000000000000007E-2</v>
      </c>
      <c r="E186" s="30">
        <v>0.06</v>
      </c>
      <c r="F186" s="30">
        <v>0.05</v>
      </c>
      <c r="G186" s="30">
        <v>-0.03</v>
      </c>
      <c r="H186" s="30">
        <v>0.19</v>
      </c>
      <c r="I186" s="30">
        <v>0.17</v>
      </c>
    </row>
    <row r="187" spans="1:9" x14ac:dyDescent="0.25">
      <c r="A187" s="33" t="s">
        <v>103</v>
      </c>
      <c r="B187" s="34">
        <v>0.19</v>
      </c>
      <c r="C187" s="34">
        <v>0.27</v>
      </c>
      <c r="D187" s="34">
        <v>0.17</v>
      </c>
      <c r="E187" s="34">
        <v>0.18</v>
      </c>
      <c r="F187" s="34">
        <v>0.24</v>
      </c>
      <c r="G187" s="34">
        <v>0.11</v>
      </c>
      <c r="H187" s="34">
        <v>0.19</v>
      </c>
      <c r="I187" s="34">
        <v>-0.13</v>
      </c>
    </row>
    <row r="188" spans="1:9" x14ac:dyDescent="0.25">
      <c r="A188" s="31" t="s">
        <v>114</v>
      </c>
      <c r="B188" s="30">
        <v>0.28000000000000003</v>
      </c>
      <c r="C188" s="30">
        <v>0.33</v>
      </c>
      <c r="D188" s="30">
        <v>0.18</v>
      </c>
      <c r="E188" s="30">
        <v>0.16</v>
      </c>
      <c r="F188" s="30">
        <v>0.25</v>
      </c>
      <c r="G188" s="30">
        <v>0.12</v>
      </c>
      <c r="H188" s="30">
        <v>0.19</v>
      </c>
      <c r="I188" s="30">
        <v>-0.1</v>
      </c>
    </row>
    <row r="189" spans="1:9" x14ac:dyDescent="0.25">
      <c r="A189" s="31" t="s">
        <v>115</v>
      </c>
      <c r="B189" s="30">
        <v>7.0000000000000007E-2</v>
      </c>
      <c r="C189" s="30">
        <v>0.17</v>
      </c>
      <c r="D189" s="30">
        <v>0.18</v>
      </c>
      <c r="E189" s="30">
        <v>0.23</v>
      </c>
      <c r="F189" s="30">
        <v>0.23</v>
      </c>
      <c r="G189" s="30">
        <v>0.08</v>
      </c>
      <c r="H189" s="30">
        <v>0.19</v>
      </c>
      <c r="I189" s="30">
        <v>-0.21</v>
      </c>
    </row>
    <row r="190" spans="1:9" x14ac:dyDescent="0.25">
      <c r="A190" s="31" t="s">
        <v>116</v>
      </c>
      <c r="B190" s="30">
        <v>0.01</v>
      </c>
      <c r="C190" s="30">
        <v>7.0000000000000007E-2</v>
      </c>
      <c r="D190" s="30">
        <v>0.03</v>
      </c>
      <c r="E190" s="30">
        <v>-0.01</v>
      </c>
      <c r="F190" s="30">
        <v>0.08</v>
      </c>
      <c r="G190" s="30">
        <v>0.11</v>
      </c>
      <c r="H190" s="30">
        <v>0.26</v>
      </c>
      <c r="I190" s="30">
        <v>-0.06</v>
      </c>
    </row>
    <row r="191" spans="1:9" x14ac:dyDescent="0.25">
      <c r="A191" s="33" t="s">
        <v>107</v>
      </c>
      <c r="B191" s="34">
        <v>0</v>
      </c>
      <c r="C191" s="34">
        <v>0</v>
      </c>
      <c r="D191" s="34">
        <v>0.13</v>
      </c>
      <c r="E191" s="34">
        <v>0.1</v>
      </c>
      <c r="F191" s="34">
        <v>0.13</v>
      </c>
      <c r="G191" s="34">
        <v>0.01</v>
      </c>
      <c r="H191" s="34">
        <v>0.08</v>
      </c>
      <c r="I191" s="34">
        <v>0.16</v>
      </c>
    </row>
    <row r="192" spans="1:9" x14ac:dyDescent="0.25">
      <c r="A192" s="31" t="s">
        <v>114</v>
      </c>
      <c r="B192" s="30">
        <v>0</v>
      </c>
      <c r="C192" s="30">
        <v>0</v>
      </c>
      <c r="D192" s="30">
        <v>0.16</v>
      </c>
      <c r="E192" s="30">
        <v>0.09</v>
      </c>
      <c r="F192" s="30">
        <v>0.12</v>
      </c>
      <c r="G192" s="30">
        <v>0</v>
      </c>
      <c r="H192" s="30">
        <v>0.08</v>
      </c>
      <c r="I192" s="30">
        <v>0.17</v>
      </c>
    </row>
    <row r="193" spans="1:9" x14ac:dyDescent="0.25">
      <c r="A193" s="31" t="s">
        <v>115</v>
      </c>
      <c r="B193" s="30">
        <v>0</v>
      </c>
      <c r="C193" s="30">
        <v>0</v>
      </c>
      <c r="D193" s="30">
        <v>0.09</v>
      </c>
      <c r="E193" s="30">
        <v>0.15</v>
      </c>
      <c r="F193" s="30">
        <v>0.15</v>
      </c>
      <c r="G193" s="30">
        <v>0.03</v>
      </c>
      <c r="H193" s="30">
        <v>0.1</v>
      </c>
      <c r="I193" s="30">
        <v>0.12</v>
      </c>
    </row>
    <row r="194" spans="1:9" x14ac:dyDescent="0.25">
      <c r="A194" s="31" t="s">
        <v>116</v>
      </c>
      <c r="B194" s="30">
        <v>0</v>
      </c>
      <c r="C194" s="30">
        <v>0</v>
      </c>
      <c r="D194" s="30">
        <v>-0.01</v>
      </c>
      <c r="E194" s="30">
        <v>-0.08</v>
      </c>
      <c r="F194" s="30">
        <v>0.08</v>
      </c>
      <c r="G194" s="30">
        <v>-0.04</v>
      </c>
      <c r="H194" s="30">
        <v>-0.09</v>
      </c>
      <c r="I194" s="30">
        <v>0.28000000000000003</v>
      </c>
    </row>
    <row r="195" spans="1:9" x14ac:dyDescent="0.25">
      <c r="A195" s="33" t="s">
        <v>108</v>
      </c>
      <c r="B195" s="34">
        <v>-0.02</v>
      </c>
      <c r="C195" s="34">
        <v>-0.3</v>
      </c>
      <c r="D195" s="34">
        <v>0.02</v>
      </c>
      <c r="E195" s="34">
        <v>0.12</v>
      </c>
      <c r="F195" s="34">
        <v>-0.53</v>
      </c>
      <c r="G195" s="34">
        <v>0.26</v>
      </c>
      <c r="H195" s="34">
        <v>-0.17</v>
      </c>
      <c r="I195" s="34">
        <v>3.02</v>
      </c>
    </row>
    <row r="196" spans="1:9" x14ac:dyDescent="0.25">
      <c r="A196" s="47" t="s">
        <v>104</v>
      </c>
      <c r="B196" s="36">
        <v>0.14000000000000001</v>
      </c>
      <c r="C196" s="36">
        <v>0.13</v>
      </c>
      <c r="D196" s="36">
        <v>0.08</v>
      </c>
      <c r="E196" s="36">
        <v>0.05</v>
      </c>
      <c r="F196" s="36">
        <v>0.11</v>
      </c>
      <c r="G196" s="36">
        <v>-0.02</v>
      </c>
      <c r="H196" s="36">
        <v>0.17</v>
      </c>
      <c r="I196" s="36">
        <v>0.06</v>
      </c>
    </row>
    <row r="197" spans="1:9" x14ac:dyDescent="0.25">
      <c r="A197" s="33" t="s">
        <v>105</v>
      </c>
      <c r="B197" s="34">
        <v>0.21</v>
      </c>
      <c r="C197" s="34">
        <v>0.02</v>
      </c>
      <c r="D197" s="34">
        <v>0.06</v>
      </c>
      <c r="E197" s="34">
        <v>-0.11</v>
      </c>
      <c r="F197" s="34">
        <v>0.03</v>
      </c>
      <c r="G197" s="34">
        <v>-0.01</v>
      </c>
      <c r="H197" s="34">
        <v>0.16</v>
      </c>
      <c r="I197" s="34">
        <v>7.0000000000000007E-2</v>
      </c>
    </row>
    <row r="198" spans="1:9" x14ac:dyDescent="0.25">
      <c r="A198" s="31" t="s">
        <v>114</v>
      </c>
      <c r="B198" s="30">
        <v>0</v>
      </c>
      <c r="C198" s="30">
        <v>0</v>
      </c>
      <c r="D198" s="30">
        <v>0</v>
      </c>
      <c r="E198" s="30">
        <v>0</v>
      </c>
      <c r="F198" s="30">
        <v>0.05</v>
      </c>
      <c r="G198" s="30">
        <v>0.01</v>
      </c>
      <c r="H198" s="30">
        <v>0.17</v>
      </c>
      <c r="I198" s="30">
        <v>0.06</v>
      </c>
    </row>
    <row r="199" spans="1:9" x14ac:dyDescent="0.25">
      <c r="A199" s="31" t="s">
        <v>115</v>
      </c>
      <c r="B199" s="30">
        <v>0</v>
      </c>
      <c r="C199" s="30">
        <v>0</v>
      </c>
      <c r="D199" s="30">
        <v>0</v>
      </c>
      <c r="E199" s="30">
        <v>0</v>
      </c>
      <c r="F199" s="30">
        <v>-0.17</v>
      </c>
      <c r="G199" s="30">
        <v>-0.22</v>
      </c>
      <c r="H199" s="30">
        <v>0.13</v>
      </c>
      <c r="I199" s="30">
        <v>-0.03</v>
      </c>
    </row>
    <row r="200" spans="1:9" x14ac:dyDescent="0.25">
      <c r="A200" s="31" t="s">
        <v>116</v>
      </c>
      <c r="B200" s="30">
        <v>0</v>
      </c>
      <c r="C200" s="30">
        <v>0</v>
      </c>
      <c r="D200" s="30">
        <v>0</v>
      </c>
      <c r="E200" s="30">
        <v>0</v>
      </c>
      <c r="F200" s="30">
        <v>-0.13</v>
      </c>
      <c r="G200" s="30">
        <v>0.08</v>
      </c>
      <c r="H200" s="30">
        <v>0.14000000000000001</v>
      </c>
      <c r="I200" s="30">
        <v>-0.16</v>
      </c>
    </row>
    <row r="201" spans="1:9" x14ac:dyDescent="0.25">
      <c r="A201" s="31" t="s">
        <v>122</v>
      </c>
      <c r="B201" s="30">
        <v>0</v>
      </c>
      <c r="C201" s="30">
        <v>0</v>
      </c>
      <c r="D201" s="30">
        <v>0</v>
      </c>
      <c r="E201" s="30">
        <v>0</v>
      </c>
      <c r="F201" s="30">
        <v>0.04</v>
      </c>
      <c r="G201" s="30">
        <v>-0.14000000000000001</v>
      </c>
      <c r="H201" s="30">
        <v>-0.01</v>
      </c>
      <c r="I201" s="30">
        <v>0.42</v>
      </c>
    </row>
    <row r="202" spans="1:9" x14ac:dyDescent="0.25">
      <c r="A202" s="29" t="s">
        <v>109</v>
      </c>
      <c r="B202" s="30">
        <v>0</v>
      </c>
      <c r="C202" s="30">
        <v>0</v>
      </c>
      <c r="D202" s="30">
        <v>0</v>
      </c>
      <c r="E202" s="30">
        <v>0</v>
      </c>
      <c r="F202" s="30">
        <v>0</v>
      </c>
      <c r="G202" s="30">
        <v>0</v>
      </c>
      <c r="H202" s="30">
        <v>0</v>
      </c>
      <c r="I202" s="30">
        <v>0</v>
      </c>
    </row>
    <row r="203" spans="1:9" ht="15.75" thickBot="1" x14ac:dyDescent="0.3">
      <c r="A203" s="32" t="s">
        <v>106</v>
      </c>
      <c r="B203" s="35">
        <v>0.14000000000000001</v>
      </c>
      <c r="C203" s="35">
        <v>0.12</v>
      </c>
      <c r="D203" s="35">
        <v>0.08</v>
      </c>
      <c r="E203" s="35">
        <v>0.04</v>
      </c>
      <c r="F203" s="35">
        <v>0.11</v>
      </c>
      <c r="G203" s="35">
        <v>-0.02</v>
      </c>
      <c r="H203" s="35">
        <v>0.17</v>
      </c>
      <c r="I203" s="35">
        <v>0.06</v>
      </c>
    </row>
    <row r="204" spans="1:9" ht="15.75" thickTop="1" x14ac:dyDescent="0.25"/>
    <row r="205" spans="1:9" x14ac:dyDescent="0.25">
      <c r="A205" t="s">
        <v>147</v>
      </c>
      <c r="B205" s="46">
        <f>B142+B175</f>
        <v>4839</v>
      </c>
      <c r="C205" s="46">
        <f t="shared" ref="C205:I205" si="32">C142+C175</f>
        <v>5291</v>
      </c>
      <c r="D205" s="46">
        <f t="shared" si="32"/>
        <v>5651</v>
      </c>
      <c r="E205" s="46">
        <f t="shared" si="32"/>
        <v>5126</v>
      </c>
      <c r="F205" s="46">
        <f t="shared" si="32"/>
        <v>5555</v>
      </c>
      <c r="G205" s="46">
        <f t="shared" si="32"/>
        <v>3697</v>
      </c>
      <c r="H205" s="46">
        <f t="shared" si="32"/>
        <v>7667</v>
      </c>
      <c r="I205" s="46">
        <f t="shared" si="32"/>
        <v>7573</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85"/>
  <sheetViews>
    <sheetView tabSelected="1" zoomScale="85" zoomScaleNormal="85" workbookViewId="0">
      <selection activeCell="E126" sqref="E126:I126"/>
    </sheetView>
  </sheetViews>
  <sheetFormatPr defaultRowHeight="15" x14ac:dyDescent="0.25"/>
  <cols>
    <col min="1" max="1" width="48.7109375" customWidth="1"/>
    <col min="2" max="14" width="11.7109375" customWidth="1"/>
    <col min="15" max="15" width="43.85546875" customWidth="1"/>
  </cols>
  <sheetData>
    <row r="1" spans="1:16"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8">
        <f>+I1+1</f>
        <v>2023</v>
      </c>
      <c r="K1" s="38">
        <f t="shared" ref="K1:N1" si="1">+J1+1</f>
        <v>2024</v>
      </c>
      <c r="L1" s="38">
        <f t="shared" si="1"/>
        <v>2025</v>
      </c>
      <c r="M1" s="38">
        <f t="shared" si="1"/>
        <v>2026</v>
      </c>
      <c r="N1" s="38">
        <f t="shared" si="1"/>
        <v>2027</v>
      </c>
      <c r="O1" s="51" t="s">
        <v>153</v>
      </c>
    </row>
    <row r="2" spans="1:16" x14ac:dyDescent="0.25">
      <c r="A2" s="39" t="s">
        <v>129</v>
      </c>
      <c r="B2" s="39"/>
      <c r="C2" s="39"/>
      <c r="D2" s="39"/>
      <c r="E2" s="39"/>
      <c r="F2" s="39"/>
      <c r="G2" s="39"/>
      <c r="H2" s="39"/>
      <c r="I2" s="39"/>
      <c r="J2" s="38"/>
      <c r="K2" s="38"/>
      <c r="L2" s="38"/>
      <c r="M2" s="38"/>
      <c r="N2" s="38"/>
      <c r="O2" s="1" t="s">
        <v>149</v>
      </c>
      <c r="P2" t="s">
        <v>154</v>
      </c>
    </row>
    <row r="3" spans="1:16" s="1" customFormat="1" x14ac:dyDescent="0.25">
      <c r="A3" s="40" t="s">
        <v>140</v>
      </c>
      <c r="B3" s="9">
        <f>+B18+B45+B72+B99+B126+B157+B172</f>
        <v>30601</v>
      </c>
      <c r="C3" s="9">
        <f>+C18+C45+C72+C99+C126+C157+C172</f>
        <v>32376</v>
      </c>
      <c r="D3" s="9">
        <f>+D18+D45+D72+D99+D126+D157+D172</f>
        <v>34350</v>
      </c>
      <c r="E3" s="9">
        <f>+E18+E45+E72+E99+E126+E157+E172</f>
        <v>36397</v>
      </c>
      <c r="F3" s="9">
        <f>+F18+F45+F72+F99+F126+F157+F172</f>
        <v>39117</v>
      </c>
      <c r="G3" s="9">
        <f>+G18+G45+G72+G99+G126+G157+G172</f>
        <v>37403</v>
      </c>
      <c r="H3" s="9">
        <f>+H18+H45+H72+H99+H126+H157+H172</f>
        <v>44538</v>
      </c>
      <c r="I3" s="9">
        <f>+I18+I45+I72+I99+I126+I157+I172</f>
        <v>46710</v>
      </c>
      <c r="J3" s="49"/>
      <c r="K3" s="49"/>
      <c r="L3" s="49"/>
      <c r="M3" s="49"/>
      <c r="N3" s="49"/>
      <c r="O3" s="1" t="s">
        <v>151</v>
      </c>
      <c r="P3" s="1" t="s">
        <v>154</v>
      </c>
    </row>
    <row r="4" spans="1:16" x14ac:dyDescent="0.25">
      <c r="A4" s="41" t="s">
        <v>130</v>
      </c>
      <c r="B4" s="45" t="str">
        <f>+IFERROR(B3/A3-1,"nm")</f>
        <v>nm</v>
      </c>
      <c r="C4" s="45">
        <f t="shared" ref="C4:I4" si="2">+IFERROR(C3/B3-1,"nm")</f>
        <v>5.8004640371229765E-2</v>
      </c>
      <c r="D4" s="45">
        <f t="shared" si="2"/>
        <v>6.0971089696071123E-2</v>
      </c>
      <c r="E4" s="45">
        <f t="shared" si="2"/>
        <v>5.95924308588065E-2</v>
      </c>
      <c r="F4" s="45">
        <f t="shared" si="2"/>
        <v>7.4731433909388079E-2</v>
      </c>
      <c r="G4" s="45">
        <f t="shared" si="2"/>
        <v>-4.3817266150267153E-2</v>
      </c>
      <c r="H4" s="45">
        <f t="shared" si="2"/>
        <v>0.19076009945726269</v>
      </c>
      <c r="I4" s="45">
        <f t="shared" si="2"/>
        <v>4.8767344739323759E-2</v>
      </c>
      <c r="J4" s="45"/>
      <c r="K4" s="45"/>
      <c r="L4" s="45"/>
      <c r="M4" s="45"/>
      <c r="N4" s="45"/>
    </row>
    <row r="5" spans="1:16" x14ac:dyDescent="0.25">
      <c r="A5" s="40" t="s">
        <v>131</v>
      </c>
      <c r="B5" s="9">
        <f>B32+B59+B86+B113+B144+B159+B174</f>
        <v>4839</v>
      </c>
      <c r="C5" s="9">
        <f>C32+C59+C86+C113+C144+C159+C174</f>
        <v>5291</v>
      </c>
      <c r="D5" s="9">
        <f>D32+D59+D86+D113+D144+D159+D174</f>
        <v>5651</v>
      </c>
      <c r="E5" s="9">
        <f>E32+E59+E86+E113+E144+E159+E174</f>
        <v>5126</v>
      </c>
      <c r="F5" s="9">
        <f>F32+F59+F86+F113+F144+F159+F174</f>
        <v>5555</v>
      </c>
      <c r="G5" s="9">
        <f>G32+G59+G86+G113+G144+G159+G174</f>
        <v>3697</v>
      </c>
      <c r="H5" s="9">
        <f>H32+H59+H86+H113+H144+H159+H174</f>
        <v>7667</v>
      </c>
      <c r="I5" s="9">
        <f>I32+I59+I86+I113+I144+I159+I174</f>
        <v>7573</v>
      </c>
      <c r="J5" s="9"/>
      <c r="K5" s="9"/>
      <c r="L5" s="9"/>
      <c r="M5" s="9"/>
      <c r="N5" s="9"/>
      <c r="O5" s="1" t="s">
        <v>151</v>
      </c>
      <c r="P5" s="12" t="s">
        <v>155</v>
      </c>
    </row>
    <row r="6" spans="1:16" x14ac:dyDescent="0.25">
      <c r="A6" s="41" t="s">
        <v>130</v>
      </c>
      <c r="B6" s="45" t="str">
        <f>+IFERROR(B5/A5-1,"nm")</f>
        <v>nm</v>
      </c>
      <c r="C6" s="45">
        <f t="shared" ref="C6:I6" si="3">+IFERROR(C5/B5-1,"nm")</f>
        <v>9.3407728869601137E-2</v>
      </c>
      <c r="D6" s="45">
        <f t="shared" si="3"/>
        <v>6.8040068040068125E-2</v>
      </c>
      <c r="E6" s="45">
        <f t="shared" si="3"/>
        <v>-9.2903910812245583E-2</v>
      </c>
      <c r="F6" s="45">
        <f t="shared" si="3"/>
        <v>8.3690987124463545E-2</v>
      </c>
      <c r="G6" s="45">
        <f t="shared" si="3"/>
        <v>-0.3344734473447345</v>
      </c>
      <c r="H6" s="45">
        <f t="shared" si="3"/>
        <v>1.0738436570192049</v>
      </c>
      <c r="I6" s="45">
        <f t="shared" si="3"/>
        <v>-1.2260336507108338E-2</v>
      </c>
      <c r="J6" s="45"/>
      <c r="K6" s="45" t="s">
        <v>145</v>
      </c>
      <c r="L6" s="45"/>
      <c r="M6" s="45"/>
      <c r="N6" s="45"/>
    </row>
    <row r="7" spans="1:16" x14ac:dyDescent="0.25">
      <c r="A7" s="41" t="s">
        <v>132</v>
      </c>
      <c r="B7" s="45">
        <f>+IFERROR(B5/B$3,"nm")</f>
        <v>0.15813208718669325</v>
      </c>
      <c r="C7" s="45">
        <f t="shared" ref="C7:I7" si="4">+IFERROR(C5/C$3,"nm")</f>
        <v>0.16342352359772672</v>
      </c>
      <c r="D7" s="45">
        <f t="shared" si="4"/>
        <v>0.16451237263464338</v>
      </c>
      <c r="E7" s="45">
        <f t="shared" si="4"/>
        <v>0.14083578316894249</v>
      </c>
      <c r="F7" s="45">
        <f t="shared" si="4"/>
        <v>0.14200986783240024</v>
      </c>
      <c r="G7" s="45">
        <f t="shared" si="4"/>
        <v>9.8842338849824879E-2</v>
      </c>
      <c r="H7" s="45">
        <f t="shared" si="4"/>
        <v>0.17214513449189456</v>
      </c>
      <c r="I7" s="45">
        <f t="shared" si="4"/>
        <v>0.16212802397773496</v>
      </c>
      <c r="J7" s="45"/>
      <c r="K7" s="45"/>
      <c r="L7" s="45"/>
      <c r="M7" s="45"/>
      <c r="N7" s="45"/>
    </row>
    <row r="8" spans="1:16" x14ac:dyDescent="0.25">
      <c r="A8" s="40" t="s">
        <v>133</v>
      </c>
      <c r="B8" s="46">
        <f>B35+B62+B89+B116+B147+B162+B177</f>
        <v>606</v>
      </c>
      <c r="C8" s="46">
        <f t="shared" ref="C8:I8" si="5">C35+C62+C89+C116+C147+C162+C177</f>
        <v>649</v>
      </c>
      <c r="D8" s="46">
        <f t="shared" si="5"/>
        <v>706</v>
      </c>
      <c r="E8" s="46">
        <f t="shared" si="5"/>
        <v>747</v>
      </c>
      <c r="F8" s="46">
        <f t="shared" si="5"/>
        <v>705</v>
      </c>
      <c r="G8" s="46">
        <f t="shared" si="5"/>
        <v>721</v>
      </c>
      <c r="H8" s="46">
        <f t="shared" si="5"/>
        <v>744</v>
      </c>
      <c r="I8" s="46">
        <f t="shared" si="5"/>
        <v>717</v>
      </c>
      <c r="J8" s="50"/>
      <c r="K8" s="50"/>
      <c r="L8" s="50"/>
      <c r="M8" s="50"/>
      <c r="N8" s="50"/>
      <c r="O8" s="1" t="s">
        <v>151</v>
      </c>
      <c r="P8" t="s">
        <v>156</v>
      </c>
    </row>
    <row r="9" spans="1:16" x14ac:dyDescent="0.25">
      <c r="A9" s="41" t="s">
        <v>130</v>
      </c>
      <c r="B9" s="45" t="str">
        <f>+IFERROR(B8/A8-1,"nm")</f>
        <v>nm</v>
      </c>
      <c r="C9" s="45">
        <f t="shared" ref="C9" si="6">+IFERROR(C8/B8-1,"nm")</f>
        <v>7.0957095709570872E-2</v>
      </c>
      <c r="D9" s="45">
        <f t="shared" ref="D9" si="7">+IFERROR(D8/C8-1,"nm")</f>
        <v>8.7827426810477727E-2</v>
      </c>
      <c r="E9" s="45">
        <f t="shared" ref="E9" si="8">+IFERROR(E8/D8-1,"nm")</f>
        <v>5.8073654390934815E-2</v>
      </c>
      <c r="F9" s="45">
        <f t="shared" ref="F9" si="9">+IFERROR(F8/E8-1,"nm")</f>
        <v>-5.6224899598393607E-2</v>
      </c>
      <c r="G9" s="45">
        <f t="shared" ref="G9" si="10">+IFERROR(G8/F8-1,"nm")</f>
        <v>2.2695035460992941E-2</v>
      </c>
      <c r="H9" s="45">
        <f t="shared" ref="H9" si="11">+IFERROR(H8/G8-1,"nm")</f>
        <v>3.1900138696255187E-2</v>
      </c>
      <c r="I9" s="45">
        <f t="shared" ref="I9" si="12">+IFERROR(I8/H8-1,"nm")</f>
        <v>-3.6290322580645129E-2</v>
      </c>
      <c r="J9" s="45"/>
      <c r="K9" s="45"/>
      <c r="L9" s="45"/>
      <c r="M9" s="45"/>
      <c r="N9" s="45"/>
    </row>
    <row r="10" spans="1:16" x14ac:dyDescent="0.25">
      <c r="A10" s="41" t="s">
        <v>134</v>
      </c>
      <c r="B10" s="45">
        <f>+IFERROR(B8/B$3,"nm")</f>
        <v>1.9803274402797295E-2</v>
      </c>
      <c r="C10" s="45">
        <f t="shared" ref="C10:I10" si="13">+IFERROR(C8/C$3,"nm")</f>
        <v>2.0045712873733631E-2</v>
      </c>
      <c r="D10" s="45">
        <f t="shared" si="13"/>
        <v>2.0553129548762736E-2</v>
      </c>
      <c r="E10" s="45">
        <f t="shared" si="13"/>
        <v>2.0523669533203285E-2</v>
      </c>
      <c r="F10" s="45">
        <f t="shared" si="13"/>
        <v>1.8022854513382928E-2</v>
      </c>
      <c r="G10" s="45">
        <f t="shared" si="13"/>
        <v>1.9276528620698875E-2</v>
      </c>
      <c r="H10" s="45">
        <f t="shared" si="13"/>
        <v>1.6704836319547355E-2</v>
      </c>
      <c r="I10" s="45">
        <f t="shared" si="13"/>
        <v>1.5350032113037893E-2</v>
      </c>
      <c r="J10" s="45"/>
      <c r="K10" s="45"/>
      <c r="L10" s="45"/>
      <c r="M10" s="45"/>
      <c r="N10" s="45"/>
    </row>
    <row r="11" spans="1:16" x14ac:dyDescent="0.25">
      <c r="A11" s="40" t="s">
        <v>135</v>
      </c>
      <c r="B11" s="9">
        <f>B5-B8</f>
        <v>4233</v>
      </c>
      <c r="C11" s="9">
        <f>C5-C8</f>
        <v>4642</v>
      </c>
      <c r="D11" s="9">
        <f>D5-D8</f>
        <v>4945</v>
      </c>
      <c r="E11" s="9">
        <f>E5-E8</f>
        <v>4379</v>
      </c>
      <c r="F11" s="9">
        <f>F5-F8</f>
        <v>4850</v>
      </c>
      <c r="G11" s="9">
        <f>G5-G8</f>
        <v>2976</v>
      </c>
      <c r="H11" s="9">
        <f>H5-H8</f>
        <v>6923</v>
      </c>
      <c r="I11" s="9">
        <f>I5-I8</f>
        <v>6856</v>
      </c>
      <c r="J11" s="46"/>
      <c r="K11" s="46"/>
      <c r="L11" s="46"/>
      <c r="M11" s="46"/>
      <c r="N11" s="46"/>
      <c r="O11" t="s">
        <v>150</v>
      </c>
      <c r="P11" t="s">
        <v>154</v>
      </c>
    </row>
    <row r="12" spans="1:16" x14ac:dyDescent="0.25">
      <c r="A12" s="41" t="s">
        <v>130</v>
      </c>
      <c r="B12" s="45" t="str">
        <f>+IFERROR(B11/A11-1,"nm")</f>
        <v>nm</v>
      </c>
      <c r="C12" s="45">
        <f t="shared" ref="C12" si="14">+IFERROR(C11/B11-1,"nm")</f>
        <v>9.6621781242617555E-2</v>
      </c>
      <c r="D12" s="45">
        <f t="shared" ref="D12" si="15">+IFERROR(D11/C11-1,"nm")</f>
        <v>6.5273588970271357E-2</v>
      </c>
      <c r="E12" s="45">
        <f t="shared" ref="E12" si="16">+IFERROR(E11/D11-1,"nm")</f>
        <v>-0.11445904954499497</v>
      </c>
      <c r="F12" s="45">
        <f t="shared" ref="F12" si="17">+IFERROR(F11/E11-1,"nm")</f>
        <v>0.10755880337976698</v>
      </c>
      <c r="G12" s="45">
        <f t="shared" ref="G12" si="18">+IFERROR(G11/F11-1,"nm")</f>
        <v>-0.38639175257731961</v>
      </c>
      <c r="H12" s="45">
        <f t="shared" ref="H12" si="19">+IFERROR(H11/G11-1,"nm")</f>
        <v>1.32627688172043</v>
      </c>
      <c r="I12" s="45">
        <f t="shared" ref="I12" si="20">+IFERROR(I11/H11-1,"nm")</f>
        <v>-9.67788530983682E-3</v>
      </c>
      <c r="J12" s="45"/>
      <c r="K12" s="45"/>
      <c r="L12" s="45"/>
      <c r="M12" s="45"/>
      <c r="N12" s="45"/>
    </row>
    <row r="13" spans="1:16" x14ac:dyDescent="0.25">
      <c r="A13" s="41" t="s">
        <v>132</v>
      </c>
      <c r="B13" s="45">
        <f>+IFERROR(B11/B$3,"nm")</f>
        <v>0.13832881278389594</v>
      </c>
      <c r="C13" s="45">
        <f t="shared" ref="C13:I13" si="21">+IFERROR(C11/C$3,"nm")</f>
        <v>0.14337781072399308</v>
      </c>
      <c r="D13" s="45">
        <f t="shared" si="21"/>
        <v>0.14395924308588065</v>
      </c>
      <c r="E13" s="45">
        <f t="shared" si="21"/>
        <v>0.12031211363573921</v>
      </c>
      <c r="F13" s="45">
        <f t="shared" si="21"/>
        <v>0.12398701331901731</v>
      </c>
      <c r="G13" s="45">
        <f t="shared" si="21"/>
        <v>7.9565810229126011E-2</v>
      </c>
      <c r="H13" s="45">
        <f t="shared" si="21"/>
        <v>0.1554402981723472</v>
      </c>
      <c r="I13" s="45">
        <f t="shared" si="21"/>
        <v>0.14677799186469706</v>
      </c>
      <c r="J13" s="45"/>
      <c r="K13" s="45"/>
      <c r="L13" s="45"/>
      <c r="M13" s="45"/>
      <c r="N13" s="45"/>
    </row>
    <row r="14" spans="1:16" x14ac:dyDescent="0.25">
      <c r="A14" s="40" t="s">
        <v>136</v>
      </c>
      <c r="B14" s="9">
        <f>B41+B68+B95+B122+B153+B168+B183</f>
        <v>963</v>
      </c>
      <c r="C14" s="9">
        <f>C41+C68+C95+C122+C153+C168+C183</f>
        <v>1143</v>
      </c>
      <c r="D14" s="9">
        <f>D41+D68+D95+D122+D153+D168+D183</f>
        <v>1105</v>
      </c>
      <c r="E14" s="9">
        <f>E41+E68+E95+E122+E153+E168+E183</f>
        <v>1028</v>
      </c>
      <c r="F14" s="9">
        <f>F41+F68+F95+F122+F153+F168+F183</f>
        <v>1825</v>
      </c>
      <c r="G14" s="9">
        <f>G41+G68+G95+G122+G153+G168+G183</f>
        <v>1086</v>
      </c>
      <c r="H14" s="9">
        <f>H41+H68+H95+H122+H153+H168+H183</f>
        <v>695</v>
      </c>
      <c r="I14" s="9">
        <f>I41+I68+I95+I122+I153+I168+I183</f>
        <v>758</v>
      </c>
      <c r="J14" s="49"/>
      <c r="K14" s="49"/>
      <c r="L14" s="49"/>
      <c r="M14" s="49"/>
      <c r="N14" s="49"/>
      <c r="O14" s="1" t="s">
        <v>151</v>
      </c>
      <c r="P14" t="s">
        <v>154</v>
      </c>
    </row>
    <row r="15" spans="1:16" x14ac:dyDescent="0.25">
      <c r="A15" s="41" t="s">
        <v>130</v>
      </c>
      <c r="B15" s="45" t="str">
        <f>+IFERROR(B14/A14-1,"nm")</f>
        <v>nm</v>
      </c>
      <c r="C15" s="45">
        <f t="shared" ref="C15" si="22">+IFERROR(C14/B14-1,"nm")</f>
        <v>0.18691588785046731</v>
      </c>
      <c r="D15" s="45">
        <f t="shared" ref="D15" si="23">+IFERROR(D14/C14-1,"nm")</f>
        <v>-3.3245844269466307E-2</v>
      </c>
      <c r="E15" s="45">
        <f t="shared" ref="E15" si="24">+IFERROR(E14/D14-1,"nm")</f>
        <v>-6.9683257918552011E-2</v>
      </c>
      <c r="F15" s="45">
        <f t="shared" ref="F15" si="25">+IFERROR(F14/E14-1,"nm")</f>
        <v>0.77529182879377423</v>
      </c>
      <c r="G15" s="45">
        <f t="shared" ref="G15" si="26">+IFERROR(G14/F14-1,"nm")</f>
        <v>-0.40493150684931511</v>
      </c>
      <c r="H15" s="45">
        <f t="shared" ref="H15" si="27">+IFERROR(H14/G14-1,"nm")</f>
        <v>-0.36003683241252304</v>
      </c>
      <c r="I15" s="45">
        <f t="shared" ref="I15" si="28">+IFERROR(I14/H14-1,"nm")</f>
        <v>9.0647482014388547E-2</v>
      </c>
      <c r="J15" s="45"/>
      <c r="K15" s="45"/>
      <c r="L15" s="45"/>
      <c r="M15" s="45"/>
      <c r="N15" s="45"/>
    </row>
    <row r="16" spans="1:16" x14ac:dyDescent="0.25">
      <c r="A16" s="41" t="s">
        <v>134</v>
      </c>
      <c r="B16" s="45">
        <f>+IFERROR(B14/B$3,"nm")</f>
        <v>3.146955981830659E-2</v>
      </c>
      <c r="C16" s="45">
        <f t="shared" ref="C16:H16" si="29">+IFERROR(C14/C$3,"nm")</f>
        <v>3.5303928836174947E-2</v>
      </c>
      <c r="D16" s="45">
        <f t="shared" si="29"/>
        <v>3.2168850072780204E-2</v>
      </c>
      <c r="E16" s="45">
        <f t="shared" si="29"/>
        <v>2.8244086051048164E-2</v>
      </c>
      <c r="F16" s="45">
        <f t="shared" si="29"/>
        <v>4.6654907073650845E-2</v>
      </c>
      <c r="G16" s="45">
        <f t="shared" si="29"/>
        <v>2.9035104136031869E-2</v>
      </c>
      <c r="H16" s="45">
        <f t="shared" si="29"/>
        <v>1.5604652207104046E-2</v>
      </c>
      <c r="I16" s="45">
        <f>+IFERROR(I14/I$3,"nm")</f>
        <v>1.6227788482123744E-2</v>
      </c>
      <c r="J16" s="45"/>
      <c r="K16" s="45"/>
      <c r="L16" s="45"/>
      <c r="M16" s="45"/>
      <c r="N16" s="45"/>
    </row>
    <row r="17" spans="1:16" x14ac:dyDescent="0.25">
      <c r="A17" s="42" t="str">
        <f>+Historicals!A107</f>
        <v>North America</v>
      </c>
      <c r="B17" s="16">
        <f t="shared" ref="B17" si="30">+C17-1</f>
        <v>2015</v>
      </c>
      <c r="C17" s="16">
        <f t="shared" ref="C17" si="31">+D17-1</f>
        <v>2016</v>
      </c>
      <c r="D17" s="16">
        <f t="shared" ref="D17" si="32">+E17-1</f>
        <v>2017</v>
      </c>
      <c r="E17" s="16">
        <f t="shared" ref="E17" si="33">+F17-1</f>
        <v>2018</v>
      </c>
      <c r="F17" s="16">
        <f t="shared" ref="F17" si="34">+G17-1</f>
        <v>2019</v>
      </c>
      <c r="G17" s="16">
        <f t="shared" ref="G17" si="35">+H17-1</f>
        <v>2020</v>
      </c>
      <c r="H17" s="16">
        <f>+I17-1</f>
        <v>2021</v>
      </c>
      <c r="I17" s="16">
        <v>2022</v>
      </c>
      <c r="J17" s="38">
        <f>+I17+1</f>
        <v>2023</v>
      </c>
      <c r="K17" s="38">
        <f t="shared" ref="K17:N17" si="36">+J17+1</f>
        <v>2024</v>
      </c>
      <c r="L17" s="38">
        <f t="shared" si="36"/>
        <v>2025</v>
      </c>
      <c r="M17" s="38">
        <f t="shared" si="36"/>
        <v>2026</v>
      </c>
      <c r="N17" s="38">
        <f t="shared" si="36"/>
        <v>2027</v>
      </c>
    </row>
    <row r="18" spans="1:16" x14ac:dyDescent="0.25">
      <c r="A18" s="9" t="s">
        <v>137</v>
      </c>
      <c r="B18" s="9">
        <f>B20+B24+B28</f>
        <v>13740</v>
      </c>
      <c r="C18" s="9">
        <f>C20+C24+C28</f>
        <v>14764</v>
      </c>
      <c r="D18" s="9">
        <f>D20+D24+D28</f>
        <v>15216</v>
      </c>
      <c r="E18" s="9">
        <f>E20+E24+E28</f>
        <v>14855</v>
      </c>
      <c r="F18" s="9">
        <f>F20+F24+F28</f>
        <v>15902</v>
      </c>
      <c r="G18" s="9">
        <f>G20+G24+G28</f>
        <v>14484</v>
      </c>
      <c r="H18" s="9">
        <f>H20+H24+H28</f>
        <v>17179</v>
      </c>
      <c r="I18" s="9">
        <f>I20+I24+I28</f>
        <v>18353</v>
      </c>
      <c r="J18" s="9"/>
      <c r="K18" s="9"/>
      <c r="L18" s="9"/>
      <c r="M18" s="9"/>
      <c r="N18" s="9"/>
      <c r="O18" t="s">
        <v>152</v>
      </c>
    </row>
    <row r="19" spans="1:16" x14ac:dyDescent="0.25">
      <c r="A19" s="43" t="s">
        <v>130</v>
      </c>
      <c r="B19" s="45" t="str">
        <f>+IFERROR(B18/A18-1,"nm")</f>
        <v>nm</v>
      </c>
      <c r="C19" s="45">
        <f>+IFERROR(C18/B18-1,"nm")</f>
        <v>7.4526928675400228E-2</v>
      </c>
      <c r="D19" s="45">
        <f t="shared" ref="D19:G19" si="37">+IFERROR(D18/C18-1,"nm")</f>
        <v>3.0615009482525046E-2</v>
      </c>
      <c r="E19" s="45">
        <f t="shared" si="37"/>
        <v>-2.372502628811779E-2</v>
      </c>
      <c r="F19" s="45">
        <f t="shared" si="37"/>
        <v>7.0481319421070276E-2</v>
      </c>
      <c r="G19" s="45">
        <f t="shared" si="37"/>
        <v>-8.9171173437303519E-2</v>
      </c>
      <c r="H19" s="45">
        <f>+IFERROR(H18/G18-1,"nm")</f>
        <v>0.18606738470035911</v>
      </c>
      <c r="I19" s="45">
        <f>+IFERROR(I18/H18-1,"nm")</f>
        <v>6.8339251411607238E-2</v>
      </c>
      <c r="J19" s="45"/>
      <c r="K19" s="45"/>
      <c r="L19" s="45"/>
      <c r="M19" s="45"/>
      <c r="N19" s="45"/>
    </row>
    <row r="20" spans="1:16" s="1" customFormat="1" x14ac:dyDescent="0.25">
      <c r="A20" s="48" t="s">
        <v>114</v>
      </c>
      <c r="B20" s="9">
        <f>+Historicals!B108</f>
        <v>8506</v>
      </c>
      <c r="C20" s="9">
        <f>+Historicals!C108</f>
        <v>9299</v>
      </c>
      <c r="D20" s="9">
        <f>+Historicals!D108</f>
        <v>9684</v>
      </c>
      <c r="E20" s="9">
        <f>+Historicals!E108</f>
        <v>9322</v>
      </c>
      <c r="F20" s="9">
        <f>+Historicals!F108</f>
        <v>10045</v>
      </c>
      <c r="G20" s="9">
        <f>+Historicals!G108</f>
        <v>9329</v>
      </c>
      <c r="H20" s="9">
        <f>+Historicals!H108</f>
        <v>11644</v>
      </c>
      <c r="I20" s="9">
        <f>+Historicals!I108</f>
        <v>12228</v>
      </c>
      <c r="J20" s="9"/>
      <c r="K20" s="9"/>
      <c r="L20" s="9"/>
      <c r="M20" s="9"/>
      <c r="N20" s="9"/>
    </row>
    <row r="21" spans="1:16" x14ac:dyDescent="0.25">
      <c r="A21" s="43" t="s">
        <v>130</v>
      </c>
      <c r="B21" s="45" t="str">
        <f t="shared" ref="B21" si="38">+IFERROR(B20/A20-1,"nm")</f>
        <v>nm</v>
      </c>
      <c r="C21" s="45">
        <f t="shared" ref="C21" si="39">+IFERROR(C20/B20-1,"nm")</f>
        <v>9.3228309428638578E-2</v>
      </c>
      <c r="D21" s="45">
        <f t="shared" ref="D21" si="40">+IFERROR(D20/C20-1,"nm")</f>
        <v>4.1402301322722934E-2</v>
      </c>
      <c r="E21" s="45">
        <f t="shared" ref="E21" si="41">+IFERROR(E20/D20-1,"nm")</f>
        <v>-3.7381247418422192E-2</v>
      </c>
      <c r="F21" s="45">
        <f t="shared" ref="F21" si="42">+IFERROR(F20/E20-1,"nm")</f>
        <v>7.755846384895948E-2</v>
      </c>
      <c r="G21" s="45">
        <f t="shared" ref="G21" si="43">+IFERROR(G20/F20-1,"nm")</f>
        <v>-7.1279243404678949E-2</v>
      </c>
      <c r="H21" s="45">
        <f t="shared" ref="H21" si="44">+IFERROR(H20/G20-1,"nm")</f>
        <v>0.24815092721620746</v>
      </c>
      <c r="I21" s="45">
        <f>+IFERROR(I20/H20-1,"nm")</f>
        <v>5.0154586052902683E-2</v>
      </c>
      <c r="J21" s="45"/>
      <c r="K21" s="45"/>
      <c r="L21" s="45"/>
      <c r="M21" s="45"/>
      <c r="N21" s="45"/>
    </row>
    <row r="22" spans="1:16" x14ac:dyDescent="0.25">
      <c r="A22" s="43" t="s">
        <v>138</v>
      </c>
      <c r="B22" s="45">
        <f>+Historicals!B180</f>
        <v>0.14000000000000001</v>
      </c>
      <c r="C22" s="45">
        <f>+Historicals!C180</f>
        <v>0.1</v>
      </c>
      <c r="D22" s="45">
        <f>+Historicals!D180</f>
        <v>0.04</v>
      </c>
      <c r="E22" s="45">
        <f>+Historicals!E180</f>
        <v>-0.04</v>
      </c>
      <c r="F22" s="45">
        <f>+Historicals!F180</f>
        <v>0.08</v>
      </c>
      <c r="G22" s="45">
        <f>+Historicals!G180</f>
        <v>-7.0000000000000007E-2</v>
      </c>
      <c r="H22" s="45">
        <f>+Historicals!H180</f>
        <v>0.25</v>
      </c>
      <c r="I22" s="45">
        <f>+Historicals!I180</f>
        <v>0.05</v>
      </c>
      <c r="J22" s="45"/>
      <c r="K22" s="45"/>
      <c r="L22" s="45"/>
      <c r="M22" s="45"/>
      <c r="N22" s="45"/>
    </row>
    <row r="23" spans="1:16" x14ac:dyDescent="0.25">
      <c r="A23" s="43" t="s">
        <v>139</v>
      </c>
      <c r="B23" s="45" t="str">
        <f t="shared" ref="B23:H23" si="45">+IFERROR(B21-B22,"nm")</f>
        <v>nm</v>
      </c>
      <c r="C23" s="45">
        <f t="shared" si="45"/>
        <v>-6.7716905713614273E-3</v>
      </c>
      <c r="D23" s="45">
        <f t="shared" si="45"/>
        <v>1.4023013227229333E-3</v>
      </c>
      <c r="E23" s="45">
        <f t="shared" si="45"/>
        <v>2.6187525815778087E-3</v>
      </c>
      <c r="F23" s="45">
        <f t="shared" si="45"/>
        <v>-2.4415361510405215E-3</v>
      </c>
      <c r="G23" s="45">
        <f t="shared" si="45"/>
        <v>-1.2792434046789425E-3</v>
      </c>
      <c r="H23" s="45">
        <f t="shared" si="45"/>
        <v>-1.849072783792538E-3</v>
      </c>
      <c r="I23" s="45">
        <f>+IFERROR(I21-I22,"nm")</f>
        <v>1.5458605290268046E-4</v>
      </c>
      <c r="J23" s="45"/>
      <c r="K23" s="45"/>
      <c r="L23" s="45"/>
      <c r="M23" s="45"/>
      <c r="N23" s="45"/>
    </row>
    <row r="24" spans="1:16" s="1" customFormat="1" x14ac:dyDescent="0.25">
      <c r="A24" s="48" t="s">
        <v>115</v>
      </c>
      <c r="B24" s="9">
        <f>+Historicals!B109</f>
        <v>4410</v>
      </c>
      <c r="C24" s="9">
        <f>+Historicals!C109</f>
        <v>4746</v>
      </c>
      <c r="D24" s="9">
        <f>+Historicals!D109</f>
        <v>4886</v>
      </c>
      <c r="E24" s="9">
        <f>+Historicals!E109</f>
        <v>4938</v>
      </c>
      <c r="F24" s="9">
        <f>+Historicals!F109</f>
        <v>5260</v>
      </c>
      <c r="G24" s="9">
        <f>+Historicals!G109</f>
        <v>4639</v>
      </c>
      <c r="H24" s="9">
        <f>+Historicals!H109</f>
        <v>5028</v>
      </c>
      <c r="I24" s="9">
        <f>+Historicals!I109</f>
        <v>5492</v>
      </c>
      <c r="J24" s="9"/>
      <c r="K24" s="9"/>
      <c r="L24" s="9"/>
      <c r="M24" s="9"/>
      <c r="N24" s="9"/>
    </row>
    <row r="25" spans="1:16" x14ac:dyDescent="0.25">
      <c r="A25" s="43" t="s">
        <v>130</v>
      </c>
      <c r="B25" s="45" t="str">
        <f t="shared" ref="B25" si="46">+IFERROR(B24/A24-1,"nm")</f>
        <v>nm</v>
      </c>
      <c r="C25" s="45">
        <f t="shared" ref="C25" si="47">+IFERROR(C24/B24-1,"nm")</f>
        <v>7.6190476190476142E-2</v>
      </c>
      <c r="D25" s="45">
        <f t="shared" ref="D25" si="48">+IFERROR(D24/C24-1,"nm")</f>
        <v>2.9498525073746285E-2</v>
      </c>
      <c r="E25" s="45">
        <f t="shared" ref="E25" si="49">+IFERROR(E24/D24-1,"nm")</f>
        <v>1.0642652476463343E-2</v>
      </c>
      <c r="F25" s="45">
        <f t="shared" ref="F25" si="50">+IFERROR(F24/E24-1,"nm")</f>
        <v>6.5208586472256025E-2</v>
      </c>
      <c r="G25" s="45">
        <f t="shared" ref="G25" si="51">+IFERROR(G24/F24-1,"nm")</f>
        <v>-0.11806083650190113</v>
      </c>
      <c r="H25" s="45">
        <f t="shared" ref="H25" si="52">+IFERROR(H24/G24-1,"nm")</f>
        <v>8.3854278939426541E-2</v>
      </c>
      <c r="I25" s="45">
        <f>+IFERROR(I24/H24-1,"nm")</f>
        <v>9.2283214001591007E-2</v>
      </c>
      <c r="J25" s="45"/>
      <c r="K25" s="45"/>
      <c r="L25" s="45"/>
      <c r="M25" s="45"/>
      <c r="N25" s="45"/>
    </row>
    <row r="26" spans="1:16" x14ac:dyDescent="0.25">
      <c r="A26" s="43" t="s">
        <v>138</v>
      </c>
      <c r="B26" s="45">
        <f>+Historicals!B184</f>
        <v>0.79</v>
      </c>
      <c r="C26" s="45">
        <f>+Historicals!C184</f>
        <v>0.85</v>
      </c>
      <c r="D26" s="45">
        <f>+Historicals!D184</f>
        <v>0.08</v>
      </c>
      <c r="E26" s="45">
        <f>+Historicals!E184</f>
        <v>0.06</v>
      </c>
      <c r="F26" s="45">
        <f>+Historicals!F184</f>
        <v>0.12</v>
      </c>
      <c r="G26" s="45">
        <f>+Historicals!G184</f>
        <v>-0.03</v>
      </c>
      <c r="H26" s="45">
        <f>+Historicals!H184</f>
        <v>0.13</v>
      </c>
      <c r="I26" s="45">
        <f>+Historicals!I184</f>
        <v>0.09</v>
      </c>
      <c r="J26" s="45"/>
      <c r="K26" s="45"/>
      <c r="L26" s="45"/>
      <c r="M26" s="45"/>
      <c r="N26" s="45"/>
    </row>
    <row r="27" spans="1:16" x14ac:dyDescent="0.25">
      <c r="A27" s="43" t="s">
        <v>139</v>
      </c>
      <c r="B27" s="45" t="str">
        <f t="shared" ref="B27" si="53">+IFERROR(B25-B26,"nm")</f>
        <v>nm</v>
      </c>
      <c r="C27" s="45">
        <f t="shared" ref="C27" si="54">+IFERROR(C25-C26,"nm")</f>
        <v>-0.77380952380952384</v>
      </c>
      <c r="D27" s="45">
        <f t="shared" ref="D27" si="55">+IFERROR(D25-D26,"nm")</f>
        <v>-5.0501474926253717E-2</v>
      </c>
      <c r="E27" s="45">
        <f t="shared" ref="E27" si="56">+IFERROR(E25-E26,"nm")</f>
        <v>-4.9357347523536654E-2</v>
      </c>
      <c r="F27" s="45">
        <f t="shared" ref="F27" si="57">+IFERROR(F25-F26,"nm")</f>
        <v>-5.4791413527743971E-2</v>
      </c>
      <c r="G27" s="45">
        <f t="shared" ref="G27" si="58">+IFERROR(G25-G26,"nm")</f>
        <v>-8.8060836501901135E-2</v>
      </c>
      <c r="H27" s="45">
        <f t="shared" ref="H27" si="59">+IFERROR(H25-H26,"nm")</f>
        <v>-4.6145721060573464E-2</v>
      </c>
      <c r="I27" s="45">
        <f>+IFERROR(I25-I26,"nm")</f>
        <v>2.2832140015910107E-3</v>
      </c>
      <c r="J27" s="45"/>
      <c r="K27" s="45"/>
      <c r="L27" s="45"/>
      <c r="M27" s="45"/>
      <c r="N27" s="45"/>
    </row>
    <row r="28" spans="1:16" s="1" customFormat="1" x14ac:dyDescent="0.25">
      <c r="A28" s="48" t="s">
        <v>116</v>
      </c>
      <c r="B28" s="9">
        <f>+Historicals!B110</f>
        <v>824</v>
      </c>
      <c r="C28" s="9">
        <f>+Historicals!C110</f>
        <v>719</v>
      </c>
      <c r="D28" s="9">
        <f>+Historicals!D110</f>
        <v>646</v>
      </c>
      <c r="E28" s="9">
        <f>+Historicals!E110</f>
        <v>595</v>
      </c>
      <c r="F28" s="9">
        <f>+Historicals!F110</f>
        <v>597</v>
      </c>
      <c r="G28" s="9">
        <f>+Historicals!G110</f>
        <v>516</v>
      </c>
      <c r="H28" s="9">
        <f>+Historicals!H110</f>
        <v>507</v>
      </c>
      <c r="I28" s="9">
        <f>+Historicals!I110</f>
        <v>633</v>
      </c>
      <c r="J28" s="9"/>
      <c r="K28" s="9"/>
      <c r="L28" s="9"/>
      <c r="M28" s="9"/>
      <c r="N28" s="9"/>
    </row>
    <row r="29" spans="1:16" x14ac:dyDescent="0.25">
      <c r="A29" s="43" t="s">
        <v>130</v>
      </c>
      <c r="B29" s="45" t="str">
        <f t="shared" ref="B29" si="60">+IFERROR(B28/A28-1,"nm")</f>
        <v>nm</v>
      </c>
      <c r="C29" s="45">
        <f t="shared" ref="C29" si="61">+IFERROR(C28/B28-1,"nm")</f>
        <v>-0.12742718446601942</v>
      </c>
      <c r="D29" s="45">
        <f t="shared" ref="D29" si="62">+IFERROR(D28/C28-1,"nm")</f>
        <v>-0.10152990264255912</v>
      </c>
      <c r="E29" s="45">
        <f t="shared" ref="E29" si="63">+IFERROR(E28/D28-1,"nm")</f>
        <v>-7.8947368421052655E-2</v>
      </c>
      <c r="F29" s="45">
        <f t="shared" ref="F29" si="64">+IFERROR(F28/E28-1,"nm")</f>
        <v>3.3613445378151141E-3</v>
      </c>
      <c r="G29" s="45">
        <f t="shared" ref="G29" si="65">+IFERROR(G28/F28-1,"nm")</f>
        <v>-0.13567839195979903</v>
      </c>
      <c r="H29" s="45">
        <f t="shared" ref="H29" si="66">+IFERROR(H28/G28-1,"nm")</f>
        <v>-1.744186046511631E-2</v>
      </c>
      <c r="I29" s="45">
        <f>+IFERROR(I28/H28-1,"nm")</f>
        <v>0.24852071005917153</v>
      </c>
      <c r="J29" s="45"/>
      <c r="K29" s="45"/>
      <c r="L29" s="45"/>
      <c r="M29" s="45"/>
      <c r="N29" s="45"/>
    </row>
    <row r="30" spans="1:16" x14ac:dyDescent="0.25">
      <c r="A30" s="43" t="s">
        <v>138</v>
      </c>
      <c r="B30" s="45">
        <f>+Historicals!B182</f>
        <v>-0.05</v>
      </c>
      <c r="C30" s="45">
        <f>+Historicals!C182</f>
        <v>-0.13</v>
      </c>
      <c r="D30" s="45">
        <f>+Historicals!D182</f>
        <v>-0.1</v>
      </c>
      <c r="E30" s="45">
        <f>+Historicals!E182</f>
        <v>-0.08</v>
      </c>
      <c r="F30" s="45">
        <f>+Historicals!F182</f>
        <v>0</v>
      </c>
      <c r="G30" s="45">
        <f>+Historicals!G182</f>
        <v>-0.14000000000000001</v>
      </c>
      <c r="H30" s="45">
        <f>+Historicals!H182</f>
        <v>-0.02</v>
      </c>
      <c r="I30" s="45">
        <f>+Historicals!I182</f>
        <v>0.25</v>
      </c>
      <c r="J30" s="45"/>
      <c r="K30" s="45"/>
      <c r="L30" s="45"/>
      <c r="M30" s="45"/>
      <c r="N30" s="45"/>
    </row>
    <row r="31" spans="1:16" x14ac:dyDescent="0.25">
      <c r="A31" s="43" t="s">
        <v>139</v>
      </c>
      <c r="B31" s="45" t="str">
        <f t="shared" ref="B31" si="67">+IFERROR(B29-B30,"nm")</f>
        <v>nm</v>
      </c>
      <c r="C31" s="45">
        <f t="shared" ref="C31" si="68">+IFERROR(C29-C30,"nm")</f>
        <v>2.572815533980588E-3</v>
      </c>
      <c r="D31" s="45">
        <f t="shared" ref="D31" si="69">+IFERROR(D29-D30,"nm")</f>
        <v>-1.5299026425591167E-3</v>
      </c>
      <c r="E31" s="45">
        <f t="shared" ref="E31" si="70">+IFERROR(E29-E30,"nm")</f>
        <v>1.0526315789473467E-3</v>
      </c>
      <c r="F31" s="45">
        <f t="shared" ref="F31" si="71">+IFERROR(F29-F30,"nm")</f>
        <v>3.3613445378151141E-3</v>
      </c>
      <c r="G31" s="45">
        <f t="shared" ref="G31" si="72">+IFERROR(G29-G30,"nm")</f>
        <v>4.321608040200986E-3</v>
      </c>
      <c r="H31" s="45">
        <f t="shared" ref="H31" si="73">+IFERROR(H29-H30,"nm")</f>
        <v>2.5581395348836904E-3</v>
      </c>
      <c r="I31" s="45">
        <f>+IFERROR(I29-I30,"nm")</f>
        <v>-1.4792899408284654E-3</v>
      </c>
      <c r="J31" s="45"/>
      <c r="K31" s="45"/>
      <c r="L31" s="45"/>
      <c r="M31" s="45"/>
      <c r="N31" s="45"/>
    </row>
    <row r="32" spans="1:16" x14ac:dyDescent="0.25">
      <c r="A32" s="9" t="s">
        <v>131</v>
      </c>
      <c r="B32" s="46">
        <f>+B38+B35</f>
        <v>3766</v>
      </c>
      <c r="C32" s="46">
        <f t="shared" ref="C32:I32" si="74">+C38+C35</f>
        <v>3896</v>
      </c>
      <c r="D32" s="46">
        <f t="shared" si="74"/>
        <v>4015</v>
      </c>
      <c r="E32" s="46">
        <f t="shared" si="74"/>
        <v>3760</v>
      </c>
      <c r="F32" s="46">
        <f t="shared" si="74"/>
        <v>4074</v>
      </c>
      <c r="G32" s="46">
        <f t="shared" si="74"/>
        <v>3047</v>
      </c>
      <c r="H32" s="46">
        <f t="shared" si="74"/>
        <v>5219</v>
      </c>
      <c r="I32" s="46">
        <f t="shared" si="74"/>
        <v>5238</v>
      </c>
      <c r="J32" s="46"/>
      <c r="K32" s="46"/>
      <c r="L32" s="46"/>
      <c r="M32" s="46"/>
      <c r="N32" s="46"/>
      <c r="O32" s="12"/>
      <c r="P32" s="12"/>
    </row>
    <row r="33" spans="1:14" x14ac:dyDescent="0.25">
      <c r="A33" s="44" t="s">
        <v>130</v>
      </c>
      <c r="B33" s="45" t="str">
        <f t="shared" ref="B33" si="75">+IFERROR(B32/A32-1,"nm")</f>
        <v>nm</v>
      </c>
      <c r="C33" s="45">
        <f t="shared" ref="C33" si="76">+IFERROR(C32/B32-1,"nm")</f>
        <v>3.4519383961763239E-2</v>
      </c>
      <c r="D33" s="45">
        <f t="shared" ref="D33" si="77">+IFERROR(D32/C32-1,"nm")</f>
        <v>3.0544147843942548E-2</v>
      </c>
      <c r="E33" s="45">
        <f t="shared" ref="E33" si="78">+IFERROR(E32/D32-1,"nm")</f>
        <v>-6.3511830635118338E-2</v>
      </c>
      <c r="F33" s="45">
        <f t="shared" ref="F33" si="79">+IFERROR(F32/E32-1,"nm")</f>
        <v>8.3510638297872308E-2</v>
      </c>
      <c r="G33" s="45">
        <f t="shared" ref="G33" si="80">+IFERROR(G32/F32-1,"nm")</f>
        <v>-0.25208640157093765</v>
      </c>
      <c r="H33" s="45">
        <f t="shared" ref="H33" si="81">+IFERROR(H32/G32-1,"nm")</f>
        <v>0.71283229405973092</v>
      </c>
      <c r="I33" s="45">
        <f>+IFERROR(I32/H32-1,"nm")</f>
        <v>3.6405441655489312E-3</v>
      </c>
      <c r="J33" s="45"/>
      <c r="K33" s="45"/>
      <c r="L33" s="45"/>
      <c r="M33" s="45"/>
      <c r="N33" s="45"/>
    </row>
    <row r="34" spans="1:14" x14ac:dyDescent="0.25">
      <c r="A34" s="44" t="s">
        <v>132</v>
      </c>
      <c r="B34" s="45">
        <f>+IFERROR(B32/B$18,"nm")</f>
        <v>0.27409024745269289</v>
      </c>
      <c r="C34" s="45">
        <f t="shared" ref="C34:H34" si="82">+IFERROR(C32/C$18,"nm")</f>
        <v>0.26388512598211866</v>
      </c>
      <c r="D34" s="45">
        <f t="shared" si="82"/>
        <v>0.26386698212407994</v>
      </c>
      <c r="E34" s="45">
        <f t="shared" si="82"/>
        <v>0.25311342982160889</v>
      </c>
      <c r="F34" s="45">
        <f t="shared" si="82"/>
        <v>0.25619418941013711</v>
      </c>
      <c r="G34" s="45">
        <f t="shared" si="82"/>
        <v>0.2103700635183651</v>
      </c>
      <c r="H34" s="45">
        <f t="shared" si="82"/>
        <v>0.30380115256999823</v>
      </c>
      <c r="I34" s="45">
        <f>+IFERROR(I32/I$18,"nm")</f>
        <v>0.28540293140086087</v>
      </c>
      <c r="J34" s="45"/>
      <c r="K34" s="45"/>
      <c r="L34" s="45"/>
      <c r="M34" s="45"/>
      <c r="N34" s="45"/>
    </row>
    <row r="35" spans="1:14" x14ac:dyDescent="0.25">
      <c r="A35" s="9" t="s">
        <v>133</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c r="J35" s="9"/>
      <c r="K35" s="9"/>
      <c r="L35" s="9"/>
      <c r="M35" s="9"/>
      <c r="N35" s="9"/>
    </row>
    <row r="36" spans="1:14" x14ac:dyDescent="0.25">
      <c r="A36" s="44" t="s">
        <v>130</v>
      </c>
      <c r="B36" s="45" t="str">
        <f t="shared" ref="B36" si="83">+IFERROR(B35/A35-1,"nm")</f>
        <v>nm</v>
      </c>
      <c r="C36" s="45">
        <f t="shared" ref="C36" si="84">+IFERROR(C35/B35-1,"nm")</f>
        <v>9.9173553719008156E-2</v>
      </c>
      <c r="D36" s="45">
        <f t="shared" ref="D36" si="85">+IFERROR(D35/C35-1,"nm")</f>
        <v>5.2631578947368363E-2</v>
      </c>
      <c r="E36" s="45">
        <f t="shared" ref="E36" si="86">+IFERROR(E35/D35-1,"nm")</f>
        <v>0.14285714285714279</v>
      </c>
      <c r="F36" s="45">
        <f t="shared" ref="F36" si="87">+IFERROR(F35/E35-1,"nm")</f>
        <v>-6.8749999999999978E-2</v>
      </c>
      <c r="G36" s="45">
        <f t="shared" ref="G36" si="88">+IFERROR(G35/F35-1,"nm")</f>
        <v>-6.7114093959731447E-3</v>
      </c>
      <c r="H36" s="45">
        <f t="shared" ref="H36" si="89">+IFERROR(H35/G35-1,"nm")</f>
        <v>-0.1216216216216216</v>
      </c>
      <c r="I36" s="45">
        <f>+IFERROR(I35/H35-1,"nm")</f>
        <v>-4.6153846153846101E-2</v>
      </c>
      <c r="J36" s="45"/>
      <c r="K36" s="45"/>
      <c r="L36" s="45"/>
      <c r="M36" s="45"/>
      <c r="N36" s="45"/>
    </row>
    <row r="37" spans="1:14" x14ac:dyDescent="0.25">
      <c r="A37" s="44" t="s">
        <v>134</v>
      </c>
      <c r="B37" s="45">
        <f>+IFERROR(B35/B$18,"nm")</f>
        <v>8.8064046579330417E-3</v>
      </c>
      <c r="C37" s="45">
        <f t="shared" ref="C37:H37" si="90">+IFERROR(C35/C$18,"nm")</f>
        <v>9.0083988079111346E-3</v>
      </c>
      <c r="D37" s="45">
        <f t="shared" si="90"/>
        <v>9.2008412197686646E-3</v>
      </c>
      <c r="E37" s="45">
        <f t="shared" si="90"/>
        <v>1.0770784247728038E-2</v>
      </c>
      <c r="F37" s="45">
        <f t="shared" si="90"/>
        <v>9.3698905798012821E-3</v>
      </c>
      <c r="G37" s="45">
        <f t="shared" si="90"/>
        <v>1.0218171775752554E-2</v>
      </c>
      <c r="H37" s="45">
        <f t="shared" si="90"/>
        <v>7.5673787764130628E-3</v>
      </c>
      <c r="I37" s="45">
        <f>+IFERROR(I35/I$18,"nm")</f>
        <v>6.7563886013185855E-3</v>
      </c>
      <c r="J37" s="45"/>
      <c r="K37" s="45"/>
      <c r="L37" s="45"/>
      <c r="M37" s="45"/>
      <c r="N37" s="45"/>
    </row>
    <row r="38" spans="1:14" x14ac:dyDescent="0.25">
      <c r="A38" s="9" t="s">
        <v>135</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c r="J38" s="9"/>
      <c r="K38" s="9"/>
      <c r="L38" s="9"/>
      <c r="M38" s="9"/>
      <c r="N38" s="9"/>
    </row>
    <row r="39" spans="1:14" x14ac:dyDescent="0.25">
      <c r="A39" s="44" t="s">
        <v>130</v>
      </c>
      <c r="B39" s="45" t="str">
        <f t="shared" ref="B39" si="91">+IFERROR(B38/A38-1,"nm")</f>
        <v>nm</v>
      </c>
      <c r="C39" s="45">
        <f t="shared" ref="C39" si="92">+IFERROR(C38/B38-1,"nm")</f>
        <v>3.2373113854595292E-2</v>
      </c>
      <c r="D39" s="45">
        <f t="shared" ref="D39" si="93">+IFERROR(D38/C38-1,"nm")</f>
        <v>2.9763486579856391E-2</v>
      </c>
      <c r="E39" s="45">
        <f t="shared" ref="E39" si="94">+IFERROR(E38/D38-1,"nm")</f>
        <v>-7.096774193548383E-2</v>
      </c>
      <c r="F39" s="45">
        <f t="shared" ref="F39" si="95">+IFERROR(F38/E38-1,"nm")</f>
        <v>9.0277777777777679E-2</v>
      </c>
      <c r="G39" s="45">
        <f t="shared" ref="G39" si="96">+IFERROR(G38/F38-1,"nm")</f>
        <v>-0.26140127388535028</v>
      </c>
      <c r="H39" s="45">
        <f t="shared" ref="H39" si="97">+IFERROR(H38/G38-1,"nm")</f>
        <v>0.75543290789927564</v>
      </c>
      <c r="I39" s="45">
        <f>+IFERROR(I38/H38-1,"nm")</f>
        <v>4.9125564943997002E-3</v>
      </c>
      <c r="J39" s="45"/>
      <c r="K39" s="45"/>
      <c r="L39" s="45"/>
      <c r="M39" s="45"/>
      <c r="N39" s="45"/>
    </row>
    <row r="40" spans="1:14" x14ac:dyDescent="0.25">
      <c r="A40" s="44" t="s">
        <v>132</v>
      </c>
      <c r="B40" s="45">
        <f t="shared" ref="B40:H40" si="98">+IFERROR(B38/B$18,"nm")</f>
        <v>0.26528384279475981</v>
      </c>
      <c r="C40" s="45">
        <f t="shared" si="98"/>
        <v>0.25487672717420751</v>
      </c>
      <c r="D40" s="45">
        <f t="shared" si="98"/>
        <v>0.25466614090431128</v>
      </c>
      <c r="E40" s="45">
        <f t="shared" si="98"/>
        <v>0.24234264557388085</v>
      </c>
      <c r="F40" s="45">
        <f t="shared" si="98"/>
        <v>0.2468242988303358</v>
      </c>
      <c r="G40" s="45">
        <f t="shared" si="98"/>
        <v>0.20015189174261253</v>
      </c>
      <c r="H40" s="45">
        <f t="shared" si="98"/>
        <v>0.29623377379358518</v>
      </c>
      <c r="I40" s="45">
        <f>+IFERROR(I38/I$18,"nm")</f>
        <v>0.27864654279954232</v>
      </c>
      <c r="J40" s="45"/>
      <c r="K40" s="45"/>
      <c r="L40" s="45"/>
      <c r="M40" s="45"/>
      <c r="N40" s="45"/>
    </row>
    <row r="41" spans="1:14" x14ac:dyDescent="0.25">
      <c r="A41" s="9" t="s">
        <v>136</v>
      </c>
      <c r="B41" s="9">
        <f>+Historicals!B156</f>
        <v>208</v>
      </c>
      <c r="C41" s="9">
        <f>+Historicals!C156</f>
        <v>242</v>
      </c>
      <c r="D41" s="9">
        <f>+Historicals!D156</f>
        <v>223</v>
      </c>
      <c r="E41" s="9">
        <f>+Historicals!E156</f>
        <v>196</v>
      </c>
      <c r="F41" s="9">
        <f>+Historicals!F156</f>
        <v>117</v>
      </c>
      <c r="G41" s="9">
        <f>+Historicals!G156</f>
        <v>110</v>
      </c>
      <c r="H41" s="9">
        <f>+Historicals!H156</f>
        <v>98</v>
      </c>
      <c r="I41" s="9">
        <f>+Historicals!I156</f>
        <v>146</v>
      </c>
      <c r="J41" s="9"/>
      <c r="K41" s="9"/>
      <c r="L41" s="9"/>
      <c r="M41" s="9"/>
      <c r="N41" s="9"/>
    </row>
    <row r="42" spans="1:14" x14ac:dyDescent="0.25">
      <c r="A42" s="44" t="s">
        <v>130</v>
      </c>
      <c r="B42" s="45" t="str">
        <f t="shared" ref="B42" si="99">+IFERROR(B41/A41-1,"nm")</f>
        <v>nm</v>
      </c>
      <c r="C42" s="45">
        <f t="shared" ref="C42" si="100">+IFERROR(C41/B41-1,"nm")</f>
        <v>0.16346153846153855</v>
      </c>
      <c r="D42" s="45">
        <f t="shared" ref="D42" si="101">+IFERROR(D41/C41-1,"nm")</f>
        <v>-7.8512396694214837E-2</v>
      </c>
      <c r="E42" s="45">
        <f t="shared" ref="E42" si="102">+IFERROR(E41/D41-1,"nm")</f>
        <v>-0.12107623318385652</v>
      </c>
      <c r="F42" s="45">
        <f t="shared" ref="F42" si="103">+IFERROR(F41/E41-1,"nm")</f>
        <v>-0.40306122448979587</v>
      </c>
      <c r="G42" s="45">
        <f t="shared" ref="G42" si="104">+IFERROR(G41/F41-1,"nm")</f>
        <v>-5.9829059829059839E-2</v>
      </c>
      <c r="H42" s="45">
        <f t="shared" ref="H42" si="105">+IFERROR(H41/G41-1,"nm")</f>
        <v>-0.10909090909090913</v>
      </c>
      <c r="I42" s="45">
        <f>+IFERROR(I41/H41-1,"nm")</f>
        <v>0.48979591836734704</v>
      </c>
      <c r="J42" s="45"/>
      <c r="K42" s="45"/>
      <c r="L42" s="45"/>
      <c r="M42" s="45"/>
      <c r="N42" s="45"/>
    </row>
    <row r="43" spans="1:14" x14ac:dyDescent="0.25">
      <c r="A43" s="44" t="s">
        <v>134</v>
      </c>
      <c r="B43" s="45">
        <f t="shared" ref="B43:H43" si="106">+IFERROR(B41/B$18,"nm")</f>
        <v>1.5138282387190683E-2</v>
      </c>
      <c r="C43" s="45">
        <f t="shared" si="106"/>
        <v>1.6391221891086428E-2</v>
      </c>
      <c r="D43" s="45">
        <f t="shared" si="106"/>
        <v>1.4655625657202945E-2</v>
      </c>
      <c r="E43" s="45">
        <f t="shared" si="106"/>
        <v>1.3194210703466847E-2</v>
      </c>
      <c r="F43" s="45">
        <f t="shared" si="106"/>
        <v>7.3575650861526856E-3</v>
      </c>
      <c r="G43" s="45">
        <f t="shared" si="106"/>
        <v>7.5945871306268989E-3</v>
      </c>
      <c r="H43" s="45">
        <f t="shared" si="106"/>
        <v>5.7046393852960009E-3</v>
      </c>
      <c r="I43" s="45">
        <f>+IFERROR(I41/I$18,"nm")</f>
        <v>7.9551027080041418E-3</v>
      </c>
      <c r="J43" s="45"/>
      <c r="K43" s="45"/>
      <c r="L43" s="45"/>
      <c r="M43" s="45"/>
      <c r="N43" s="45"/>
    </row>
    <row r="44" spans="1:14" x14ac:dyDescent="0.25">
      <c r="A44" s="42" t="str">
        <f>+Historicals!A111</f>
        <v>Europe, Middle East &amp; Africa</v>
      </c>
      <c r="B44" s="16">
        <f t="shared" ref="B44" si="107">+C44-1</f>
        <v>2015</v>
      </c>
      <c r="C44" s="16">
        <f t="shared" ref="C44" si="108">+D44-1</f>
        <v>2016</v>
      </c>
      <c r="D44" s="16">
        <f t="shared" ref="D44" si="109">+E44-1</f>
        <v>2017</v>
      </c>
      <c r="E44" s="16">
        <f t="shared" ref="E44" si="110">+F44-1</f>
        <v>2018</v>
      </c>
      <c r="F44" s="16">
        <f t="shared" ref="F44" si="111">+G44-1</f>
        <v>2019</v>
      </c>
      <c r="G44" s="16">
        <f t="shared" ref="G44" si="112">+H44-1</f>
        <v>2020</v>
      </c>
      <c r="H44" s="16">
        <f>+I44-1</f>
        <v>2021</v>
      </c>
      <c r="I44" s="16">
        <v>2022</v>
      </c>
      <c r="J44" s="38">
        <f>+I44+1</f>
        <v>2023</v>
      </c>
      <c r="K44" s="38">
        <f t="shared" ref="K44:M44" si="113">+J44+1</f>
        <v>2024</v>
      </c>
      <c r="L44" s="38">
        <f t="shared" si="113"/>
        <v>2025</v>
      </c>
      <c r="M44" s="38">
        <f t="shared" si="113"/>
        <v>2026</v>
      </c>
      <c r="N44" s="38">
        <f>+M44+1</f>
        <v>2027</v>
      </c>
    </row>
    <row r="45" spans="1:14" x14ac:dyDescent="0.25">
      <c r="A45" s="9" t="s">
        <v>137</v>
      </c>
      <c r="B45" s="9">
        <f>+B47+B51+B55</f>
        <v>11779</v>
      </c>
      <c r="C45" s="9">
        <f>+C47+C51+C55</f>
        <v>11885</v>
      </c>
      <c r="D45" s="9">
        <f>+D47+D51+D55</f>
        <v>7970</v>
      </c>
      <c r="E45" s="9">
        <f>+E47+E51+E55</f>
        <v>9242</v>
      </c>
      <c r="F45" s="9">
        <f>+F47+F51+F55</f>
        <v>9812</v>
      </c>
      <c r="G45" s="9">
        <f>+G47+G51+G55</f>
        <v>9347</v>
      </c>
      <c r="H45" s="9">
        <f>+H47+H51+H55</f>
        <v>11456</v>
      </c>
      <c r="I45" s="9">
        <f>+I47+I51+I55</f>
        <v>12479</v>
      </c>
      <c r="J45" s="9"/>
      <c r="K45" s="9"/>
      <c r="L45" s="9"/>
      <c r="M45" s="9"/>
      <c r="N45" s="9"/>
    </row>
    <row r="46" spans="1:14" x14ac:dyDescent="0.25">
      <c r="A46" s="43" t="s">
        <v>130</v>
      </c>
      <c r="B46" s="45" t="str">
        <f>+IFERROR(B45/A45-1,"nm")</f>
        <v>nm</v>
      </c>
      <c r="C46" s="45">
        <f t="shared" ref="C46:I46" si="114">+IFERROR(C45/B45-1,"nm")</f>
        <v>8.9990661346464051E-3</v>
      </c>
      <c r="D46" s="45">
        <f t="shared" si="114"/>
        <v>-0.32940681531342031</v>
      </c>
      <c r="E46" s="45">
        <f t="shared" si="114"/>
        <v>0.15959849435382689</v>
      </c>
      <c r="F46" s="45">
        <f t="shared" si="114"/>
        <v>6.1674962129409261E-2</v>
      </c>
      <c r="G46" s="45">
        <f t="shared" si="114"/>
        <v>-4.7390949857317621E-2</v>
      </c>
      <c r="H46" s="45">
        <f t="shared" si="114"/>
        <v>0.22563389322777372</v>
      </c>
      <c r="I46" s="45">
        <f t="shared" si="114"/>
        <v>8.9298184357541999E-2</v>
      </c>
      <c r="J46" s="45"/>
      <c r="K46" s="45"/>
      <c r="L46" s="45"/>
      <c r="M46" s="45"/>
      <c r="N46" s="45"/>
    </row>
    <row r="47" spans="1:14" s="1" customFormat="1" x14ac:dyDescent="0.25">
      <c r="A47" s="48" t="s">
        <v>114</v>
      </c>
      <c r="B47" s="9">
        <f>+Historicals!B112</f>
        <v>7796</v>
      </c>
      <c r="C47" s="9">
        <f>Historicals!C112</f>
        <v>7973</v>
      </c>
      <c r="D47" s="9">
        <f>Historicals!D112</f>
        <v>5192</v>
      </c>
      <c r="E47" s="9">
        <f>Historicals!E112</f>
        <v>5875</v>
      </c>
      <c r="F47" s="9">
        <f>Historicals!F112</f>
        <v>6293</v>
      </c>
      <c r="G47" s="9">
        <f>Historicals!G112</f>
        <v>5892</v>
      </c>
      <c r="H47" s="9">
        <f>Historicals!H112</f>
        <v>6970</v>
      </c>
      <c r="I47" s="9">
        <f>Historicals!I112</f>
        <v>7388</v>
      </c>
      <c r="J47" s="9"/>
      <c r="K47" s="9"/>
      <c r="L47" s="9"/>
      <c r="M47" s="9"/>
      <c r="N47" s="9"/>
    </row>
    <row r="48" spans="1:14" x14ac:dyDescent="0.25">
      <c r="A48" s="43" t="s">
        <v>130</v>
      </c>
      <c r="B48" s="45" t="str">
        <f>+IFERROR(B47/A47-1,"nm")</f>
        <v>nm</v>
      </c>
      <c r="C48" s="45">
        <f t="shared" ref="C48:I48" si="115">+IFERROR(C47/B47-1,"nm")</f>
        <v>2.2703950743971246E-2</v>
      </c>
      <c r="D48" s="45">
        <f t="shared" si="115"/>
        <v>-0.34880220745014423</v>
      </c>
      <c r="E48" s="45">
        <f t="shared" si="115"/>
        <v>0.1315485362095532</v>
      </c>
      <c r="F48" s="45">
        <f t="shared" si="115"/>
        <v>7.1148936170212673E-2</v>
      </c>
      <c r="G48" s="45">
        <f t="shared" si="115"/>
        <v>-6.3721595423486432E-2</v>
      </c>
      <c r="H48" s="45">
        <f t="shared" si="115"/>
        <v>0.18295994568907004</v>
      </c>
      <c r="I48" s="45">
        <f t="shared" si="115"/>
        <v>5.9971305595408975E-2</v>
      </c>
      <c r="J48" s="45"/>
      <c r="K48" s="45"/>
      <c r="L48" s="45"/>
      <c r="M48" s="45"/>
      <c r="N48" s="45"/>
    </row>
    <row r="49" spans="1:16" x14ac:dyDescent="0.25">
      <c r="A49" s="43" t="s">
        <v>138</v>
      </c>
      <c r="B49" s="30">
        <f>+Historicals!B184</f>
        <v>0.79</v>
      </c>
      <c r="C49" s="30">
        <f>+Historicals!C184</f>
        <v>0.85</v>
      </c>
      <c r="D49" s="30">
        <f>+Historicals!D184</f>
        <v>0.08</v>
      </c>
      <c r="E49" s="30">
        <f>+Historicals!E184</f>
        <v>0.06</v>
      </c>
      <c r="F49" s="30">
        <f>+Historicals!F184</f>
        <v>0.12</v>
      </c>
      <c r="G49" s="30">
        <f>+Historicals!G184</f>
        <v>-0.03</v>
      </c>
      <c r="H49" s="30">
        <f>+Historicals!H184</f>
        <v>0.13</v>
      </c>
      <c r="I49" s="30">
        <f>+Historicals!I184</f>
        <v>0.09</v>
      </c>
      <c r="J49" s="30"/>
      <c r="K49" s="30"/>
      <c r="L49" s="30"/>
      <c r="M49" s="30"/>
      <c r="N49" s="30"/>
    </row>
    <row r="50" spans="1:16" x14ac:dyDescent="0.25">
      <c r="A50" s="43" t="s">
        <v>139</v>
      </c>
      <c r="B50" s="45" t="str">
        <f>+IFERROR(B49-B48,"nm")</f>
        <v>nm</v>
      </c>
      <c r="C50" s="45">
        <f t="shared" ref="C50:I50" si="116">+IFERROR(C49-C48,"nm")</f>
        <v>0.82729604925602873</v>
      </c>
      <c r="D50" s="45">
        <f t="shared" si="116"/>
        <v>0.42880220745014425</v>
      </c>
      <c r="E50" s="45">
        <f t="shared" si="116"/>
        <v>-7.1548536209553204E-2</v>
      </c>
      <c r="F50" s="45">
        <f t="shared" si="116"/>
        <v>4.8851063829787322E-2</v>
      </c>
      <c r="G50" s="45">
        <f t="shared" si="116"/>
        <v>3.3721595423486433E-2</v>
      </c>
      <c r="H50" s="45">
        <f t="shared" si="116"/>
        <v>-5.2959945689070032E-2</v>
      </c>
      <c r="I50" s="45">
        <f t="shared" si="116"/>
        <v>3.0028694404591022E-2</v>
      </c>
      <c r="J50" s="45"/>
      <c r="K50" s="45"/>
      <c r="L50" s="45"/>
      <c r="M50" s="45"/>
      <c r="N50" s="45"/>
    </row>
    <row r="51" spans="1:16" s="1" customFormat="1" x14ac:dyDescent="0.25">
      <c r="A51" s="48" t="s">
        <v>115</v>
      </c>
      <c r="B51" s="9">
        <f>Historicals!B113</f>
        <v>3302</v>
      </c>
      <c r="C51" s="9">
        <f>Historicals!C113</f>
        <v>3266</v>
      </c>
      <c r="D51" s="9">
        <f>Historicals!D113</f>
        <v>2395</v>
      </c>
      <c r="E51" s="9">
        <f>Historicals!E113</f>
        <v>2940</v>
      </c>
      <c r="F51" s="9">
        <f>Historicals!F113</f>
        <v>3087</v>
      </c>
      <c r="G51" s="9">
        <f>Historicals!G113</f>
        <v>3053</v>
      </c>
      <c r="H51" s="9">
        <f>Historicals!H113</f>
        <v>3996</v>
      </c>
      <c r="I51" s="9">
        <f>Historicals!I113</f>
        <v>4527</v>
      </c>
      <c r="J51" s="9"/>
      <c r="K51" s="9"/>
      <c r="L51" s="9"/>
      <c r="M51" s="9"/>
      <c r="N51" s="9"/>
    </row>
    <row r="52" spans="1:16" x14ac:dyDescent="0.25">
      <c r="A52" s="43" t="s">
        <v>130</v>
      </c>
      <c r="B52" s="45" t="str">
        <f>IFERROR(B51/A51-1,"nm")</f>
        <v>nm</v>
      </c>
      <c r="C52" s="45">
        <f t="shared" ref="C52:I52" si="117">IFERROR(C51/B51-1,"nm")</f>
        <v>-1.0902483343428249E-2</v>
      </c>
      <c r="D52" s="45">
        <f t="shared" si="117"/>
        <v>-0.26668707899571342</v>
      </c>
      <c r="E52" s="45">
        <f t="shared" si="117"/>
        <v>0.22755741127348639</v>
      </c>
      <c r="F52" s="45">
        <f t="shared" si="117"/>
        <v>5.0000000000000044E-2</v>
      </c>
      <c r="G52" s="45">
        <f t="shared" si="117"/>
        <v>-1.1013929381276322E-2</v>
      </c>
      <c r="H52" s="45">
        <f t="shared" si="117"/>
        <v>0.30887651490337364</v>
      </c>
      <c r="I52" s="45">
        <f t="shared" si="117"/>
        <v>0.13288288288288297</v>
      </c>
      <c r="J52" s="45"/>
      <c r="K52" s="45"/>
      <c r="L52" s="45"/>
      <c r="M52" s="45"/>
      <c r="N52" s="45"/>
    </row>
    <row r="53" spans="1:16" x14ac:dyDescent="0.25">
      <c r="A53" s="43" t="s">
        <v>138</v>
      </c>
      <c r="B53" s="45">
        <f>+Historicals!B185</f>
        <v>0.16</v>
      </c>
      <c r="C53" s="45">
        <f>+Historicals!C185</f>
        <v>0.41</v>
      </c>
      <c r="D53" s="45">
        <f>+Historicals!D185</f>
        <v>0.17</v>
      </c>
      <c r="E53" s="45">
        <f>+Historicals!E185</f>
        <v>0.16</v>
      </c>
      <c r="F53" s="45">
        <f>+Historicals!F185</f>
        <v>0.09</v>
      </c>
      <c r="G53" s="45">
        <f>+Historicals!G185</f>
        <v>0.02</v>
      </c>
      <c r="H53" s="45">
        <f>+Historicals!H185</f>
        <v>0.25</v>
      </c>
      <c r="I53" s="45">
        <f>+Historicals!I185</f>
        <v>0.16</v>
      </c>
      <c r="J53" s="45"/>
      <c r="K53" s="45"/>
      <c r="L53" s="45"/>
      <c r="M53" s="45"/>
      <c r="N53" s="45"/>
    </row>
    <row r="54" spans="1:16" x14ac:dyDescent="0.25">
      <c r="A54" s="43" t="s">
        <v>139</v>
      </c>
      <c r="B54" s="45" t="str">
        <f>+IFERROR(B53-B52,"nm")</f>
        <v>nm</v>
      </c>
      <c r="C54" s="45">
        <f t="shared" ref="C54:I54" si="118">+IFERROR(C53-C52,"nm")</f>
        <v>0.42090248334342822</v>
      </c>
      <c r="D54" s="45">
        <f t="shared" si="118"/>
        <v>0.43668707899571346</v>
      </c>
      <c r="E54" s="45">
        <f t="shared" si="118"/>
        <v>-6.7557411273486384E-2</v>
      </c>
      <c r="F54" s="45">
        <f t="shared" si="118"/>
        <v>3.9999999999999952E-2</v>
      </c>
      <c r="G54" s="45">
        <f t="shared" si="118"/>
        <v>3.1013929381276322E-2</v>
      </c>
      <c r="H54" s="45">
        <f t="shared" si="118"/>
        <v>-5.8876514903373645E-2</v>
      </c>
      <c r="I54" s="45">
        <f t="shared" si="118"/>
        <v>2.7117117117117034E-2</v>
      </c>
      <c r="J54" s="45"/>
      <c r="K54" s="45"/>
      <c r="L54" s="45"/>
      <c r="M54" s="45"/>
      <c r="N54" s="45"/>
    </row>
    <row r="55" spans="1:16" s="1" customFormat="1" x14ac:dyDescent="0.25">
      <c r="A55" s="48" t="s">
        <v>116</v>
      </c>
      <c r="B55" s="1">
        <f>Historicals!B114</f>
        <v>681</v>
      </c>
      <c r="C55" s="1">
        <f>Historicals!C114</f>
        <v>646</v>
      </c>
      <c r="D55" s="1">
        <f>Historicals!D114</f>
        <v>383</v>
      </c>
      <c r="E55" s="1">
        <f>Historicals!E114</f>
        <v>427</v>
      </c>
      <c r="F55" s="1">
        <f>Historicals!F114</f>
        <v>432</v>
      </c>
      <c r="G55" s="1">
        <f>Historicals!G114</f>
        <v>402</v>
      </c>
      <c r="H55" s="1">
        <f>Historicals!H114</f>
        <v>490</v>
      </c>
      <c r="I55" s="1">
        <f>Historicals!I114</f>
        <v>564</v>
      </c>
      <c r="J55" s="9"/>
      <c r="K55" s="9"/>
      <c r="L55" s="9"/>
      <c r="M55" s="9"/>
      <c r="N55" s="9"/>
    </row>
    <row r="56" spans="1:16" x14ac:dyDescent="0.25">
      <c r="A56" s="43" t="s">
        <v>130</v>
      </c>
      <c r="B56" s="45" t="str">
        <f>IFERROR(B55/A55-1,"nm")</f>
        <v>nm</v>
      </c>
      <c r="C56" s="45">
        <f t="shared" ref="C56:I56" si="119">IFERROR(C55/B55-1,"nm")</f>
        <v>-5.1395007342143861E-2</v>
      </c>
      <c r="D56" s="45">
        <f t="shared" si="119"/>
        <v>-0.40712074303405577</v>
      </c>
      <c r="E56" s="45">
        <f t="shared" si="119"/>
        <v>0.11488250652741505</v>
      </c>
      <c r="F56" s="45">
        <f t="shared" si="119"/>
        <v>1.1709601873536313E-2</v>
      </c>
      <c r="G56" s="45">
        <f t="shared" si="119"/>
        <v>-6.944444444444442E-2</v>
      </c>
      <c r="H56" s="45">
        <f t="shared" si="119"/>
        <v>0.21890547263681581</v>
      </c>
      <c r="I56" s="45">
        <f t="shared" si="119"/>
        <v>0.15102040816326534</v>
      </c>
      <c r="J56" s="45"/>
      <c r="K56" s="45"/>
      <c r="L56" s="45"/>
      <c r="M56" s="45"/>
      <c r="N56" s="45"/>
    </row>
    <row r="57" spans="1:16" x14ac:dyDescent="0.25">
      <c r="A57" s="43" t="s">
        <v>138</v>
      </c>
      <c r="B57" s="45">
        <f>+Historicals!B186</f>
        <v>0.28000000000000003</v>
      </c>
      <c r="C57" s="45">
        <f>+Historicals!C186</f>
        <v>0.28999999999999998</v>
      </c>
      <c r="D57" s="45">
        <f>+Historicals!D186</f>
        <v>7.0000000000000007E-2</v>
      </c>
      <c r="E57" s="45">
        <f>+Historicals!E186</f>
        <v>0.06</v>
      </c>
      <c r="F57" s="45">
        <f>+Historicals!F186</f>
        <v>0.05</v>
      </c>
      <c r="G57" s="45">
        <f>+Historicals!G186</f>
        <v>-0.03</v>
      </c>
      <c r="H57" s="45">
        <f>+Historicals!H186</f>
        <v>0.19</v>
      </c>
      <c r="I57" s="45">
        <f>+Historicals!I186</f>
        <v>0.17</v>
      </c>
      <c r="J57" s="45"/>
      <c r="K57" s="45"/>
      <c r="L57" s="45"/>
      <c r="M57" s="45"/>
      <c r="N57" s="45"/>
      <c r="O57" s="45"/>
      <c r="P57" s="45"/>
    </row>
    <row r="58" spans="1:16" x14ac:dyDescent="0.25">
      <c r="A58" s="43" t="s">
        <v>139</v>
      </c>
      <c r="B58" s="45" t="str">
        <f>+IFERROR(B57-B56,"nm")</f>
        <v>nm</v>
      </c>
      <c r="C58" s="45">
        <f t="shared" ref="C58:I58" si="120">+IFERROR(C57-C56,"nm")</f>
        <v>0.34139500734214384</v>
      </c>
      <c r="D58" s="45">
        <f t="shared" si="120"/>
        <v>0.47712074303405577</v>
      </c>
      <c r="E58" s="45">
        <f t="shared" si="120"/>
        <v>-5.4882506527415054E-2</v>
      </c>
      <c r="F58" s="45">
        <f t="shared" si="120"/>
        <v>3.829039812646369E-2</v>
      </c>
      <c r="G58" s="45">
        <f t="shared" si="120"/>
        <v>3.9444444444444421E-2</v>
      </c>
      <c r="H58" s="45">
        <f t="shared" si="120"/>
        <v>-2.890547263681581E-2</v>
      </c>
      <c r="I58" s="45">
        <f t="shared" si="120"/>
        <v>1.8979591836734672E-2</v>
      </c>
      <c r="J58" s="45"/>
      <c r="K58" s="45"/>
      <c r="L58" s="45"/>
      <c r="M58" s="45"/>
      <c r="N58" s="45"/>
    </row>
    <row r="59" spans="1:16" x14ac:dyDescent="0.25">
      <c r="A59" s="9" t="s">
        <v>131</v>
      </c>
      <c r="B59" s="9">
        <f>B65+B62</f>
        <v>2578</v>
      </c>
      <c r="C59" s="9">
        <f t="shared" ref="C59:I59" si="121">C65+C62</f>
        <v>2916</v>
      </c>
      <c r="D59" s="9">
        <f t="shared" si="121"/>
        <v>1667</v>
      </c>
      <c r="E59" s="9">
        <f t="shared" si="121"/>
        <v>1703</v>
      </c>
      <c r="F59" s="9">
        <f t="shared" si="121"/>
        <v>2106</v>
      </c>
      <c r="G59" s="9">
        <f t="shared" si="121"/>
        <v>1673</v>
      </c>
      <c r="H59" s="9">
        <f t="shared" si="121"/>
        <v>2571</v>
      </c>
      <c r="I59" s="9">
        <f t="shared" si="121"/>
        <v>3427</v>
      </c>
      <c r="J59" s="9"/>
      <c r="K59" s="9"/>
      <c r="L59" s="9"/>
      <c r="M59" s="9"/>
      <c r="N59" s="9"/>
      <c r="O59" s="12"/>
      <c r="P59" s="12"/>
    </row>
    <row r="60" spans="1:16" x14ac:dyDescent="0.25">
      <c r="A60" s="44" t="s">
        <v>130</v>
      </c>
      <c r="B60" s="45" t="str">
        <f>+IFERROR(B59/A59-1,"nm")</f>
        <v>nm</v>
      </c>
      <c r="C60" s="45">
        <f t="shared" ref="C60:I60" si="122">+IFERROR(C59/B59-1,"nm")</f>
        <v>0.13110938712179987</v>
      </c>
      <c r="D60" s="45">
        <f t="shared" si="122"/>
        <v>-0.42832647462277096</v>
      </c>
      <c r="E60" s="45">
        <f t="shared" si="122"/>
        <v>2.1595680863827127E-2</v>
      </c>
      <c r="F60" s="45">
        <f t="shared" si="122"/>
        <v>0.23664122137404586</v>
      </c>
      <c r="G60" s="45">
        <f t="shared" si="122"/>
        <v>-0.20560303893637222</v>
      </c>
      <c r="H60" s="45">
        <f t="shared" si="122"/>
        <v>0.53676031081888831</v>
      </c>
      <c r="I60" s="45">
        <f t="shared" si="122"/>
        <v>0.33294437961882539</v>
      </c>
      <c r="J60" s="45"/>
      <c r="K60" s="45"/>
      <c r="L60" s="45"/>
      <c r="M60" s="45"/>
      <c r="N60" s="45"/>
    </row>
    <row r="61" spans="1:16" x14ac:dyDescent="0.25">
      <c r="A61" s="44" t="s">
        <v>132</v>
      </c>
      <c r="B61" s="45">
        <f>+IFERROR(B59/B$45,"nm")</f>
        <v>0.2188640801426267</v>
      </c>
      <c r="C61" s="45">
        <f t="shared" ref="C61:I61" si="123">+IFERROR(C59/C$45,"nm")</f>
        <v>0.2453512831299958</v>
      </c>
      <c r="D61" s="45">
        <f t="shared" si="123"/>
        <v>0.20915934755332496</v>
      </c>
      <c r="E61" s="45">
        <f t="shared" si="123"/>
        <v>0.18426747457260334</v>
      </c>
      <c r="F61" s="45">
        <f t="shared" si="123"/>
        <v>0.21463514064410924</v>
      </c>
      <c r="G61" s="45">
        <f t="shared" si="123"/>
        <v>0.17898791055953783</v>
      </c>
      <c r="H61" s="45">
        <f t="shared" si="123"/>
        <v>0.22442388268156424</v>
      </c>
      <c r="I61" s="45">
        <f t="shared" si="123"/>
        <v>0.27462136389133746</v>
      </c>
      <c r="J61" s="45"/>
      <c r="K61" s="45"/>
      <c r="L61" s="45"/>
      <c r="M61" s="45"/>
      <c r="N61" s="45"/>
    </row>
    <row r="62" spans="1:16" s="1" customFormat="1" x14ac:dyDescent="0.25">
      <c r="A62" s="9" t="s">
        <v>133</v>
      </c>
      <c r="B62" s="1">
        <f>Historicals!B168</f>
        <v>136</v>
      </c>
      <c r="C62" s="1">
        <f>Historicals!C168</f>
        <v>127</v>
      </c>
      <c r="D62" s="1">
        <f>Historicals!D168</f>
        <v>160</v>
      </c>
      <c r="E62" s="1">
        <f>Historicals!E168</f>
        <v>116</v>
      </c>
      <c r="F62" s="1">
        <f>Historicals!F168</f>
        <v>111</v>
      </c>
      <c r="G62" s="1">
        <f>Historicals!G168</f>
        <v>132</v>
      </c>
      <c r="H62" s="1">
        <f>Historicals!H168</f>
        <v>136</v>
      </c>
      <c r="I62" s="1">
        <f>Historicals!I168</f>
        <v>134</v>
      </c>
      <c r="J62" s="9"/>
      <c r="K62" s="9"/>
      <c r="L62" s="9"/>
      <c r="M62" s="9"/>
      <c r="N62" s="9"/>
    </row>
    <row r="63" spans="1:16" x14ac:dyDescent="0.25">
      <c r="A63" s="44" t="s">
        <v>130</v>
      </c>
      <c r="B63" s="45" t="str">
        <f>+IFERROR(B62/A62-1,"nm")</f>
        <v>nm</v>
      </c>
      <c r="C63" s="45">
        <f t="shared" ref="C63:I63" si="124">+IFERROR(C62/B62-1,"nm")</f>
        <v>-6.6176470588235281E-2</v>
      </c>
      <c r="D63" s="45">
        <f t="shared" si="124"/>
        <v>0.25984251968503935</v>
      </c>
      <c r="E63" s="45">
        <f t="shared" si="124"/>
        <v>-0.27500000000000002</v>
      </c>
      <c r="F63" s="45">
        <f t="shared" si="124"/>
        <v>-4.31034482758621E-2</v>
      </c>
      <c r="G63" s="45">
        <f t="shared" si="124"/>
        <v>0.18918918918918926</v>
      </c>
      <c r="H63" s="45">
        <f t="shared" si="124"/>
        <v>3.0303030303030276E-2</v>
      </c>
      <c r="I63" s="45">
        <f t="shared" si="124"/>
        <v>-1.4705882352941124E-2</v>
      </c>
      <c r="J63" s="45"/>
      <c r="K63" s="45"/>
      <c r="L63" s="45"/>
      <c r="M63" s="45"/>
      <c r="N63" s="45"/>
    </row>
    <row r="64" spans="1:16" x14ac:dyDescent="0.25">
      <c r="A64" s="44" t="s">
        <v>134</v>
      </c>
      <c r="B64" s="45">
        <f>+IFERROR(B62/B$45,"nm")</f>
        <v>1.154597164445199E-2</v>
      </c>
      <c r="C64" s="45">
        <f t="shared" ref="C64:I64" si="125">+IFERROR(C62/C$45,"nm")</f>
        <v>1.0685738325620531E-2</v>
      </c>
      <c r="D64" s="45">
        <f t="shared" si="125"/>
        <v>2.0075282308657464E-2</v>
      </c>
      <c r="E64" s="45">
        <f t="shared" si="125"/>
        <v>1.2551395801774508E-2</v>
      </c>
      <c r="F64" s="45">
        <f t="shared" si="125"/>
        <v>1.1312678353037097E-2</v>
      </c>
      <c r="G64" s="45">
        <f t="shared" si="125"/>
        <v>1.4122178239007167E-2</v>
      </c>
      <c r="H64" s="45">
        <f t="shared" si="125"/>
        <v>1.1871508379888268E-2</v>
      </c>
      <c r="I64" s="45">
        <f t="shared" si="125"/>
        <v>1.0738039907043834E-2</v>
      </c>
      <c r="J64" s="45"/>
      <c r="K64" s="45"/>
      <c r="L64" s="45"/>
      <c r="M64" s="45"/>
      <c r="N64" s="45"/>
    </row>
    <row r="65" spans="1:14" x14ac:dyDescent="0.25">
      <c r="A65" s="9" t="s">
        <v>135</v>
      </c>
      <c r="B65" s="9">
        <f>+Historicals!B135</f>
        <v>2442</v>
      </c>
      <c r="C65" s="9">
        <f>+Historicals!C135</f>
        <v>2789</v>
      </c>
      <c r="D65" s="9">
        <f>+Historicals!D135</f>
        <v>1507</v>
      </c>
      <c r="E65" s="9">
        <f>+Historicals!E135</f>
        <v>1587</v>
      </c>
      <c r="F65" s="9">
        <f>+Historicals!F135</f>
        <v>1995</v>
      </c>
      <c r="G65" s="9">
        <f>+Historicals!G135</f>
        <v>1541</v>
      </c>
      <c r="H65" s="9">
        <f>+Historicals!H135</f>
        <v>2435</v>
      </c>
      <c r="I65" s="9">
        <f>+Historicals!I135</f>
        <v>3293</v>
      </c>
      <c r="J65" s="9"/>
      <c r="K65" s="9"/>
      <c r="L65" s="9"/>
      <c r="M65" s="9"/>
      <c r="N65" s="9"/>
    </row>
    <row r="66" spans="1:14" x14ac:dyDescent="0.25">
      <c r="A66" s="44" t="s">
        <v>130</v>
      </c>
      <c r="B66" s="45" t="str">
        <f>+IFERROR(B65/A65-1,"nm")</f>
        <v>nm</v>
      </c>
      <c r="C66" s="45">
        <f>+IFERROR(C65/B65-1,"nm")</f>
        <v>0.14209664209664208</v>
      </c>
      <c r="D66" s="45">
        <f t="shared" ref="D66" si="126">+IFERROR(D65/C65-1,"nm")</f>
        <v>-0.45966296163499465</v>
      </c>
      <c r="E66" s="45">
        <f t="shared" ref="E66" si="127">+IFERROR(E65/D65-1,"nm")</f>
        <v>5.3085600530855981E-2</v>
      </c>
      <c r="F66" s="45">
        <f t="shared" ref="F66" si="128">+IFERROR(F65/E65-1,"nm")</f>
        <v>0.25708884688090738</v>
      </c>
      <c r="G66" s="45">
        <f t="shared" ref="G66" si="129">+IFERROR(G65/F65-1,"nm")</f>
        <v>-0.22756892230576442</v>
      </c>
      <c r="H66" s="45">
        <f t="shared" ref="H66" si="130">+IFERROR(H65/G65-1,"nm")</f>
        <v>0.58014276443867629</v>
      </c>
      <c r="I66" s="45">
        <f t="shared" ref="I66" si="131">+IFERROR(I65/H65-1,"nm")</f>
        <v>0.3523613963039014</v>
      </c>
      <c r="J66" s="45"/>
      <c r="K66" s="45"/>
      <c r="L66" s="45"/>
      <c r="M66" s="45"/>
      <c r="N66" s="45"/>
    </row>
    <row r="67" spans="1:14" x14ac:dyDescent="0.25">
      <c r="A67" s="44" t="s">
        <v>132</v>
      </c>
      <c r="B67" s="45">
        <f>+IFERROR(B65/B$45,"nm")</f>
        <v>0.20731810849817472</v>
      </c>
      <c r="C67" s="45">
        <f t="shared" ref="C67:I67" si="132">+IFERROR(C65/C$45,"nm")</f>
        <v>0.23466554480437526</v>
      </c>
      <c r="D67" s="45">
        <f t="shared" si="132"/>
        <v>0.1890840652446675</v>
      </c>
      <c r="E67" s="45">
        <f t="shared" si="132"/>
        <v>0.17171607877082881</v>
      </c>
      <c r="F67" s="45">
        <f t="shared" si="132"/>
        <v>0.20332246229107215</v>
      </c>
      <c r="G67" s="45">
        <f t="shared" si="132"/>
        <v>0.16486573232053064</v>
      </c>
      <c r="H67" s="45">
        <f t="shared" si="132"/>
        <v>0.21255237430167598</v>
      </c>
      <c r="I67" s="45">
        <f t="shared" si="132"/>
        <v>0.26388332398429359</v>
      </c>
      <c r="J67" s="45"/>
      <c r="K67" s="45"/>
      <c r="L67" s="45"/>
      <c r="M67" s="45"/>
      <c r="N67" s="45"/>
    </row>
    <row r="68" spans="1:14" x14ac:dyDescent="0.25">
      <c r="A68" s="9" t="s">
        <v>136</v>
      </c>
      <c r="B68" s="1">
        <f>+Historicals!B157</f>
        <v>288</v>
      </c>
      <c r="C68" s="1">
        <f>+Historicals!C157</f>
        <v>296</v>
      </c>
      <c r="D68" s="1">
        <f>+Historicals!D157</f>
        <v>232</v>
      </c>
      <c r="E68" s="1">
        <f>+Historicals!E157</f>
        <v>240</v>
      </c>
      <c r="F68" s="1">
        <f>+Historicals!F157</f>
        <v>233</v>
      </c>
      <c r="G68" s="1">
        <f>+Historicals!G157</f>
        <v>139</v>
      </c>
      <c r="H68" s="1">
        <f>+Historicals!H157</f>
        <v>153</v>
      </c>
      <c r="I68" s="1">
        <f>+Historicals!I157</f>
        <v>197</v>
      </c>
      <c r="J68" s="9"/>
      <c r="K68" s="9"/>
      <c r="L68" s="9"/>
      <c r="M68" s="9"/>
      <c r="N68" s="9"/>
    </row>
    <row r="69" spans="1:14" x14ac:dyDescent="0.25">
      <c r="A69" s="44" t="s">
        <v>130</v>
      </c>
      <c r="B69" s="45" t="str">
        <f>+IFERROR(B68/A68-1,"nm")</f>
        <v>nm</v>
      </c>
      <c r="C69" s="45">
        <f t="shared" ref="C69:I69" si="133">+IFERROR(C68/B68-1,"nm")</f>
        <v>2.7777777777777679E-2</v>
      </c>
      <c r="D69" s="45">
        <f t="shared" si="133"/>
        <v>-0.21621621621621623</v>
      </c>
      <c r="E69" s="45">
        <f t="shared" si="133"/>
        <v>3.4482758620689724E-2</v>
      </c>
      <c r="F69" s="45">
        <f t="shared" si="133"/>
        <v>-2.9166666666666674E-2</v>
      </c>
      <c r="G69" s="45">
        <f t="shared" si="133"/>
        <v>-0.40343347639484983</v>
      </c>
      <c r="H69" s="45">
        <f t="shared" si="133"/>
        <v>0.10071942446043169</v>
      </c>
      <c r="I69" s="45">
        <f t="shared" si="133"/>
        <v>0.28758169934640532</v>
      </c>
      <c r="J69" s="45"/>
      <c r="K69" s="45"/>
      <c r="L69" s="45"/>
      <c r="M69" s="45"/>
      <c r="N69" s="45"/>
    </row>
    <row r="70" spans="1:14" x14ac:dyDescent="0.25">
      <c r="A70" s="44" t="s">
        <v>134</v>
      </c>
      <c r="B70" s="45">
        <f>+IFERROR(B68/B45,"nm")</f>
        <v>2.4450292894133627E-2</v>
      </c>
      <c r="C70" s="45">
        <f t="shared" ref="C70:I70" si="134">+IFERROR(C68/C45,"nm")</f>
        <v>2.4905342869162812E-2</v>
      </c>
      <c r="D70" s="45">
        <f t="shared" si="134"/>
        <v>2.9109159347553325E-2</v>
      </c>
      <c r="E70" s="45">
        <f t="shared" si="134"/>
        <v>2.5968405107119671E-2</v>
      </c>
      <c r="F70" s="45">
        <f t="shared" si="134"/>
        <v>2.3746432939258051E-2</v>
      </c>
      <c r="G70" s="45">
        <f t="shared" si="134"/>
        <v>1.4871081630469669E-2</v>
      </c>
      <c r="H70" s="45">
        <f t="shared" si="134"/>
        <v>1.3355446927374302E-2</v>
      </c>
      <c r="I70" s="45">
        <f t="shared" si="134"/>
        <v>1.5786521355877874E-2</v>
      </c>
      <c r="J70" s="45"/>
      <c r="K70" s="45"/>
      <c r="L70" s="45"/>
      <c r="M70" s="45"/>
      <c r="N70" s="45"/>
    </row>
    <row r="71" spans="1:14" x14ac:dyDescent="0.25">
      <c r="A71" s="42" t="str">
        <f>Historicals!A115</f>
        <v>Greater China</v>
      </c>
      <c r="B71" s="16">
        <f t="shared" ref="B71" si="135">+C71-1</f>
        <v>2015</v>
      </c>
      <c r="C71" s="16">
        <f t="shared" ref="C71" si="136">+D71-1</f>
        <v>2016</v>
      </c>
      <c r="D71" s="16">
        <f t="shared" ref="D71" si="137">+E71-1</f>
        <v>2017</v>
      </c>
      <c r="E71" s="16">
        <f t="shared" ref="E71" si="138">+F71-1</f>
        <v>2018</v>
      </c>
      <c r="F71" s="16">
        <f t="shared" ref="F71" si="139">+G71-1</f>
        <v>2019</v>
      </c>
      <c r="G71" s="16">
        <f t="shared" ref="G71" si="140">+H71-1</f>
        <v>2020</v>
      </c>
      <c r="H71" s="16">
        <f>+I71-1</f>
        <v>2021</v>
      </c>
      <c r="I71" s="16">
        <v>2022</v>
      </c>
      <c r="J71" s="38">
        <f>+I71+1</f>
        <v>2023</v>
      </c>
      <c r="K71" s="38">
        <f t="shared" ref="K71:N71" si="141">+J71+1</f>
        <v>2024</v>
      </c>
      <c r="L71" s="38">
        <f t="shared" si="141"/>
        <v>2025</v>
      </c>
      <c r="M71" s="38">
        <f t="shared" si="141"/>
        <v>2026</v>
      </c>
      <c r="N71" s="38">
        <f t="shared" si="141"/>
        <v>2027</v>
      </c>
    </row>
    <row r="72" spans="1:14" x14ac:dyDescent="0.25">
      <c r="A72" s="9" t="s">
        <v>137</v>
      </c>
      <c r="B72" s="9">
        <f>+B74+B78+B82</f>
        <v>3067</v>
      </c>
      <c r="C72" s="9">
        <f>+C74+C78+C82</f>
        <v>3785</v>
      </c>
      <c r="D72" s="9">
        <f>+D74+D78+D82</f>
        <v>4237</v>
      </c>
      <c r="E72" s="9">
        <f>+E74+E78+E82</f>
        <v>5134</v>
      </c>
      <c r="F72" s="9">
        <f>+F74+F78+F82</f>
        <v>6208</v>
      </c>
      <c r="G72" s="9">
        <f>+G74+G78+G82</f>
        <v>6679</v>
      </c>
      <c r="H72" s="9">
        <f>+H74+H78+H82</f>
        <v>8290</v>
      </c>
      <c r="I72" s="9">
        <f>+I74+I78+I82</f>
        <v>7547</v>
      </c>
      <c r="J72" s="9"/>
      <c r="K72" s="9"/>
      <c r="L72" s="9"/>
      <c r="M72" s="9"/>
      <c r="N72" s="9"/>
    </row>
    <row r="73" spans="1:14" x14ac:dyDescent="0.25">
      <c r="A73" s="43" t="s">
        <v>130</v>
      </c>
      <c r="B73" s="45" t="str">
        <f>+IFERROR(B72/A72-1,"nm")</f>
        <v>nm</v>
      </c>
      <c r="C73" s="45">
        <f>+IFERROR(C72/B72-1,"nm")</f>
        <v>0.23410498858819695</v>
      </c>
      <c r="D73" s="45">
        <f t="shared" ref="D73" si="142">+IFERROR(D72/C72-1,"nm")</f>
        <v>0.11941875825627468</v>
      </c>
      <c r="E73" s="45">
        <f t="shared" ref="E73" si="143">+IFERROR(E72/D72-1,"nm")</f>
        <v>0.21170639603493036</v>
      </c>
      <c r="F73" s="45">
        <f t="shared" ref="F73" si="144">+IFERROR(F72/E72-1,"nm")</f>
        <v>0.20919361121932223</v>
      </c>
      <c r="G73" s="45">
        <f t="shared" ref="G73" si="145">+IFERROR(G72/F72-1,"nm")</f>
        <v>7.5869845360824639E-2</v>
      </c>
      <c r="H73" s="45">
        <f t="shared" ref="H73" si="146">+IFERROR(H72/G72-1,"nm")</f>
        <v>0.24120377301991325</v>
      </c>
      <c r="I73" s="45">
        <f t="shared" ref="I73" si="147">+IFERROR(I72/H72-1,"nm")</f>
        <v>-8.9626055488540413E-2</v>
      </c>
      <c r="J73" s="45"/>
      <c r="K73" s="45"/>
      <c r="L73" s="45"/>
      <c r="M73" s="45"/>
      <c r="N73" s="45"/>
    </row>
    <row r="74" spans="1:14" x14ac:dyDescent="0.25">
      <c r="A74" s="48" t="s">
        <v>114</v>
      </c>
      <c r="B74" s="9">
        <f>+Historicals!B116</f>
        <v>2016</v>
      </c>
      <c r="C74" s="9">
        <f>+Historicals!C116</f>
        <v>2599</v>
      </c>
      <c r="D74" s="9">
        <f>+Historicals!D116</f>
        <v>2920</v>
      </c>
      <c r="E74" s="9">
        <f>+Historicals!E116</f>
        <v>3496</v>
      </c>
      <c r="F74" s="9">
        <f>+Historicals!F116</f>
        <v>4262</v>
      </c>
      <c r="G74" s="9">
        <f>+Historicals!G116</f>
        <v>4635</v>
      </c>
      <c r="H74" s="9">
        <f>+Historicals!H116</f>
        <v>5748</v>
      </c>
      <c r="I74" s="9">
        <f>+Historicals!I116</f>
        <v>5416</v>
      </c>
      <c r="J74" s="9"/>
      <c r="K74" s="9"/>
      <c r="L74" s="9"/>
      <c r="M74" s="9"/>
      <c r="N74" s="9"/>
    </row>
    <row r="75" spans="1:14" x14ac:dyDescent="0.25">
      <c r="A75" s="43" t="s">
        <v>130</v>
      </c>
      <c r="B75" s="45" t="str">
        <f>+IFERROR(B74/A74-1,"nm")</f>
        <v>nm</v>
      </c>
      <c r="C75" s="45">
        <f>+IFERROR(C74/B74-1,"nm")</f>
        <v>0.28918650793650791</v>
      </c>
      <c r="D75" s="45">
        <f t="shared" ref="D75" si="148">+IFERROR(D74/C74-1,"nm")</f>
        <v>0.12350904193920731</v>
      </c>
      <c r="E75" s="45">
        <f t="shared" ref="E75" si="149">+IFERROR(E74/D74-1,"nm")</f>
        <v>0.19726027397260282</v>
      </c>
      <c r="F75" s="45">
        <f t="shared" ref="F75" si="150">+IFERROR(F74/E74-1,"nm")</f>
        <v>0.21910755148741412</v>
      </c>
      <c r="G75" s="45">
        <f t="shared" ref="G75" si="151">+IFERROR(G74/F74-1,"nm")</f>
        <v>8.7517597372125833E-2</v>
      </c>
      <c r="H75" s="45">
        <f t="shared" ref="H75" si="152">+IFERROR(H74/G74-1,"nm")</f>
        <v>0.24012944983818763</v>
      </c>
      <c r="I75" s="45">
        <f t="shared" ref="I75" si="153">+IFERROR(I74/H74-1,"nm")</f>
        <v>-5.7759220598469052E-2</v>
      </c>
      <c r="J75" s="45"/>
      <c r="K75" s="45"/>
      <c r="L75" s="45"/>
      <c r="M75" s="45"/>
      <c r="N75" s="45"/>
    </row>
    <row r="76" spans="1:14" x14ac:dyDescent="0.25">
      <c r="A76" s="43" t="s">
        <v>138</v>
      </c>
      <c r="B76" s="30">
        <f>Historicals!B188</f>
        <v>0.28000000000000003</v>
      </c>
      <c r="C76" s="30">
        <f>Historicals!C188</f>
        <v>0.33</v>
      </c>
      <c r="D76" s="30">
        <f>Historicals!D188</f>
        <v>0.18</v>
      </c>
      <c r="E76" s="30">
        <f>Historicals!E188</f>
        <v>0.16</v>
      </c>
      <c r="F76" s="30">
        <f>Historicals!F188</f>
        <v>0.25</v>
      </c>
      <c r="G76" s="30">
        <f>Historicals!G188</f>
        <v>0.12</v>
      </c>
      <c r="H76" s="30">
        <f>Historicals!H188</f>
        <v>0.19</v>
      </c>
      <c r="I76" s="30">
        <f>Historicals!I188</f>
        <v>-0.1</v>
      </c>
      <c r="J76" s="30"/>
      <c r="K76" s="30"/>
      <c r="L76" s="30"/>
      <c r="M76" s="30"/>
      <c r="N76" s="30"/>
    </row>
    <row r="77" spans="1:14" x14ac:dyDescent="0.25">
      <c r="A77" s="43" t="s">
        <v>139</v>
      </c>
      <c r="B77" s="45" t="str">
        <f>+IFERROR(B76-B75,"nm")</f>
        <v>nm</v>
      </c>
      <c r="C77" s="45">
        <f t="shared" ref="C77" si="154">+IFERROR(C76-C75,"nm")</f>
        <v>4.0813492063492107E-2</v>
      </c>
      <c r="D77" s="45">
        <f t="shared" ref="D77" si="155">+IFERROR(D76-D75,"nm")</f>
        <v>5.6490958060792684E-2</v>
      </c>
      <c r="E77" s="45">
        <f t="shared" ref="E77" si="156">+IFERROR(E76-E75,"nm")</f>
        <v>-3.7260273972602814E-2</v>
      </c>
      <c r="F77" s="45">
        <f t="shared" ref="F77" si="157">+IFERROR(F76-F75,"nm")</f>
        <v>3.0892448512585879E-2</v>
      </c>
      <c r="G77" s="45">
        <f t="shared" ref="G77" si="158">+IFERROR(G76-G75,"nm")</f>
        <v>3.2482402627874163E-2</v>
      </c>
      <c r="H77" s="45">
        <f t="shared" ref="H77" si="159">+IFERROR(H76-H75,"nm")</f>
        <v>-5.0129449838187623E-2</v>
      </c>
      <c r="I77" s="45">
        <f t="shared" ref="I77" si="160">+IFERROR(I76-I75,"nm")</f>
        <v>-4.2240779401530953E-2</v>
      </c>
      <c r="J77" s="45"/>
      <c r="K77" s="45"/>
      <c r="L77" s="45"/>
      <c r="M77" s="45"/>
      <c r="N77" s="45"/>
    </row>
    <row r="78" spans="1:14" x14ac:dyDescent="0.25">
      <c r="A78" s="48" t="s">
        <v>115</v>
      </c>
      <c r="B78" s="9">
        <f>Historicals!B117</f>
        <v>925</v>
      </c>
      <c r="C78" s="9">
        <f>Historicals!C117</f>
        <v>1055</v>
      </c>
      <c r="D78" s="9">
        <f>Historicals!D117</f>
        <v>1188</v>
      </c>
      <c r="E78" s="9">
        <f>Historicals!E117</f>
        <v>1508</v>
      </c>
      <c r="F78" s="9">
        <f>Historicals!F117</f>
        <v>1808</v>
      </c>
      <c r="G78" s="9">
        <f>Historicals!G117</f>
        <v>1896</v>
      </c>
      <c r="H78" s="9">
        <f>Historicals!H117</f>
        <v>2347</v>
      </c>
      <c r="I78" s="9">
        <f>Historicals!I117</f>
        <v>1938</v>
      </c>
      <c r="J78" s="9"/>
      <c r="K78" s="9"/>
      <c r="L78" s="9"/>
      <c r="M78" s="9"/>
      <c r="N78" s="9"/>
    </row>
    <row r="79" spans="1:14" x14ac:dyDescent="0.25">
      <c r="A79" s="43" t="s">
        <v>130</v>
      </c>
      <c r="B79" s="45" t="str">
        <f>IFERROR(B78/A78-1,"nm")</f>
        <v>nm</v>
      </c>
      <c r="C79" s="45">
        <f>IFERROR(C78/B78-1,"nm")</f>
        <v>0.14054054054054044</v>
      </c>
      <c r="D79" s="45">
        <f t="shared" ref="D79" si="161">IFERROR(D78/C78-1,"nm")</f>
        <v>0.12606635071090055</v>
      </c>
      <c r="E79" s="45">
        <f t="shared" ref="E79" si="162">IFERROR(E78/D78-1,"nm")</f>
        <v>0.26936026936026947</v>
      </c>
      <c r="F79" s="45">
        <f t="shared" ref="F79" si="163">IFERROR(F78/E78-1,"nm")</f>
        <v>0.19893899204244025</v>
      </c>
      <c r="G79" s="45">
        <f t="shared" ref="G79" si="164">IFERROR(G78/F78-1,"nm")</f>
        <v>4.8672566371681381E-2</v>
      </c>
      <c r="H79" s="45">
        <f t="shared" ref="H79" si="165">IFERROR(H78/G78-1,"nm")</f>
        <v>0.2378691983122363</v>
      </c>
      <c r="I79" s="45">
        <f t="shared" ref="I79" si="166">IFERROR(I78/H78-1,"nm")</f>
        <v>-0.17426501917341286</v>
      </c>
      <c r="J79" s="45"/>
      <c r="K79" s="45"/>
      <c r="L79" s="45"/>
      <c r="M79" s="45"/>
      <c r="N79" s="45"/>
    </row>
    <row r="80" spans="1:14" x14ac:dyDescent="0.25">
      <c r="A80" s="43" t="s">
        <v>138</v>
      </c>
      <c r="B80" s="45">
        <f>Historicals!B189</f>
        <v>7.0000000000000007E-2</v>
      </c>
      <c r="C80" s="45">
        <f>Historicals!C189</f>
        <v>0.17</v>
      </c>
      <c r="D80" s="45">
        <f>Historicals!D189</f>
        <v>0.18</v>
      </c>
      <c r="E80" s="45">
        <f>Historicals!E189</f>
        <v>0.23</v>
      </c>
      <c r="F80" s="45">
        <f>Historicals!F189</f>
        <v>0.23</v>
      </c>
      <c r="G80" s="45">
        <f>Historicals!G189</f>
        <v>0.08</v>
      </c>
      <c r="H80" s="45">
        <f>Historicals!H189</f>
        <v>0.19</v>
      </c>
      <c r="I80" s="45">
        <f>Historicals!I189</f>
        <v>-0.21</v>
      </c>
      <c r="J80" s="45"/>
      <c r="K80" s="45"/>
      <c r="L80" s="45"/>
      <c r="M80" s="45"/>
      <c r="N80" s="45"/>
    </row>
    <row r="81" spans="1:16" x14ac:dyDescent="0.25">
      <c r="A81" s="43" t="s">
        <v>139</v>
      </c>
      <c r="B81" s="45" t="str">
        <f>+IFERROR(B80-B79,"nm")</f>
        <v>nm</v>
      </c>
      <c r="C81" s="45">
        <f t="shared" ref="C81" si="167">+IFERROR(C80-C79,"nm")</f>
        <v>2.9459459459459575E-2</v>
      </c>
      <c r="D81" s="45">
        <f t="shared" ref="D81" si="168">+IFERROR(D80-D79,"nm")</f>
        <v>5.3933649289099439E-2</v>
      </c>
      <c r="E81" s="45">
        <f t="shared" ref="E81" si="169">+IFERROR(E80-E79,"nm")</f>
        <v>-3.9360269360269456E-2</v>
      </c>
      <c r="F81" s="45">
        <f t="shared" ref="F81" si="170">+IFERROR(F80-F79,"nm")</f>
        <v>3.1061007957559755E-2</v>
      </c>
      <c r="G81" s="45">
        <f t="shared" ref="G81" si="171">+IFERROR(G80-G79,"nm")</f>
        <v>3.1327433628318621E-2</v>
      </c>
      <c r="H81" s="45">
        <f t="shared" ref="H81" si="172">+IFERROR(H80-H79,"nm")</f>
        <v>-4.7869198312236294E-2</v>
      </c>
      <c r="I81" s="45">
        <f t="shared" ref="I81" si="173">+IFERROR(I80-I79,"nm")</f>
        <v>-3.5734980826587132E-2</v>
      </c>
      <c r="J81" s="45"/>
      <c r="K81" s="45"/>
      <c r="L81" s="45"/>
      <c r="M81" s="45"/>
      <c r="N81" s="45"/>
    </row>
    <row r="82" spans="1:16" x14ac:dyDescent="0.25">
      <c r="A82" s="48" t="s">
        <v>116</v>
      </c>
      <c r="B82" s="1">
        <f>+Historicals!B118</f>
        <v>126</v>
      </c>
      <c r="C82" s="1">
        <f>+Historicals!C118</f>
        <v>131</v>
      </c>
      <c r="D82" s="1">
        <f>+Historicals!D118</f>
        <v>129</v>
      </c>
      <c r="E82" s="1">
        <f>+Historicals!E118</f>
        <v>130</v>
      </c>
      <c r="F82" s="1">
        <f>+Historicals!F118</f>
        <v>138</v>
      </c>
      <c r="G82" s="1">
        <f>+Historicals!G118</f>
        <v>148</v>
      </c>
      <c r="H82" s="1">
        <f>+Historicals!H118</f>
        <v>195</v>
      </c>
      <c r="I82" s="1">
        <f>+Historicals!I118</f>
        <v>193</v>
      </c>
      <c r="J82" s="9"/>
      <c r="K82" s="9"/>
      <c r="L82" s="9"/>
      <c r="M82" s="9"/>
      <c r="N82" s="9"/>
    </row>
    <row r="83" spans="1:16" x14ac:dyDescent="0.25">
      <c r="A83" s="43" t="s">
        <v>130</v>
      </c>
      <c r="B83" s="45" t="str">
        <f>IFERROR(B82/A82-1,"nm")</f>
        <v>nm</v>
      </c>
      <c r="C83" s="45">
        <f t="shared" ref="C83" si="174">IFERROR(C82/B82-1,"nm")</f>
        <v>3.9682539682539764E-2</v>
      </c>
      <c r="D83" s="45">
        <f t="shared" ref="D83" si="175">IFERROR(D82/C82-1,"nm")</f>
        <v>-1.5267175572519109E-2</v>
      </c>
      <c r="E83" s="45">
        <f t="shared" ref="E83" si="176">IFERROR(E82/D82-1,"nm")</f>
        <v>7.7519379844961378E-3</v>
      </c>
      <c r="F83" s="45">
        <f t="shared" ref="F83" si="177">IFERROR(F82/E82-1,"nm")</f>
        <v>6.1538461538461542E-2</v>
      </c>
      <c r="G83" s="45">
        <f t="shared" ref="G83" si="178">IFERROR(G82/F82-1,"nm")</f>
        <v>7.2463768115942129E-2</v>
      </c>
      <c r="H83" s="45">
        <f t="shared" ref="H83" si="179">IFERROR(H82/G82-1,"nm")</f>
        <v>0.31756756756756754</v>
      </c>
      <c r="I83" s="45">
        <f t="shared" ref="I83" si="180">IFERROR(I82/H82-1,"nm")</f>
        <v>-1.025641025641022E-2</v>
      </c>
      <c r="J83" s="45"/>
      <c r="K83" s="45"/>
      <c r="L83" s="45"/>
      <c r="M83" s="45"/>
      <c r="N83" s="45"/>
    </row>
    <row r="84" spans="1:16" x14ac:dyDescent="0.25">
      <c r="A84" s="43" t="s">
        <v>138</v>
      </c>
      <c r="B84" s="45">
        <f>Historicals!B190</f>
        <v>0.01</v>
      </c>
      <c r="C84" s="45">
        <f>Historicals!C190</f>
        <v>7.0000000000000007E-2</v>
      </c>
      <c r="D84" s="45">
        <f>Historicals!D190</f>
        <v>0.03</v>
      </c>
      <c r="E84" s="45">
        <f>Historicals!E190</f>
        <v>-0.01</v>
      </c>
      <c r="F84" s="45">
        <f>Historicals!F190</f>
        <v>0.08</v>
      </c>
      <c r="G84" s="45">
        <f>Historicals!G190</f>
        <v>0.11</v>
      </c>
      <c r="H84" s="45">
        <f>Historicals!H190</f>
        <v>0.26</v>
      </c>
      <c r="I84" s="45">
        <f>Historicals!I190</f>
        <v>-0.06</v>
      </c>
      <c r="J84" s="45"/>
      <c r="K84" s="45"/>
      <c r="L84" s="45"/>
      <c r="M84" s="45"/>
      <c r="N84" s="45"/>
    </row>
    <row r="85" spans="1:16" x14ac:dyDescent="0.25">
      <c r="A85" s="43" t="s">
        <v>139</v>
      </c>
      <c r="B85" s="45" t="str">
        <f>+IFERROR(B84-B83,"nm")</f>
        <v>nm</v>
      </c>
      <c r="C85" s="45">
        <f t="shared" ref="C85" si="181">+IFERROR(C84-C83,"nm")</f>
        <v>3.0317460317460243E-2</v>
      </c>
      <c r="D85" s="45">
        <f t="shared" ref="D85" si="182">+IFERROR(D84-D83,"nm")</f>
        <v>4.5267175572519108E-2</v>
      </c>
      <c r="E85" s="45">
        <f t="shared" ref="E85" si="183">+IFERROR(E84-E83,"nm")</f>
        <v>-1.775193798449614E-2</v>
      </c>
      <c r="F85" s="45">
        <f t="shared" ref="F85" si="184">+IFERROR(F84-F83,"nm")</f>
        <v>1.846153846153846E-2</v>
      </c>
      <c r="G85" s="45">
        <f t="shared" ref="G85" si="185">+IFERROR(G84-G83,"nm")</f>
        <v>3.7536231884057872E-2</v>
      </c>
      <c r="H85" s="45">
        <f t="shared" ref="H85" si="186">+IFERROR(H84-H83,"nm")</f>
        <v>-5.7567567567567535E-2</v>
      </c>
      <c r="I85" s="45">
        <f t="shared" ref="I85" si="187">+IFERROR(I84-I83,"nm")</f>
        <v>-4.9743589743589778E-2</v>
      </c>
      <c r="J85" s="45"/>
      <c r="K85" s="45"/>
      <c r="L85" s="45"/>
      <c r="M85" s="45"/>
      <c r="N85" s="45"/>
    </row>
    <row r="86" spans="1:16" x14ac:dyDescent="0.25">
      <c r="A86" s="9" t="s">
        <v>131</v>
      </c>
      <c r="B86" s="9">
        <f>B92+B89</f>
        <v>1039</v>
      </c>
      <c r="C86" s="9">
        <f t="shared" ref="C86:I86" si="188">C92+C89</f>
        <v>1420</v>
      </c>
      <c r="D86" s="9">
        <f t="shared" si="188"/>
        <v>1561</v>
      </c>
      <c r="E86" s="9">
        <f t="shared" si="188"/>
        <v>1863</v>
      </c>
      <c r="F86" s="9">
        <f t="shared" si="188"/>
        <v>2426</v>
      </c>
      <c r="G86" s="9">
        <f t="shared" si="188"/>
        <v>2534</v>
      </c>
      <c r="H86" s="9">
        <f t="shared" si="188"/>
        <v>3289</v>
      </c>
      <c r="I86" s="9">
        <f t="shared" si="188"/>
        <v>2406</v>
      </c>
      <c r="J86" s="9"/>
      <c r="K86" s="9"/>
      <c r="L86" s="9"/>
      <c r="M86" s="9"/>
      <c r="N86" s="9"/>
      <c r="O86" s="12"/>
      <c r="P86" s="12"/>
    </row>
    <row r="87" spans="1:16" x14ac:dyDescent="0.25">
      <c r="A87" s="44" t="s">
        <v>130</v>
      </c>
      <c r="B87" s="45" t="str">
        <f>+IFERROR(B86/A86-1,"nm")</f>
        <v>nm</v>
      </c>
      <c r="C87" s="45">
        <f t="shared" ref="C87" si="189">+IFERROR(C86/B86-1,"nm")</f>
        <v>0.36669874879692022</v>
      </c>
      <c r="D87" s="45">
        <f t="shared" ref="D87" si="190">+IFERROR(D86/C86-1,"nm")</f>
        <v>9.9295774647887303E-2</v>
      </c>
      <c r="E87" s="45">
        <f t="shared" ref="E87" si="191">+IFERROR(E86/D86-1,"nm")</f>
        <v>0.19346572709801402</v>
      </c>
      <c r="F87" s="45">
        <f t="shared" ref="F87" si="192">+IFERROR(F86/E86-1,"nm")</f>
        <v>0.3022007514761138</v>
      </c>
      <c r="G87" s="45">
        <f t="shared" ref="G87" si="193">+IFERROR(G86/F86-1,"nm")</f>
        <v>4.4517724649629109E-2</v>
      </c>
      <c r="H87" s="45">
        <f t="shared" ref="H87" si="194">+IFERROR(H86/G86-1,"nm")</f>
        <v>0.29794790844514596</v>
      </c>
      <c r="I87" s="45">
        <f t="shared" ref="I87" si="195">+IFERROR(I86/H86-1,"nm")</f>
        <v>-0.26847065977500761</v>
      </c>
      <c r="J87" s="45"/>
      <c r="K87" s="45"/>
      <c r="L87" s="45"/>
      <c r="M87" s="45"/>
      <c r="N87" s="45"/>
    </row>
    <row r="88" spans="1:16" x14ac:dyDescent="0.25">
      <c r="A88" s="44" t="s">
        <v>132</v>
      </c>
      <c r="B88" s="45">
        <f>+IFERROR(B86/B$72,"nm")</f>
        <v>0.33876752526899251</v>
      </c>
      <c r="C88" s="45">
        <f t="shared" ref="C88:I88" si="196">+IFERROR(C86/C$72,"nm")</f>
        <v>0.37516512549537651</v>
      </c>
      <c r="D88" s="45">
        <f t="shared" si="196"/>
        <v>0.36842105263157893</v>
      </c>
      <c r="E88" s="45">
        <f t="shared" si="196"/>
        <v>0.36287495130502534</v>
      </c>
      <c r="F88" s="45">
        <f t="shared" si="196"/>
        <v>0.3907860824742268</v>
      </c>
      <c r="G88" s="45">
        <f t="shared" si="196"/>
        <v>0.37939811349004343</v>
      </c>
      <c r="H88" s="45">
        <f t="shared" si="196"/>
        <v>0.39674306393244874</v>
      </c>
      <c r="I88" s="45">
        <f t="shared" si="196"/>
        <v>0.31880217304889358</v>
      </c>
      <c r="J88" s="45"/>
      <c r="K88" s="45"/>
      <c r="L88" s="45"/>
      <c r="M88" s="45"/>
      <c r="N88" s="45"/>
    </row>
    <row r="89" spans="1:16" x14ac:dyDescent="0.25">
      <c r="A89" s="9" t="s">
        <v>133</v>
      </c>
      <c r="B89" s="1">
        <f>Historicals!B169</f>
        <v>46</v>
      </c>
      <c r="C89" s="1">
        <f>Historicals!C169</f>
        <v>48</v>
      </c>
      <c r="D89" s="1">
        <f>Historicals!D169</f>
        <v>54</v>
      </c>
      <c r="E89" s="1">
        <f>Historicals!E169</f>
        <v>56</v>
      </c>
      <c r="F89" s="1">
        <f>Historicals!F169</f>
        <v>50</v>
      </c>
      <c r="G89" s="1">
        <f>Historicals!G169</f>
        <v>44</v>
      </c>
      <c r="H89" s="1">
        <f>Historicals!H169</f>
        <v>46</v>
      </c>
      <c r="I89" s="1">
        <f>Historicals!I169</f>
        <v>41</v>
      </c>
      <c r="J89" s="9"/>
      <c r="K89" s="9"/>
      <c r="L89" s="9"/>
      <c r="M89" s="9"/>
      <c r="N89" s="9"/>
    </row>
    <row r="90" spans="1:16" x14ac:dyDescent="0.25">
      <c r="A90" s="44" t="s">
        <v>130</v>
      </c>
      <c r="B90" s="45" t="str">
        <f>+IFERROR(B89/A89-1,"nm")</f>
        <v>nm</v>
      </c>
      <c r="C90" s="45">
        <f t="shared" ref="C90" si="197">+IFERROR(C89/B89-1,"nm")</f>
        <v>4.3478260869565188E-2</v>
      </c>
      <c r="D90" s="45">
        <f t="shared" ref="D90" si="198">+IFERROR(D89/C89-1,"nm")</f>
        <v>0.125</v>
      </c>
      <c r="E90" s="45">
        <f t="shared" ref="E90" si="199">+IFERROR(E89/D89-1,"nm")</f>
        <v>3.7037037037036979E-2</v>
      </c>
      <c r="F90" s="45">
        <f t="shared" ref="F90" si="200">+IFERROR(F89/E89-1,"nm")</f>
        <v>-0.1071428571428571</v>
      </c>
      <c r="G90" s="45">
        <f t="shared" ref="G90" si="201">+IFERROR(G89/F89-1,"nm")</f>
        <v>-0.12</v>
      </c>
      <c r="H90" s="45">
        <f t="shared" ref="H90" si="202">+IFERROR(H89/G89-1,"nm")</f>
        <v>4.5454545454545414E-2</v>
      </c>
      <c r="I90" s="45">
        <f t="shared" ref="I90" si="203">+IFERROR(I89/H89-1,"nm")</f>
        <v>-0.10869565217391308</v>
      </c>
      <c r="J90" s="45"/>
      <c r="K90" s="45"/>
      <c r="L90" s="45"/>
      <c r="M90" s="45"/>
      <c r="N90" s="45"/>
    </row>
    <row r="91" spans="1:16" x14ac:dyDescent="0.25">
      <c r="A91" s="44" t="s">
        <v>134</v>
      </c>
      <c r="B91" s="45">
        <f>+IFERROR(B89/B$72,"nm")</f>
        <v>1.4998369742419302E-2</v>
      </c>
      <c r="C91" s="45">
        <f t="shared" ref="C91:I91" si="204">+IFERROR(C89/C$72,"nm")</f>
        <v>1.2681638044914135E-2</v>
      </c>
      <c r="D91" s="45">
        <f t="shared" si="204"/>
        <v>1.2744866650932263E-2</v>
      </c>
      <c r="E91" s="45">
        <f t="shared" si="204"/>
        <v>1.090767432800935E-2</v>
      </c>
      <c r="F91" s="45">
        <f t="shared" si="204"/>
        <v>8.0541237113402053E-3</v>
      </c>
      <c r="G91" s="45">
        <f t="shared" si="204"/>
        <v>6.5878125467884411E-3</v>
      </c>
      <c r="H91" s="45">
        <f t="shared" si="204"/>
        <v>5.5488540410132689E-3</v>
      </c>
      <c r="I91" s="45">
        <f t="shared" si="204"/>
        <v>5.4326222340002651E-3</v>
      </c>
      <c r="J91" s="45"/>
      <c r="K91" s="45"/>
      <c r="L91" s="45"/>
      <c r="M91" s="45"/>
      <c r="N91" s="45"/>
    </row>
    <row r="92" spans="1:16" x14ac:dyDescent="0.25">
      <c r="A92" s="9" t="s">
        <v>135</v>
      </c>
      <c r="B92" s="9">
        <f>Historicals!B136</f>
        <v>993</v>
      </c>
      <c r="C92" s="9">
        <f>Historicals!C136</f>
        <v>1372</v>
      </c>
      <c r="D92" s="9">
        <f>Historicals!D136</f>
        <v>1507</v>
      </c>
      <c r="E92" s="9">
        <f>Historicals!E136</f>
        <v>1807</v>
      </c>
      <c r="F92" s="9">
        <f>Historicals!F136</f>
        <v>2376</v>
      </c>
      <c r="G92" s="9">
        <f>Historicals!G136</f>
        <v>2490</v>
      </c>
      <c r="H92" s="9">
        <f>Historicals!H136</f>
        <v>3243</v>
      </c>
      <c r="I92" s="9">
        <f>Historicals!I136</f>
        <v>2365</v>
      </c>
      <c r="J92" s="9"/>
      <c r="K92" s="9"/>
      <c r="L92" s="9"/>
      <c r="M92" s="9"/>
      <c r="N92" s="9"/>
    </row>
    <row r="93" spans="1:16" x14ac:dyDescent="0.25">
      <c r="A93" s="44" t="s">
        <v>130</v>
      </c>
      <c r="B93" s="45" t="str">
        <f>+IFERROR(B92/A92-1,"nm")</f>
        <v>nm</v>
      </c>
      <c r="C93" s="45">
        <f>+IFERROR(C92/B92-1,"nm")</f>
        <v>0.38167170191339372</v>
      </c>
      <c r="D93" s="45">
        <f t="shared" ref="D93" si="205">+IFERROR(D92/C92-1,"nm")</f>
        <v>9.8396501457725938E-2</v>
      </c>
      <c r="E93" s="45">
        <f t="shared" ref="E93" si="206">+IFERROR(E92/D92-1,"nm")</f>
        <v>0.19907100199071004</v>
      </c>
      <c r="F93" s="45">
        <f t="shared" ref="F93" si="207">+IFERROR(F92/E92-1,"nm")</f>
        <v>0.31488655229662421</v>
      </c>
      <c r="G93" s="45">
        <f t="shared" ref="G93" si="208">+IFERROR(G92/F92-1,"nm")</f>
        <v>4.7979797979798011E-2</v>
      </c>
      <c r="H93" s="45">
        <f t="shared" ref="H93" si="209">+IFERROR(H92/G92-1,"nm")</f>
        <v>0.30240963855421676</v>
      </c>
      <c r="I93" s="45">
        <f t="shared" ref="I93" si="210">+IFERROR(I92/H92-1,"nm")</f>
        <v>-0.27073697193956214</v>
      </c>
      <c r="J93" s="45"/>
      <c r="K93" s="45"/>
      <c r="L93" s="45"/>
      <c r="M93" s="45"/>
      <c r="N93" s="45"/>
    </row>
    <row r="94" spans="1:16" x14ac:dyDescent="0.25">
      <c r="A94" s="44" t="s">
        <v>132</v>
      </c>
      <c r="B94" s="45">
        <f>+IFERROR(B92/B$72,"nm")</f>
        <v>0.3237691555265732</v>
      </c>
      <c r="C94" s="45">
        <f t="shared" ref="C94:I94" si="211">+IFERROR(C92/C$72,"nm")</f>
        <v>0.36248348745046233</v>
      </c>
      <c r="D94" s="45">
        <f t="shared" si="211"/>
        <v>0.35567618598064671</v>
      </c>
      <c r="E94" s="45">
        <f t="shared" si="211"/>
        <v>0.35196727697701596</v>
      </c>
      <c r="F94" s="45">
        <f t="shared" si="211"/>
        <v>0.38273195876288657</v>
      </c>
      <c r="G94" s="45">
        <f t="shared" si="211"/>
        <v>0.37281030094325496</v>
      </c>
      <c r="H94" s="45">
        <f t="shared" si="211"/>
        <v>0.39119420989143544</v>
      </c>
      <c r="I94" s="45">
        <f t="shared" si="211"/>
        <v>0.31336955081489332</v>
      </c>
      <c r="J94" s="45"/>
      <c r="K94" s="45"/>
      <c r="L94" s="45"/>
      <c r="M94" s="45"/>
      <c r="N94" s="45"/>
    </row>
    <row r="95" spans="1:16" x14ac:dyDescent="0.25">
      <c r="A95" s="9" t="s">
        <v>136</v>
      </c>
      <c r="B95" s="1">
        <f>+Historicals!B158</f>
        <v>69</v>
      </c>
      <c r="C95" s="1">
        <f>+Historicals!C158</f>
        <v>44</v>
      </c>
      <c r="D95" s="1">
        <f>+Historicals!D158</f>
        <v>51</v>
      </c>
      <c r="E95" s="1">
        <f>+Historicals!E158</f>
        <v>76</v>
      </c>
      <c r="F95" s="1">
        <f>+Historicals!F158</f>
        <v>49</v>
      </c>
      <c r="G95" s="1">
        <f>+Historicals!G158</f>
        <v>28</v>
      </c>
      <c r="H95" s="1">
        <f>+Historicals!H158</f>
        <v>94</v>
      </c>
      <c r="I95" s="1">
        <f>+Historicals!I158</f>
        <v>78</v>
      </c>
      <c r="J95" s="9"/>
      <c r="K95" s="9"/>
      <c r="L95" s="9"/>
      <c r="M95" s="9"/>
      <c r="N95" s="9"/>
    </row>
    <row r="96" spans="1:16" x14ac:dyDescent="0.25">
      <c r="A96" s="44" t="s">
        <v>130</v>
      </c>
      <c r="B96" s="45" t="str">
        <f>+IFERROR(B95/A95-1,"nm")</f>
        <v>nm</v>
      </c>
      <c r="C96" s="45">
        <f>+IFERROR(C95/B95-1,"nm")</f>
        <v>-0.3623188405797102</v>
      </c>
      <c r="D96" s="45">
        <f t="shared" ref="D96" si="212">+IFERROR(D95/C95-1,"nm")</f>
        <v>0.15909090909090917</v>
      </c>
      <c r="E96" s="45">
        <f t="shared" ref="E96" si="213">+IFERROR(E95/D95-1,"nm")</f>
        <v>0.49019607843137258</v>
      </c>
      <c r="F96" s="45">
        <f t="shared" ref="F96" si="214">+IFERROR(F95/E95-1,"nm")</f>
        <v>-0.35526315789473684</v>
      </c>
      <c r="G96" s="45">
        <f t="shared" ref="G96" si="215">+IFERROR(G95/F95-1,"nm")</f>
        <v>-0.4285714285714286</v>
      </c>
      <c r="H96" s="45">
        <f t="shared" ref="H96" si="216">+IFERROR(H95/G95-1,"nm")</f>
        <v>2.3571428571428572</v>
      </c>
      <c r="I96" s="45">
        <f t="shared" ref="I96" si="217">+IFERROR(I95/H95-1,"nm")</f>
        <v>-0.17021276595744683</v>
      </c>
      <c r="J96" s="45"/>
      <c r="K96" s="45"/>
      <c r="L96" s="45"/>
      <c r="M96" s="45"/>
      <c r="N96" s="45"/>
    </row>
    <row r="97" spans="1:14" x14ac:dyDescent="0.25">
      <c r="A97" s="44" t="s">
        <v>134</v>
      </c>
      <c r="B97" s="45">
        <f>+IFERROR(B95/B72,"nm")</f>
        <v>2.2497554613628953E-2</v>
      </c>
      <c r="C97" s="45">
        <f t="shared" ref="C97:I97" si="218">+IFERROR(C95/C72,"nm")</f>
        <v>1.1624834874504624E-2</v>
      </c>
      <c r="D97" s="45">
        <f t="shared" si="218"/>
        <v>1.2036818503658248E-2</v>
      </c>
      <c r="E97" s="45">
        <f t="shared" si="218"/>
        <v>1.4803272302298403E-2</v>
      </c>
      <c r="F97" s="45">
        <f t="shared" si="218"/>
        <v>7.8930412371134018E-3</v>
      </c>
      <c r="G97" s="45">
        <f t="shared" si="218"/>
        <v>4.1922443479562805E-3</v>
      </c>
      <c r="H97" s="45">
        <f t="shared" si="218"/>
        <v>1.1338962605548853E-2</v>
      </c>
      <c r="I97" s="45">
        <f t="shared" si="218"/>
        <v>1.0335232542732211E-2</v>
      </c>
      <c r="J97" s="45"/>
      <c r="K97" s="45"/>
      <c r="L97" s="45"/>
      <c r="M97" s="45"/>
      <c r="N97" s="45"/>
    </row>
    <row r="98" spans="1:14" x14ac:dyDescent="0.25">
      <c r="A98" s="42" t="str">
        <f>Historicals!A119</f>
        <v>Asia Pacific &amp; Latin America</v>
      </c>
      <c r="B98" s="16">
        <f t="shared" ref="B98" si="219">+C98-1</f>
        <v>2015</v>
      </c>
      <c r="C98" s="16">
        <f t="shared" ref="C98" si="220">+D98-1</f>
        <v>2016</v>
      </c>
      <c r="D98" s="16">
        <f t="shared" ref="D98" si="221">+E98-1</f>
        <v>2017</v>
      </c>
      <c r="E98" s="16">
        <f t="shared" ref="E98" si="222">+F98-1</f>
        <v>2018</v>
      </c>
      <c r="F98" s="16">
        <f t="shared" ref="F98" si="223">+G98-1</f>
        <v>2019</v>
      </c>
      <c r="G98" s="16">
        <f t="shared" ref="G98" si="224">+H98-1</f>
        <v>2020</v>
      </c>
      <c r="H98" s="16">
        <f>+I98-1</f>
        <v>2021</v>
      </c>
      <c r="I98" s="16">
        <v>2022</v>
      </c>
      <c r="J98" s="38">
        <f>+I98+1</f>
        <v>2023</v>
      </c>
      <c r="K98" s="38">
        <f t="shared" ref="K98:N98" si="225">+J98+1</f>
        <v>2024</v>
      </c>
      <c r="L98" s="38">
        <f t="shared" si="225"/>
        <v>2025</v>
      </c>
      <c r="M98" s="38">
        <f t="shared" si="225"/>
        <v>2026</v>
      </c>
      <c r="N98" s="38">
        <f t="shared" si="225"/>
        <v>2027</v>
      </c>
    </row>
    <row r="99" spans="1:14" x14ac:dyDescent="0.25">
      <c r="A99" s="9" t="s">
        <v>137</v>
      </c>
      <c r="B99" s="9">
        <f>+B101+B105+B109</f>
        <v>0</v>
      </c>
      <c r="C99" s="9">
        <f>+C101+C105+C109</f>
        <v>0</v>
      </c>
      <c r="D99" s="9">
        <f>+D101+D105+D109</f>
        <v>4737</v>
      </c>
      <c r="E99" s="9">
        <f>+E101+E105+E109</f>
        <v>5166</v>
      </c>
      <c r="F99" s="9">
        <f>+F101+F105+F109</f>
        <v>5254</v>
      </c>
      <c r="G99" s="9">
        <f>+G101+G105+G109</f>
        <v>5028</v>
      </c>
      <c r="H99" s="9">
        <f>+H101+H105+H109</f>
        <v>5343</v>
      </c>
      <c r="I99" s="9">
        <f>+I101+I105+I109</f>
        <v>5955</v>
      </c>
      <c r="J99" s="9"/>
      <c r="K99" s="9"/>
      <c r="L99" s="9"/>
      <c r="M99" s="9"/>
      <c r="N99" s="9"/>
    </row>
    <row r="100" spans="1:14" x14ac:dyDescent="0.25">
      <c r="A100" s="43" t="s">
        <v>130</v>
      </c>
      <c r="B100" s="45" t="str">
        <f>+IFERROR(B99/A99-1,"nm")</f>
        <v>nm</v>
      </c>
      <c r="C100" s="45" t="str">
        <f>+IFERROR(C99/B99-1,"nm")</f>
        <v>nm</v>
      </c>
      <c r="D100" s="45" t="str">
        <f t="shared" ref="D100" si="226">+IFERROR(D99/C99-1,"nm")</f>
        <v>nm</v>
      </c>
      <c r="E100" s="45">
        <f t="shared" ref="E100" si="227">+IFERROR(E99/D99-1,"nm")</f>
        <v>9.0563647878403986E-2</v>
      </c>
      <c r="F100" s="45">
        <f t="shared" ref="F100" si="228">+IFERROR(F99/E99-1,"nm")</f>
        <v>1.7034456058846237E-2</v>
      </c>
      <c r="G100" s="45">
        <f t="shared" ref="G100" si="229">+IFERROR(G99/F99-1,"nm")</f>
        <v>-4.3014845831747195E-2</v>
      </c>
      <c r="H100" s="45">
        <f t="shared" ref="H100" si="230">+IFERROR(H99/G99-1,"nm")</f>
        <v>6.2649164677804237E-2</v>
      </c>
      <c r="I100" s="45">
        <f t="shared" ref="I100" si="231">+IFERROR(I99/H99-1,"nm")</f>
        <v>0.11454239191465465</v>
      </c>
      <c r="J100" s="45" t="s">
        <v>144</v>
      </c>
      <c r="K100" s="45"/>
      <c r="L100" s="45"/>
      <c r="M100" s="45"/>
      <c r="N100" s="45"/>
    </row>
    <row r="101" spans="1:14" x14ac:dyDescent="0.25">
      <c r="A101" s="48" t="s">
        <v>114</v>
      </c>
      <c r="B101" s="9">
        <f>+Historicals!B120</f>
        <v>0</v>
      </c>
      <c r="C101" s="9">
        <f>+Historicals!C120</f>
        <v>0</v>
      </c>
      <c r="D101" s="9">
        <f>+Historicals!D120</f>
        <v>3285</v>
      </c>
      <c r="E101" s="9">
        <f>+Historicals!E120</f>
        <v>3575</v>
      </c>
      <c r="F101" s="9">
        <f>+Historicals!F120</f>
        <v>3622</v>
      </c>
      <c r="G101" s="9">
        <f>+Historicals!G120</f>
        <v>3449</v>
      </c>
      <c r="H101" s="9">
        <f>+Historicals!H120</f>
        <v>3659</v>
      </c>
      <c r="I101" s="9">
        <f>+Historicals!I120</f>
        <v>4111</v>
      </c>
      <c r="J101" s="9"/>
      <c r="K101" s="9"/>
      <c r="L101" s="9" t="s">
        <v>145</v>
      </c>
      <c r="M101" s="9"/>
      <c r="N101" s="9"/>
    </row>
    <row r="102" spans="1:14" x14ac:dyDescent="0.25">
      <c r="A102" s="43" t="s">
        <v>130</v>
      </c>
      <c r="B102" s="45" t="str">
        <f>+IFERROR(B101/A101-1,"nm")</f>
        <v>nm</v>
      </c>
      <c r="C102" s="45" t="str">
        <f>+IFERROR(C101/B101-1,"nm")</f>
        <v>nm</v>
      </c>
      <c r="D102" s="45" t="str">
        <f t="shared" ref="D102" si="232">+IFERROR(D101/C101-1,"nm")</f>
        <v>nm</v>
      </c>
      <c r="E102" s="45">
        <f t="shared" ref="E102" si="233">+IFERROR(E101/D101-1,"nm")</f>
        <v>8.8280060882800715E-2</v>
      </c>
      <c r="F102" s="45">
        <f t="shared" ref="F102" si="234">+IFERROR(F101/E101-1,"nm")</f>
        <v>1.3146853146853044E-2</v>
      </c>
      <c r="G102" s="45">
        <f t="shared" ref="G102" si="235">+IFERROR(G101/F101-1,"nm")</f>
        <v>-4.7763666482606326E-2</v>
      </c>
      <c r="H102" s="45">
        <f t="shared" ref="H102" si="236">+IFERROR(H101/G101-1,"nm")</f>
        <v>6.0887213685126174E-2</v>
      </c>
      <c r="I102" s="45">
        <f t="shared" ref="I102" si="237">+IFERROR(I101/H101-1,"nm")</f>
        <v>0.12353101940420874</v>
      </c>
      <c r="J102" s="45"/>
      <c r="K102" s="45"/>
      <c r="L102" s="45"/>
      <c r="M102" s="45"/>
      <c r="N102" s="45"/>
    </row>
    <row r="103" spans="1:14" x14ac:dyDescent="0.25">
      <c r="A103" s="43" t="s">
        <v>138</v>
      </c>
      <c r="B103" s="30">
        <f>Historicals!B192</f>
        <v>0</v>
      </c>
      <c r="C103" s="30">
        <f>Historicals!C192</f>
        <v>0</v>
      </c>
      <c r="D103" s="30">
        <f>Historicals!D192</f>
        <v>0.16</v>
      </c>
      <c r="E103" s="30">
        <f>Historicals!E192</f>
        <v>0.09</v>
      </c>
      <c r="F103" s="30">
        <f>Historicals!F192</f>
        <v>0.12</v>
      </c>
      <c r="G103" s="30">
        <f>Historicals!G192</f>
        <v>0</v>
      </c>
      <c r="H103" s="30">
        <f>Historicals!H192</f>
        <v>0.08</v>
      </c>
      <c r="I103" s="30">
        <f>Historicals!I192</f>
        <v>0.17</v>
      </c>
      <c r="J103" s="30"/>
      <c r="K103" s="30"/>
      <c r="L103" s="30"/>
      <c r="M103" s="30"/>
      <c r="N103" s="30"/>
    </row>
    <row r="104" spans="1:14" x14ac:dyDescent="0.25">
      <c r="A104" s="43" t="s">
        <v>139</v>
      </c>
      <c r="B104" s="45" t="str">
        <f>+IFERROR(B103-B102,"nm")</f>
        <v>nm</v>
      </c>
      <c r="C104" s="45" t="str">
        <f t="shared" ref="C104" si="238">+IFERROR(C103-C102,"nm")</f>
        <v>nm</v>
      </c>
      <c r="D104" s="45" t="str">
        <f t="shared" ref="D104" si="239">+IFERROR(D103-D102,"nm")</f>
        <v>nm</v>
      </c>
      <c r="E104" s="45">
        <f t="shared" ref="E104" si="240">+IFERROR(E103-E102,"nm")</f>
        <v>1.7199391171992817E-3</v>
      </c>
      <c r="F104" s="45">
        <f t="shared" ref="F104" si="241">+IFERROR(F103-F102,"nm")</f>
        <v>0.10685314685314695</v>
      </c>
      <c r="G104" s="45">
        <f t="shared" ref="G104" si="242">+IFERROR(G103-G102,"nm")</f>
        <v>4.7763666482606326E-2</v>
      </c>
      <c r="H104" s="45">
        <f t="shared" ref="H104" si="243">+IFERROR(H103-H102,"nm")</f>
        <v>1.9112786314873828E-2</v>
      </c>
      <c r="I104" s="45">
        <f t="shared" ref="I104" si="244">+IFERROR(I103-I102,"nm")</f>
        <v>4.646898059579127E-2</v>
      </c>
      <c r="J104" s="45"/>
      <c r="K104" s="45"/>
      <c r="L104" s="45"/>
      <c r="M104" s="45"/>
      <c r="N104" s="45"/>
    </row>
    <row r="105" spans="1:14" x14ac:dyDescent="0.25">
      <c r="A105" s="48" t="s">
        <v>115</v>
      </c>
      <c r="B105" s="9">
        <f>+Historicals!B121</f>
        <v>0</v>
      </c>
      <c r="C105" s="9">
        <f>+Historicals!C121</f>
        <v>0</v>
      </c>
      <c r="D105" s="9">
        <f>+Historicals!D121</f>
        <v>1185</v>
      </c>
      <c r="E105" s="9">
        <f>+Historicals!E121</f>
        <v>1347</v>
      </c>
      <c r="F105" s="9">
        <f>+Historicals!F121</f>
        <v>1395</v>
      </c>
      <c r="G105" s="9">
        <f>+Historicals!G121</f>
        <v>1365</v>
      </c>
      <c r="H105" s="9">
        <f>+Historicals!H121</f>
        <v>1494</v>
      </c>
      <c r="I105" s="9">
        <f>+Historicals!I121</f>
        <v>1610</v>
      </c>
      <c r="J105" s="9"/>
      <c r="K105" s="9"/>
      <c r="L105" s="9"/>
      <c r="M105" s="9"/>
      <c r="N105" s="9"/>
    </row>
    <row r="106" spans="1:14" x14ac:dyDescent="0.25">
      <c r="A106" s="43" t="s">
        <v>130</v>
      </c>
      <c r="B106" s="45" t="str">
        <f>IFERROR(B105/A105-1,"nm")</f>
        <v>nm</v>
      </c>
      <c r="C106" s="45" t="str">
        <f>IFERROR(C105/B105-1,"nm")</f>
        <v>nm</v>
      </c>
      <c r="D106" s="45" t="str">
        <f t="shared" ref="D106" si="245">IFERROR(D105/C105-1,"nm")</f>
        <v>nm</v>
      </c>
      <c r="E106" s="45">
        <f t="shared" ref="E106" si="246">IFERROR(E105/D105-1,"nm")</f>
        <v>0.13670886075949373</v>
      </c>
      <c r="F106" s="45">
        <f t="shared" ref="F106" si="247">IFERROR(F105/E105-1,"nm")</f>
        <v>3.563474387527843E-2</v>
      </c>
      <c r="G106" s="45">
        <f t="shared" ref="G106" si="248">IFERROR(G105/F105-1,"nm")</f>
        <v>-2.1505376344086002E-2</v>
      </c>
      <c r="H106" s="45">
        <f t="shared" ref="H106" si="249">IFERROR(H105/G105-1,"nm")</f>
        <v>9.4505494505494614E-2</v>
      </c>
      <c r="I106" s="45">
        <f t="shared" ref="I106" si="250">IFERROR(I105/H105-1,"nm")</f>
        <v>7.7643908969210251E-2</v>
      </c>
      <c r="J106" s="45"/>
      <c r="K106" s="45"/>
      <c r="L106" s="45"/>
      <c r="M106" s="45"/>
      <c r="N106" s="45"/>
    </row>
    <row r="107" spans="1:14" x14ac:dyDescent="0.25">
      <c r="A107" s="43" t="s">
        <v>138</v>
      </c>
      <c r="B107" s="45">
        <f>Historicals!B193</f>
        <v>0</v>
      </c>
      <c r="C107" s="45">
        <f>Historicals!C193</f>
        <v>0</v>
      </c>
      <c r="D107" s="45">
        <f>Historicals!D193</f>
        <v>0.09</v>
      </c>
      <c r="E107" s="45">
        <f>Historicals!E193</f>
        <v>0.15</v>
      </c>
      <c r="F107" s="45">
        <f>Historicals!F193</f>
        <v>0.15</v>
      </c>
      <c r="G107" s="45">
        <f>Historicals!G193</f>
        <v>0.03</v>
      </c>
      <c r="H107" s="45">
        <f>Historicals!H193</f>
        <v>0.1</v>
      </c>
      <c r="I107" s="45">
        <f>Historicals!I193</f>
        <v>0.12</v>
      </c>
      <c r="J107" s="45"/>
      <c r="K107" s="45"/>
      <c r="L107" s="45"/>
      <c r="M107" s="45"/>
      <c r="N107" s="45"/>
    </row>
    <row r="108" spans="1:14" x14ac:dyDescent="0.25">
      <c r="A108" s="43" t="s">
        <v>139</v>
      </c>
      <c r="B108" s="45" t="str">
        <f>+IFERROR(B107-B106,"nm")</f>
        <v>nm</v>
      </c>
      <c r="C108" s="45" t="str">
        <f t="shared" ref="C108" si="251">+IFERROR(C107-C106,"nm")</f>
        <v>nm</v>
      </c>
      <c r="D108" s="45" t="str">
        <f t="shared" ref="D108" si="252">+IFERROR(D107-D106,"nm")</f>
        <v>nm</v>
      </c>
      <c r="E108" s="45">
        <f>+IFERROR(E107-E106,"nm")</f>
        <v>1.3291139240506261E-2</v>
      </c>
      <c r="F108" s="45">
        <f t="shared" ref="F108" si="253">+IFERROR(F107-F106,"nm")</f>
        <v>0.11436525612472156</v>
      </c>
      <c r="G108" s="45">
        <f>+IFERROR(G107-G106,"nm")</f>
        <v>5.1505376344086001E-2</v>
      </c>
      <c r="H108" s="45">
        <f t="shared" ref="H108" si="254">+IFERROR(H107-H106,"nm")</f>
        <v>5.4945054945053917E-3</v>
      </c>
      <c r="I108" s="45">
        <f t="shared" ref="I108" si="255">+IFERROR(I107-I106,"nm")</f>
        <v>4.2356091030789744E-2</v>
      </c>
      <c r="J108" s="45"/>
      <c r="K108" s="45"/>
      <c r="L108" s="45"/>
      <c r="M108" s="45"/>
      <c r="N108" s="45"/>
    </row>
    <row r="109" spans="1:14" x14ac:dyDescent="0.25">
      <c r="A109" s="48" t="s">
        <v>116</v>
      </c>
      <c r="B109" s="9">
        <f>+Historicals!B122</f>
        <v>0</v>
      </c>
      <c r="C109" s="9">
        <f>+Historicals!C122</f>
        <v>0</v>
      </c>
      <c r="D109" s="9">
        <f>+Historicals!D122</f>
        <v>267</v>
      </c>
      <c r="E109" s="9">
        <f>+Historicals!E122</f>
        <v>244</v>
      </c>
      <c r="F109" s="9">
        <f>+Historicals!F122</f>
        <v>237</v>
      </c>
      <c r="G109" s="9">
        <f>+Historicals!G122</f>
        <v>214</v>
      </c>
      <c r="H109" s="9">
        <f>+Historicals!H122</f>
        <v>190</v>
      </c>
      <c r="I109" s="9">
        <f>+Historicals!I122</f>
        <v>234</v>
      </c>
      <c r="J109" s="9"/>
      <c r="K109" s="9"/>
      <c r="L109" s="9"/>
      <c r="M109" s="9"/>
      <c r="N109" s="9"/>
    </row>
    <row r="110" spans="1:14" x14ac:dyDescent="0.25">
      <c r="A110" s="43" t="s">
        <v>130</v>
      </c>
      <c r="B110" s="45" t="str">
        <f>IFERROR(B109/A109-1,"nm")</f>
        <v>nm</v>
      </c>
      <c r="C110" s="45" t="str">
        <f t="shared" ref="C110" si="256">IFERROR(C109/B109-1,"nm")</f>
        <v>nm</v>
      </c>
      <c r="D110" s="45" t="str">
        <f t="shared" ref="D110" si="257">IFERROR(D109/C109-1,"nm")</f>
        <v>nm</v>
      </c>
      <c r="E110" s="45">
        <f t="shared" ref="E110" si="258">IFERROR(E109/D109-1,"nm")</f>
        <v>-8.6142322097378266E-2</v>
      </c>
      <c r="F110" s="45">
        <f t="shared" ref="F110" si="259">IFERROR(F109/E109-1,"nm")</f>
        <v>-2.8688524590163911E-2</v>
      </c>
      <c r="G110" s="45">
        <f t="shared" ref="G110" si="260">IFERROR(G109/F109-1,"nm")</f>
        <v>-9.7046413502109741E-2</v>
      </c>
      <c r="H110" s="45">
        <f t="shared" ref="H110" si="261">IFERROR(H109/G109-1,"nm")</f>
        <v>-0.11214953271028039</v>
      </c>
      <c r="I110" s="45">
        <f t="shared" ref="I110" si="262">IFERROR(I109/H109-1,"nm")</f>
        <v>0.23157894736842111</v>
      </c>
      <c r="J110" s="45"/>
      <c r="K110" s="45"/>
      <c r="L110" s="45"/>
      <c r="M110" s="45"/>
      <c r="N110" s="45"/>
    </row>
    <row r="111" spans="1:14" x14ac:dyDescent="0.25">
      <c r="A111" s="43" t="s">
        <v>138</v>
      </c>
      <c r="B111" s="45">
        <f>+Historicals!B194</f>
        <v>0</v>
      </c>
      <c r="C111" s="45">
        <f>+Historicals!C194</f>
        <v>0</v>
      </c>
      <c r="D111" s="45">
        <f>+Historicals!D194</f>
        <v>-0.01</v>
      </c>
      <c r="E111" s="45">
        <f>+Historicals!E194</f>
        <v>-0.08</v>
      </c>
      <c r="F111" s="45">
        <f>+Historicals!F194</f>
        <v>0.08</v>
      </c>
      <c r="G111" s="45">
        <f>+Historicals!G194</f>
        <v>-0.04</v>
      </c>
      <c r="H111" s="45">
        <f>+Historicals!H194</f>
        <v>-0.09</v>
      </c>
      <c r="I111" s="45">
        <f>+Historicals!I194</f>
        <v>0.28000000000000003</v>
      </c>
      <c r="J111" s="45"/>
      <c r="K111" s="45"/>
      <c r="L111" s="45"/>
      <c r="M111" s="45"/>
      <c r="N111" s="45"/>
    </row>
    <row r="112" spans="1:14" x14ac:dyDescent="0.25">
      <c r="A112" s="43" t="s">
        <v>139</v>
      </c>
      <c r="B112" s="45" t="str">
        <f>+IFERROR(B111-B110,"nm")</f>
        <v>nm</v>
      </c>
      <c r="C112" s="45" t="str">
        <f t="shared" ref="C112" si="263">+IFERROR(C111-C110,"nm")</f>
        <v>nm</v>
      </c>
      <c r="D112" s="45" t="str">
        <f t="shared" ref="D112" si="264">+IFERROR(D111-D110,"nm")</f>
        <v>nm</v>
      </c>
      <c r="E112" s="45">
        <f t="shared" ref="E112" si="265">+IFERROR(E111-E110,"nm")</f>
        <v>6.1423220973782638E-3</v>
      </c>
      <c r="F112" s="45">
        <f t="shared" ref="F112" si="266">+IFERROR(F111-F110,"nm")</f>
        <v>0.10868852459016391</v>
      </c>
      <c r="G112" s="45">
        <f t="shared" ref="G112" si="267">+IFERROR(G111-G110,"nm")</f>
        <v>5.704641350210974E-2</v>
      </c>
      <c r="H112" s="45">
        <f t="shared" ref="H112" si="268">+IFERROR(H111-H110,"nm")</f>
        <v>2.214953271028039E-2</v>
      </c>
      <c r="I112" s="45">
        <f t="shared" ref="I112" si="269">+IFERROR(I111-I110,"nm")</f>
        <v>4.842105263157892E-2</v>
      </c>
      <c r="J112" s="45"/>
      <c r="K112" s="45"/>
      <c r="L112" s="45"/>
      <c r="M112" s="45"/>
      <c r="N112" s="45"/>
    </row>
    <row r="113" spans="1:17" x14ac:dyDescent="0.25">
      <c r="A113" s="9" t="s">
        <v>131</v>
      </c>
      <c r="B113" s="9">
        <f>B119+B116</f>
        <v>0</v>
      </c>
      <c r="C113" s="9">
        <f t="shared" ref="C113:I113" si="270">C119+C116</f>
        <v>0</v>
      </c>
      <c r="D113" s="9">
        <f t="shared" si="270"/>
        <v>980</v>
      </c>
      <c r="E113" s="9">
        <f t="shared" si="270"/>
        <v>1244</v>
      </c>
      <c r="F113" s="9">
        <f t="shared" si="270"/>
        <v>1376</v>
      </c>
      <c r="G113" s="9">
        <f t="shared" si="270"/>
        <v>1230</v>
      </c>
      <c r="H113" s="9">
        <f t="shared" si="270"/>
        <v>1573</v>
      </c>
      <c r="I113" s="9">
        <f t="shared" si="270"/>
        <v>1938</v>
      </c>
      <c r="J113" s="9"/>
      <c r="K113" s="9"/>
      <c r="L113" s="9"/>
      <c r="M113" s="9"/>
      <c r="N113" s="9"/>
      <c r="O113" s="12"/>
      <c r="P113" s="12"/>
    </row>
    <row r="114" spans="1:17" x14ac:dyDescent="0.25">
      <c r="A114" s="44" t="s">
        <v>130</v>
      </c>
      <c r="B114" s="45" t="str">
        <f>+IFERROR(B113/A113-1,"nm")</f>
        <v>nm</v>
      </c>
      <c r="C114" s="45" t="str">
        <f>+IFERROR(C113/B113-1,"nm")</f>
        <v>nm</v>
      </c>
      <c r="D114" s="45" t="str">
        <f t="shared" ref="D114" si="271">+IFERROR(D113/C113-1,"nm")</f>
        <v>nm</v>
      </c>
      <c r="E114" s="45">
        <f t="shared" ref="E114" si="272">+IFERROR(E113/D113-1,"nm")</f>
        <v>0.26938775510204072</v>
      </c>
      <c r="F114" s="45">
        <f t="shared" ref="F114" si="273">+IFERROR(F113/E113-1,"nm")</f>
        <v>0.10610932475884249</v>
      </c>
      <c r="G114" s="45">
        <f t="shared" ref="G114" si="274">+IFERROR(G113/F113-1,"nm")</f>
        <v>-0.10610465116279066</v>
      </c>
      <c r="H114" s="45">
        <f t="shared" ref="H114" si="275">+IFERROR(H113/G113-1,"nm")</f>
        <v>0.27886178861788613</v>
      </c>
      <c r="I114" s="45">
        <f t="shared" ref="I114" si="276">+IFERROR(I113/H113-1,"nm")</f>
        <v>0.23204068658614108</v>
      </c>
      <c r="J114" s="45"/>
      <c r="K114" s="45"/>
      <c r="L114" s="45"/>
      <c r="M114" s="45"/>
      <c r="N114" s="45"/>
    </row>
    <row r="115" spans="1:17" x14ac:dyDescent="0.25">
      <c r="A115" s="44" t="s">
        <v>132</v>
      </c>
      <c r="B115" s="45" t="str">
        <f>+IFERROR(B113/B$99,"nm")</f>
        <v>nm</v>
      </c>
      <c r="C115" s="45" t="str">
        <f t="shared" ref="C115:I115" si="277">+IFERROR(C113/C$99,"nm")</f>
        <v>nm</v>
      </c>
      <c r="D115" s="45">
        <f t="shared" si="277"/>
        <v>0.20688199282246147</v>
      </c>
      <c r="E115" s="45">
        <f t="shared" si="277"/>
        <v>0.2408052651955091</v>
      </c>
      <c r="F115" s="45">
        <f t="shared" si="277"/>
        <v>0.26189569851541683</v>
      </c>
      <c r="G115" s="45">
        <f t="shared" si="277"/>
        <v>0.24463007159904535</v>
      </c>
      <c r="H115" s="45">
        <f t="shared" si="277"/>
        <v>0.2944038929440389</v>
      </c>
      <c r="I115" s="45">
        <f t="shared" si="277"/>
        <v>0.32544080604534004</v>
      </c>
      <c r="J115" s="45"/>
      <c r="K115" s="45"/>
      <c r="L115" s="45"/>
      <c r="M115" s="45"/>
      <c r="N115" s="45"/>
    </row>
    <row r="116" spans="1:17" x14ac:dyDescent="0.25">
      <c r="A116" s="9" t="s">
        <v>133</v>
      </c>
      <c r="B116" s="9">
        <f>Historicals!B170</f>
        <v>0</v>
      </c>
      <c r="C116" s="9">
        <f>Historicals!C170</f>
        <v>0</v>
      </c>
      <c r="D116" s="9">
        <f>Historicals!D170</f>
        <v>0</v>
      </c>
      <c r="E116" s="9">
        <f>Historicals!E170</f>
        <v>55</v>
      </c>
      <c r="F116" s="9">
        <f>Historicals!F170</f>
        <v>53</v>
      </c>
      <c r="G116" s="9">
        <f>Historicals!G170</f>
        <v>46</v>
      </c>
      <c r="H116" s="9">
        <f>Historicals!H170</f>
        <v>43</v>
      </c>
      <c r="I116" s="9">
        <f>Historicals!I170</f>
        <v>42</v>
      </c>
      <c r="J116" s="9"/>
      <c r="K116" s="9"/>
      <c r="L116" s="9"/>
      <c r="M116" s="9"/>
      <c r="N116" s="9"/>
    </row>
    <row r="117" spans="1:17" x14ac:dyDescent="0.25">
      <c r="A117" s="44" t="s">
        <v>130</v>
      </c>
      <c r="B117" s="45" t="str">
        <f>+IFERROR(B116/A116-1,"nm")</f>
        <v>nm</v>
      </c>
      <c r="C117" s="45" t="str">
        <f t="shared" ref="C117" si="278">+IFERROR(C116/B116-1,"nm")</f>
        <v>nm</v>
      </c>
      <c r="D117" s="45" t="str">
        <f t="shared" ref="D117" si="279">+IFERROR(D116/C116-1,"nm")</f>
        <v>nm</v>
      </c>
      <c r="E117" s="45" t="str">
        <f t="shared" ref="E117" si="280">+IFERROR(E116/D116-1,"nm")</f>
        <v>nm</v>
      </c>
      <c r="F117" s="45">
        <f t="shared" ref="F117" si="281">+IFERROR(F116/E116-1,"nm")</f>
        <v>-3.6363636363636376E-2</v>
      </c>
      <c r="G117" s="45">
        <f t="shared" ref="G117" si="282">+IFERROR(G116/F116-1,"nm")</f>
        <v>-0.13207547169811318</v>
      </c>
      <c r="H117" s="45">
        <f t="shared" ref="H117" si="283">+IFERROR(H116/G116-1,"nm")</f>
        <v>-6.5217391304347783E-2</v>
      </c>
      <c r="I117" s="45">
        <f t="shared" ref="I117" si="284">+IFERROR(I116/H116-1,"nm")</f>
        <v>-2.3255813953488413E-2</v>
      </c>
      <c r="J117" s="45"/>
      <c r="K117" s="45"/>
      <c r="L117" s="45"/>
      <c r="M117" s="45"/>
      <c r="N117" s="45"/>
    </row>
    <row r="118" spans="1:17" x14ac:dyDescent="0.25">
      <c r="A118" s="44" t="s">
        <v>134</v>
      </c>
      <c r="B118" s="45" t="str">
        <f>+IFERROR(B116/B$99,"nm")</f>
        <v>nm</v>
      </c>
      <c r="C118" s="45" t="str">
        <f t="shared" ref="C118:I118" si="285">+IFERROR(C116/C$99,"nm")</f>
        <v>nm</v>
      </c>
      <c r="D118" s="45">
        <f t="shared" si="285"/>
        <v>0</v>
      </c>
      <c r="E118" s="45">
        <f t="shared" si="285"/>
        <v>1.064653503677894E-2</v>
      </c>
      <c r="F118" s="45">
        <f t="shared" si="285"/>
        <v>1.0087552341073468E-2</v>
      </c>
      <c r="G118" s="45">
        <f t="shared" si="285"/>
        <v>9.148766905330152E-3</v>
      </c>
      <c r="H118" s="45">
        <f t="shared" si="285"/>
        <v>8.0479131574022079E-3</v>
      </c>
      <c r="I118" s="45">
        <f t="shared" si="285"/>
        <v>7.0528967254408059E-3</v>
      </c>
      <c r="J118" s="45"/>
      <c r="K118" s="45"/>
      <c r="L118" s="45"/>
      <c r="M118" s="45"/>
      <c r="N118" s="45"/>
    </row>
    <row r="119" spans="1:17" x14ac:dyDescent="0.25">
      <c r="A119" s="9" t="s">
        <v>135</v>
      </c>
      <c r="B119" s="9">
        <f>Historicals!B137</f>
        <v>0</v>
      </c>
      <c r="C119" s="9">
        <f>Historicals!C137</f>
        <v>0</v>
      </c>
      <c r="D119" s="9">
        <f>Historicals!D137</f>
        <v>980</v>
      </c>
      <c r="E119" s="9">
        <f>Historicals!E137</f>
        <v>1189</v>
      </c>
      <c r="F119" s="9">
        <f>Historicals!F137</f>
        <v>1323</v>
      </c>
      <c r="G119" s="9">
        <f>Historicals!G137</f>
        <v>1184</v>
      </c>
      <c r="H119" s="9">
        <f>Historicals!H137</f>
        <v>1530</v>
      </c>
      <c r="I119" s="9">
        <f>Historicals!I137</f>
        <v>1896</v>
      </c>
      <c r="J119" s="9"/>
      <c r="K119" s="9"/>
      <c r="L119" s="9"/>
      <c r="M119" s="9"/>
      <c r="N119" s="9"/>
    </row>
    <row r="120" spans="1:17" x14ac:dyDescent="0.25">
      <c r="A120" s="44" t="s">
        <v>130</v>
      </c>
      <c r="B120" s="45" t="str">
        <f>+IFERROR(B119/A119-1,"nm")</f>
        <v>nm</v>
      </c>
      <c r="C120" s="45" t="str">
        <f>+IFERROR(C119/B119-1,"nm")</f>
        <v>nm</v>
      </c>
      <c r="D120" s="45" t="str">
        <f t="shared" ref="D120" si="286">+IFERROR(D119/C119-1,"nm")</f>
        <v>nm</v>
      </c>
      <c r="E120" s="45">
        <f t="shared" ref="E120" si="287">+IFERROR(E119/D119-1,"nm")</f>
        <v>0.21326530612244898</v>
      </c>
      <c r="F120" s="45">
        <f t="shared" ref="F120" si="288">+IFERROR(F119/E119-1,"nm")</f>
        <v>0.11269974768713209</v>
      </c>
      <c r="G120" s="45">
        <f t="shared" ref="G120" si="289">+IFERROR(G119/F119-1,"nm")</f>
        <v>-0.1050642479213908</v>
      </c>
      <c r="H120" s="45">
        <f t="shared" ref="H120" si="290">+IFERROR(H119/G119-1,"nm")</f>
        <v>0.29222972972972983</v>
      </c>
      <c r="I120" s="45">
        <f t="shared" ref="I120" si="291">+IFERROR(I119/H119-1,"nm")</f>
        <v>0.23921568627450984</v>
      </c>
      <c r="J120" s="45"/>
      <c r="K120" s="45"/>
      <c r="L120" s="45"/>
      <c r="M120" s="45"/>
      <c r="N120" s="45"/>
    </row>
    <row r="121" spans="1:17" x14ac:dyDescent="0.25">
      <c r="A121" s="44" t="s">
        <v>132</v>
      </c>
      <c r="B121" s="45" t="str">
        <f>+IFERROR(B119/B$99,"nm")</f>
        <v>nm</v>
      </c>
      <c r="C121" s="45" t="str">
        <f t="shared" ref="C121:I121" si="292">+IFERROR(C119/C$99,"nm")</f>
        <v>nm</v>
      </c>
      <c r="D121" s="45">
        <f t="shared" si="292"/>
        <v>0.20688199282246147</v>
      </c>
      <c r="E121" s="45">
        <f t="shared" si="292"/>
        <v>0.23015873015873015</v>
      </c>
      <c r="F121" s="45">
        <f t="shared" si="292"/>
        <v>0.25180814617434338</v>
      </c>
      <c r="G121" s="45">
        <f t="shared" si="292"/>
        <v>0.2354813046937152</v>
      </c>
      <c r="H121" s="45">
        <f t="shared" si="292"/>
        <v>0.28635597978663674</v>
      </c>
      <c r="I121" s="45">
        <f t="shared" si="292"/>
        <v>0.31838790931989924</v>
      </c>
      <c r="J121" s="45"/>
      <c r="K121" s="45"/>
      <c r="L121" s="45"/>
      <c r="M121" s="45"/>
      <c r="N121" s="45"/>
    </row>
    <row r="122" spans="1:17" x14ac:dyDescent="0.25">
      <c r="A122" s="9" t="s">
        <v>136</v>
      </c>
      <c r="B122" s="9">
        <f>Historicals!B159</f>
        <v>0</v>
      </c>
      <c r="C122" s="9">
        <f>Historicals!C159</f>
        <v>0</v>
      </c>
      <c r="D122" s="9">
        <f>Historicals!D159</f>
        <v>0</v>
      </c>
      <c r="E122" s="9">
        <f>Historicals!E159</f>
        <v>49</v>
      </c>
      <c r="F122" s="9">
        <f>Historicals!F159</f>
        <v>47</v>
      </c>
      <c r="G122" s="9">
        <f>Historicals!G159</f>
        <v>41</v>
      </c>
      <c r="H122" s="9">
        <f>Historicals!H159</f>
        <v>54</v>
      </c>
      <c r="I122" s="9">
        <f>Historicals!I159</f>
        <v>56</v>
      </c>
      <c r="J122" s="9"/>
      <c r="K122" s="9"/>
      <c r="L122" s="9"/>
      <c r="M122" s="9"/>
      <c r="N122" s="9"/>
    </row>
    <row r="123" spans="1:17" x14ac:dyDescent="0.25">
      <c r="A123" s="44" t="s">
        <v>130</v>
      </c>
      <c r="B123" s="45" t="str">
        <f>+IFERROR(B122/A122-1,"nm")</f>
        <v>nm</v>
      </c>
      <c r="C123" s="45" t="str">
        <f>+IFERROR(C122/B122-1,"nm")</f>
        <v>nm</v>
      </c>
      <c r="D123" s="45" t="str">
        <f t="shared" ref="D123" si="293">+IFERROR(D122/C122-1,"nm")</f>
        <v>nm</v>
      </c>
      <c r="E123" s="45" t="str">
        <f t="shared" ref="E123" si="294">+IFERROR(E122/D122-1,"nm")</f>
        <v>nm</v>
      </c>
      <c r="F123" s="45">
        <f t="shared" ref="F123" si="295">+IFERROR(F122/E122-1,"nm")</f>
        <v>-4.081632653061229E-2</v>
      </c>
      <c r="G123" s="45">
        <f t="shared" ref="G123" si="296">+IFERROR(G122/F122-1,"nm")</f>
        <v>-0.12765957446808507</v>
      </c>
      <c r="H123" s="45">
        <f t="shared" ref="H123" si="297">+IFERROR(H122/G122-1,"nm")</f>
        <v>0.31707317073170738</v>
      </c>
      <c r="I123" s="45">
        <f t="shared" ref="I123" si="298">+IFERROR(I122/H122-1,"nm")</f>
        <v>3.7037037037036979E-2</v>
      </c>
      <c r="J123" s="45"/>
      <c r="K123" s="45"/>
      <c r="L123" s="45"/>
      <c r="M123" s="45"/>
      <c r="N123" s="45"/>
    </row>
    <row r="124" spans="1:17" x14ac:dyDescent="0.25">
      <c r="A124" s="44" t="s">
        <v>134</v>
      </c>
      <c r="B124" s="45" t="str">
        <f>+IFERROR(B122/B99,"nm")</f>
        <v>nm</v>
      </c>
      <c r="C124" s="45" t="str">
        <f t="shared" ref="C124:I124" si="299">+IFERROR(C122/C99,"nm")</f>
        <v>nm</v>
      </c>
      <c r="D124" s="45">
        <f t="shared" si="299"/>
        <v>0</v>
      </c>
      <c r="E124" s="45">
        <f t="shared" si="299"/>
        <v>9.485094850948509E-3</v>
      </c>
      <c r="F124" s="45">
        <f t="shared" si="299"/>
        <v>8.9455652835934533E-3</v>
      </c>
      <c r="G124" s="45">
        <f t="shared" si="299"/>
        <v>8.1543357199681775E-3</v>
      </c>
      <c r="H124" s="45">
        <f t="shared" si="299"/>
        <v>1.0106681639528355E-2</v>
      </c>
      <c r="I124" s="45">
        <f t="shared" si="299"/>
        <v>9.4038623005877411E-3</v>
      </c>
      <c r="J124" s="45"/>
      <c r="K124" s="45"/>
      <c r="L124" s="45"/>
      <c r="M124" s="45"/>
      <c r="N124" s="45"/>
    </row>
    <row r="125" spans="1:17" x14ac:dyDescent="0.25">
      <c r="A125" s="42" t="str">
        <f>Historicals!A125</f>
        <v>Converse</v>
      </c>
      <c r="B125" s="16">
        <f t="shared" ref="B125" si="300">+C125-1</f>
        <v>2015</v>
      </c>
      <c r="C125" s="16">
        <f t="shared" ref="C125" si="301">+D125-1</f>
        <v>2016</v>
      </c>
      <c r="D125" s="16">
        <f t="shared" ref="D125" si="302">+E125-1</f>
        <v>2017</v>
      </c>
      <c r="E125" s="16">
        <f t="shared" ref="E125" si="303">+F125-1</f>
        <v>2018</v>
      </c>
      <c r="F125" s="16">
        <f t="shared" ref="F125" si="304">+G125-1</f>
        <v>2019</v>
      </c>
      <c r="G125" s="16">
        <f t="shared" ref="G125" si="305">+H125-1</f>
        <v>2020</v>
      </c>
      <c r="H125" s="16">
        <f>+I125-1</f>
        <v>2021</v>
      </c>
      <c r="I125" s="16">
        <v>2022</v>
      </c>
      <c r="J125" s="38">
        <f>+I125+1</f>
        <v>2023</v>
      </c>
      <c r="K125" s="38">
        <f t="shared" ref="K125:N125" si="306">+J125+1</f>
        <v>2024</v>
      </c>
      <c r="L125" s="38">
        <f t="shared" si="306"/>
        <v>2025</v>
      </c>
      <c r="M125" s="38">
        <f t="shared" si="306"/>
        <v>2026</v>
      </c>
      <c r="N125" s="38">
        <f t="shared" si="306"/>
        <v>2027</v>
      </c>
    </row>
    <row r="126" spans="1:17" x14ac:dyDescent="0.25">
      <c r="A126" s="9" t="s">
        <v>137</v>
      </c>
      <c r="B126" s="9">
        <f>Historicals!B125</f>
        <v>1982</v>
      </c>
      <c r="C126" s="9">
        <f>Historicals!C125</f>
        <v>1955</v>
      </c>
      <c r="D126" s="9">
        <f>Historicals!D125</f>
        <v>2042</v>
      </c>
      <c r="E126" s="9">
        <f>E128+E132+E136+E140</f>
        <v>1886</v>
      </c>
      <c r="F126" s="9">
        <f t="shared" ref="F126:I126" si="307">F128+F132+F136+F140</f>
        <v>1906</v>
      </c>
      <c r="G126" s="9">
        <f t="shared" si="307"/>
        <v>1846</v>
      </c>
      <c r="H126" s="9">
        <f t="shared" si="307"/>
        <v>2205</v>
      </c>
      <c r="I126" s="9">
        <f t="shared" si="307"/>
        <v>2346</v>
      </c>
      <c r="J126" s="9"/>
      <c r="K126" s="9"/>
      <c r="L126" s="9"/>
      <c r="M126" s="9"/>
      <c r="N126" s="9"/>
      <c r="O126" t="s">
        <v>157</v>
      </c>
    </row>
    <row r="127" spans="1:17" x14ac:dyDescent="0.25">
      <c r="A127" s="43" t="s">
        <v>130</v>
      </c>
      <c r="B127" s="45" t="str">
        <f>+IFERROR(B126/A126-1,"nm")</f>
        <v>nm</v>
      </c>
      <c r="C127" s="45">
        <f>+IFERROR(C126/B126-1,"nm")</f>
        <v>-1.3622603430877955E-2</v>
      </c>
      <c r="D127" s="45">
        <f t="shared" ref="D127" si="308">+IFERROR(D126/C126-1,"nm")</f>
        <v>4.4501278772378416E-2</v>
      </c>
      <c r="E127" s="45">
        <f t="shared" ref="E127" si="309">+IFERROR(E126/D126-1,"nm")</f>
        <v>-7.6395690499510338E-2</v>
      </c>
      <c r="F127" s="45">
        <f t="shared" ref="F127" si="310">+IFERROR(F126/E126-1,"nm")</f>
        <v>1.0604453870625585E-2</v>
      </c>
      <c r="G127" s="45">
        <f t="shared" ref="G127" si="311">+IFERROR(G126/F126-1,"nm")</f>
        <v>-3.147953830010497E-2</v>
      </c>
      <c r="H127" s="45">
        <f t="shared" ref="H127" si="312">+IFERROR(H126/G126-1,"nm")</f>
        <v>0.19447453954496208</v>
      </c>
      <c r="I127" s="45">
        <f t="shared" ref="I127" si="313">+IFERROR(I126/H126-1,"nm")</f>
        <v>6.3945578231292544E-2</v>
      </c>
      <c r="J127" s="45"/>
      <c r="K127" s="45"/>
      <c r="L127" s="45"/>
      <c r="M127" s="45"/>
      <c r="N127" s="45"/>
    </row>
    <row r="128" spans="1:17" x14ac:dyDescent="0.25">
      <c r="A128" s="48" t="s">
        <v>114</v>
      </c>
      <c r="B128" s="9">
        <f>Historicals!B126</f>
        <v>0</v>
      </c>
      <c r="C128" s="9">
        <f>Historicals!C126</f>
        <v>0</v>
      </c>
      <c r="D128" s="9">
        <f>Historicals!D126</f>
        <v>0</v>
      </c>
      <c r="E128" s="9">
        <f>Historicals!E126</f>
        <v>1611</v>
      </c>
      <c r="F128" s="9">
        <f>Historicals!F126</f>
        <v>1658</v>
      </c>
      <c r="G128" s="9">
        <f>Historicals!G126</f>
        <v>1642</v>
      </c>
      <c r="H128" s="9">
        <f>Historicals!H126</f>
        <v>1986</v>
      </c>
      <c r="I128" s="9">
        <f>Historicals!I126</f>
        <v>2094</v>
      </c>
      <c r="J128" s="9"/>
      <c r="K128" s="9"/>
      <c r="L128" s="9"/>
      <c r="M128" s="9"/>
      <c r="N128" s="9"/>
      <c r="O128" s="9"/>
      <c r="P128" s="9"/>
      <c r="Q128" s="9">
        <f t="shared" ref="M128:Q128" si="314">J128+J132+J136+J140</f>
        <v>0</v>
      </c>
    </row>
    <row r="129" spans="1:16" x14ac:dyDescent="0.25">
      <c r="A129" s="43" t="s">
        <v>130</v>
      </c>
      <c r="B129" s="45" t="str">
        <f>+IFERROR(B128/A128-1,"nm")</f>
        <v>nm</v>
      </c>
      <c r="C129" s="45" t="str">
        <f>+IFERROR(C128/B128-1,"nm")</f>
        <v>nm</v>
      </c>
      <c r="D129" s="45" t="str">
        <f t="shared" ref="D129" si="315">+IFERROR(D128/C128-1,"nm")</f>
        <v>nm</v>
      </c>
      <c r="E129" s="45" t="str">
        <f t="shared" ref="E129" si="316">+IFERROR(E128/D128-1,"nm")</f>
        <v>nm</v>
      </c>
      <c r="F129" s="45">
        <f t="shared" ref="F129" si="317">+IFERROR(F128/E128-1,"nm")</f>
        <v>2.9174425822470429E-2</v>
      </c>
      <c r="G129" s="45">
        <f t="shared" ref="G129" si="318">+IFERROR(G128/F128-1,"nm")</f>
        <v>-9.6501809408926498E-3</v>
      </c>
      <c r="H129" s="45">
        <f t="shared" ref="H129" si="319">+IFERROR(H128/G128-1,"nm")</f>
        <v>0.2095006090133984</v>
      </c>
      <c r="I129" s="45">
        <f t="shared" ref="I129" si="320">+IFERROR(I128/H128-1,"nm")</f>
        <v>5.4380664652567967E-2</v>
      </c>
      <c r="J129" s="45"/>
      <c r="K129" s="45"/>
      <c r="L129" s="45"/>
      <c r="M129" s="45"/>
      <c r="N129" s="45"/>
    </row>
    <row r="130" spans="1:16" x14ac:dyDescent="0.25">
      <c r="A130" s="43" t="s">
        <v>138</v>
      </c>
      <c r="B130" s="30">
        <f>Historicals!B198</f>
        <v>0</v>
      </c>
      <c r="C130" s="30">
        <f>Historicals!C198</f>
        <v>0</v>
      </c>
      <c r="D130" s="30">
        <f>Historicals!D198</f>
        <v>0</v>
      </c>
      <c r="E130" s="30">
        <f>Historicals!E198</f>
        <v>0</v>
      </c>
      <c r="F130" s="30">
        <f>Historicals!F198</f>
        <v>0.05</v>
      </c>
      <c r="G130" s="30">
        <f>Historicals!G198</f>
        <v>0.01</v>
      </c>
      <c r="H130" s="30">
        <f>Historicals!H198</f>
        <v>0.17</v>
      </c>
      <c r="I130" s="30">
        <f>Historicals!I198</f>
        <v>0.06</v>
      </c>
      <c r="J130" s="30"/>
      <c r="K130" s="30"/>
      <c r="L130" s="30"/>
      <c r="M130" s="30"/>
      <c r="N130" s="30"/>
    </row>
    <row r="131" spans="1:16" x14ac:dyDescent="0.25">
      <c r="A131" s="43" t="s">
        <v>139</v>
      </c>
      <c r="B131" s="45" t="str">
        <f>+IFERROR(B130-B129,"nm")</f>
        <v>nm</v>
      </c>
      <c r="C131" s="45" t="str">
        <f t="shared" ref="C131" si="321">+IFERROR(C130-C129,"nm")</f>
        <v>nm</v>
      </c>
      <c r="D131" s="45" t="str">
        <f t="shared" ref="D131" si="322">+IFERROR(D130-D129,"nm")</f>
        <v>nm</v>
      </c>
      <c r="E131" s="45" t="str">
        <f t="shared" ref="E131" si="323">+IFERROR(E130-E129,"nm")</f>
        <v>nm</v>
      </c>
      <c r="F131" s="45">
        <f t="shared" ref="F131" si="324">+IFERROR(F130-F129,"nm")</f>
        <v>2.0825574177529574E-2</v>
      </c>
      <c r="G131" s="45">
        <f t="shared" ref="G131" si="325">+IFERROR(G130-G129,"nm")</f>
        <v>1.9650180940892652E-2</v>
      </c>
      <c r="H131" s="45">
        <f t="shared" ref="H131" si="326">+IFERROR(H130-H129,"nm")</f>
        <v>-3.9500609013398386E-2</v>
      </c>
      <c r="I131" s="45">
        <f t="shared" ref="I131" si="327">+IFERROR(I130-I129,"nm")</f>
        <v>5.6193353474320307E-3</v>
      </c>
      <c r="J131" s="45"/>
      <c r="K131" s="45"/>
      <c r="L131" s="45"/>
      <c r="M131" s="45"/>
      <c r="N131" s="45"/>
    </row>
    <row r="132" spans="1:16" x14ac:dyDescent="0.25">
      <c r="A132" s="48" t="s">
        <v>115</v>
      </c>
      <c r="B132" s="9">
        <f>Historicals!B127</f>
        <v>0</v>
      </c>
      <c r="C132" s="9">
        <f>Historicals!C127</f>
        <v>0</v>
      </c>
      <c r="D132" s="9">
        <f>Historicals!D127</f>
        <v>0</v>
      </c>
      <c r="E132" s="9">
        <f>Historicals!E127</f>
        <v>144</v>
      </c>
      <c r="F132" s="9">
        <f>Historicals!F127</f>
        <v>118</v>
      </c>
      <c r="G132" s="9">
        <f>Historicals!G127</f>
        <v>89</v>
      </c>
      <c r="H132" s="9">
        <f>Historicals!H127</f>
        <v>104</v>
      </c>
      <c r="I132" s="9">
        <f>Historicals!I127</f>
        <v>103</v>
      </c>
      <c r="J132" s="9"/>
      <c r="K132" s="9"/>
      <c r="L132" s="9"/>
      <c r="M132" s="9"/>
      <c r="N132" s="9"/>
    </row>
    <row r="133" spans="1:16" x14ac:dyDescent="0.25">
      <c r="A133" s="43" t="s">
        <v>130</v>
      </c>
      <c r="B133" s="45" t="str">
        <f>IFERROR(B132/A132-1,"nm")</f>
        <v>nm</v>
      </c>
      <c r="C133" s="45" t="str">
        <f>IFERROR(C132/B132-1,"nm")</f>
        <v>nm</v>
      </c>
      <c r="D133" s="45" t="str">
        <f t="shared" ref="D133" si="328">IFERROR(D132/C132-1,"nm")</f>
        <v>nm</v>
      </c>
      <c r="E133" s="45" t="str">
        <f t="shared" ref="E133" si="329">IFERROR(E132/D132-1,"nm")</f>
        <v>nm</v>
      </c>
      <c r="F133" s="45">
        <f t="shared" ref="F133" si="330">IFERROR(F132/E132-1,"nm")</f>
        <v>-0.18055555555555558</v>
      </c>
      <c r="G133" s="45">
        <f t="shared" ref="G133" si="331">IFERROR(G132/F132-1,"nm")</f>
        <v>-0.24576271186440679</v>
      </c>
      <c r="H133" s="45">
        <f t="shared" ref="H133" si="332">IFERROR(H132/G132-1,"nm")</f>
        <v>0.1685393258426966</v>
      </c>
      <c r="I133" s="45">
        <f t="shared" ref="I133" si="333">IFERROR(I132/H132-1,"nm")</f>
        <v>-9.6153846153845812E-3</v>
      </c>
      <c r="J133" s="45"/>
      <c r="K133" s="45"/>
      <c r="L133" s="45"/>
      <c r="M133" s="45"/>
      <c r="N133" s="45"/>
    </row>
    <row r="134" spans="1:16" x14ac:dyDescent="0.25">
      <c r="A134" s="43" t="s">
        <v>138</v>
      </c>
      <c r="B134" s="45">
        <f>Historicals!B199</f>
        <v>0</v>
      </c>
      <c r="C134" s="45">
        <f>Historicals!C199</f>
        <v>0</v>
      </c>
      <c r="D134" s="45">
        <f>Historicals!D199</f>
        <v>0</v>
      </c>
      <c r="E134" s="45">
        <f>Historicals!E199</f>
        <v>0</v>
      </c>
      <c r="F134" s="45">
        <f>Historicals!F199</f>
        <v>-0.17</v>
      </c>
      <c r="G134" s="45">
        <f>Historicals!G199</f>
        <v>-0.22</v>
      </c>
      <c r="H134" s="45">
        <f>Historicals!H199</f>
        <v>0.13</v>
      </c>
      <c r="I134" s="45">
        <f>Historicals!I199</f>
        <v>-0.03</v>
      </c>
      <c r="J134" s="45"/>
      <c r="K134" s="45"/>
      <c r="L134" s="45"/>
      <c r="M134" s="45"/>
      <c r="N134" s="45"/>
    </row>
    <row r="135" spans="1:16" x14ac:dyDescent="0.25">
      <c r="A135" s="43" t="s">
        <v>139</v>
      </c>
      <c r="B135" s="45" t="str">
        <f>+IFERROR(B134-B133,"nm")</f>
        <v>nm</v>
      </c>
      <c r="C135" s="45" t="str">
        <f t="shared" ref="C135" si="334">+IFERROR(C134-C133,"nm")</f>
        <v>nm</v>
      </c>
      <c r="D135" s="45" t="str">
        <f t="shared" ref="D135" si="335">+IFERROR(D134-D133,"nm")</f>
        <v>nm</v>
      </c>
      <c r="E135" s="45" t="str">
        <f>+IFERROR(E134-E133,"nm")</f>
        <v>nm</v>
      </c>
      <c r="F135" s="45">
        <f t="shared" ref="F135" si="336">+IFERROR(F134-F133,"nm")</f>
        <v>1.0555555555555568E-2</v>
      </c>
      <c r="G135" s="45">
        <f>+IFERROR(G134-G133,"nm")</f>
        <v>2.576271186440679E-2</v>
      </c>
      <c r="H135" s="45">
        <f t="shared" ref="H135" si="337">+IFERROR(H134-H133,"nm")</f>
        <v>-3.8539325842696592E-2</v>
      </c>
      <c r="I135" s="45">
        <f t="shared" ref="I135" si="338">+IFERROR(I134-I133,"nm")</f>
        <v>-2.0384615384615418E-2</v>
      </c>
      <c r="J135" s="45"/>
      <c r="K135" s="45"/>
      <c r="L135" s="45"/>
      <c r="M135" s="45"/>
      <c r="N135" s="45"/>
    </row>
    <row r="136" spans="1:16" x14ac:dyDescent="0.25">
      <c r="A136" s="48" t="s">
        <v>116</v>
      </c>
      <c r="B136" s="9">
        <f>Historicals!B128</f>
        <v>0</v>
      </c>
      <c r="C136" s="9">
        <f>Historicals!C128</f>
        <v>0</v>
      </c>
      <c r="D136" s="9">
        <f>Historicals!D128</f>
        <v>0</v>
      </c>
      <c r="E136" s="9">
        <f>Historicals!E128</f>
        <v>28</v>
      </c>
      <c r="F136" s="9">
        <f>Historicals!F128</f>
        <v>24</v>
      </c>
      <c r="G136" s="9">
        <f>Historicals!G128</f>
        <v>25</v>
      </c>
      <c r="H136" s="9">
        <f>Historicals!H128</f>
        <v>29</v>
      </c>
      <c r="I136" s="9">
        <f>Historicals!I128</f>
        <v>26</v>
      </c>
      <c r="J136" s="9"/>
      <c r="K136" s="9"/>
      <c r="L136" s="9"/>
      <c r="M136" s="9"/>
      <c r="N136" s="9"/>
    </row>
    <row r="137" spans="1:16" x14ac:dyDescent="0.25">
      <c r="A137" s="43" t="s">
        <v>130</v>
      </c>
      <c r="B137" s="45" t="str">
        <f>IFERROR(B136/A136-1,"nm")</f>
        <v>nm</v>
      </c>
      <c r="C137" s="45" t="str">
        <f t="shared" ref="C137" si="339">IFERROR(C136/B136-1,"nm")</f>
        <v>nm</v>
      </c>
      <c r="D137" s="45" t="str">
        <f t="shared" ref="D137" si="340">IFERROR(D136/C136-1,"nm")</f>
        <v>nm</v>
      </c>
      <c r="E137" s="45" t="str">
        <f t="shared" ref="E137" si="341">IFERROR(E136/D136-1,"nm")</f>
        <v>nm</v>
      </c>
      <c r="F137" s="45">
        <f t="shared" ref="F137" si="342">IFERROR(F136/E136-1,"nm")</f>
        <v>-0.1428571428571429</v>
      </c>
      <c r="G137" s="45">
        <f t="shared" ref="G137" si="343">IFERROR(G136/F136-1,"nm")</f>
        <v>4.1666666666666741E-2</v>
      </c>
      <c r="H137" s="45">
        <f t="shared" ref="H137" si="344">IFERROR(H136/G136-1,"nm")</f>
        <v>0.15999999999999992</v>
      </c>
      <c r="I137" s="45">
        <f t="shared" ref="I137" si="345">IFERROR(I136/H136-1,"nm")</f>
        <v>-0.10344827586206895</v>
      </c>
      <c r="J137" s="45"/>
      <c r="K137" s="45"/>
      <c r="L137" s="45"/>
      <c r="M137" s="45"/>
      <c r="N137" s="45"/>
    </row>
    <row r="138" spans="1:16" x14ac:dyDescent="0.25">
      <c r="A138" s="43" t="s">
        <v>138</v>
      </c>
      <c r="B138" s="45">
        <f>Historicals!B200</f>
        <v>0</v>
      </c>
      <c r="C138" s="45">
        <f>Historicals!C200</f>
        <v>0</v>
      </c>
      <c r="D138" s="45">
        <f>Historicals!D200</f>
        <v>0</v>
      </c>
      <c r="E138" s="45">
        <f>Historicals!E200</f>
        <v>0</v>
      </c>
      <c r="F138" s="45">
        <f>Historicals!F200</f>
        <v>-0.13</v>
      </c>
      <c r="G138" s="45">
        <f>Historicals!G200</f>
        <v>0.08</v>
      </c>
      <c r="H138" s="45">
        <f>Historicals!H200</f>
        <v>0.14000000000000001</v>
      </c>
      <c r="I138" s="45">
        <f>Historicals!I200</f>
        <v>-0.16</v>
      </c>
      <c r="J138" s="45"/>
      <c r="K138" s="45"/>
      <c r="L138" s="45"/>
      <c r="M138" s="45"/>
      <c r="N138" s="45"/>
    </row>
    <row r="139" spans="1:16" x14ac:dyDescent="0.25">
      <c r="A139" s="43" t="s">
        <v>139</v>
      </c>
      <c r="B139" s="45" t="str">
        <f>+IFERROR(B138-B137,"nm")</f>
        <v>nm</v>
      </c>
      <c r="C139" s="45" t="str">
        <f t="shared" ref="C139" si="346">+IFERROR(C138-C137,"nm")</f>
        <v>nm</v>
      </c>
      <c r="D139" s="45" t="str">
        <f t="shared" ref="D139" si="347">+IFERROR(D138-D137,"nm")</f>
        <v>nm</v>
      </c>
      <c r="E139" s="45" t="str">
        <f t="shared" ref="E139" si="348">+IFERROR(E138-E137,"nm")</f>
        <v>nm</v>
      </c>
      <c r="F139" s="45">
        <f t="shared" ref="F139" si="349">+IFERROR(F138-F137,"nm")</f>
        <v>1.28571428571429E-2</v>
      </c>
      <c r="G139" s="45">
        <f t="shared" ref="G139" si="350">+IFERROR(G138-G137,"nm")</f>
        <v>3.8333333333333261E-2</v>
      </c>
      <c r="H139" s="45">
        <f t="shared" ref="H139" si="351">+IFERROR(H138-H137,"nm")</f>
        <v>-1.9999999999999907E-2</v>
      </c>
      <c r="I139" s="45">
        <f t="shared" ref="I139" si="352">+IFERROR(I138-I137,"nm")</f>
        <v>-5.6551724137931053E-2</v>
      </c>
      <c r="J139" s="45"/>
      <c r="K139" s="45"/>
      <c r="L139" s="45"/>
      <c r="M139" s="45"/>
      <c r="N139" s="45"/>
    </row>
    <row r="140" spans="1:16" x14ac:dyDescent="0.25">
      <c r="A140" s="48" t="s">
        <v>146</v>
      </c>
      <c r="B140" s="9">
        <f>Historicals!B129</f>
        <v>0</v>
      </c>
      <c r="C140" s="9">
        <f>Historicals!C129</f>
        <v>0</v>
      </c>
      <c r="D140" s="9">
        <f>Historicals!D129</f>
        <v>0</v>
      </c>
      <c r="E140" s="9">
        <f>Historicals!E129</f>
        <v>103</v>
      </c>
      <c r="F140" s="9">
        <f>Historicals!F129</f>
        <v>106</v>
      </c>
      <c r="G140" s="9">
        <f>Historicals!G129</f>
        <v>90</v>
      </c>
      <c r="H140" s="9">
        <f>Historicals!H129</f>
        <v>86</v>
      </c>
      <c r="I140" s="9">
        <f>Historicals!I129</f>
        <v>123</v>
      </c>
      <c r="J140" s="9"/>
      <c r="K140" s="9"/>
      <c r="L140" s="9"/>
      <c r="M140" s="9"/>
      <c r="N140" s="9"/>
    </row>
    <row r="141" spans="1:16" x14ac:dyDescent="0.25">
      <c r="A141" s="43" t="s">
        <v>130</v>
      </c>
      <c r="B141" s="45" t="str">
        <f>IFERROR(B140/A140-1,"nm")</f>
        <v>nm</v>
      </c>
      <c r="C141" s="45" t="str">
        <f t="shared" ref="C141" si="353">IFERROR(C140/B140-1,"nm")</f>
        <v>nm</v>
      </c>
      <c r="D141" s="45" t="str">
        <f t="shared" ref="D141" si="354">IFERROR(D140/C140-1,"nm")</f>
        <v>nm</v>
      </c>
      <c r="E141" s="45" t="str">
        <f t="shared" ref="E141" si="355">IFERROR(E140/D140-1,"nm")</f>
        <v>nm</v>
      </c>
      <c r="F141" s="45">
        <f t="shared" ref="F141" si="356">IFERROR(F140/E140-1,"nm")</f>
        <v>2.9126213592232997E-2</v>
      </c>
      <c r="G141" s="45">
        <f t="shared" ref="G141" si="357">IFERROR(G140/F140-1,"nm")</f>
        <v>-0.15094339622641506</v>
      </c>
      <c r="H141" s="45">
        <f t="shared" ref="H141" si="358">IFERROR(H140/G140-1,"nm")</f>
        <v>-4.4444444444444398E-2</v>
      </c>
      <c r="I141" s="45">
        <f t="shared" ref="I141" si="359">IFERROR(I140/H140-1,"nm")</f>
        <v>0.43023255813953498</v>
      </c>
      <c r="J141" s="45"/>
      <c r="K141" s="45"/>
      <c r="L141" s="45"/>
      <c r="M141" s="45"/>
      <c r="N141" s="45"/>
    </row>
    <row r="142" spans="1:16" x14ac:dyDescent="0.25">
      <c r="A142" s="43" t="s">
        <v>138</v>
      </c>
      <c r="B142" s="45">
        <f>Historicals!B201</f>
        <v>0</v>
      </c>
      <c r="C142" s="45">
        <f>+Historicals!C201</f>
        <v>0</v>
      </c>
      <c r="D142" s="45">
        <f>+Historicals!D201</f>
        <v>0</v>
      </c>
      <c r="E142" s="45">
        <f>+Historicals!E201</f>
        <v>0</v>
      </c>
      <c r="F142" s="45">
        <f>+Historicals!F201</f>
        <v>0.04</v>
      </c>
      <c r="G142" s="45">
        <f>+Historicals!G201</f>
        <v>-0.14000000000000001</v>
      </c>
      <c r="H142" s="45">
        <f>+Historicals!H201</f>
        <v>-0.01</v>
      </c>
      <c r="I142" s="45">
        <f>+Historicals!I201</f>
        <v>0.42</v>
      </c>
      <c r="J142" s="45"/>
      <c r="K142" s="45"/>
      <c r="L142" s="45"/>
      <c r="M142" s="45"/>
      <c r="N142" s="45"/>
    </row>
    <row r="143" spans="1:16" x14ac:dyDescent="0.25">
      <c r="A143" s="43" t="s">
        <v>139</v>
      </c>
      <c r="B143" s="45" t="str">
        <f>+IFERROR(B142-B141,"nm")</f>
        <v>nm</v>
      </c>
      <c r="C143" s="45" t="str">
        <f t="shared" ref="C143" si="360">+IFERROR(C142-C141,"nm")</f>
        <v>nm</v>
      </c>
      <c r="D143" s="45" t="str">
        <f t="shared" ref="D143" si="361">+IFERROR(D142-D141,"nm")</f>
        <v>nm</v>
      </c>
      <c r="E143" s="45" t="str">
        <f t="shared" ref="E143" si="362">+IFERROR(E142-E141,"nm")</f>
        <v>nm</v>
      </c>
      <c r="F143" s="45">
        <f>+IFERROR(F142-F141,"nm")</f>
        <v>1.0873786407767004E-2</v>
      </c>
      <c r="G143" s="45">
        <f t="shared" ref="G143" si="363">+IFERROR(G142-G141,"nm")</f>
        <v>1.0943396226415048E-2</v>
      </c>
      <c r="H143" s="45">
        <f t="shared" ref="H143" si="364">+IFERROR(H142-H141,"nm")</f>
        <v>3.4444444444444396E-2</v>
      </c>
      <c r="I143" s="45">
        <f t="shared" ref="I143" si="365">+IFERROR(I142-I141,"nm")</f>
        <v>-1.0232558139534997E-2</v>
      </c>
      <c r="J143" s="45"/>
      <c r="K143" s="45"/>
      <c r="L143" s="45"/>
      <c r="M143" s="45"/>
      <c r="N143" s="45"/>
    </row>
    <row r="144" spans="1:16" x14ac:dyDescent="0.25">
      <c r="A144" s="9" t="s">
        <v>131</v>
      </c>
      <c r="B144" s="9">
        <f t="shared" ref="B144:I144" si="366">B150+B147</f>
        <v>535</v>
      </c>
      <c r="C144" s="9">
        <f t="shared" si="366"/>
        <v>514</v>
      </c>
      <c r="D144" s="9">
        <f t="shared" si="366"/>
        <v>505</v>
      </c>
      <c r="E144" s="9">
        <f t="shared" si="366"/>
        <v>343</v>
      </c>
      <c r="F144" s="9">
        <f t="shared" si="366"/>
        <v>334</v>
      </c>
      <c r="G144" s="9">
        <f t="shared" si="366"/>
        <v>322</v>
      </c>
      <c r="H144" s="9">
        <f t="shared" si="366"/>
        <v>569</v>
      </c>
      <c r="I144" s="9">
        <f t="shared" si="366"/>
        <v>691</v>
      </c>
      <c r="J144" s="9"/>
      <c r="K144" s="9"/>
      <c r="L144" s="9"/>
      <c r="M144" s="9"/>
      <c r="N144" s="9"/>
      <c r="O144" s="12"/>
      <c r="P144" s="12"/>
    </row>
    <row r="145" spans="1:16" x14ac:dyDescent="0.25">
      <c r="A145" s="44" t="s">
        <v>130</v>
      </c>
      <c r="B145" s="45" t="str">
        <f>+IFERROR(B144/A144-1,"nm")</f>
        <v>nm</v>
      </c>
      <c r="C145" s="45">
        <f>+IFERROR(C144/B144-1,"nm")</f>
        <v>-3.9252336448598157E-2</v>
      </c>
      <c r="D145" s="45">
        <f t="shared" ref="D145" si="367">+IFERROR(D144/C144-1,"nm")</f>
        <v>-1.7509727626459193E-2</v>
      </c>
      <c r="E145" s="45">
        <f t="shared" ref="E145" si="368">+IFERROR(E144/D144-1,"nm")</f>
        <v>-0.32079207920792074</v>
      </c>
      <c r="F145" s="45">
        <f t="shared" ref="F145" si="369">+IFERROR(F144/E144-1,"nm")</f>
        <v>-2.6239067055393583E-2</v>
      </c>
      <c r="G145" s="45">
        <f t="shared" ref="G145" si="370">+IFERROR(G144/F144-1,"nm")</f>
        <v>-3.59281437125748E-2</v>
      </c>
      <c r="H145" s="45">
        <f t="shared" ref="H145" si="371">+IFERROR(H144/G144-1,"nm")</f>
        <v>0.76708074534161486</v>
      </c>
      <c r="I145" s="45">
        <f t="shared" ref="I145" si="372">+IFERROR(I144/H144-1,"nm")</f>
        <v>0.21441124780316345</v>
      </c>
      <c r="J145" s="45"/>
      <c r="K145" s="45"/>
      <c r="L145" s="45"/>
      <c r="M145" s="45"/>
      <c r="N145" s="45"/>
    </row>
    <row r="146" spans="1:16" x14ac:dyDescent="0.25">
      <c r="A146" s="44" t="s">
        <v>132</v>
      </c>
      <c r="B146" s="45">
        <f>+IFERROR(B144/B$126,"nm")</f>
        <v>0.26992936427850656</v>
      </c>
      <c r="C146" s="45">
        <f t="shared" ref="C146:I146" si="373">+IFERROR(C144/C$126,"nm")</f>
        <v>0.26291560102301792</v>
      </c>
      <c r="D146" s="45">
        <f t="shared" si="373"/>
        <v>0.24730656219392752</v>
      </c>
      <c r="E146" s="45">
        <f t="shared" si="373"/>
        <v>0.18186638388123011</v>
      </c>
      <c r="F146" s="45">
        <f t="shared" si="373"/>
        <v>0.17523609653725078</v>
      </c>
      <c r="G146" s="45">
        <f t="shared" si="373"/>
        <v>0.17443120260021669</v>
      </c>
      <c r="H146" s="45">
        <f t="shared" si="373"/>
        <v>0.25804988662131517</v>
      </c>
      <c r="I146" s="45">
        <f t="shared" si="373"/>
        <v>0.29454390451832907</v>
      </c>
      <c r="J146" s="45"/>
      <c r="K146" s="45"/>
      <c r="L146" s="45"/>
      <c r="M146" s="45"/>
      <c r="N146" s="45"/>
    </row>
    <row r="147" spans="1:16" x14ac:dyDescent="0.25">
      <c r="A147" s="9" t="s">
        <v>133</v>
      </c>
      <c r="B147" s="9">
        <f>Historicals!B173</f>
        <v>18</v>
      </c>
      <c r="C147" s="9">
        <f>Historicals!C173</f>
        <v>27</v>
      </c>
      <c r="D147" s="9">
        <f>Historicals!D173</f>
        <v>28</v>
      </c>
      <c r="E147" s="9">
        <f>Historicals!E173</f>
        <v>33</v>
      </c>
      <c r="F147" s="9">
        <f>Historicals!F173</f>
        <v>31</v>
      </c>
      <c r="G147" s="9">
        <f>Historicals!G173</f>
        <v>25</v>
      </c>
      <c r="H147" s="9">
        <f>Historicals!H173</f>
        <v>26</v>
      </c>
      <c r="I147" s="9">
        <f>Historicals!I173</f>
        <v>22</v>
      </c>
      <c r="J147" s="9"/>
      <c r="K147" s="9"/>
      <c r="L147" s="9"/>
      <c r="M147" s="9"/>
      <c r="N147" s="9"/>
    </row>
    <row r="148" spans="1:16" x14ac:dyDescent="0.25">
      <c r="A148" s="44" t="s">
        <v>130</v>
      </c>
      <c r="B148" s="45" t="str">
        <f>+IFERROR(B147/A147-1,"nm")</f>
        <v>nm</v>
      </c>
      <c r="C148" s="45">
        <f t="shared" ref="C148" si="374">+IFERROR(C147/B147-1,"nm")</f>
        <v>0.5</v>
      </c>
      <c r="D148" s="45">
        <f t="shared" ref="D148" si="375">+IFERROR(D147/C147-1,"nm")</f>
        <v>3.7037037037036979E-2</v>
      </c>
      <c r="E148" s="45">
        <f t="shared" ref="E148" si="376">+IFERROR(E147/D147-1,"nm")</f>
        <v>0.1785714285714286</v>
      </c>
      <c r="F148" s="45">
        <f t="shared" ref="F148" si="377">+IFERROR(F147/E147-1,"nm")</f>
        <v>-6.0606060606060552E-2</v>
      </c>
      <c r="G148" s="45">
        <f t="shared" ref="G148" si="378">+IFERROR(G147/F147-1,"nm")</f>
        <v>-0.19354838709677424</v>
      </c>
      <c r="H148" s="45">
        <f t="shared" ref="H148" si="379">+IFERROR(H147/G147-1,"nm")</f>
        <v>4.0000000000000036E-2</v>
      </c>
      <c r="I148" s="45">
        <f t="shared" ref="I148" si="380">+IFERROR(I147/H147-1,"nm")</f>
        <v>-0.15384615384615385</v>
      </c>
      <c r="J148" s="45"/>
      <c r="K148" s="45"/>
      <c r="L148" s="45"/>
      <c r="M148" s="45"/>
      <c r="N148" s="45"/>
    </row>
    <row r="149" spans="1:16" x14ac:dyDescent="0.25">
      <c r="A149" s="44" t="s">
        <v>134</v>
      </c>
      <c r="B149" s="45">
        <f>+IFERROR(B147/B$126,"nm")</f>
        <v>9.0817356205852677E-3</v>
      </c>
      <c r="C149" s="45">
        <f t="shared" ref="C149:I149" si="381">+IFERROR(C147/C$126,"nm")</f>
        <v>1.3810741687979539E-2</v>
      </c>
      <c r="D149" s="45">
        <f t="shared" si="381"/>
        <v>1.3712047012732615E-2</v>
      </c>
      <c r="E149" s="45">
        <f t="shared" si="381"/>
        <v>1.7497348886532343E-2</v>
      </c>
      <c r="F149" s="45">
        <f t="shared" si="381"/>
        <v>1.6264428121720881E-2</v>
      </c>
      <c r="G149" s="45">
        <f t="shared" si="381"/>
        <v>1.3542795232936078E-2</v>
      </c>
      <c r="H149" s="45">
        <f t="shared" si="381"/>
        <v>1.1791383219954649E-2</v>
      </c>
      <c r="I149" s="45">
        <f t="shared" si="381"/>
        <v>9.3776641091219103E-3</v>
      </c>
      <c r="J149" s="45"/>
      <c r="K149" s="45"/>
      <c r="L149" s="45"/>
      <c r="M149" s="45"/>
      <c r="N149" s="45"/>
    </row>
    <row r="150" spans="1:16" x14ac:dyDescent="0.25">
      <c r="A150" s="9" t="s">
        <v>135</v>
      </c>
      <c r="B150" s="9">
        <f>Historicals!B140</f>
        <v>517</v>
      </c>
      <c r="C150" s="9">
        <f>Historicals!C140</f>
        <v>487</v>
      </c>
      <c r="D150" s="9">
        <f>Historicals!D140</f>
        <v>477</v>
      </c>
      <c r="E150" s="9">
        <f>Historicals!E140</f>
        <v>310</v>
      </c>
      <c r="F150" s="9">
        <f>Historicals!F140</f>
        <v>303</v>
      </c>
      <c r="G150" s="9">
        <f>Historicals!G140</f>
        <v>297</v>
      </c>
      <c r="H150" s="9">
        <f>Historicals!H140</f>
        <v>543</v>
      </c>
      <c r="I150" s="9">
        <f>Historicals!I140</f>
        <v>669</v>
      </c>
      <c r="J150" s="9"/>
      <c r="K150" s="9"/>
      <c r="L150" s="9"/>
      <c r="M150" s="9"/>
      <c r="N150" s="9"/>
    </row>
    <row r="151" spans="1:16" x14ac:dyDescent="0.25">
      <c r="A151" s="44" t="s">
        <v>130</v>
      </c>
      <c r="B151" s="45" t="str">
        <f>+IFERROR(B150/A150-1,"nm")</f>
        <v>nm</v>
      </c>
      <c r="C151" s="45">
        <f>+IFERROR(C150/B150-1,"nm")</f>
        <v>-5.8027079303675011E-2</v>
      </c>
      <c r="D151" s="45">
        <f t="shared" ref="D151" si="382">+IFERROR(D150/C150-1,"nm")</f>
        <v>-2.0533880903490731E-2</v>
      </c>
      <c r="E151" s="45">
        <f t="shared" ref="E151" si="383">+IFERROR(E150/D150-1,"nm")</f>
        <v>-0.35010482180293501</v>
      </c>
      <c r="F151" s="45">
        <f t="shared" ref="F151" si="384">+IFERROR(F150/E150-1,"nm")</f>
        <v>-2.2580645161290325E-2</v>
      </c>
      <c r="G151" s="45">
        <f t="shared" ref="G151" si="385">+IFERROR(G150/F150-1,"nm")</f>
        <v>-1.980198019801982E-2</v>
      </c>
      <c r="H151" s="45">
        <f t="shared" ref="H151" si="386">+IFERROR(H150/G150-1,"nm")</f>
        <v>0.82828282828282829</v>
      </c>
      <c r="I151" s="45">
        <f t="shared" ref="I151" si="387">+IFERROR(I150/H150-1,"nm")</f>
        <v>0.2320441988950277</v>
      </c>
      <c r="J151" s="45"/>
      <c r="K151" s="45"/>
      <c r="L151" s="45"/>
      <c r="M151" s="45"/>
      <c r="N151" s="45"/>
    </row>
    <row r="152" spans="1:16" x14ac:dyDescent="0.25">
      <c r="A152" s="44" t="s">
        <v>132</v>
      </c>
      <c r="B152" s="45">
        <f>+IFERROR(B150/B$126,"nm")</f>
        <v>0.26084762865792127</v>
      </c>
      <c r="C152" s="45">
        <f t="shared" ref="C152:I152" si="388">+IFERROR(C150/C$126,"nm")</f>
        <v>0.24910485933503837</v>
      </c>
      <c r="D152" s="45">
        <f t="shared" si="388"/>
        <v>0.23359451518119489</v>
      </c>
      <c r="E152" s="45">
        <f t="shared" si="388"/>
        <v>0.16436903499469777</v>
      </c>
      <c r="F152" s="45">
        <f t="shared" si="388"/>
        <v>0.1589716684155299</v>
      </c>
      <c r="G152" s="45">
        <f t="shared" si="388"/>
        <v>0.16088840736728061</v>
      </c>
      <c r="H152" s="45">
        <f t="shared" si="388"/>
        <v>0.24625850340136055</v>
      </c>
      <c r="I152" s="45">
        <f t="shared" si="388"/>
        <v>0.28516624040920718</v>
      </c>
      <c r="J152" s="45"/>
      <c r="K152" s="45"/>
      <c r="L152" s="45"/>
      <c r="M152" s="45"/>
      <c r="N152" s="45"/>
    </row>
    <row r="153" spans="1:16" x14ac:dyDescent="0.25">
      <c r="A153" s="9" t="s">
        <v>136</v>
      </c>
      <c r="B153" s="9">
        <f>Historicals!B162</f>
        <v>69</v>
      </c>
      <c r="C153" s="9">
        <f>Historicals!C162</f>
        <v>39</v>
      </c>
      <c r="D153" s="9">
        <f>Historicals!D162</f>
        <v>30</v>
      </c>
      <c r="E153" s="9">
        <f>Historicals!E162</f>
        <v>22</v>
      </c>
      <c r="F153" s="9">
        <f>Historicals!F162</f>
        <v>333</v>
      </c>
      <c r="G153" s="9">
        <f>Historicals!G162</f>
        <v>12</v>
      </c>
      <c r="H153" s="9">
        <f>Historicals!H162</f>
        <v>7</v>
      </c>
      <c r="I153" s="9">
        <f>Historicals!I162</f>
        <v>9</v>
      </c>
      <c r="J153" s="9"/>
      <c r="K153" s="9"/>
      <c r="L153" s="9"/>
      <c r="M153" s="9"/>
      <c r="N153" s="9"/>
    </row>
    <row r="154" spans="1:16" x14ac:dyDescent="0.25">
      <c r="A154" s="44" t="s">
        <v>130</v>
      </c>
      <c r="B154" s="45" t="str">
        <f>+IFERROR(B153/A153-1,"nm")</f>
        <v>nm</v>
      </c>
      <c r="C154" s="45">
        <f>+IFERROR(C153/B153-1,"nm")</f>
        <v>-0.43478260869565222</v>
      </c>
      <c r="D154" s="45">
        <f t="shared" ref="D154" si="389">+IFERROR(D153/C153-1,"nm")</f>
        <v>-0.23076923076923073</v>
      </c>
      <c r="E154" s="45">
        <f t="shared" ref="E154" si="390">+IFERROR(E153/D153-1,"nm")</f>
        <v>-0.26666666666666672</v>
      </c>
      <c r="F154" s="45">
        <f t="shared" ref="F154" si="391">+IFERROR(F153/E153-1,"nm")</f>
        <v>14.136363636363637</v>
      </c>
      <c r="G154" s="45">
        <f t="shared" ref="G154" si="392">+IFERROR(G153/F153-1,"nm")</f>
        <v>-0.963963963963964</v>
      </c>
      <c r="H154" s="45">
        <f t="shared" ref="H154" si="393">+IFERROR(H153/G153-1,"nm")</f>
        <v>-0.41666666666666663</v>
      </c>
      <c r="I154" s="45">
        <f t="shared" ref="I154" si="394">+IFERROR(I153/H153-1,"nm")</f>
        <v>0.28571428571428581</v>
      </c>
      <c r="J154" s="45"/>
      <c r="K154" s="45"/>
      <c r="L154" s="45"/>
      <c r="M154" s="45"/>
      <c r="N154" s="45"/>
    </row>
    <row r="155" spans="1:16" x14ac:dyDescent="0.25">
      <c r="A155" s="44" t="s">
        <v>134</v>
      </c>
      <c r="B155" s="45">
        <f>+IFERROR(B153/B126,"nm")</f>
        <v>3.481331987891019E-2</v>
      </c>
      <c r="C155" s="45">
        <f t="shared" ref="C155:I155" si="395">+IFERROR(C153/C126,"nm")</f>
        <v>1.9948849104859334E-2</v>
      </c>
      <c r="D155" s="45">
        <f t="shared" si="395"/>
        <v>1.4691478942213516E-2</v>
      </c>
      <c r="E155" s="45">
        <f t="shared" si="395"/>
        <v>1.166489925768823E-2</v>
      </c>
      <c r="F155" s="45">
        <f t="shared" si="395"/>
        <v>0.17471143756558238</v>
      </c>
      <c r="G155" s="45">
        <f t="shared" si="395"/>
        <v>6.5005417118093175E-3</v>
      </c>
      <c r="H155" s="45">
        <f t="shared" si="395"/>
        <v>3.1746031746031746E-3</v>
      </c>
      <c r="I155" s="45">
        <f t="shared" si="395"/>
        <v>3.8363171355498722E-3</v>
      </c>
      <c r="J155" s="45"/>
      <c r="K155" s="45"/>
      <c r="L155" s="45"/>
      <c r="M155" s="45"/>
      <c r="N155" s="45"/>
    </row>
    <row r="156" spans="1:16" x14ac:dyDescent="0.25">
      <c r="A156" s="42" t="str">
        <f>Historicals!A195</f>
        <v>Global Brand Divisions</v>
      </c>
      <c r="B156" s="16">
        <f t="shared" ref="B156" si="396">+C156-1</f>
        <v>2015</v>
      </c>
      <c r="C156" s="16">
        <f t="shared" ref="C156" si="397">+D156-1</f>
        <v>2016</v>
      </c>
      <c r="D156" s="16">
        <f t="shared" ref="D156" si="398">+E156-1</f>
        <v>2017</v>
      </c>
      <c r="E156" s="16">
        <f t="shared" ref="E156" si="399">+F156-1</f>
        <v>2018</v>
      </c>
      <c r="F156" s="16">
        <f t="shared" ref="F156" si="400">+G156-1</f>
        <v>2019</v>
      </c>
      <c r="G156" s="16">
        <f t="shared" ref="G156" si="401">+H156-1</f>
        <v>2020</v>
      </c>
      <c r="H156" s="16">
        <f>+I156-1</f>
        <v>2021</v>
      </c>
      <c r="I156" s="16">
        <v>2022</v>
      </c>
      <c r="J156" s="38">
        <f>+I156+1</f>
        <v>2023</v>
      </c>
      <c r="K156" s="38">
        <f t="shared" ref="K156:N156" si="402">+J156+1</f>
        <v>2024</v>
      </c>
      <c r="L156" s="38">
        <f t="shared" si="402"/>
        <v>2025</v>
      </c>
      <c r="M156" s="38">
        <f t="shared" si="402"/>
        <v>2026</v>
      </c>
      <c r="N156" s="38">
        <f t="shared" si="402"/>
        <v>2027</v>
      </c>
    </row>
    <row r="157" spans="1:16" x14ac:dyDescent="0.25">
      <c r="A157" s="9" t="s">
        <v>137</v>
      </c>
      <c r="B157" s="9">
        <f>+Historicals!B123</f>
        <v>115</v>
      </c>
      <c r="C157" s="9">
        <f>+Historicals!C123</f>
        <v>73</v>
      </c>
      <c r="D157" s="9">
        <f>+Historicals!D123</f>
        <v>73</v>
      </c>
      <c r="E157" s="9">
        <f>+Historicals!E123</f>
        <v>88</v>
      </c>
      <c r="F157" s="9">
        <f>+Historicals!F123</f>
        <v>42</v>
      </c>
      <c r="G157" s="9">
        <f>+Historicals!G123</f>
        <v>30</v>
      </c>
      <c r="H157" s="9">
        <f>+Historicals!H123</f>
        <v>25</v>
      </c>
      <c r="I157" s="9">
        <f>+Historicals!I123</f>
        <v>102</v>
      </c>
      <c r="J157" s="9"/>
      <c r="K157" s="9"/>
      <c r="L157" s="9"/>
      <c r="M157" s="9"/>
      <c r="N157" s="9"/>
    </row>
    <row r="158" spans="1:16" x14ac:dyDescent="0.25">
      <c r="A158" s="43" t="s">
        <v>130</v>
      </c>
      <c r="B158" s="45" t="str">
        <f>+IFERROR(B157/A157-1,"nm")</f>
        <v>nm</v>
      </c>
      <c r="C158" s="45">
        <f>+IFERROR(C157/B157-1,"nm")</f>
        <v>-0.36521739130434783</v>
      </c>
      <c r="D158" s="45">
        <f t="shared" ref="D158" si="403">+IFERROR(D157/C157-1,"nm")</f>
        <v>0</v>
      </c>
      <c r="E158" s="45">
        <f t="shared" ref="E158" si="404">+IFERROR(E157/D157-1,"nm")</f>
        <v>0.20547945205479445</v>
      </c>
      <c r="F158" s="45">
        <f t="shared" ref="F158" si="405">+IFERROR(F157/E157-1,"nm")</f>
        <v>-0.52272727272727271</v>
      </c>
      <c r="G158" s="45">
        <f t="shared" ref="G158" si="406">+IFERROR(G157/F157-1,"nm")</f>
        <v>-0.2857142857142857</v>
      </c>
      <c r="H158" s="45">
        <f t="shared" ref="H158" si="407">+IFERROR(H157/G157-1,"nm")</f>
        <v>-0.16666666666666663</v>
      </c>
      <c r="I158" s="45">
        <f t="shared" ref="I158" si="408">+IFERROR(I157/H157-1,"nm")</f>
        <v>3.08</v>
      </c>
      <c r="J158" s="45"/>
      <c r="K158" s="45"/>
      <c r="L158" s="45"/>
      <c r="M158" s="45"/>
      <c r="N158" s="45"/>
    </row>
    <row r="159" spans="1:16" x14ac:dyDescent="0.25">
      <c r="A159" s="9" t="s">
        <v>131</v>
      </c>
      <c r="B159" s="9">
        <f>B165+B162</f>
        <v>-2057</v>
      </c>
      <c r="C159" s="9">
        <f t="shared" ref="C159:I159" si="409">C165+C162</f>
        <v>-2366</v>
      </c>
      <c r="D159" s="9">
        <f t="shared" si="409"/>
        <v>-2444</v>
      </c>
      <c r="E159" s="9">
        <f t="shared" si="409"/>
        <v>-2441</v>
      </c>
      <c r="F159" s="9">
        <f t="shared" si="409"/>
        <v>-3067</v>
      </c>
      <c r="G159" s="9">
        <f t="shared" si="409"/>
        <v>-3254</v>
      </c>
      <c r="H159" s="9">
        <f t="shared" si="409"/>
        <v>-3434</v>
      </c>
      <c r="I159" s="9">
        <f t="shared" si="409"/>
        <v>-4042</v>
      </c>
      <c r="J159" s="9"/>
      <c r="K159" s="9"/>
      <c r="L159" s="9"/>
      <c r="M159" s="9"/>
      <c r="N159" s="9"/>
      <c r="O159" s="12"/>
      <c r="P159" s="12" t="s">
        <v>148</v>
      </c>
    </row>
    <row r="160" spans="1:16" x14ac:dyDescent="0.25">
      <c r="A160" s="44" t="s">
        <v>130</v>
      </c>
      <c r="B160" s="45" t="str">
        <f>+IFERROR(B159/A159-1,"nm")</f>
        <v>nm</v>
      </c>
      <c r="C160" s="45">
        <f>+IFERROR(C159/B159-1,"nm")</f>
        <v>0.15021876519202726</v>
      </c>
      <c r="D160" s="45">
        <f t="shared" ref="D160" si="410">+IFERROR(D159/C159-1,"nm")</f>
        <v>3.2967032967033072E-2</v>
      </c>
      <c r="E160" s="45">
        <f t="shared" ref="E160" si="411">+IFERROR(E159/D159-1,"nm")</f>
        <v>-1.2274959083469206E-3</v>
      </c>
      <c r="F160" s="45">
        <f t="shared" ref="F160" si="412">+IFERROR(F159/E159-1,"nm")</f>
        <v>0.25645227365833678</v>
      </c>
      <c r="G160" s="45">
        <f t="shared" ref="G160" si="413">+IFERROR(G159/F159-1,"nm")</f>
        <v>6.0971633518095869E-2</v>
      </c>
      <c r="H160" s="45">
        <f t="shared" ref="H160" si="414">+IFERROR(H159/G159-1,"nm")</f>
        <v>5.5316533497234088E-2</v>
      </c>
      <c r="I160" s="45">
        <f t="shared" ref="I160" si="415">+IFERROR(I159/H159-1,"nm")</f>
        <v>0.1770529994175889</v>
      </c>
      <c r="J160" s="45"/>
      <c r="K160" s="45"/>
      <c r="L160" s="45"/>
      <c r="M160" s="45"/>
      <c r="N160" s="45"/>
    </row>
    <row r="161" spans="1:16" x14ac:dyDescent="0.25">
      <c r="A161" s="44" t="s">
        <v>132</v>
      </c>
      <c r="B161" s="45">
        <f>+IFERROR(B159/B$157,"nm")</f>
        <v>-17.88695652173913</v>
      </c>
      <c r="C161" s="45">
        <f t="shared" ref="C161:I161" si="416">+IFERROR(C159/C$157,"nm")</f>
        <v>-32.410958904109592</v>
      </c>
      <c r="D161" s="45">
        <f t="shared" si="416"/>
        <v>-33.479452054794521</v>
      </c>
      <c r="E161" s="45">
        <f t="shared" si="416"/>
        <v>-27.738636363636363</v>
      </c>
      <c r="F161" s="45">
        <f t="shared" si="416"/>
        <v>-73.023809523809518</v>
      </c>
      <c r="G161" s="45">
        <f t="shared" si="416"/>
        <v>-108.46666666666667</v>
      </c>
      <c r="H161" s="45">
        <f t="shared" si="416"/>
        <v>-137.36000000000001</v>
      </c>
      <c r="I161" s="45">
        <f t="shared" si="416"/>
        <v>-39.627450980392155</v>
      </c>
      <c r="J161" s="45"/>
      <c r="K161" s="45"/>
      <c r="L161" s="45"/>
      <c r="M161" s="45"/>
      <c r="N161" s="45"/>
    </row>
    <row r="162" spans="1:16" x14ac:dyDescent="0.25">
      <c r="A162" s="9" t="s">
        <v>133</v>
      </c>
      <c r="B162" s="9">
        <f>Historicals!B171</f>
        <v>210</v>
      </c>
      <c r="C162" s="9">
        <f>Historicals!C171</f>
        <v>230</v>
      </c>
      <c r="D162" s="9">
        <f>Historicals!D171</f>
        <v>233</v>
      </c>
      <c r="E162" s="9">
        <f>Historicals!E171</f>
        <v>217</v>
      </c>
      <c r="F162" s="9">
        <f>Historicals!F171</f>
        <v>195</v>
      </c>
      <c r="G162" s="9">
        <f>Historicals!G171</f>
        <v>214</v>
      </c>
      <c r="H162" s="9">
        <f>Historicals!H171</f>
        <v>222</v>
      </c>
      <c r="I162" s="9">
        <f>Historicals!I171</f>
        <v>220</v>
      </c>
      <c r="J162" s="9"/>
      <c r="K162" s="9"/>
      <c r="L162" s="9"/>
      <c r="M162" s="9"/>
      <c r="N162" s="9"/>
    </row>
    <row r="163" spans="1:16" x14ac:dyDescent="0.25">
      <c r="A163" s="44" t="s">
        <v>130</v>
      </c>
      <c r="B163" s="45" t="str">
        <f>+IFERROR(B162/A162-1,"nm")</f>
        <v>nm</v>
      </c>
      <c r="C163" s="45">
        <f t="shared" ref="C163" si="417">+IFERROR(C162/B162-1,"nm")</f>
        <v>9.5238095238095344E-2</v>
      </c>
      <c r="D163" s="45">
        <f t="shared" ref="D163" si="418">+IFERROR(D162/C162-1,"nm")</f>
        <v>1.304347826086949E-2</v>
      </c>
      <c r="E163" s="45">
        <f t="shared" ref="E163" si="419">+IFERROR(E162/D162-1,"nm")</f>
        <v>-6.8669527896995763E-2</v>
      </c>
      <c r="F163" s="45">
        <f t="shared" ref="F163" si="420">+IFERROR(F162/E162-1,"nm")</f>
        <v>-0.10138248847926268</v>
      </c>
      <c r="G163" s="45">
        <f t="shared" ref="G163" si="421">+IFERROR(G162/F162-1,"nm")</f>
        <v>9.7435897435897534E-2</v>
      </c>
      <c r="H163" s="45">
        <f t="shared" ref="H163" si="422">+IFERROR(H162/G162-1,"nm")</f>
        <v>3.7383177570093462E-2</v>
      </c>
      <c r="I163" s="45">
        <f t="shared" ref="I163" si="423">+IFERROR(I162/H162-1,"nm")</f>
        <v>-9.009009009009028E-3</v>
      </c>
      <c r="J163" s="45"/>
      <c r="K163" s="45"/>
      <c r="L163" s="45"/>
      <c r="M163" s="45"/>
      <c r="N163" s="45"/>
    </row>
    <row r="164" spans="1:16" x14ac:dyDescent="0.25">
      <c r="A164" s="44" t="s">
        <v>134</v>
      </c>
      <c r="B164" s="45">
        <f>+IFERROR(B162/B$157,"nm")</f>
        <v>1.826086956521739</v>
      </c>
      <c r="C164" s="45">
        <f t="shared" ref="C164:I164" si="424">+IFERROR(C162/C$157,"nm")</f>
        <v>3.1506849315068495</v>
      </c>
      <c r="D164" s="45">
        <f t="shared" si="424"/>
        <v>3.1917808219178081</v>
      </c>
      <c r="E164" s="45">
        <f t="shared" si="424"/>
        <v>2.4659090909090908</v>
      </c>
      <c r="F164" s="45">
        <f t="shared" si="424"/>
        <v>4.6428571428571432</v>
      </c>
      <c r="G164" s="45">
        <f t="shared" si="424"/>
        <v>7.1333333333333337</v>
      </c>
      <c r="H164" s="45">
        <f t="shared" si="424"/>
        <v>8.8800000000000008</v>
      </c>
      <c r="I164" s="45">
        <f t="shared" si="424"/>
        <v>2.1568627450980391</v>
      </c>
      <c r="J164" s="45"/>
      <c r="K164" s="45"/>
      <c r="L164" s="45"/>
      <c r="M164" s="45"/>
      <c r="N164" s="45"/>
    </row>
    <row r="165" spans="1:16" x14ac:dyDescent="0.25">
      <c r="A165" s="9" t="s">
        <v>135</v>
      </c>
      <c r="B165" s="9">
        <f>+Historicals!B138</f>
        <v>-2267</v>
      </c>
      <c r="C165" s="9">
        <f>+Historicals!C138</f>
        <v>-2596</v>
      </c>
      <c r="D165" s="9">
        <f>+Historicals!D138</f>
        <v>-2677</v>
      </c>
      <c r="E165" s="9">
        <f>+Historicals!E138</f>
        <v>-2658</v>
      </c>
      <c r="F165" s="9">
        <f>+Historicals!F138</f>
        <v>-3262</v>
      </c>
      <c r="G165" s="9">
        <f>+Historicals!G138</f>
        <v>-3468</v>
      </c>
      <c r="H165" s="9">
        <f>+Historicals!H138</f>
        <v>-3656</v>
      </c>
      <c r="I165" s="9">
        <f>+Historicals!I138</f>
        <v>-4262</v>
      </c>
      <c r="J165" s="9"/>
      <c r="K165" s="9"/>
      <c r="L165" s="9"/>
      <c r="M165" s="9"/>
      <c r="N165" s="9"/>
    </row>
    <row r="166" spans="1:16" x14ac:dyDescent="0.25">
      <c r="A166" s="44" t="s">
        <v>130</v>
      </c>
      <c r="B166" s="45" t="str">
        <f>+IFERROR(B165/A165-1,"nm")</f>
        <v>nm</v>
      </c>
      <c r="C166" s="45">
        <f>+IFERROR(C165/B165-1,"nm")</f>
        <v>0.145125716806352</v>
      </c>
      <c r="D166" s="45">
        <f t="shared" ref="D166" si="425">+IFERROR(D165/C165-1,"nm")</f>
        <v>3.1201848998459125E-2</v>
      </c>
      <c r="E166" s="45">
        <f t="shared" ref="E166" si="426">+IFERROR(E165/D165-1,"nm")</f>
        <v>-7.097497198356395E-3</v>
      </c>
      <c r="F166" s="45">
        <f t="shared" ref="F166" si="427">+IFERROR(F165/E165-1,"nm")</f>
        <v>0.22723852520692245</v>
      </c>
      <c r="G166" s="45">
        <f t="shared" ref="G166" si="428">+IFERROR(G165/F165-1,"nm")</f>
        <v>6.3151440833844275E-2</v>
      </c>
      <c r="H166" s="45">
        <f t="shared" ref="H166" si="429">+IFERROR(H165/G165-1,"nm")</f>
        <v>5.4209919261822392E-2</v>
      </c>
      <c r="I166" s="45">
        <f t="shared" ref="I166" si="430">+IFERROR(I165/H165-1,"nm")</f>
        <v>0.16575492341356668</v>
      </c>
      <c r="J166" s="45"/>
      <c r="K166" s="45"/>
      <c r="L166" s="45"/>
      <c r="M166" s="45"/>
      <c r="N166" s="45"/>
    </row>
    <row r="167" spans="1:16" x14ac:dyDescent="0.25">
      <c r="A167" s="44" t="s">
        <v>132</v>
      </c>
      <c r="B167" s="45">
        <f>+IFERROR(B165/B$157,"nm")</f>
        <v>-19.713043478260868</v>
      </c>
      <c r="C167" s="45">
        <f t="shared" ref="C167:I167" si="431">+IFERROR(C165/C$157,"nm")</f>
        <v>-35.561643835616437</v>
      </c>
      <c r="D167" s="45">
        <f t="shared" si="431"/>
        <v>-36.671232876712331</v>
      </c>
      <c r="E167" s="45">
        <f t="shared" si="431"/>
        <v>-30.204545454545453</v>
      </c>
      <c r="F167" s="45">
        <f t="shared" si="431"/>
        <v>-77.666666666666671</v>
      </c>
      <c r="G167" s="45">
        <f t="shared" si="431"/>
        <v>-115.6</v>
      </c>
      <c r="H167" s="45">
        <f t="shared" si="431"/>
        <v>-146.24</v>
      </c>
      <c r="I167" s="45">
        <f t="shared" si="431"/>
        <v>-41.784313725490193</v>
      </c>
      <c r="J167" s="45"/>
      <c r="K167" s="45"/>
      <c r="L167" s="45"/>
      <c r="M167" s="45"/>
      <c r="N167" s="45"/>
    </row>
    <row r="168" spans="1:16" x14ac:dyDescent="0.25">
      <c r="A168" s="9" t="s">
        <v>136</v>
      </c>
      <c r="B168" s="9">
        <f>Historicals!B160</f>
        <v>225</v>
      </c>
      <c r="C168" s="9">
        <f>Historicals!C160</f>
        <v>258</v>
      </c>
      <c r="D168" s="9">
        <f>Historicals!D160</f>
        <v>278</v>
      </c>
      <c r="E168" s="9">
        <f>Historicals!E160</f>
        <v>286</v>
      </c>
      <c r="F168" s="9">
        <f>Historicals!F160</f>
        <v>278</v>
      </c>
      <c r="G168" s="9">
        <f>Historicals!G160</f>
        <v>438</v>
      </c>
      <c r="H168" s="9">
        <f>Historicals!H160</f>
        <v>278</v>
      </c>
      <c r="I168" s="9">
        <f>Historicals!I160</f>
        <v>222</v>
      </c>
      <c r="J168" s="9"/>
      <c r="K168" s="9"/>
      <c r="L168" s="9"/>
      <c r="M168" s="9"/>
      <c r="N168" s="9"/>
    </row>
    <row r="169" spans="1:16" x14ac:dyDescent="0.25">
      <c r="A169" s="44" t="s">
        <v>130</v>
      </c>
      <c r="B169" s="45" t="str">
        <f>+IFERROR(B168/A168-1,"nm")</f>
        <v>nm</v>
      </c>
      <c r="C169" s="45">
        <f>+IFERROR(C168/B168-1,"nm")</f>
        <v>0.14666666666666672</v>
      </c>
      <c r="D169" s="45">
        <f t="shared" ref="D169" si="432">+IFERROR(D168/C168-1,"nm")</f>
        <v>7.7519379844961156E-2</v>
      </c>
      <c r="E169" s="45">
        <f t="shared" ref="E169" si="433">+IFERROR(E168/D168-1,"nm")</f>
        <v>2.877697841726623E-2</v>
      </c>
      <c r="F169" s="45">
        <f t="shared" ref="F169" si="434">+IFERROR(F168/E168-1,"nm")</f>
        <v>-2.7972027972028024E-2</v>
      </c>
      <c r="G169" s="45">
        <f t="shared" ref="G169" si="435">+IFERROR(G168/F168-1,"nm")</f>
        <v>0.57553956834532372</v>
      </c>
      <c r="H169" s="45">
        <f t="shared" ref="H169" si="436">+IFERROR(H168/G168-1,"nm")</f>
        <v>-0.36529680365296802</v>
      </c>
      <c r="I169" s="45">
        <f t="shared" ref="I169" si="437">+IFERROR(I168/H168-1,"nm")</f>
        <v>-0.20143884892086328</v>
      </c>
      <c r="J169" s="45"/>
      <c r="K169" s="45"/>
      <c r="L169" s="45"/>
      <c r="M169" s="45"/>
      <c r="N169" s="45"/>
    </row>
    <row r="170" spans="1:16" x14ac:dyDescent="0.25">
      <c r="A170" s="44" t="s">
        <v>134</v>
      </c>
      <c r="B170" s="45">
        <f>+IFERROR(B168/B157,"nm")</f>
        <v>1.9565217391304348</v>
      </c>
      <c r="C170" s="45">
        <f t="shared" ref="C170:I170" si="438">+IFERROR(C168/C157,"nm")</f>
        <v>3.5342465753424657</v>
      </c>
      <c r="D170" s="45">
        <f t="shared" si="438"/>
        <v>3.8082191780821919</v>
      </c>
      <c r="E170" s="45">
        <f t="shared" si="438"/>
        <v>3.25</v>
      </c>
      <c r="F170" s="45">
        <f t="shared" si="438"/>
        <v>6.6190476190476186</v>
      </c>
      <c r="G170" s="45">
        <f t="shared" si="438"/>
        <v>14.6</v>
      </c>
      <c r="H170" s="45">
        <f t="shared" si="438"/>
        <v>11.12</v>
      </c>
      <c r="I170" s="45">
        <f t="shared" si="438"/>
        <v>2.1764705882352939</v>
      </c>
      <c r="J170" s="45"/>
      <c r="K170" s="45"/>
      <c r="L170" s="45"/>
      <c r="M170" s="45"/>
      <c r="N170" s="45"/>
    </row>
    <row r="171" spans="1:16" x14ac:dyDescent="0.25">
      <c r="A171" s="42" t="str">
        <f>Historicals!A130</f>
        <v>Corporate</v>
      </c>
      <c r="B171" s="16">
        <f t="shared" ref="B171" si="439">+C171-1</f>
        <v>2015</v>
      </c>
      <c r="C171" s="16">
        <f t="shared" ref="C171" si="440">+D171-1</f>
        <v>2016</v>
      </c>
      <c r="D171" s="16">
        <f t="shared" ref="D171" si="441">+E171-1</f>
        <v>2017</v>
      </c>
      <c r="E171" s="16">
        <f t="shared" ref="E171" si="442">+F171-1</f>
        <v>2018</v>
      </c>
      <c r="F171" s="16">
        <f t="shared" ref="F171" si="443">+G171-1</f>
        <v>2019</v>
      </c>
      <c r="G171" s="16">
        <f t="shared" ref="G171" si="444">+H171-1</f>
        <v>2020</v>
      </c>
      <c r="H171" s="16">
        <f>+I171-1</f>
        <v>2021</v>
      </c>
      <c r="I171" s="16">
        <v>2022</v>
      </c>
      <c r="J171" s="38">
        <f>+I171+1</f>
        <v>2023</v>
      </c>
      <c r="K171" s="38">
        <f t="shared" ref="K171:N171" si="445">+J171+1</f>
        <v>2024</v>
      </c>
      <c r="L171" s="38">
        <f t="shared" si="445"/>
        <v>2025</v>
      </c>
      <c r="M171" s="38">
        <f t="shared" si="445"/>
        <v>2026</v>
      </c>
      <c r="N171" s="38">
        <f t="shared" si="445"/>
        <v>2027</v>
      </c>
    </row>
    <row r="172" spans="1:16" x14ac:dyDescent="0.25">
      <c r="A172" s="9" t="s">
        <v>137</v>
      </c>
      <c r="B172" s="9">
        <f>+Historicals!B130</f>
        <v>-82</v>
      </c>
      <c r="C172" s="9">
        <f>+Historicals!C130</f>
        <v>-86</v>
      </c>
      <c r="D172" s="9">
        <f>+Historicals!D130</f>
        <v>75</v>
      </c>
      <c r="E172" s="9">
        <f>+Historicals!E130</f>
        <v>26</v>
      </c>
      <c r="F172" s="9">
        <f>+Historicals!F130</f>
        <v>-7</v>
      </c>
      <c r="G172" s="9">
        <f>+Historicals!G130</f>
        <v>-11</v>
      </c>
      <c r="H172" s="9">
        <f>+Historicals!H130</f>
        <v>40</v>
      </c>
      <c r="I172" s="9">
        <f>+Historicals!I130</f>
        <v>-72</v>
      </c>
      <c r="J172" s="9"/>
      <c r="K172" s="9"/>
      <c r="L172" s="9"/>
      <c r="M172" s="9"/>
      <c r="N172" s="9"/>
    </row>
    <row r="173" spans="1:16" x14ac:dyDescent="0.25">
      <c r="A173" s="43" t="s">
        <v>130</v>
      </c>
      <c r="B173" s="45" t="str">
        <f>+IFERROR(B172/A172-1,"nm")</f>
        <v>nm</v>
      </c>
      <c r="C173" s="45">
        <f>+IFERROR(C172/B172-1,"nm")</f>
        <v>4.8780487804878092E-2</v>
      </c>
      <c r="D173" s="45">
        <f t="shared" ref="D173" si="446">+IFERROR(D172/C172-1,"nm")</f>
        <v>-1.8720930232558139</v>
      </c>
      <c r="E173" s="45">
        <f t="shared" ref="E173" si="447">+IFERROR(E172/D172-1,"nm")</f>
        <v>-0.65333333333333332</v>
      </c>
      <c r="F173" s="45">
        <f t="shared" ref="F173" si="448">+IFERROR(F172/E172-1,"nm")</f>
        <v>-1.2692307692307692</v>
      </c>
      <c r="G173" s="45">
        <f t="shared" ref="G173" si="449">+IFERROR(G172/F172-1,"nm")</f>
        <v>0.5714285714285714</v>
      </c>
      <c r="H173" s="45">
        <f t="shared" ref="H173" si="450">+IFERROR(H172/G172-1,"nm")</f>
        <v>-4.6363636363636367</v>
      </c>
      <c r="I173" s="45">
        <f t="shared" ref="I173" si="451">+IFERROR(I172/H172-1,"nm")</f>
        <v>-2.8</v>
      </c>
      <c r="J173" s="45"/>
      <c r="K173" s="45"/>
      <c r="L173" s="45"/>
      <c r="M173" s="45"/>
      <c r="N173" s="45"/>
    </row>
    <row r="174" spans="1:16" x14ac:dyDescent="0.25">
      <c r="A174" s="9" t="s">
        <v>131</v>
      </c>
      <c r="B174" s="9">
        <f t="shared" ref="B174:I174" si="452">B180+B177</f>
        <v>-1022</v>
      </c>
      <c r="C174" s="9">
        <f t="shared" si="452"/>
        <v>-1089</v>
      </c>
      <c r="D174" s="9">
        <f t="shared" si="452"/>
        <v>-633</v>
      </c>
      <c r="E174" s="9">
        <f t="shared" si="452"/>
        <v>-1346</v>
      </c>
      <c r="F174" s="9">
        <f t="shared" si="452"/>
        <v>-1694</v>
      </c>
      <c r="G174" s="9">
        <f t="shared" si="452"/>
        <v>-1855</v>
      </c>
      <c r="H174" s="9">
        <f t="shared" si="452"/>
        <v>-2120</v>
      </c>
      <c r="I174" s="9">
        <f t="shared" si="452"/>
        <v>-2085</v>
      </c>
      <c r="J174" s="9"/>
      <c r="K174" s="9"/>
      <c r="L174" s="9"/>
      <c r="M174" s="9"/>
      <c r="N174" s="9"/>
      <c r="O174" s="12"/>
      <c r="P174" s="12" t="s">
        <v>148</v>
      </c>
    </row>
    <row r="175" spans="1:16" x14ac:dyDescent="0.25">
      <c r="A175" s="44" t="s">
        <v>130</v>
      </c>
      <c r="B175" s="45" t="str">
        <f>+IFERROR(B174/A174-1,"nm")</f>
        <v>nm</v>
      </c>
      <c r="C175" s="45">
        <f>+IFERROR(C174/B174-1,"nm")</f>
        <v>6.5557729941291498E-2</v>
      </c>
      <c r="D175" s="45">
        <f t="shared" ref="D175" si="453">+IFERROR(D174/C174-1,"nm")</f>
        <v>-0.41873278236914602</v>
      </c>
      <c r="E175" s="45">
        <f t="shared" ref="E175" si="454">+IFERROR(E174/D174-1,"nm")</f>
        <v>1.126382306477093</v>
      </c>
      <c r="F175" s="45">
        <f t="shared" ref="F175" si="455">+IFERROR(F174/E174-1,"nm")</f>
        <v>0.25854383358098065</v>
      </c>
      <c r="G175" s="45">
        <f t="shared" ref="G175" si="456">+IFERROR(G174/F174-1,"nm")</f>
        <v>9.5041322314049603E-2</v>
      </c>
      <c r="H175" s="45">
        <f t="shared" ref="H175" si="457">+IFERROR(H174/G174-1,"nm")</f>
        <v>0.14285714285714279</v>
      </c>
      <c r="I175" s="45">
        <f t="shared" ref="I175" si="458">+IFERROR(I174/H174-1,"nm")</f>
        <v>-1.650943396226412E-2</v>
      </c>
      <c r="J175" s="45"/>
      <c r="K175" s="45"/>
      <c r="L175" s="45"/>
      <c r="M175" s="45"/>
      <c r="N175" s="45"/>
    </row>
    <row r="176" spans="1:16" x14ac:dyDescent="0.25">
      <c r="A176" s="44" t="s">
        <v>132</v>
      </c>
      <c r="B176" s="45">
        <f>+IFERROR(B174/B$172,"nm")</f>
        <v>12.463414634146341</v>
      </c>
      <c r="C176" s="45">
        <f t="shared" ref="C176:I176" si="459">+IFERROR(C174/C$172,"nm")</f>
        <v>12.662790697674419</v>
      </c>
      <c r="D176" s="45">
        <f t="shared" si="459"/>
        <v>-8.44</v>
      </c>
      <c r="E176" s="45">
        <f t="shared" si="459"/>
        <v>-51.769230769230766</v>
      </c>
      <c r="F176" s="45">
        <f t="shared" si="459"/>
        <v>242</v>
      </c>
      <c r="G176" s="45">
        <f t="shared" si="459"/>
        <v>168.63636363636363</v>
      </c>
      <c r="H176" s="45">
        <f t="shared" si="459"/>
        <v>-53</v>
      </c>
      <c r="I176" s="45">
        <f t="shared" si="459"/>
        <v>28.958333333333332</v>
      </c>
      <c r="J176" s="45"/>
      <c r="K176" s="45"/>
      <c r="L176" s="45"/>
      <c r="M176" s="45"/>
      <c r="N176" s="45"/>
    </row>
    <row r="177" spans="1:14" x14ac:dyDescent="0.25">
      <c r="A177" s="9" t="s">
        <v>133</v>
      </c>
      <c r="B177" s="9">
        <f>+Historicals!B174</f>
        <v>75</v>
      </c>
      <c r="C177" s="9">
        <f>+Historicals!C174</f>
        <v>84</v>
      </c>
      <c r="D177" s="9">
        <f>+Historicals!D174</f>
        <v>91</v>
      </c>
      <c r="E177" s="9">
        <f>+Historicals!E174</f>
        <v>110</v>
      </c>
      <c r="F177" s="9">
        <f>+Historicals!F174</f>
        <v>116</v>
      </c>
      <c r="G177" s="9">
        <f>+Historicals!G174</f>
        <v>112</v>
      </c>
      <c r="H177" s="9">
        <f>+Historicals!H174</f>
        <v>141</v>
      </c>
      <c r="I177" s="9">
        <f>+Historicals!I174</f>
        <v>134</v>
      </c>
      <c r="J177" s="9"/>
      <c r="K177" s="9"/>
      <c r="L177" s="9"/>
      <c r="M177" s="9"/>
      <c r="N177" s="9"/>
    </row>
    <row r="178" spans="1:14" x14ac:dyDescent="0.25">
      <c r="A178" s="44" t="s">
        <v>130</v>
      </c>
      <c r="B178" s="45" t="str">
        <f>+IFERROR(B177/A177-1,"nm")</f>
        <v>nm</v>
      </c>
      <c r="C178" s="45">
        <f t="shared" ref="C178" si="460">+IFERROR(C177/B177-1,"nm")</f>
        <v>0.12000000000000011</v>
      </c>
      <c r="D178" s="45">
        <f t="shared" ref="D178" si="461">+IFERROR(D177/C177-1,"nm")</f>
        <v>8.3333333333333259E-2</v>
      </c>
      <c r="E178" s="45">
        <f t="shared" ref="E178" si="462">+IFERROR(E177/D177-1,"nm")</f>
        <v>0.20879120879120872</v>
      </c>
      <c r="F178" s="45">
        <f t="shared" ref="F178" si="463">+IFERROR(F177/E177-1,"nm")</f>
        <v>5.4545454545454453E-2</v>
      </c>
      <c r="G178" s="45">
        <f t="shared" ref="G178" si="464">+IFERROR(G177/F177-1,"nm")</f>
        <v>-3.4482758620689613E-2</v>
      </c>
      <c r="H178" s="45">
        <f t="shared" ref="H178" si="465">+IFERROR(H177/G177-1,"nm")</f>
        <v>0.2589285714285714</v>
      </c>
      <c r="I178" s="45">
        <f t="shared" ref="I178" si="466">+IFERROR(I177/H177-1,"nm")</f>
        <v>-4.9645390070921946E-2</v>
      </c>
      <c r="J178" s="45"/>
      <c r="K178" s="45"/>
      <c r="L178" s="45"/>
      <c r="M178" s="45"/>
      <c r="N178" s="45"/>
    </row>
    <row r="179" spans="1:14" x14ac:dyDescent="0.25">
      <c r="A179" s="44" t="s">
        <v>134</v>
      </c>
      <c r="B179" s="45">
        <f>+IFERROR(B177/B$172,"nm")</f>
        <v>-0.91463414634146345</v>
      </c>
      <c r="C179" s="45">
        <f t="shared" ref="C179:I179" si="467">+IFERROR(C177/C$172,"nm")</f>
        <v>-0.97674418604651159</v>
      </c>
      <c r="D179" s="45">
        <f t="shared" si="467"/>
        <v>1.2133333333333334</v>
      </c>
      <c r="E179" s="45">
        <f t="shared" si="467"/>
        <v>4.2307692307692308</v>
      </c>
      <c r="F179" s="45">
        <f t="shared" si="467"/>
        <v>-16.571428571428573</v>
      </c>
      <c r="G179" s="45">
        <f t="shared" si="467"/>
        <v>-10.181818181818182</v>
      </c>
      <c r="H179" s="45">
        <f t="shared" si="467"/>
        <v>3.5249999999999999</v>
      </c>
      <c r="I179" s="45">
        <f t="shared" si="467"/>
        <v>-1.8611111111111112</v>
      </c>
      <c r="J179" s="45"/>
      <c r="K179" s="45"/>
      <c r="L179" s="45"/>
      <c r="M179" s="45"/>
      <c r="N179" s="45"/>
    </row>
    <row r="180" spans="1:14" x14ac:dyDescent="0.25">
      <c r="A180" s="9" t="s">
        <v>135</v>
      </c>
      <c r="B180" s="9">
        <f>+Historicals!B141</f>
        <v>-1097</v>
      </c>
      <c r="C180" s="9">
        <f>+Historicals!C141</f>
        <v>-1173</v>
      </c>
      <c r="D180" s="9">
        <f>+Historicals!D141</f>
        <v>-724</v>
      </c>
      <c r="E180" s="9">
        <f>+Historicals!E141</f>
        <v>-1456</v>
      </c>
      <c r="F180" s="9">
        <f>+Historicals!F141</f>
        <v>-1810</v>
      </c>
      <c r="G180" s="9">
        <f>+Historicals!G141</f>
        <v>-1967</v>
      </c>
      <c r="H180" s="9">
        <f>+Historicals!H141</f>
        <v>-2261</v>
      </c>
      <c r="I180" s="9">
        <f>+Historicals!I141</f>
        <v>-2219</v>
      </c>
      <c r="J180" s="9"/>
      <c r="K180" s="9"/>
      <c r="L180" s="9"/>
      <c r="M180" s="9"/>
      <c r="N180" s="9"/>
    </row>
    <row r="181" spans="1:14" x14ac:dyDescent="0.25">
      <c r="A181" s="44" t="s">
        <v>130</v>
      </c>
      <c r="B181" s="45" t="str">
        <f>+IFERROR(B180/A180-1,"nm")</f>
        <v>nm</v>
      </c>
      <c r="C181" s="45">
        <f>+IFERROR(C180/B180-1,"nm")</f>
        <v>6.9279854147675568E-2</v>
      </c>
      <c r="D181" s="45">
        <f t="shared" ref="D181" si="468">+IFERROR(D180/C180-1,"nm")</f>
        <v>-0.38277919863597609</v>
      </c>
      <c r="E181" s="45">
        <f t="shared" ref="E181" si="469">+IFERROR(E180/D180-1,"nm")</f>
        <v>1.0110497237569063</v>
      </c>
      <c r="F181" s="45">
        <f t="shared" ref="F181" si="470">+IFERROR(F180/E180-1,"nm")</f>
        <v>0.24313186813186816</v>
      </c>
      <c r="G181" s="45">
        <f t="shared" ref="G181" si="471">+IFERROR(G180/F180-1,"nm")</f>
        <v>8.6740331491712785E-2</v>
      </c>
      <c r="H181" s="45">
        <f t="shared" ref="H181" si="472">+IFERROR(H180/G180-1,"nm")</f>
        <v>0.14946619217081847</v>
      </c>
      <c r="I181" s="45">
        <f t="shared" ref="I181" si="473">+IFERROR(I180/H180-1,"nm")</f>
        <v>-1.8575851393188847E-2</v>
      </c>
      <c r="J181" s="45"/>
      <c r="K181" s="45"/>
      <c r="L181" s="45"/>
      <c r="M181" s="45"/>
      <c r="N181" s="45"/>
    </row>
    <row r="182" spans="1:14" x14ac:dyDescent="0.25">
      <c r="A182" s="44" t="s">
        <v>132</v>
      </c>
      <c r="B182" s="45">
        <f>+IFERROR(B180/B$172,"nm")</f>
        <v>13.378048780487806</v>
      </c>
      <c r="C182" s="45">
        <f t="shared" ref="C182:I182" si="474">+IFERROR(C180/C$172,"nm")</f>
        <v>13.63953488372093</v>
      </c>
      <c r="D182" s="45">
        <f t="shared" si="474"/>
        <v>-9.6533333333333342</v>
      </c>
      <c r="E182" s="45">
        <f t="shared" si="474"/>
        <v>-56</v>
      </c>
      <c r="F182" s="45">
        <f t="shared" si="474"/>
        <v>258.57142857142856</v>
      </c>
      <c r="G182" s="45">
        <f t="shared" si="474"/>
        <v>178.81818181818181</v>
      </c>
      <c r="H182" s="45">
        <f t="shared" si="474"/>
        <v>-56.524999999999999</v>
      </c>
      <c r="I182" s="45">
        <f t="shared" si="474"/>
        <v>30.819444444444443</v>
      </c>
      <c r="J182" s="45"/>
      <c r="K182" s="45"/>
      <c r="L182" s="45"/>
      <c r="M182" s="45"/>
      <c r="N182" s="45"/>
    </row>
    <row r="183" spans="1:14" x14ac:dyDescent="0.25">
      <c r="A183" s="9" t="s">
        <v>136</v>
      </c>
      <c r="B183" s="9">
        <f>Historicals!B163</f>
        <v>104</v>
      </c>
      <c r="C183" s="9">
        <f>Historicals!C163</f>
        <v>264</v>
      </c>
      <c r="D183" s="9">
        <f>Historicals!D163</f>
        <v>291</v>
      </c>
      <c r="E183" s="9">
        <f>Historicals!E163</f>
        <v>159</v>
      </c>
      <c r="F183" s="9">
        <f>Historicals!F163</f>
        <v>768</v>
      </c>
      <c r="G183" s="9">
        <f>Historicals!G163</f>
        <v>318</v>
      </c>
      <c r="H183" s="9">
        <f>Historicals!H163</f>
        <v>11</v>
      </c>
      <c r="I183" s="9">
        <f>Historicals!I163</f>
        <v>50</v>
      </c>
      <c r="J183" s="9"/>
      <c r="K183" s="9"/>
      <c r="L183" s="9"/>
      <c r="M183" s="9"/>
      <c r="N183" s="9"/>
    </row>
    <row r="184" spans="1:14" x14ac:dyDescent="0.25">
      <c r="A184" s="44" t="s">
        <v>130</v>
      </c>
      <c r="B184" s="45" t="str">
        <f>+IFERROR(B183/A183-1,"nm")</f>
        <v>nm</v>
      </c>
      <c r="C184" s="45">
        <f>+IFERROR(C183/B183-1,"nm")</f>
        <v>1.5384615384615383</v>
      </c>
      <c r="D184" s="45">
        <f t="shared" ref="D184" si="475">+IFERROR(D183/C183-1,"nm")</f>
        <v>0.10227272727272729</v>
      </c>
      <c r="E184" s="45">
        <f t="shared" ref="E184" si="476">+IFERROR(E183/D183-1,"nm")</f>
        <v>-0.45360824742268047</v>
      </c>
      <c r="F184" s="45">
        <f t="shared" ref="F184" si="477">+IFERROR(F183/E183-1,"nm")</f>
        <v>3.8301886792452828</v>
      </c>
      <c r="G184" s="45">
        <f t="shared" ref="G184" si="478">+IFERROR(G183/F183-1,"nm")</f>
        <v>-0.5859375</v>
      </c>
      <c r="H184" s="45">
        <f t="shared" ref="H184" si="479">+IFERROR(H183/G183-1,"nm")</f>
        <v>-0.96540880503144655</v>
      </c>
      <c r="I184" s="45">
        <f t="shared" ref="I184" si="480">+IFERROR(I183/H183-1,"nm")</f>
        <v>3.5454545454545459</v>
      </c>
      <c r="J184" s="45"/>
      <c r="K184" s="45"/>
      <c r="L184" s="45"/>
      <c r="M184" s="45"/>
      <c r="N184" s="45"/>
    </row>
    <row r="185" spans="1:14" x14ac:dyDescent="0.25">
      <c r="A185" s="44" t="s">
        <v>134</v>
      </c>
      <c r="B185" s="45">
        <f>+IFERROR(B183/B172,"nm")</f>
        <v>-1.2682926829268293</v>
      </c>
      <c r="C185" s="45">
        <f t="shared" ref="C185:I185" si="481">+IFERROR(C183/C172,"nm")</f>
        <v>-3.0697674418604652</v>
      </c>
      <c r="D185" s="45">
        <f t="shared" si="481"/>
        <v>3.88</v>
      </c>
      <c r="E185" s="45">
        <f t="shared" si="481"/>
        <v>6.115384615384615</v>
      </c>
      <c r="F185" s="45">
        <f t="shared" si="481"/>
        <v>-109.71428571428571</v>
      </c>
      <c r="G185" s="45">
        <f t="shared" si="481"/>
        <v>-28.90909090909091</v>
      </c>
      <c r="H185" s="45">
        <f t="shared" si="481"/>
        <v>0.27500000000000002</v>
      </c>
      <c r="I185" s="45">
        <f t="shared" si="481"/>
        <v>-0.69444444444444442</v>
      </c>
      <c r="J185" s="45"/>
      <c r="K185" s="45"/>
      <c r="L185" s="45"/>
      <c r="M185" s="45"/>
      <c r="N185" s="4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Abolaji Yusuf</cp:lastModifiedBy>
  <dcterms:created xsi:type="dcterms:W3CDTF">2020-05-20T17:26:08Z</dcterms:created>
  <dcterms:modified xsi:type="dcterms:W3CDTF">2023-11-29T13:32:25Z</dcterms:modified>
</cp:coreProperties>
</file>