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BC4FDBD5-8355-460C-BEB7-75B1B5D88C0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7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5" l="1"/>
  <c r="B54" i="5"/>
  <c r="B53" i="5"/>
  <c r="C57" i="5"/>
  <c r="D57" i="5"/>
  <c r="E57" i="5"/>
  <c r="F57" i="5"/>
  <c r="G57" i="5"/>
  <c r="H57" i="5"/>
  <c r="I57" i="5"/>
  <c r="B57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B61" i="5"/>
  <c r="B59" i="5"/>
  <c r="D51" i="5"/>
  <c r="E51" i="5"/>
  <c r="F51" i="5"/>
  <c r="G51" i="5"/>
  <c r="G53" i="5" s="1"/>
  <c r="H51" i="5"/>
  <c r="I51" i="5"/>
  <c r="I53" i="5" s="1"/>
  <c r="C51" i="5"/>
  <c r="D53" i="5"/>
  <c r="E53" i="5"/>
  <c r="B51" i="5"/>
  <c r="B78" i="5"/>
  <c r="C49" i="5"/>
  <c r="D49" i="5"/>
  <c r="E49" i="5"/>
  <c r="F49" i="5"/>
  <c r="G49" i="5"/>
  <c r="H49" i="5"/>
  <c r="I49" i="5"/>
  <c r="B49" i="5"/>
  <c r="B50" i="5"/>
  <c r="B52" i="5"/>
  <c r="C70" i="5"/>
  <c r="D70" i="5"/>
  <c r="E70" i="5"/>
  <c r="F70" i="5"/>
  <c r="G70" i="5"/>
  <c r="H70" i="5"/>
  <c r="I70" i="5"/>
  <c r="B70" i="5"/>
  <c r="B22" i="5"/>
  <c r="B21" i="5"/>
  <c r="B36" i="5"/>
  <c r="C53" i="5"/>
  <c r="C12" i="3"/>
  <c r="C8" i="5" s="1"/>
  <c r="B23" i="5"/>
  <c r="H53" i="5"/>
  <c r="C52" i="5"/>
  <c r="D52" i="5"/>
  <c r="E52" i="5"/>
  <c r="F52" i="5"/>
  <c r="G52" i="5"/>
  <c r="H52" i="5"/>
  <c r="I52" i="5"/>
  <c r="C47" i="5"/>
  <c r="D47" i="5"/>
  <c r="E47" i="5"/>
  <c r="F47" i="5"/>
  <c r="G47" i="5"/>
  <c r="H47" i="5"/>
  <c r="I47" i="5"/>
  <c r="B47" i="5"/>
  <c r="C46" i="5"/>
  <c r="D46" i="5"/>
  <c r="E46" i="5"/>
  <c r="F46" i="5"/>
  <c r="G46" i="5"/>
  <c r="H46" i="5"/>
  <c r="I46" i="5"/>
  <c r="B46" i="5"/>
  <c r="C31" i="5"/>
  <c r="D31" i="5"/>
  <c r="E31" i="5"/>
  <c r="F31" i="5"/>
  <c r="G31" i="5"/>
  <c r="H31" i="5"/>
  <c r="I31" i="5"/>
  <c r="C25" i="5"/>
  <c r="D25" i="5"/>
  <c r="E25" i="5"/>
  <c r="F25" i="5"/>
  <c r="G25" i="5"/>
  <c r="H25" i="5"/>
  <c r="I25" i="5"/>
  <c r="B25" i="5"/>
  <c r="B43" i="5"/>
  <c r="B35" i="5"/>
  <c r="C35" i="5"/>
  <c r="D35" i="5"/>
  <c r="E35" i="5"/>
  <c r="F35" i="5"/>
  <c r="G35" i="5"/>
  <c r="H35" i="5"/>
  <c r="I35" i="5"/>
  <c r="C36" i="5"/>
  <c r="D36" i="5"/>
  <c r="E36" i="5"/>
  <c r="F36" i="5"/>
  <c r="G36" i="5"/>
  <c r="H36" i="5"/>
  <c r="I36" i="5"/>
  <c r="E43" i="5"/>
  <c r="C42" i="5"/>
  <c r="D42" i="5"/>
  <c r="E42" i="5"/>
  <c r="F42" i="5"/>
  <c r="G42" i="5"/>
  <c r="H42" i="5"/>
  <c r="I42" i="5"/>
  <c r="B42" i="5"/>
  <c r="C23" i="5"/>
  <c r="D23" i="5"/>
  <c r="E23" i="5"/>
  <c r="F23" i="5"/>
  <c r="G23" i="5"/>
  <c r="H23" i="5"/>
  <c r="I23" i="5"/>
  <c r="C67" i="5"/>
  <c r="D67" i="5"/>
  <c r="E67" i="5"/>
  <c r="F67" i="5"/>
  <c r="G67" i="5"/>
  <c r="H67" i="5"/>
  <c r="I67" i="5"/>
  <c r="B67" i="5"/>
  <c r="B65" i="5"/>
  <c r="C65" i="5"/>
  <c r="D65" i="5"/>
  <c r="E65" i="5"/>
  <c r="F65" i="5"/>
  <c r="G65" i="5"/>
  <c r="H65" i="5"/>
  <c r="I65" i="5"/>
  <c r="C59" i="5"/>
  <c r="D59" i="5"/>
  <c r="D64" i="5" s="1"/>
  <c r="E59" i="5"/>
  <c r="E64" i="5" s="1"/>
  <c r="F59" i="5"/>
  <c r="G59" i="5"/>
  <c r="H59" i="5"/>
  <c r="H64" i="5" s="1"/>
  <c r="I59" i="5"/>
  <c r="I64" i="5" s="1"/>
  <c r="C54" i="5"/>
  <c r="D54" i="5"/>
  <c r="E54" i="5"/>
  <c r="F54" i="5"/>
  <c r="G54" i="5"/>
  <c r="H54" i="5"/>
  <c r="I54" i="5"/>
  <c r="C61" i="5"/>
  <c r="C17" i="5" s="1"/>
  <c r="D61" i="5"/>
  <c r="D17" i="5" s="1"/>
  <c r="D18" i="5" s="1"/>
  <c r="E61" i="5"/>
  <c r="E17" i="5" s="1"/>
  <c r="E18" i="5" s="1"/>
  <c r="F61" i="5"/>
  <c r="F17" i="5" s="1"/>
  <c r="G61" i="5"/>
  <c r="G17" i="5" s="1"/>
  <c r="G18" i="5" s="1"/>
  <c r="H61" i="5"/>
  <c r="H17" i="5" s="1"/>
  <c r="H18" i="5" s="1"/>
  <c r="I61" i="5"/>
  <c r="I17" i="5" s="1"/>
  <c r="I18" i="5" s="1"/>
  <c r="B17" i="5"/>
  <c r="D58" i="5"/>
  <c r="E58" i="5"/>
  <c r="H58" i="5"/>
  <c r="I58" i="5"/>
  <c r="B4" i="3"/>
  <c r="B4" i="5" s="1"/>
  <c r="C56" i="5"/>
  <c r="C58" i="5" s="1"/>
  <c r="D56" i="5"/>
  <c r="E56" i="5"/>
  <c r="F56" i="5"/>
  <c r="G56" i="5"/>
  <c r="G58" i="5" s="1"/>
  <c r="H56" i="5"/>
  <c r="I56" i="5"/>
  <c r="B56" i="5"/>
  <c r="B58" i="5" s="1"/>
  <c r="C48" i="5"/>
  <c r="D48" i="5"/>
  <c r="E48" i="5"/>
  <c r="F48" i="5"/>
  <c r="G48" i="5"/>
  <c r="H48" i="5"/>
  <c r="I48" i="5"/>
  <c r="B48" i="5"/>
  <c r="C50" i="5"/>
  <c r="D50" i="5"/>
  <c r="E50" i="5"/>
  <c r="F50" i="5"/>
  <c r="G50" i="5"/>
  <c r="H50" i="5"/>
  <c r="I50" i="5"/>
  <c r="D43" i="5"/>
  <c r="D59" i="4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4" i="5"/>
  <c r="D34" i="5"/>
  <c r="E34" i="5"/>
  <c r="F34" i="5"/>
  <c r="G34" i="5"/>
  <c r="H34" i="5"/>
  <c r="I34" i="5"/>
  <c r="B34" i="5"/>
  <c r="C33" i="5"/>
  <c r="C43" i="5" s="1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D24" i="5"/>
  <c r="H24" i="5"/>
  <c r="C22" i="5"/>
  <c r="D22" i="5"/>
  <c r="E22" i="5"/>
  <c r="F22" i="5"/>
  <c r="G22" i="5"/>
  <c r="H22" i="5"/>
  <c r="I22" i="5"/>
  <c r="H43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C15" i="5"/>
  <c r="D15" i="5"/>
  <c r="E15" i="5"/>
  <c r="F15" i="5"/>
  <c r="G15" i="5"/>
  <c r="H15" i="5"/>
  <c r="I15" i="5"/>
  <c r="B15" i="5"/>
  <c r="J131" i="3"/>
  <c r="J135" i="3"/>
  <c r="B154" i="3"/>
  <c r="C12" i="5"/>
  <c r="D12" i="5"/>
  <c r="E12" i="5"/>
  <c r="F12" i="5"/>
  <c r="G12" i="5"/>
  <c r="H12" i="5"/>
  <c r="I12" i="5"/>
  <c r="B12" i="5"/>
  <c r="C10" i="5"/>
  <c r="D10" i="5"/>
  <c r="E10" i="5"/>
  <c r="F10" i="5"/>
  <c r="G10" i="5"/>
  <c r="H10" i="5"/>
  <c r="I10" i="5"/>
  <c r="J10" i="5" s="1"/>
  <c r="K10" i="5" s="1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D8" i="5"/>
  <c r="E8" i="5"/>
  <c r="F8" i="5"/>
  <c r="G8" i="5"/>
  <c r="H8" i="5"/>
  <c r="I8" i="5"/>
  <c r="J8" i="5"/>
  <c r="K8" i="5"/>
  <c r="L8" i="5"/>
  <c r="M8" i="5"/>
  <c r="N8" i="5"/>
  <c r="B8" i="5"/>
  <c r="C6" i="5"/>
  <c r="D6" i="5"/>
  <c r="E6" i="5"/>
  <c r="F6" i="5"/>
  <c r="G6" i="5"/>
  <c r="H6" i="5"/>
  <c r="I6" i="5"/>
  <c r="J6" i="5"/>
  <c r="K6" i="5"/>
  <c r="L6" i="5"/>
  <c r="M6" i="5"/>
  <c r="N6" i="5"/>
  <c r="B6" i="5"/>
  <c r="C5" i="5"/>
  <c r="C7" i="5" s="1"/>
  <c r="D5" i="5"/>
  <c r="E5" i="5"/>
  <c r="E7" i="5" s="1"/>
  <c r="F5" i="5"/>
  <c r="G5" i="5"/>
  <c r="G7" i="5" s="1"/>
  <c r="H5" i="5"/>
  <c r="I5" i="5"/>
  <c r="I7" i="5" s="1"/>
  <c r="J5" i="5"/>
  <c r="K5" i="5"/>
  <c r="K7" i="5" s="1"/>
  <c r="K11" i="5" s="1"/>
  <c r="L5" i="5"/>
  <c r="M5" i="5"/>
  <c r="M7" i="5" s="1"/>
  <c r="N5" i="5"/>
  <c r="B5" i="5"/>
  <c r="B7" i="5" s="1"/>
  <c r="C4" i="5"/>
  <c r="D4" i="5"/>
  <c r="E4" i="5"/>
  <c r="F4" i="5"/>
  <c r="G4" i="5"/>
  <c r="H4" i="5"/>
  <c r="I4" i="5"/>
  <c r="J4" i="5"/>
  <c r="K4" i="5"/>
  <c r="L4" i="5"/>
  <c r="M4" i="5"/>
  <c r="N4" i="5"/>
  <c r="C3" i="5"/>
  <c r="C24" i="5" s="1"/>
  <c r="D3" i="5"/>
  <c r="E3" i="5"/>
  <c r="F3" i="5"/>
  <c r="F24" i="5" s="1"/>
  <c r="G3" i="5"/>
  <c r="G24" i="5" s="1"/>
  <c r="H3" i="5"/>
  <c r="I3" i="5"/>
  <c r="J3" i="5"/>
  <c r="K3" i="5"/>
  <c r="L3" i="5"/>
  <c r="M3" i="5"/>
  <c r="N3" i="5"/>
  <c r="B3" i="5"/>
  <c r="B24" i="5" s="1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G64" i="5" l="1"/>
  <c r="C64" i="5"/>
  <c r="F64" i="5"/>
  <c r="B64" i="5"/>
  <c r="B66" i="5" s="1"/>
  <c r="B68" i="5" s="1"/>
  <c r="F58" i="5"/>
  <c r="F53" i="5"/>
  <c r="B31" i="5"/>
  <c r="E55" i="5"/>
  <c r="E66" i="5" s="1"/>
  <c r="E68" i="5" s="1"/>
  <c r="I55" i="5"/>
  <c r="I66" i="5" s="1"/>
  <c r="I68" i="5" s="1"/>
  <c r="F43" i="5"/>
  <c r="G11" i="5"/>
  <c r="G14" i="5" s="1"/>
  <c r="G55" i="5"/>
  <c r="G66" i="5" s="1"/>
  <c r="G68" i="5" s="1"/>
  <c r="B11" i="5"/>
  <c r="B14" i="5" s="1"/>
  <c r="C11" i="5"/>
  <c r="C14" i="5" s="1"/>
  <c r="C55" i="5"/>
  <c r="C66" i="5" s="1"/>
  <c r="C68" i="5" s="1"/>
  <c r="C18" i="5"/>
  <c r="B18" i="5"/>
  <c r="F18" i="5"/>
  <c r="G43" i="5"/>
  <c r="E60" i="5"/>
  <c r="E24" i="5"/>
  <c r="L10" i="5"/>
  <c r="M10" i="5" s="1"/>
  <c r="N10" i="5" s="1"/>
  <c r="I13" i="5"/>
  <c r="I43" i="5"/>
  <c r="H60" i="5"/>
  <c r="I11" i="5"/>
  <c r="I14" i="5" s="1"/>
  <c r="E11" i="5"/>
  <c r="E14" i="5" s="1"/>
  <c r="N7" i="5"/>
  <c r="J7" i="5"/>
  <c r="F7" i="5"/>
  <c r="G60" i="5"/>
  <c r="C60" i="5"/>
  <c r="I60" i="5"/>
  <c r="I24" i="5"/>
  <c r="D60" i="5"/>
  <c r="C44" i="5"/>
  <c r="L7" i="5"/>
  <c r="L11" i="5" s="1"/>
  <c r="H7" i="5"/>
  <c r="D7" i="5"/>
  <c r="G13" i="5"/>
  <c r="C13" i="5"/>
  <c r="B60" i="5"/>
  <c r="F60" i="5"/>
  <c r="M11" i="5"/>
  <c r="N11" i="5"/>
  <c r="J11" i="5"/>
  <c r="G44" i="5"/>
  <c r="D44" i="5"/>
  <c r="E44" i="5"/>
  <c r="H44" i="5"/>
  <c r="I44" i="5"/>
  <c r="B44" i="5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F44" i="5" l="1"/>
  <c r="E16" i="5"/>
  <c r="E19" i="5"/>
  <c r="B16" i="5"/>
  <c r="B19" i="5"/>
  <c r="F11" i="5"/>
  <c r="F55" i="5"/>
  <c r="F66" i="5" s="1"/>
  <c r="F68" i="5" s="1"/>
  <c r="I16" i="5"/>
  <c r="I19" i="5"/>
  <c r="B13" i="5"/>
  <c r="D11" i="5"/>
  <c r="D55" i="5"/>
  <c r="D66" i="5" s="1"/>
  <c r="D68" i="5" s="1"/>
  <c r="C16" i="5"/>
  <c r="C19" i="5"/>
  <c r="H11" i="5"/>
  <c r="H55" i="5"/>
  <c r="H66" i="5" s="1"/>
  <c r="H68" i="5" s="1"/>
  <c r="E13" i="5"/>
  <c r="G16" i="5"/>
  <c r="G19" i="5"/>
  <c r="J12" i="5"/>
  <c r="J13" i="5" s="1"/>
  <c r="K12" i="5" s="1"/>
  <c r="F207" i="3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H14" i="5" l="1"/>
  <c r="H13" i="5"/>
  <c r="D14" i="5"/>
  <c r="D13" i="5"/>
  <c r="F14" i="5"/>
  <c r="F13" i="5"/>
  <c r="K13" i="5"/>
  <c r="L12" i="5" s="1"/>
  <c r="K14" i="5"/>
  <c r="J14" i="5"/>
  <c r="I202" i="3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D16" i="5" l="1"/>
  <c r="D19" i="5"/>
  <c r="F16" i="5"/>
  <c r="F19" i="5"/>
  <c r="H16" i="5"/>
  <c r="H19" i="5"/>
  <c r="L14" i="5"/>
  <c r="L13" i="5"/>
  <c r="M12" i="5" s="1"/>
  <c r="L214" i="3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M14" i="5" l="1"/>
  <c r="M13" i="5"/>
  <c r="N12" i="5" s="1"/>
  <c r="K205" i="3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14" i="5" l="1"/>
  <c r="N13" i="5"/>
  <c r="N200" i="3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<sst xmlns="http://schemas.openxmlformats.org/spreadsheetml/2006/main" count="505" uniqueCount="213">
  <si>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</si>
  <si>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</si>
  <si>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</si>
  <si>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</si>
  <si>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</si>
  <si>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</si>
  <si>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</si>
  <si>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</si>
  <si>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</si>
  <si>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</si>
  <si>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</si>
  <si>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</si>
  <si>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</si>
  <si>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</si>
  <si>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</si>
  <si>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</si>
  <si>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</si>
  <si>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</si>
  <si>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</si>
  <si>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</si>
  <si>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</si>
  <si>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</si>
  <si>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</si>
  <si>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</si>
  <si>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</si>
  <si>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</si>
  <si>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</si>
  <si>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</si>
  <si>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</si>
  <si>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</si>
  <si>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</si>
  <si>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</si>
  <si>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</si>
  <si>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</si>
  <si>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</si>
  <si>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</si>
  <si>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</si>
  <si>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</si>
  <si>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</si>
  <si>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</si>
  <si>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</si>
  <si>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</si>
  <si>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</si>
  <si>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</si>
  <si>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</si>
  <si>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</si>
  <si>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</si>
  <si>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</si>
  <si>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</si>
  <si>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</si>
  <si>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</si>
  <si>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</si>
  <si>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</si>
  <si>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</si>
  <si>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</si>
  <si>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</si>
  <si>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</si>
  <si>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</si>
  <si>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</si>
  <si>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</si>
  <si>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</si>
  <si>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</si>
  <si>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</si>
  <si>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</si>
  <si>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</si>
  <si>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</si>
  <si>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</si>
  <si>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</si>
  <si>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</si>
  <si>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</si>
  <si>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</si>
  <si>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</si>
  <si>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</si>
  <si>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</si>
  <si>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</si>
  <si>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</si>
  <si>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</si>
  <si>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</si>
  <si>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</si>
  <si>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</si>
  <si>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</si>
  <si>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</si>
  <si>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</si>
  <si>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</si>
  <si>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</si>
  <si>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</si>
  <si>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</si>
  <si>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</si>
  <si>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</si>
  <si>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</si>
  <si>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</si>
  <si>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</si>
  <si>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</si>
  <si>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</si>
  <si>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</si>
  <si>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</si>
  <si>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</si>
  <si>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</si>
  <si>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</si>
  <si>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</si>
  <si>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</si>
  <si>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</si>
  <si>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</si>
  <si>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</si>
  <si>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</si>
  <si>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</si>
  <si>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</si>
  <si>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</si>
  <si>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</si>
  <si>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</si>
  <si>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</si>
  <si>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</si>
  <si>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</si>
  <si>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</si>
  <si>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</si>
  <si>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</si>
  <si>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</si>
  <si>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</si>
  <si>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</si>
  <si>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</si>
  <si>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</si>
  <si>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</si>
  <si>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</si>
  <si>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</si>
  <si>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</si>
  <si>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</si>
  <si>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</si>
  <si>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</si>
  <si>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</si>
  <si>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</si>
  <si>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</si>
  <si>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</si>
  <si>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</si>
  <si>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</si>
  <si>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</si>
  <si>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</si>
  <si>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</si>
  <si>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</si>
  <si>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</si>
  <si>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</si>
  <si>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</si>
  <si>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</si>
  <si>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</si>
  <si>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</si>
  <si>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</si>
  <si>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</si>
  <si>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</si>
  <si>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</si>
  <si>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</si>
  <si>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</si>
  <si>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</si>
  <si>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</si>
  <si>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</si>
  <si>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</si>
  <si>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</si>
  <si>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</si>
  <si>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</si>
  <si>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</si>
  <si>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</si>
  <si>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</si>
  <si>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</si>
  <si>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</si>
  <si>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</si>
  <si>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</si>
  <si>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</si>
  <si>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</si>
  <si>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</si>
  <si>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</si>
  <si>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</si>
  <si>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</si>
  <si>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</si>
  <si>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</si>
  <si>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</si>
  <si>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</si>
  <si>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</si>
  <si>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</si>
  <si>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</si>
  <si>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</si>
  <si>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</si>
  <si>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</si>
  <si>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</si>
  <si>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</si>
  <si>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</si>
  <si>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</si>
  <si>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</si>
  <si>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</si>
  <si>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</si>
  <si>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</si>
  <si>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</si>
  <si>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</si>
  <si>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</si>
  <si>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</si>
  <si>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</si>
  <si>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</si>
  <si>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</si>
  <si>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</si>
  <si>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</si>
  <si>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>The exercise is to convert the sheet in the company format to the model format in order to build the forecast links</t>
  </si>
  <si>
    <t>Should be only Inventory + Receivables - Payables</t>
  </si>
  <si>
    <t>Remove  Inventory and Receivables</t>
  </si>
  <si>
    <t>Remove accounts payable from this</t>
  </si>
  <si>
    <t>add Historicals 56 to this</t>
  </si>
  <si>
    <t xml:space="preserve">Please link the Cash flow statement  the "Three Statements" using the data in the  "Historicals" sheet </t>
  </si>
  <si>
    <t>Submission time is 2 days from the day the task was given to you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</si>
  <si>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</si>
  <si>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</si>
  <si>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</si>
  <si>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</si>
  <si>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Inventory</t>
  </si>
  <si>
    <t>Receivables</t>
  </si>
  <si>
    <t>Payables</t>
  </si>
  <si>
    <t>Net working capital</t>
  </si>
  <si>
    <t>2014 Net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</si>
</sst>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  <xf numFmtId="165" fontId="0" fillId="0" borderId="0" xfId="3" applyNumberFormat="1" applyFont="1"/>
    <xf numFmtId="3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64A-E3CF-402F-8FC6-84F288E2109F}">
  <dimension ref="A1:A11"/>
  <sheetViews>
    <sheetView workbookViewId="0">
      <selection activeCell="A14" sqref="A1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196</v>
      </c>
    </row>
    <row r="2" spans="1:1" x14ac:dyDescent="0.25">
      <c r="A2" s="37" t="s">
        <v>202</v>
      </c>
    </row>
    <row r="3" spans="1:1" x14ac:dyDescent="0.25">
      <c r="A3" s="37" t="s">
        <v>197</v>
      </c>
    </row>
    <row r="4" spans="1:1" x14ac:dyDescent="0.25">
      <c r="A4" s="19" t="s">
        <v>203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AE205"/>
  <sheetViews>
    <sheetView zoomScale="85" zoomScaleNormal="85" workbookViewId="0">
      <pane ySplit="1" topLeftCell="A75" activePane="bottomLeft" state="frozen"/>
      <selection pane="bottomLeft" activeCell="K72" sqref="K72:AE72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141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31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31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31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31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31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31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31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31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31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31" x14ac:dyDescent="0.25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31" x14ac:dyDescent="0.25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31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31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31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31" x14ac:dyDescent="0.25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25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25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25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25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25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25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25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25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25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25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25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25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25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25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25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.75" thickTop="1" x14ac:dyDescent="0.25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25">
      <c r="A133" s="1" t="s">
        <v>109</v>
      </c>
    </row>
    <row r="134" spans="1:9" x14ac:dyDescent="0.25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25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.75" thickTop="1" x14ac:dyDescent="0.25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25">
      <c r="A144" s="1" t="s">
        <v>116</v>
      </c>
    </row>
    <row r="145" spans="1:9" x14ac:dyDescent="0.25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25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.75" thickTop="1" x14ac:dyDescent="0.25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25">
      <c r="A155" s="1" t="s">
        <v>121</v>
      </c>
    </row>
    <row r="156" spans="1:9" x14ac:dyDescent="0.25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25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.75" thickBot="1" x14ac:dyDescent="0.3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.75" thickTop="1" x14ac:dyDescent="0.25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25">
      <c r="A166" s="1" t="s">
        <v>123</v>
      </c>
    </row>
    <row r="167" spans="1:9" x14ac:dyDescent="0.25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25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.75" thickTop="1" x14ac:dyDescent="0.25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2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126</v>
      </c>
      <c r="D178" t="s">
        <v>143</v>
      </c>
    </row>
    <row r="179" spans="1:9" x14ac:dyDescent="0.25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5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5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5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5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5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5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5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5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5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5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5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5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5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5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5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5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25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25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5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5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5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5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5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.75" thickBot="1" x14ac:dyDescent="0.3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.75" thickTop="1" x14ac:dyDescent="0.25"/>
    <row r="205" spans="1:9" x14ac:dyDescent="0.25">
      <c r="A205" t="s">
        <v>142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5" zoomScale="85" zoomScaleNormal="85" workbookViewId="0">
      <selection activeCell="C12" sqref="C12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5">
      <c r="A4" s="41" t="s">
        <v>128</v>
      </c>
      <c r="B4" s="45" t="str">
        <f>+IFERROR(B3/A3-1,"nm")</f>
        <v>nm</v>
      </c>
      <c r="C4" s="45">
        <f t="shared" ref="C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25">
      <c r="A12" s="41" t="s">
        <v>128</v>
      </c>
      <c r="B12" s="45" t="str">
        <f t="shared" ref="B12:H12" si="15">+IFERROR(B11/A11-1,"nm")</f>
        <v>nm</v>
      </c>
      <c r="C12" s="45">
        <f>+IFERROR(C11/B11-1,"nm")</f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25">
      <c r="A17" s="9" t="s">
        <v>140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25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25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25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25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25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25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139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140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139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140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139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140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139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140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>+IFERROR(B152-B153,"nm")</f>
        <v>nm</v>
      </c>
      <c r="C154" s="45" t="str">
        <f t="shared" ref="C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144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139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140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25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25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25">
      <c r="A188" s="44" t="s">
        <v>139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25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25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25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25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25">
      <c r="A195" s="9" t="s">
        <v>140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25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25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25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25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25">
      <c r="A207" s="44" t="s">
        <v>139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25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25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25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25">
      <c r="A214" s="9" t="s">
        <v>140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8"/>
  <sheetViews>
    <sheetView tabSelected="1" topLeftCell="A5" zoomScale="93" zoomScaleNormal="93" workbookViewId="0">
      <selection activeCell="B56" sqref="B56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146</v>
      </c>
    </row>
    <row r="4" spans="1:15" x14ac:dyDescent="0.25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>
        <f>'Segmental forecast'!J4</f>
        <v>0</v>
      </c>
      <c r="K4" s="52">
        <f>'Segmental forecast'!K4</f>
        <v>0</v>
      </c>
      <c r="L4" s="52">
        <f>'Segmental forecast'!L4</f>
        <v>0</v>
      </c>
      <c r="M4" s="52">
        <f>'Segmental forecast'!M4</f>
        <v>0</v>
      </c>
      <c r="N4" s="52">
        <f>'Segmental forecast'!N4</f>
        <v>0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>
        <f>'Segmental forecast'!J8</f>
        <v>717</v>
      </c>
      <c r="K6" s="54">
        <f>'Segmental forecast'!K8</f>
        <v>717</v>
      </c>
      <c r="L6" s="54">
        <f>'Segmental forecast'!L8</f>
        <v>717</v>
      </c>
      <c r="M6" s="54">
        <f>'Segmental forecast'!M8</f>
        <v>717</v>
      </c>
      <c r="N6" s="54">
        <f>'Segmental forecast'!N8</f>
        <v>717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25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>
        <f>'Segmental forecast'!J12</f>
        <v>0</v>
      </c>
      <c r="K8" s="52">
        <f>'Segmental forecast'!K12</f>
        <v>0</v>
      </c>
      <c r="L8" s="52">
        <f>'Segmental forecast'!L12</f>
        <v>0</v>
      </c>
      <c r="M8" s="52">
        <f>'Segmental forecast'!M12</f>
        <v>0</v>
      </c>
      <c r="N8" s="52">
        <f>'Segmental forecast'!N12</f>
        <v>0</v>
      </c>
    </row>
    <row r="9" spans="1:15" x14ac:dyDescent="0.25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>
        <f>'Segmental forecast'!J13</f>
        <v>0.14677799186469706</v>
      </c>
      <c r="K9" s="52">
        <f>'Segmental forecast'!K13</f>
        <v>0.14677799186469706</v>
      </c>
      <c r="L9" s="52">
        <f>'Segmental forecast'!L13</f>
        <v>0.14677799186469706</v>
      </c>
      <c r="M9" s="52">
        <f>'Segmental forecast'!M13</f>
        <v>0.14677799186469706</v>
      </c>
      <c r="N9" s="52">
        <f>'Segmental forecast'!N13</f>
        <v>0.14677799186469706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205</v>
      </c>
      <c r="K10" s="3">
        <f t="shared" ref="K10:N10" si="3">J10*(1+K8)</f>
        <v>205</v>
      </c>
      <c r="L10" s="3">
        <f t="shared" si="3"/>
        <v>205</v>
      </c>
      <c r="M10" s="3">
        <f t="shared" si="3"/>
        <v>205</v>
      </c>
      <c r="N10" s="3">
        <f t="shared" si="3"/>
        <v>205</v>
      </c>
    </row>
    <row r="11" spans="1:15" x14ac:dyDescent="0.25">
      <c r="A11" s="4" t="s">
        <v>147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6651</v>
      </c>
      <c r="K11" s="5">
        <f t="shared" ref="K11" si="6">+K7-K10</f>
        <v>6651</v>
      </c>
      <c r="L11" s="5">
        <f t="shared" ref="L11" si="7">+L7-L10</f>
        <v>6651</v>
      </c>
      <c r="M11" s="5">
        <f t="shared" ref="M11" si="8">+M7-M10</f>
        <v>6651</v>
      </c>
      <c r="N11" s="5">
        <f t="shared" ref="N11" si="9">+N7-N10</f>
        <v>6651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605</v>
      </c>
      <c r="K12" s="3">
        <f t="shared" ref="K12:N12" si="10">K11*J13</f>
        <v>605</v>
      </c>
      <c r="L12" s="3">
        <f t="shared" si="10"/>
        <v>605</v>
      </c>
      <c r="M12" s="3">
        <f t="shared" si="10"/>
        <v>605</v>
      </c>
      <c r="N12" s="3">
        <f t="shared" si="10"/>
        <v>605</v>
      </c>
    </row>
    <row r="13" spans="1:15" x14ac:dyDescent="0.25">
      <c r="A13" s="55" t="s">
        <v>148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>
        <f t="shared" ref="J13" si="12">IFERROR(J12/J11,"nm")</f>
        <v>9.0963764847391368E-2</v>
      </c>
      <c r="K13" s="56">
        <f t="shared" ref="K13" si="13">IFERROR(K12/K11,"nm")</f>
        <v>9.0963764847391368E-2</v>
      </c>
      <c r="L13" s="56">
        <f t="shared" ref="L13" si="14">IFERROR(L12/L11,"nm")</f>
        <v>9.0963764847391368E-2</v>
      </c>
      <c r="M13" s="56">
        <f t="shared" ref="M13" si="15">IFERROR(M12/M11,"nm")</f>
        <v>9.0963764847391368E-2</v>
      </c>
      <c r="N13" s="56">
        <f t="shared" ref="N13" si="16">IFERROR(N12/N11,"nm")</f>
        <v>9.0963764847391368E-2</v>
      </c>
    </row>
    <row r="14" spans="1:15" ht="15.75" thickBot="1" x14ac:dyDescent="0.3">
      <c r="A14" s="6" t="s">
        <v>149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6046</v>
      </c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</row>
    <row r="15" spans="1:15" ht="15.75" thickTop="1" x14ac:dyDescent="0.25">
      <c r="A15" t="s">
        <v>150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151</v>
      </c>
    </row>
    <row r="16" spans="1:15" x14ac:dyDescent="0.25">
      <c r="A16" t="s">
        <v>152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</row>
    <row r="17" spans="1:15" x14ac:dyDescent="0.25">
      <c r="A17" t="s">
        <v>153</v>
      </c>
      <c r="B17" s="58">
        <f>-B61/'Three Statements'!B15</f>
        <v>0.508254183627318</v>
      </c>
      <c r="C17" s="58">
        <f>-C61/'Three Statements'!C15</f>
        <v>0.58651362984218081</v>
      </c>
      <c r="D17" s="58">
        <f>-D61/'Three Statements'!D15</f>
        <v>0.66962174940898345</v>
      </c>
      <c r="E17" s="58">
        <f>-E61/'Three Statements'!E15</f>
        <v>0.74920137423904531</v>
      </c>
      <c r="F17" s="58">
        <f>-F61/'Three Statements'!F15</f>
        <v>0.82303509639149774</v>
      </c>
      <c r="G17" s="58">
        <f>-G61/'Three Statements'!G15</f>
        <v>0.91211759532633951</v>
      </c>
      <c r="H17" s="58">
        <f>-H61/'Three Statements'!H15</f>
        <v>1.0177705977382876</v>
      </c>
      <c r="I17" s="58">
        <f>-I61/'Three Statements'!I15</f>
        <v>1.1404271169605165</v>
      </c>
      <c r="J17" s="58"/>
      <c r="K17" s="58"/>
      <c r="L17" s="58"/>
      <c r="M17" s="58"/>
      <c r="N17" s="58"/>
    </row>
    <row r="18" spans="1:15" x14ac:dyDescent="0.25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154</v>
      </c>
    </row>
    <row r="19" spans="1:15" x14ac:dyDescent="0.25">
      <c r="A19" s="55" t="s">
        <v>155</v>
      </c>
      <c r="B19" s="56">
        <f>Historicals!B103/'Three Statements'!B14</f>
        <v>7.3327222731439046E-2</v>
      </c>
      <c r="C19" s="56">
        <f>Historicals!C103/'Three Statements'!C14</f>
        <v>7.2074468085106383E-2</v>
      </c>
      <c r="D19" s="56">
        <f>Historicals!D103/'Three Statements'!D14</f>
        <v>7.0754716981132074E-2</v>
      </c>
      <c r="E19" s="56">
        <f>Historicals!E103/'Three Statements'!E14</f>
        <v>0.16554578375581996</v>
      </c>
      <c r="F19" s="56">
        <f>Historicals!F103/'Three Statements'!F14</f>
        <v>8.6125589476296852E-2</v>
      </c>
      <c r="G19" s="56">
        <f>Historicals!G103/'Three Statements'!G14</f>
        <v>0.15163450177235133</v>
      </c>
      <c r="H19" s="56">
        <f>Historicals!H103/'Three Statements'!H14</f>
        <v>7.6479832372970138E-2</v>
      </c>
      <c r="I19" s="56">
        <f>Historicals!I103/'Three Statements'!I14</f>
        <v>7.9391333112801846E-2</v>
      </c>
      <c r="J19" s="56"/>
      <c r="K19" s="56"/>
      <c r="L19" s="56"/>
      <c r="M19" s="56"/>
      <c r="N19" s="56"/>
      <c r="O19" t="s">
        <v>154</v>
      </c>
    </row>
    <row r="20" spans="1:15" x14ac:dyDescent="0.25">
      <c r="A20" s="59" t="s">
        <v>156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157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158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25">
      <c r="A23" t="s">
        <v>159</v>
      </c>
      <c r="B23" s="3">
        <f>(Historicals!B27+Historicals!B28)-Historicals!B41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64" t="s">
        <v>198</v>
      </c>
      <c r="K23" s="3"/>
      <c r="L23" s="3"/>
      <c r="M23" s="3"/>
      <c r="N23" s="3"/>
    </row>
    <row r="24" spans="1:15" x14ac:dyDescent="0.25">
      <c r="A24" s="55" t="s">
        <v>160</v>
      </c>
      <c r="B24" s="56">
        <f>IFERROR(B23/B3,"nm")</f>
        <v>0.18182412339466031</v>
      </c>
      <c r="C24" s="56">
        <f t="shared" ref="C24:I24" si="20">IFERROR(C23/C3,"nm")</f>
        <v>0.1818631084754139</v>
      </c>
      <c r="D24" s="56">
        <f t="shared" si="20"/>
        <v>0.19458515283842795</v>
      </c>
      <c r="E24" s="56">
        <f t="shared" si="20"/>
        <v>0.17803665137236585</v>
      </c>
      <c r="F24" s="56">
        <f t="shared" si="20"/>
        <v>0.18615947030702765</v>
      </c>
      <c r="G24" s="56">
        <f t="shared" si="20"/>
        <v>0.21035745795791783</v>
      </c>
      <c r="H24" s="56">
        <f t="shared" si="20"/>
        <v>0.19042166240064665</v>
      </c>
      <c r="I24" s="56">
        <f t="shared" si="20"/>
        <v>0.20828516377649325</v>
      </c>
      <c r="J24" s="57"/>
      <c r="K24" s="57"/>
      <c r="L24" s="57"/>
      <c r="M24" s="57"/>
      <c r="N24" s="57"/>
    </row>
    <row r="25" spans="1:15" x14ac:dyDescent="0.25">
      <c r="A25" t="s">
        <v>161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t="s">
        <v>199</v>
      </c>
      <c r="K25" s="3"/>
      <c r="L25" s="3"/>
      <c r="M25" s="3"/>
      <c r="N25" s="3"/>
    </row>
    <row r="26" spans="1:15" x14ac:dyDescent="0.25">
      <c r="A26" t="s">
        <v>162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163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164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165</v>
      </c>
      <c r="B31" s="7">
        <f>B21+B22+B23+B25+B27+B26+B28+B29+B30</f>
        <v>19466</v>
      </c>
      <c r="C31" s="7">
        <f t="shared" ref="C31:I31" si="21">C21+C22+C23+C25+C27+C26+C28+C29+C30</f>
        <v>19205</v>
      </c>
      <c r="D31" s="7">
        <f t="shared" si="21"/>
        <v>21211</v>
      </c>
      <c r="E31" s="7">
        <f t="shared" si="21"/>
        <v>20257</v>
      </c>
      <c r="F31" s="7">
        <f t="shared" si="21"/>
        <v>21105</v>
      </c>
      <c r="G31" s="7">
        <f t="shared" si="21"/>
        <v>29094</v>
      </c>
      <c r="H31" s="7">
        <f t="shared" si="21"/>
        <v>34904</v>
      </c>
      <c r="I31" s="7">
        <f t="shared" si="21"/>
        <v>36963</v>
      </c>
      <c r="J31" s="7"/>
      <c r="K31" s="7"/>
      <c r="L31" s="7"/>
      <c r="M31" s="7"/>
      <c r="N31" s="7"/>
    </row>
    <row r="32" spans="1:15" ht="15.75" thickTop="1" x14ac:dyDescent="0.25">
      <c r="A32" s="1" t="s">
        <v>166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t="s">
        <v>200</v>
      </c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169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170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171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172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 t="s">
        <v>201</v>
      </c>
      <c r="K42" s="3"/>
      <c r="L42" s="3"/>
      <c r="M42" s="3"/>
      <c r="N42" s="3"/>
    </row>
    <row r="43" spans="1:14" ht="15.75" thickBot="1" x14ac:dyDescent="0.3">
      <c r="A43" s="6" t="s">
        <v>173</v>
      </c>
      <c r="B43" s="7">
        <f t="shared" ref="B43:I43" si="22">SUM(B32:B42)</f>
        <v>19466</v>
      </c>
      <c r="C43" s="7">
        <f t="shared" si="22"/>
        <v>19205</v>
      </c>
      <c r="D43" s="7">
        <f t="shared" si="22"/>
        <v>21211</v>
      </c>
      <c r="E43" s="7">
        <f t="shared" si="22"/>
        <v>20257</v>
      </c>
      <c r="F43" s="7">
        <f t="shared" si="22"/>
        <v>21105</v>
      </c>
      <c r="G43" s="7">
        <f t="shared" si="22"/>
        <v>29094</v>
      </c>
      <c r="H43" s="7">
        <f t="shared" si="22"/>
        <v>34904</v>
      </c>
      <c r="I43" s="7">
        <f t="shared" si="22"/>
        <v>36963</v>
      </c>
      <c r="J43" s="7"/>
      <c r="K43" s="7"/>
      <c r="L43" s="7"/>
      <c r="M43" s="7"/>
      <c r="N43" s="7"/>
    </row>
    <row r="44" spans="1:14" ht="15.75" thickTop="1" x14ac:dyDescent="0.25">
      <c r="A44" s="61" t="s">
        <v>174</v>
      </c>
      <c r="B44" s="61">
        <f t="shared" ref="B44:I44" si="23">B31-B43</f>
        <v>0</v>
      </c>
      <c r="C44" s="61">
        <f t="shared" si="23"/>
        <v>0</v>
      </c>
      <c r="D44" s="61">
        <f t="shared" si="23"/>
        <v>0</v>
      </c>
      <c r="E44" s="61">
        <f t="shared" si="23"/>
        <v>0</v>
      </c>
      <c r="F44" s="61">
        <f t="shared" si="23"/>
        <v>0</v>
      </c>
      <c r="G44" s="61">
        <f t="shared" si="23"/>
        <v>0</v>
      </c>
      <c r="H44" s="61">
        <f t="shared" si="23"/>
        <v>0</v>
      </c>
      <c r="I44" s="61">
        <f t="shared" si="23"/>
        <v>0</v>
      </c>
      <c r="J44" s="61"/>
      <c r="K44" s="61"/>
      <c r="L44" s="61"/>
      <c r="M44" s="61"/>
      <c r="N44" s="61"/>
    </row>
    <row r="45" spans="1:14" x14ac:dyDescent="0.25">
      <c r="A45" s="59" t="s">
        <v>175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4" x14ac:dyDescent="0.25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t="s">
        <v>204</v>
      </c>
      <c r="K46" s="9"/>
      <c r="L46" s="9"/>
      <c r="M46" s="9"/>
      <c r="N46" s="9"/>
    </row>
    <row r="47" spans="1:14" x14ac:dyDescent="0.25">
      <c r="A47" t="s">
        <v>131</v>
      </c>
      <c r="B47" s="62">
        <f>'Segmental forecast'!B8</f>
        <v>606</v>
      </c>
      <c r="C47" s="62">
        <f>'Segmental forecast'!C8</f>
        <v>649</v>
      </c>
      <c r="D47" s="62">
        <f>'Segmental forecast'!D8</f>
        <v>706</v>
      </c>
      <c r="E47" s="62">
        <f>'Segmental forecast'!E8</f>
        <v>747</v>
      </c>
      <c r="F47" s="62">
        <f>'Segmental forecast'!F8</f>
        <v>705</v>
      </c>
      <c r="G47" s="62">
        <f>'Segmental forecast'!G8</f>
        <v>721</v>
      </c>
      <c r="H47" s="62">
        <f>'Segmental forecast'!H8</f>
        <v>744</v>
      </c>
      <c r="I47" s="62">
        <f>'Segmental forecast'!I8</f>
        <v>717</v>
      </c>
      <c r="J47" t="s">
        <v>204</v>
      </c>
      <c r="K47" s="62"/>
      <c r="L47" s="62"/>
      <c r="M47" s="62"/>
      <c r="N47" s="62"/>
    </row>
    <row r="48" spans="1:14" x14ac:dyDescent="0.25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t="s">
        <v>205</v>
      </c>
      <c r="K48" s="3"/>
      <c r="L48" s="3"/>
      <c r="M48" s="3"/>
      <c r="N48" s="3"/>
    </row>
    <row r="49" spans="1:14" x14ac:dyDescent="0.25">
      <c r="A49" s="1" t="s">
        <v>177</v>
      </c>
      <c r="B49" s="9">
        <f>(B46+B47)-B48</f>
        <v>3577</v>
      </c>
      <c r="C49" s="9">
        <f t="shared" ref="C49:I49" si="24">(C46+C47)-C48</f>
        <v>4543</v>
      </c>
      <c r="D49" s="9">
        <f t="shared" si="24"/>
        <v>4948</v>
      </c>
      <c r="E49" s="9">
        <f t="shared" si="24"/>
        <v>4597</v>
      </c>
      <c r="F49" s="9">
        <f t="shared" si="24"/>
        <v>4798</v>
      </c>
      <c r="G49" s="9">
        <f t="shared" si="24"/>
        <v>2669</v>
      </c>
      <c r="H49" s="9">
        <f t="shared" si="24"/>
        <v>6490</v>
      </c>
      <c r="I49" s="9">
        <f t="shared" si="24"/>
        <v>6342</v>
      </c>
      <c r="K49" s="9"/>
      <c r="L49" s="9"/>
      <c r="M49" s="9"/>
      <c r="N49" s="9"/>
    </row>
    <row r="50" spans="1:14" x14ac:dyDescent="0.25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t="s">
        <v>205</v>
      </c>
      <c r="K50" s="3"/>
      <c r="L50" s="3"/>
      <c r="M50" s="3"/>
      <c r="N50" s="3"/>
    </row>
    <row r="51" spans="1:14" x14ac:dyDescent="0.25">
      <c r="A51" t="s">
        <v>179</v>
      </c>
      <c r="B51" s="3">
        <f>-(B23-B78)</f>
        <v>-113</v>
      </c>
      <c r="C51" s="3">
        <f>-(C23-B23)</f>
        <v>-324</v>
      </c>
      <c r="D51" s="3">
        <f t="shared" ref="D51:I51" si="25">-(D23-C23)</f>
        <v>-796</v>
      </c>
      <c r="E51" s="3">
        <f t="shared" si="25"/>
        <v>204</v>
      </c>
      <c r="F51" s="3">
        <f t="shared" si="25"/>
        <v>-802</v>
      </c>
      <c r="G51" s="3">
        <f t="shared" si="25"/>
        <v>-586</v>
      </c>
      <c r="H51" s="3">
        <f t="shared" si="25"/>
        <v>-613</v>
      </c>
      <c r="I51" s="3">
        <f t="shared" si="25"/>
        <v>-1248</v>
      </c>
      <c r="J51" t="s">
        <v>206</v>
      </c>
      <c r="K51" s="3"/>
      <c r="L51" s="3"/>
      <c r="M51" s="3"/>
      <c r="N51" s="3"/>
    </row>
    <row r="52" spans="1:14" x14ac:dyDescent="0.25">
      <c r="A52" t="s">
        <v>134</v>
      </c>
      <c r="B52" s="3">
        <f>-(Historicals!B81+Historicals!B102)</f>
        <v>757</v>
      </c>
      <c r="C52" s="3">
        <f>-(Historicals!C81+Historicals!C102)</f>
        <v>891</v>
      </c>
      <c r="D52" s="3">
        <f>-(Historicals!D81+Historicals!D102)</f>
        <v>839</v>
      </c>
      <c r="E52" s="3">
        <f>-(Historicals!E81+Historicals!E102)</f>
        <v>734</v>
      </c>
      <c r="F52" s="3">
        <f>-(Historicals!F81+Historicals!F102)</f>
        <v>959</v>
      </c>
      <c r="G52" s="3">
        <f>-(Historicals!G81+Historicals!G102)</f>
        <v>965</v>
      </c>
      <c r="H52" s="3">
        <f>-(Historicals!H81+Historicals!H102)</f>
        <v>516</v>
      </c>
      <c r="I52" s="3">
        <f>-(Historicals!I81+Historicals!I102)</f>
        <v>598</v>
      </c>
      <c r="J52" t="s">
        <v>207</v>
      </c>
      <c r="K52" s="3"/>
      <c r="L52" s="3"/>
      <c r="M52" s="3"/>
      <c r="N52" s="3"/>
    </row>
    <row r="53" spans="1:14" x14ac:dyDescent="0.25">
      <c r="A53" s="1" t="s">
        <v>180</v>
      </c>
      <c r="B53" s="9">
        <f>B49+B50+B51-B52</f>
        <v>2760</v>
      </c>
      <c r="C53" s="9">
        <f t="shared" ref="C53:I53" si="26">C49+C50+C51-C52</f>
        <v>3398</v>
      </c>
      <c r="D53" s="9">
        <f t="shared" si="26"/>
        <v>3411</v>
      </c>
      <c r="E53" s="9">
        <f t="shared" si="26"/>
        <v>4192</v>
      </c>
      <c r="F53" s="9">
        <f t="shared" si="26"/>
        <v>3190</v>
      </c>
      <c r="G53" s="9">
        <f t="shared" si="26"/>
        <v>1258</v>
      </c>
      <c r="H53" s="9">
        <f t="shared" si="26"/>
        <v>5654</v>
      </c>
      <c r="I53" s="9">
        <f t="shared" si="26"/>
        <v>4786</v>
      </c>
      <c r="J53" s="9"/>
      <c r="K53" s="9"/>
      <c r="L53" s="9"/>
      <c r="M53" s="9"/>
      <c r="N53" s="9"/>
    </row>
    <row r="54" spans="1:14" x14ac:dyDescent="0.25">
      <c r="A54" t="s">
        <v>181</v>
      </c>
      <c r="B54" s="3">
        <f>Historicals!B68+Historicals!B69+Historicals!B70</f>
        <v>658</v>
      </c>
      <c r="C54" s="3">
        <f>Historicals!C68+Historicals!C69+Historicals!C70</f>
        <v>347</v>
      </c>
      <c r="D54" s="3">
        <f>Historicals!D68+Historicals!D69+Historicals!D70</f>
        <v>108</v>
      </c>
      <c r="E54" s="3">
        <f>Historicals!E68+Historicals!E69+Historicals!E70</f>
        <v>146</v>
      </c>
      <c r="F54" s="3">
        <f>Historicals!F68+Historicals!F69+Historicals!F70</f>
        <v>573</v>
      </c>
      <c r="G54" s="3">
        <f>Historicals!G68+Historicals!G69+Historicals!G70</f>
        <v>850</v>
      </c>
      <c r="H54" s="3">
        <f>Historicals!H68+Historicals!H69+Historicals!H70</f>
        <v>526</v>
      </c>
      <c r="I54" s="3">
        <f>Historicals!I68+Historicals!I69+Historicals!I70</f>
        <v>735</v>
      </c>
      <c r="J54" s="3"/>
      <c r="K54" s="3"/>
      <c r="L54" s="3"/>
      <c r="M54" s="3"/>
      <c r="N54" s="3"/>
    </row>
    <row r="55" spans="1:14" x14ac:dyDescent="0.25">
      <c r="A55" s="27" t="s">
        <v>182</v>
      </c>
      <c r="B55" s="26">
        <f>B53+B54</f>
        <v>3418</v>
      </c>
      <c r="C55" s="26">
        <f t="shared" ref="C55:I55" si="27">C53+C54</f>
        <v>3745</v>
      </c>
      <c r="D55" s="26">
        <f t="shared" si="27"/>
        <v>3519</v>
      </c>
      <c r="E55" s="26">
        <f t="shared" si="27"/>
        <v>4338</v>
      </c>
      <c r="F55" s="26">
        <f t="shared" si="27"/>
        <v>3763</v>
      </c>
      <c r="G55" s="26">
        <f t="shared" si="27"/>
        <v>2108</v>
      </c>
      <c r="H55" s="26">
        <f t="shared" si="27"/>
        <v>6180</v>
      </c>
      <c r="I55" s="26">
        <f t="shared" si="27"/>
        <v>5521</v>
      </c>
      <c r="J55" s="26"/>
      <c r="K55" s="26"/>
      <c r="L55" s="26"/>
      <c r="M55" s="26"/>
      <c r="N55" s="26"/>
    </row>
    <row r="56" spans="1:14" x14ac:dyDescent="0.25">
      <c r="A56" t="s">
        <v>183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  <c r="K56" s="3"/>
      <c r="L56" s="3"/>
      <c r="M56" s="3"/>
      <c r="N56" s="3"/>
    </row>
    <row r="57" spans="1:14" x14ac:dyDescent="0.25">
      <c r="A57" t="s">
        <v>184</v>
      </c>
      <c r="B57" s="3">
        <f>SUM(Historicals!B79,Historicals!B80,Historicals!B82)</f>
        <v>5871</v>
      </c>
      <c r="C57" s="3">
        <f>SUM(Historicals!C79,Historicals!C80,Historicals!C82)</f>
        <v>5316</v>
      </c>
      <c r="D57" s="3">
        <f>SUM(Historicals!D79,Historicals!D80,Historicals!D82)</f>
        <v>6012</v>
      </c>
      <c r="E57" s="3">
        <f>SUM(Historicals!E79,Historicals!E80,Historicals!E82)</f>
        <v>6084</v>
      </c>
      <c r="F57" s="3">
        <f>SUM(Historicals!F79,Historicals!F80,Historicals!F82)</f>
        <v>3792</v>
      </c>
      <c r="G57" s="3">
        <f>SUM(Historicals!G79,Historicals!G80,Historicals!G82)</f>
        <v>2484</v>
      </c>
      <c r="H57" s="3">
        <f>SUM(Historicals!H79,Historicals!H80,Historicals!H82)</f>
        <v>6856</v>
      </c>
      <c r="I57" s="3">
        <f>SUM(Historicals!I79,Historicals!I80,Historicals!I82)</f>
        <v>12147</v>
      </c>
      <c r="J57" s="3"/>
      <c r="K57" s="3"/>
      <c r="L57" s="3"/>
      <c r="M57" s="3"/>
      <c r="N57" s="3"/>
    </row>
    <row r="58" spans="1:14" x14ac:dyDescent="0.25">
      <c r="A58" s="27" t="s">
        <v>185</v>
      </c>
      <c r="B58" s="26">
        <f>SUM(B56:B57)</f>
        <v>935</v>
      </c>
      <c r="C58" s="26">
        <f t="shared" ref="C58:I58" si="28">SUM(C56:C57)</f>
        <v>-51</v>
      </c>
      <c r="D58" s="26">
        <f t="shared" si="28"/>
        <v>84</v>
      </c>
      <c r="E58" s="26">
        <f t="shared" si="28"/>
        <v>1301</v>
      </c>
      <c r="F58" s="26">
        <f t="shared" si="28"/>
        <v>855</v>
      </c>
      <c r="G58" s="26">
        <f t="shared" si="28"/>
        <v>58</v>
      </c>
      <c r="H58" s="26">
        <f t="shared" si="28"/>
        <v>-3105</v>
      </c>
      <c r="I58" s="26">
        <f t="shared" si="28"/>
        <v>-766</v>
      </c>
      <c r="J58" s="26"/>
      <c r="K58" s="26"/>
      <c r="L58" s="26"/>
      <c r="M58" s="26"/>
      <c r="N58" s="26"/>
    </row>
    <row r="59" spans="1:14" x14ac:dyDescent="0.25">
      <c r="A59" t="s">
        <v>186</v>
      </c>
      <c r="B59" s="3">
        <f>SUM(Historicals!B88:B89)</f>
        <v>-2020</v>
      </c>
      <c r="C59" s="3">
        <f>SUM(Historicals!C88:C89)</f>
        <v>-2731</v>
      </c>
      <c r="D59" s="3">
        <f>SUM(Historicals!D88:D89)</f>
        <v>-2734</v>
      </c>
      <c r="E59" s="3">
        <f>SUM(Historicals!E88:E89)</f>
        <v>-3521</v>
      </c>
      <c r="F59" s="3">
        <f>SUM(Historicals!F88:F89)</f>
        <v>-3586</v>
      </c>
      <c r="G59" s="3">
        <f>SUM(Historicals!G88:G89)</f>
        <v>-2182</v>
      </c>
      <c r="H59" s="3">
        <f>SUM(Historicals!H88:H89)</f>
        <v>564</v>
      </c>
      <c r="I59" s="3">
        <f>SUM(Historicals!I88:I89)</f>
        <v>-2863</v>
      </c>
      <c r="J59" s="3"/>
      <c r="K59" s="3"/>
      <c r="L59" s="63"/>
      <c r="M59" s="3"/>
      <c r="N59" s="3"/>
    </row>
    <row r="60" spans="1:14" x14ac:dyDescent="0.25">
      <c r="A60" s="55" t="s">
        <v>128</v>
      </c>
      <c r="B60" s="56" t="str">
        <f>+IFERROR(B59/A59-1,"nm")</f>
        <v>nm</v>
      </c>
      <c r="C60" s="56">
        <f t="shared" ref="C60:I60" si="29">+IFERROR(C59/B59-1,"nm")</f>
        <v>0.35198019801980207</v>
      </c>
      <c r="D60" s="56">
        <f t="shared" si="29"/>
        <v>1.0984987184181616E-3</v>
      </c>
      <c r="E60" s="56">
        <f t="shared" si="29"/>
        <v>0.28785662033650339</v>
      </c>
      <c r="F60" s="56">
        <f t="shared" si="29"/>
        <v>1.8460664583924924E-2</v>
      </c>
      <c r="G60" s="56">
        <f t="shared" si="29"/>
        <v>-0.39152258784160621</v>
      </c>
      <c r="H60" s="56">
        <f t="shared" si="29"/>
        <v>-1.2584784601283228</v>
      </c>
      <c r="I60" s="56">
        <f t="shared" si="29"/>
        <v>-6.0762411347517729</v>
      </c>
      <c r="J60" s="56"/>
      <c r="K60" s="56"/>
      <c r="L60" s="56"/>
      <c r="M60" s="57"/>
      <c r="N60" s="57"/>
    </row>
    <row r="61" spans="1:14" x14ac:dyDescent="0.25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4" x14ac:dyDescent="0.25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  <c r="L62" s="3"/>
      <c r="M62" s="3"/>
      <c r="N62" s="3"/>
    </row>
    <row r="63" spans="1:14" x14ac:dyDescent="0.25">
      <c r="A63" t="s">
        <v>189</v>
      </c>
      <c r="B63" s="3">
        <f>Historicals!B86+Historicals!B87+Historicals!B91</f>
        <v>-82</v>
      </c>
      <c r="C63" s="3">
        <f>Historicals!C86+Historicals!C87+Historicals!C91</f>
        <v>-96</v>
      </c>
      <c r="D63" s="3">
        <f>Historicals!D86+Historicals!D87+Historicals!D91</f>
        <v>281</v>
      </c>
      <c r="E63" s="3">
        <f>Historicals!E86+Historicals!E87+Historicals!E91</f>
        <v>-65</v>
      </c>
      <c r="F63" s="3">
        <f>Historicals!F86+Historicals!F87+Historicals!F91</f>
        <v>-375</v>
      </c>
      <c r="G63" s="3">
        <f>Historicals!G86+Historicals!G87+Historicals!G91</f>
        <v>-9</v>
      </c>
      <c r="H63" s="3">
        <f>Historicals!H86+Historicals!H87+Historicals!H91</f>
        <v>-385</v>
      </c>
      <c r="I63" s="3">
        <f>Historicals!I86+Historicals!I87+Historicals!I91</f>
        <v>-136</v>
      </c>
      <c r="J63" s="3"/>
      <c r="K63" s="3"/>
      <c r="L63" s="3"/>
      <c r="M63" s="3"/>
      <c r="N63" s="3"/>
    </row>
    <row r="64" spans="1:14" x14ac:dyDescent="0.25">
      <c r="A64" s="27" t="s">
        <v>190</v>
      </c>
      <c r="B64" s="26">
        <f>SUM(B59+B61+B62+B63)</f>
        <v>-3001</v>
      </c>
      <c r="C64" s="26">
        <f t="shared" ref="C64:I64" si="30">SUM(C59+C61+C62+C63)</f>
        <v>-2868</v>
      </c>
      <c r="D64" s="26">
        <f t="shared" si="30"/>
        <v>-2104</v>
      </c>
      <c r="E64" s="26">
        <f t="shared" si="30"/>
        <v>-4829</v>
      </c>
      <c r="F64" s="26">
        <f t="shared" si="30"/>
        <v>-5293</v>
      </c>
      <c r="G64" s="26">
        <f t="shared" si="30"/>
        <v>2491</v>
      </c>
      <c r="H64" s="26">
        <f t="shared" si="30"/>
        <v>-1459</v>
      </c>
      <c r="I64" s="26">
        <f t="shared" si="30"/>
        <v>-4836</v>
      </c>
      <c r="J64" s="26"/>
      <c r="K64" s="26"/>
      <c r="L64" s="26"/>
      <c r="M64" s="26"/>
      <c r="N64" s="26"/>
    </row>
    <row r="65" spans="1:14" x14ac:dyDescent="0.25">
      <c r="A65" t="s">
        <v>191</v>
      </c>
      <c r="B65" s="3">
        <f>SUM(Historicals!B68,Historicals!B69,Historicals!B70,Historicals!B93)</f>
        <v>575</v>
      </c>
      <c r="C65" s="3">
        <f>SUM(Historicals!C68,Historicals!C69,Historicals!C70,Historicals!C93)</f>
        <v>242</v>
      </c>
      <c r="D65" s="3">
        <f>SUM(Historicals!D68,Historicals!D69,Historicals!D70,Historicals!D93)</f>
        <v>88</v>
      </c>
      <c r="E65" s="3">
        <f>SUM(Historicals!E68,Historicals!E69,Historicals!E70,Historicals!E93)</f>
        <v>191</v>
      </c>
      <c r="F65" s="3">
        <f>SUM(Historicals!F68,Historicals!F69,Historicals!F70,Historicals!F93)</f>
        <v>444</v>
      </c>
      <c r="G65" s="3">
        <f>SUM(Historicals!G68,Historicals!G69,Historicals!G70,Historicals!G93)</f>
        <v>784</v>
      </c>
      <c r="H65" s="3">
        <f>SUM(Historicals!H68,Historicals!H69,Historicals!H70,Historicals!H93)</f>
        <v>669</v>
      </c>
      <c r="I65" s="3">
        <f>SUM(Historicals!I68,Historicals!I69,Historicals!I70,Historicals!I93)</f>
        <v>592</v>
      </c>
      <c r="J65" s="3"/>
      <c r="K65" s="3"/>
      <c r="L65" s="3"/>
      <c r="M65" s="3"/>
      <c r="N65" s="3"/>
    </row>
    <row r="66" spans="1:14" x14ac:dyDescent="0.25">
      <c r="A66" s="27" t="s">
        <v>192</v>
      </c>
      <c r="B66" s="26">
        <f>B55+B58+B64+B65</f>
        <v>1927</v>
      </c>
      <c r="C66" s="26">
        <f t="shared" ref="C66:I66" si="31">C55+C58+C64+C65</f>
        <v>1068</v>
      </c>
      <c r="D66" s="26">
        <f t="shared" si="31"/>
        <v>1587</v>
      </c>
      <c r="E66" s="26">
        <f t="shared" si="31"/>
        <v>1001</v>
      </c>
      <c r="F66" s="26">
        <f t="shared" si="31"/>
        <v>-231</v>
      </c>
      <c r="G66" s="26">
        <f t="shared" si="31"/>
        <v>5441</v>
      </c>
      <c r="H66" s="26">
        <f t="shared" si="31"/>
        <v>2285</v>
      </c>
      <c r="I66" s="26">
        <f t="shared" si="31"/>
        <v>511</v>
      </c>
      <c r="J66" s="26"/>
      <c r="K66" s="26"/>
      <c r="L66" s="26"/>
      <c r="M66" s="26"/>
      <c r="N66" s="26"/>
    </row>
    <row r="67" spans="1:14" x14ac:dyDescent="0.25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194</v>
      </c>
      <c r="B68" s="7">
        <f>B66+B67</f>
        <v>4147</v>
      </c>
      <c r="C68" s="7">
        <f t="shared" ref="C68:I68" si="32">C66+C67</f>
        <v>4920</v>
      </c>
      <c r="D68" s="7">
        <f t="shared" si="32"/>
        <v>4725</v>
      </c>
      <c r="E68" s="7">
        <f t="shared" si="32"/>
        <v>4809</v>
      </c>
      <c r="F68" s="7">
        <f t="shared" si="32"/>
        <v>4018</v>
      </c>
      <c r="G68" s="7">
        <f t="shared" si="32"/>
        <v>9907</v>
      </c>
      <c r="H68" s="7">
        <f t="shared" si="32"/>
        <v>10633</v>
      </c>
      <c r="I68" s="7">
        <f t="shared" si="32"/>
        <v>10400</v>
      </c>
      <c r="J68" s="7"/>
      <c r="K68" s="7"/>
      <c r="L68" s="7"/>
      <c r="M68" s="7"/>
      <c r="N68" s="7"/>
    </row>
    <row r="69" spans="1:14" ht="15.75" thickTop="1" x14ac:dyDescent="0.25">
      <c r="A69" s="12" t="s">
        <v>174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x14ac:dyDescent="0.25">
      <c r="A70" s="1" t="s">
        <v>195</v>
      </c>
      <c r="B70" s="46">
        <f>(B33+B36)-(B21+B22)</f>
        <v>-4738</v>
      </c>
      <c r="C70" s="46">
        <f t="shared" ref="C70:I70" si="33">(C33+C36)-(C21+C22)</f>
        <v>-3403</v>
      </c>
      <c r="D70" s="46">
        <f t="shared" si="33"/>
        <v>-2702</v>
      </c>
      <c r="E70" s="46">
        <f t="shared" si="33"/>
        <v>-1771</v>
      </c>
      <c r="F70" s="46">
        <f t="shared" si="33"/>
        <v>-1193</v>
      </c>
      <c r="G70" s="46">
        <f t="shared" si="33"/>
        <v>622</v>
      </c>
      <c r="H70" s="46">
        <f t="shared" si="33"/>
        <v>-4063</v>
      </c>
      <c r="I70" s="46">
        <f t="shared" si="33"/>
        <v>-3577</v>
      </c>
      <c r="J70" s="46"/>
      <c r="K70" s="46"/>
      <c r="L70" s="46"/>
      <c r="M70" s="46"/>
      <c r="N70" s="46"/>
    </row>
    <row r="74" spans="1:14" x14ac:dyDescent="0.25">
      <c r="A74" s="1" t="s">
        <v>212</v>
      </c>
    </row>
    <row r="75" spans="1:14" x14ac:dyDescent="0.25">
      <c r="A75" t="s">
        <v>208</v>
      </c>
      <c r="B75" s="8">
        <v>3947</v>
      </c>
    </row>
    <row r="76" spans="1:14" x14ac:dyDescent="0.25">
      <c r="A76" t="s">
        <v>209</v>
      </c>
      <c r="B76" s="8">
        <v>3434</v>
      </c>
    </row>
    <row r="77" spans="1:14" x14ac:dyDescent="0.25">
      <c r="A77" t="s">
        <v>210</v>
      </c>
      <c r="B77" s="8">
        <v>1930</v>
      </c>
    </row>
    <row r="78" spans="1:14" s="1" customFormat="1" x14ac:dyDescent="0.25">
      <c r="A78" s="1" t="s">
        <v>211</v>
      </c>
      <c r="B78" s="65">
        <f>(B75+B76)-B77</f>
        <v>5451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2023-12-17T23:48:10Z</dcterms:modified>
</cp:coreProperties>
</file>