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66925"/>
  <mc:AlternateContent xmlns:mc="http://schemas.openxmlformats.org/markup-compatibility/2006">
    <mc:Choice Requires="x15">
      <x15ac:absPath xmlns:x15ac="http://schemas.microsoft.com/office/spreadsheetml/2010/11/ac" url="C:\Users\p0093915\Desktop\"/>
    </mc:Choice>
  </mc:AlternateContent>
  <xr:revisionPtr revIDLastSave="0" documentId="8_{4AC7A462-13D3-4951-A57E-4063AF580CCF}" xr6:coauthVersionLast="36" xr6:coauthVersionMax="36" xr10:uidLastSave="{00000000-0000-0000-0000-000000000000}"/>
  <bookViews>
    <workbookView xWindow="0" yWindow="0" windowWidth="17256" windowHeight="5064"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7" i="1" l="1"/>
  <c r="G167" i="1"/>
  <c r="B178" i="1"/>
  <c r="C178" i="1"/>
  <c r="D178" i="1"/>
  <c r="E178" i="1"/>
  <c r="F178" i="1"/>
  <c r="G178" i="1"/>
  <c r="H178" i="1"/>
  <c r="I178" i="1"/>
  <c r="I156" i="1"/>
  <c r="H156" i="1"/>
  <c r="F156" i="1"/>
  <c r="E156" i="1"/>
  <c r="D156" i="1"/>
  <c r="C156" i="1"/>
  <c r="B156" i="1"/>
  <c r="G156" i="1"/>
  <c r="G203" i="1" l="1"/>
  <c r="H203" i="1"/>
  <c r="G202" i="1"/>
  <c r="H202" i="1"/>
  <c r="G201" i="1"/>
  <c r="H201" i="1"/>
  <c r="G200" i="1"/>
  <c r="H200" i="1"/>
  <c r="C204" i="1"/>
  <c r="E204" i="1"/>
  <c r="D204" i="1"/>
  <c r="F204" i="1"/>
  <c r="H204" i="1"/>
  <c r="G204" i="1"/>
  <c r="C199" i="1"/>
  <c r="D199" i="1"/>
  <c r="E199" i="1"/>
  <c r="F199" i="1"/>
  <c r="G199" i="1"/>
  <c r="H199" i="1"/>
  <c r="C197" i="1"/>
  <c r="D197" i="1"/>
  <c r="E197" i="1"/>
  <c r="F197" i="1"/>
  <c r="G197" i="1"/>
  <c r="H197" i="1"/>
  <c r="C196" i="1"/>
  <c r="D196" i="1"/>
  <c r="E196" i="1"/>
  <c r="F196" i="1"/>
  <c r="G196" i="1"/>
  <c r="H196" i="1"/>
  <c r="C195" i="1"/>
  <c r="D195" i="1"/>
  <c r="E195" i="1"/>
  <c r="F195" i="1"/>
  <c r="G195" i="1"/>
  <c r="H195" i="1"/>
  <c r="C194" i="1"/>
  <c r="D194" i="1"/>
  <c r="E194" i="1"/>
  <c r="F194" i="1"/>
  <c r="G194" i="1"/>
  <c r="H194" i="1"/>
  <c r="C193" i="1"/>
  <c r="D193" i="1"/>
  <c r="E193" i="1"/>
  <c r="F193" i="1"/>
  <c r="G193" i="1"/>
  <c r="C192" i="1"/>
  <c r="D192" i="1"/>
  <c r="E192" i="1"/>
  <c r="F192" i="1"/>
  <c r="G192" i="1"/>
  <c r="H192" i="1"/>
  <c r="C191" i="1"/>
  <c r="D191" i="1"/>
  <c r="E191" i="1"/>
  <c r="F191" i="1"/>
  <c r="G191" i="1"/>
  <c r="H191" i="1"/>
  <c r="C190" i="1"/>
  <c r="D190" i="1"/>
  <c r="E190" i="1"/>
  <c r="F190" i="1"/>
  <c r="G190" i="1"/>
  <c r="H190" i="1"/>
  <c r="C189" i="1"/>
  <c r="D189" i="1"/>
  <c r="E189" i="1"/>
  <c r="F189" i="1"/>
  <c r="G189" i="1"/>
  <c r="C188" i="1"/>
  <c r="D188" i="1"/>
  <c r="E188" i="1"/>
  <c r="F188" i="1"/>
  <c r="G188" i="1"/>
  <c r="H188" i="1"/>
  <c r="F187" i="1"/>
  <c r="G187" i="1"/>
  <c r="H187" i="1"/>
  <c r="F186" i="1"/>
  <c r="G186" i="1"/>
  <c r="H186" i="1"/>
  <c r="F185" i="1"/>
  <c r="G185" i="1"/>
  <c r="C184" i="1"/>
  <c r="D184" i="1"/>
  <c r="E184" i="1"/>
  <c r="F184" i="1"/>
  <c r="G184" i="1"/>
  <c r="H184" i="1"/>
  <c r="C183" i="1"/>
  <c r="D183" i="1"/>
  <c r="E183" i="1"/>
  <c r="F183" i="1"/>
  <c r="G183" i="1"/>
  <c r="H183" i="1"/>
  <c r="C182" i="1"/>
  <c r="D182" i="1"/>
  <c r="E182" i="1"/>
  <c r="F182" i="1"/>
  <c r="G182" i="1"/>
  <c r="H182" i="1"/>
  <c r="B148" i="1"/>
  <c r="B152" i="1" s="1"/>
  <c r="B155" i="1" s="1"/>
  <c r="C148" i="1"/>
  <c r="C152" i="1" s="1"/>
  <c r="C155" i="1" s="1"/>
  <c r="B170" i="1"/>
  <c r="B174" i="1" s="1"/>
  <c r="B177" i="1" s="1"/>
  <c r="B159" i="1"/>
  <c r="B163" i="1" s="1"/>
  <c r="I174" i="1"/>
  <c r="I177" i="1" s="1"/>
  <c r="H174" i="1"/>
  <c r="H177" i="1" s="1"/>
  <c r="G174" i="1"/>
  <c r="G177" i="1" s="1"/>
  <c r="F174" i="1"/>
  <c r="F177" i="1" s="1"/>
  <c r="E174" i="1"/>
  <c r="E177" i="1" s="1"/>
  <c r="D174" i="1"/>
  <c r="D177" i="1" s="1"/>
  <c r="C174" i="1"/>
  <c r="C177" i="1" s="1"/>
  <c r="I163" i="1"/>
  <c r="H163" i="1"/>
  <c r="H165" i="1" s="1"/>
  <c r="G163" i="1"/>
  <c r="F163" i="1"/>
  <c r="E163" i="1"/>
  <c r="D163" i="1"/>
  <c r="C163" i="1"/>
  <c r="I152" i="1"/>
  <c r="H152" i="1"/>
  <c r="H155" i="1" s="1"/>
  <c r="G152" i="1"/>
  <c r="F152" i="1"/>
  <c r="E152" i="1"/>
  <c r="D152" i="1"/>
  <c r="D155" i="1" s="1"/>
  <c r="I155" i="1" l="1"/>
  <c r="H166" i="1"/>
  <c r="H167" i="1" s="1"/>
  <c r="B166" i="1"/>
  <c r="C166" i="1"/>
  <c r="C167" i="1" s="1"/>
  <c r="E166" i="1"/>
  <c r="E167" i="1" s="1"/>
  <c r="D166" i="1"/>
  <c r="D167" i="1" s="1"/>
  <c r="F166" i="1"/>
  <c r="F167" i="1" s="1"/>
  <c r="G166" i="1"/>
  <c r="I165" i="1"/>
  <c r="I166" i="1" s="1"/>
  <c r="I167" i="1" s="1"/>
  <c r="D120" i="1"/>
  <c r="D119" i="1"/>
  <c r="D118" i="1"/>
  <c r="D117" i="1"/>
  <c r="C119" i="1"/>
  <c r="C120" i="1"/>
  <c r="C118" i="1"/>
  <c r="C117" i="1"/>
  <c r="B120" i="1"/>
  <c r="B119" i="1"/>
  <c r="B118" i="1"/>
  <c r="B117" i="1"/>
  <c r="C185" i="1" l="1"/>
  <c r="C187" i="1"/>
  <c r="C186" i="1"/>
  <c r="E185" i="1"/>
  <c r="D185" i="1"/>
  <c r="E186" i="1"/>
  <c r="D186" i="1"/>
  <c r="D187" i="1"/>
  <c r="E187" i="1"/>
  <c r="G77" i="1"/>
  <c r="B137" i="1"/>
  <c r="C137" i="1"/>
  <c r="D137" i="1"/>
  <c r="I125" i="1" l="1"/>
  <c r="H125" i="1"/>
  <c r="H193" i="1" s="1"/>
  <c r="I121" i="1"/>
  <c r="H121" i="1"/>
  <c r="H189" i="1" s="1"/>
  <c r="I117" i="1"/>
  <c r="H117" i="1"/>
  <c r="H185" i="1" s="1"/>
  <c r="H113" i="1"/>
  <c r="I113" i="1"/>
  <c r="I141" i="1"/>
  <c r="I144" i="1" s="1"/>
  <c r="H141" i="1"/>
  <c r="H144" i="1" s="1"/>
  <c r="G141" i="1"/>
  <c r="G144" i="1" s="1"/>
  <c r="F141" i="1"/>
  <c r="F144" i="1" s="1"/>
  <c r="E141" i="1"/>
  <c r="E144" i="1" s="1"/>
  <c r="D141" i="1"/>
  <c r="D144" i="1" s="1"/>
  <c r="C141" i="1"/>
  <c r="C144" i="1" s="1"/>
  <c r="B141" i="1"/>
  <c r="B144" i="1" s="1"/>
  <c r="H130" i="1" l="1"/>
  <c r="H133" i="1" s="1"/>
  <c r="C130" i="1"/>
  <c r="I130" i="1"/>
  <c r="I133" i="1" s="1"/>
  <c r="I134" i="1" s="1"/>
  <c r="E130" i="1"/>
  <c r="F130" i="1"/>
  <c r="D130" i="1"/>
  <c r="B130" i="1"/>
  <c r="B133" i="1" s="1"/>
  <c r="B134" i="1" s="1"/>
  <c r="G130" i="1"/>
  <c r="H134" i="1" l="1"/>
  <c r="D133" i="1"/>
  <c r="D198" i="1"/>
  <c r="F133" i="1"/>
  <c r="G198" i="1"/>
  <c r="F198" i="1"/>
  <c r="G133" i="1"/>
  <c r="H198" i="1"/>
  <c r="E133" i="1"/>
  <c r="E198" i="1"/>
  <c r="C133" i="1"/>
  <c r="C198" i="1"/>
  <c r="G103" i="1"/>
  <c r="F103" i="1"/>
  <c r="D103" i="1"/>
  <c r="C103" i="1"/>
  <c r="B103" i="1"/>
  <c r="H98" i="1"/>
  <c r="G98" i="1"/>
  <c r="F98" i="1"/>
  <c r="E98" i="1"/>
  <c r="D98" i="1"/>
  <c r="C98" i="1"/>
  <c r="B98" i="1"/>
  <c r="I98" i="1"/>
  <c r="H86" i="1"/>
  <c r="G86" i="1"/>
  <c r="F86" i="1"/>
  <c r="E86" i="1"/>
  <c r="D86" i="1"/>
  <c r="C86" i="1"/>
  <c r="B86" i="1"/>
  <c r="I86" i="1"/>
  <c r="F77" i="1"/>
  <c r="E77" i="1"/>
  <c r="C77" i="1"/>
  <c r="B77" i="1"/>
  <c r="D77" i="1"/>
  <c r="H59" i="1"/>
  <c r="G59" i="1"/>
  <c r="F59" i="1"/>
  <c r="E59" i="1"/>
  <c r="D59" i="1"/>
  <c r="C59" i="1"/>
  <c r="B59" i="1"/>
  <c r="I59" i="1"/>
  <c r="H46" i="1"/>
  <c r="G46" i="1"/>
  <c r="F46" i="1"/>
  <c r="E46" i="1"/>
  <c r="D46" i="1"/>
  <c r="C46" i="1"/>
  <c r="B46" i="1"/>
  <c r="I46" i="1"/>
  <c r="H31" i="1"/>
  <c r="H37" i="1" s="1"/>
  <c r="G31" i="1"/>
  <c r="G37" i="1" s="1"/>
  <c r="F31" i="1"/>
  <c r="F37" i="1" s="1"/>
  <c r="E31" i="1"/>
  <c r="E37" i="1" s="1"/>
  <c r="D31" i="1"/>
  <c r="D37" i="1" s="1"/>
  <c r="C31" i="1"/>
  <c r="C37" i="1" s="1"/>
  <c r="B31" i="1"/>
  <c r="B37" i="1" s="1"/>
  <c r="I31" i="1"/>
  <c r="I37" i="1" s="1"/>
  <c r="H7" i="1"/>
  <c r="G7" i="1"/>
  <c r="F7" i="1"/>
  <c r="E7" i="1"/>
  <c r="D7" i="1"/>
  <c r="C7" i="1"/>
  <c r="B7" i="1"/>
  <c r="I7" i="1"/>
  <c r="H4" i="1"/>
  <c r="H10" i="1" s="1"/>
  <c r="G4" i="1"/>
  <c r="F4" i="1"/>
  <c r="E4" i="1"/>
  <c r="D4" i="1"/>
  <c r="C4" i="1"/>
  <c r="B4" i="1"/>
  <c r="I4" i="1"/>
  <c r="H60" i="1" l="1"/>
  <c r="C134" i="1"/>
  <c r="C205" i="1"/>
  <c r="G134" i="1"/>
  <c r="G205" i="1"/>
  <c r="F134" i="1"/>
  <c r="F205" i="1"/>
  <c r="E134" i="1"/>
  <c r="E205" i="1"/>
  <c r="D134" i="1"/>
  <c r="D205" i="1"/>
  <c r="H205" i="1"/>
  <c r="B60" i="1"/>
  <c r="B61" i="1" s="1"/>
  <c r="D60" i="1"/>
  <c r="D61" i="1" s="1"/>
  <c r="E60" i="1"/>
  <c r="E61" i="1" s="1"/>
  <c r="I10" i="1"/>
  <c r="I12" i="1" s="1"/>
  <c r="I20" i="1" s="1"/>
  <c r="F60" i="1"/>
  <c r="F61" i="1" s="1"/>
  <c r="G60" i="1"/>
  <c r="G61" i="1" s="1"/>
  <c r="F10" i="1"/>
  <c r="F12" i="1" s="1"/>
  <c r="F20" i="1" s="1"/>
  <c r="E10" i="1"/>
  <c r="E12" i="1" s="1"/>
  <c r="E20" i="1" s="1"/>
  <c r="C60" i="1"/>
  <c r="C61" i="1" s="1"/>
  <c r="C10" i="1"/>
  <c r="C12" i="1" s="1"/>
  <c r="C20" i="1" s="1"/>
  <c r="D10" i="1"/>
  <c r="D12" i="1" s="1"/>
  <c r="D20" i="1" s="1"/>
  <c r="B10" i="1"/>
  <c r="B12" i="1" s="1"/>
  <c r="B20" i="1" s="1"/>
  <c r="H12" i="1"/>
  <c r="H20" i="1" s="1"/>
  <c r="H145" i="1"/>
  <c r="E100" i="1"/>
  <c r="D100" i="1"/>
  <c r="C100" i="1"/>
  <c r="B100" i="1"/>
  <c r="F100" i="1"/>
  <c r="G100" i="1"/>
  <c r="G10" i="1"/>
  <c r="I60" i="1"/>
  <c r="I61" i="1" s="1"/>
  <c r="H61" i="1"/>
  <c r="H65" i="1" l="1"/>
  <c r="H77" i="1" s="1"/>
  <c r="H100" i="1" s="1"/>
  <c r="H102" i="1" s="1"/>
  <c r="I101" i="1" s="1"/>
  <c r="I145" i="1"/>
  <c r="F145" i="1"/>
  <c r="E145" i="1"/>
  <c r="D145" i="1"/>
  <c r="C145" i="1"/>
  <c r="B145" i="1"/>
  <c r="I65" i="1"/>
  <c r="I77" i="1" s="1"/>
  <c r="I100" i="1" s="1"/>
  <c r="G12" i="1"/>
  <c r="G20" i="1" s="1"/>
  <c r="G145" i="1"/>
  <c r="H103" i="1" l="1"/>
  <c r="I102" i="1"/>
  <c r="I103" i="1" s="1"/>
  <c r="H1" i="1"/>
  <c r="G1" i="1" s="1"/>
  <c r="F1" i="1" s="1"/>
  <c r="E1" i="1" s="1"/>
  <c r="D1" i="1" s="1"/>
  <c r="C1" i="1" s="1"/>
  <c r="B1" i="1" s="1"/>
  <c r="F155" i="1" l="1"/>
  <c r="E155" i="1"/>
  <c r="G1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F6DD5B50-2D94-4808-8E13-CFFA13A56845}">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<sst xmlns="http://schemas.openxmlformats.org/spreadsheetml/2006/main" count="214" uniqueCount="144">
  <si>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</si>
  <si>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</si>
  <si>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</si>
  <si>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</si>
  <si>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</si>
  <si>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</si>
  <si>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</si>
  <si>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</si>
  <si>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</si>
  <si>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</si>
  <si>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</si>
  <si>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</si>
  <si>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</si>
  <si>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</si>
  <si>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</si>
  <si>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</si>
  <si>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</si>
  <si>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</si>
  <si>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</si>
  <si>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</si>
  <si>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</si>
  <si>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</si>
  <si>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</si>
  <si>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</si>
  <si>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</si>
  <si>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</si>
  <si>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</si>
  <si>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</si>
  <si>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</si>
  <si>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</si>
  <si>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</si>
  <si>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</si>
  <si>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</si>
  <si>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</si>
  <si>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</si>
  <si>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</si>
  <si>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</si>
  <si>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</si>
  <si>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</si>
  <si>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</si>
  <si>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</si>
  <si>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</si>
  <si>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</si>
  <si>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</si>
  <si>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</si>
  <si>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</si>
  <si>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</si>
  <si>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</si>
  <si>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</si>
  <si>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</si>
  <si>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</si>
  <si>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</si>
  <si>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</si>
  <si>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</si>
  <si>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</si>
  <si>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</si>
  <si>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</si>
  <si>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</si>
  <si>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</si>
  <si>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</si>
  <si>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</si>
  <si>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</si>
  <si>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</si>
  <si>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</si>
  <si>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</si>
  <si>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</si>
  <si>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</si>
  <si>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</si>
  <si>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</si>
  <si>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</si>
  <si>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</si>
  <si>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</si>
  <si>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</si>
  <si>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</si>
  <si>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</si>
  <si>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</si>
  <si>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</si>
  <si>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</si>
  <si>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</si>
  <si>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</si>
  <si>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</si>
  <si>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</si>
  <si>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</si>
  <si>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</si>
  <si>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</si>
  <si>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</si>
  <si>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</si>
  <si>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</si>
  <si>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</si>
  <si>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</si>
  <si>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</si>
  <si>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</si>
  <si>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</si>
  <si>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</si>
  <si>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</si>
  <si>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</si>
  <si>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</si>
  <si>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</si>
  <si>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</si>
  <si>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</si>
  <si>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</si>
  <si>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</si>
  <si>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</si>
  <si>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</si>
  <si>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</si>
  <si>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</si>
  <si>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</si>
  <si>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</si>
  <si>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</si>
  <si>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</si>
  <si>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</si>
  <si>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</si>
  <si>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</si>
  <si>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</si>
  <si>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</si>
  <si>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</si>
  <si>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</si>
  <si>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</si>
  <si>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</si>
  <si>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Long-termdebtpayments, includingcurrentportion</t>
  </si>
  <si>
    <t>Investmentsinreverserepurchaseagreements</t>
  </si>
  <si>
    <t>Disposalsofproperty,plantandequipment</t>
  </si>
  <si>
    <t>Paymentsoncapital leaseandotherfinancingobligations</t>
  </si>
  <si>
    <t>Excesstaxbenefitsfromshare-basedpaymentarrangements</t>
  </si>
  <si>
    <t>Fill in the blank column</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</si>
  <si>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</si>
  <si>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</si>
  <si>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</si>
  <si>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</si>
  <si>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</si>
  <si>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</si>
  <si>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</si>
  <si>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</si>
  <si>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</si>
  <si>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</si>
  <si>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Other</t>
  </si>
  <si>
    <t>Up on the completion of the historical in the company reported format, we now move on to understanding the components that drive the company's segmental revenues  and cost line items.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</si>
  <si>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</si>
  <si>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</si>
  <si>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</si>
  <si>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Submission time is 4 days from the day the task was given to you</t>
  </si>
  <si>
    <t>Should be linked to row 32</t>
  </si>
  <si>
    <t>Should be linked to row 83+84</t>
  </si>
  <si>
    <t>Should be linked to row 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</si>
</sst>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b/>
      <i/>
      <sz val="10"/>
      <color theme="1"/>
      <name val="Calibri"/>
      <family val="2"/>
      <scheme val="minor"/>
    </font>
    <font>
      <i/>
      <sz val="10"/>
      <color theme="1"/>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165" fontId="0" fillId="4" borderId="0" xfId="1" applyNumberFormat="1" applyFont="1" applyFill="1"/>
    <xf numFmtId="165" fontId="2" fillId="4" borderId="1" xfId="1" applyNumberFormat="1" applyFont="1" applyFill="1" applyBorder="1"/>
    <xf numFmtId="165" fontId="2" fillId="4" borderId="2" xfId="1" applyNumberFormat="1" applyFont="1" applyFill="1" applyBorder="1"/>
    <xf numFmtId="165" fontId="5" fillId="4" borderId="0" xfId="0" applyNumberFormat="1" applyFont="1" applyFill="1"/>
    <xf numFmtId="0" fontId="9" fillId="0" borderId="0" xfId="0" applyFont="1" applyAlignment="1">
      <alignment horizontal="left" indent="1"/>
    </xf>
    <xf numFmtId="166" fontId="9" fillId="0" borderId="0" xfId="2" applyNumberFormat="1" applyFont="1"/>
    <xf numFmtId="0" fontId="10" fillId="0" borderId="0" xfId="0" applyFont="1" applyAlignment="1">
      <alignment horizontal="left" indent="2"/>
    </xf>
    <xf numFmtId="166" fontId="10" fillId="0" borderId="0" xfId="2" applyNumberFormat="1" applyFont="1"/>
    <xf numFmtId="0" fontId="10" fillId="0" borderId="1" xfId="0" applyFont="1" applyBorder="1"/>
    <xf numFmtId="166" fontId="9" fillId="0" borderId="1" xfId="2" applyNumberFormat="1" applyFont="1" applyBorder="1"/>
    <xf numFmtId="0" fontId="10" fillId="0" borderId="0" xfId="0" applyFont="1" applyAlignment="1">
      <alignment horizontal="left" indent="1"/>
    </xf>
    <xf numFmtId="0" fontId="9" fillId="0" borderId="2" xfId="0" applyFont="1" applyBorder="1"/>
    <xf numFmtId="166" fontId="9" fillId="0" borderId="2" xfId="2" applyNumberFormat="1" applyFont="1" applyBorder="1"/>
    <xf numFmtId="10" fontId="0" fillId="0" borderId="0" xfId="0" applyNumberFormat="1"/>
    <xf numFmtId="10" fontId="10" fillId="0" borderId="0" xfId="2" applyNumberFormat="1" applyFon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2" name="Group 1">
          <a:extLst>
            <a:ext uri="{FF2B5EF4-FFF2-40B4-BE49-F238E27FC236}">
              <a16:creationId xmlns:a16="http://schemas.microsoft.com/office/drawing/2014/main" id="{EDBB18DA-518F-4008-8B0C-CA9324F21FB8}"/>
            </a:ext>
          </a:extLst>
        </xdr:cNvPr>
        <xdr:cNvGrpSpPr/>
      </xdr:nvGrpSpPr>
      <xdr:grpSpPr>
        <a:xfrm>
          <a:off x="7216140" y="2324100"/>
          <a:ext cx="6545580" cy="1874520"/>
          <a:chOff x="487680" y="2049780"/>
          <a:chExt cx="6545580" cy="1874520"/>
        </a:xfrm>
      </xdr:grpSpPr>
      <xdr:sp macro="" textlink="">
        <xdr:nvSpPr>
          <xdr:cNvPr id="3" name="TextBox 2">
            <a:extLst>
              <a:ext uri="{FF2B5EF4-FFF2-40B4-BE49-F238E27FC236}">
                <a16:creationId xmlns:a16="http://schemas.microsoft.com/office/drawing/2014/main" id="{C9B1E7F7-A4ED-4EF7-8994-F6CB7A21C302}"/>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4" name="TextBox 3">
            <a:extLst>
              <a:ext uri="{FF2B5EF4-FFF2-40B4-BE49-F238E27FC236}">
                <a16:creationId xmlns:a16="http://schemas.microsoft.com/office/drawing/2014/main" id="{87631424-30C5-4DEC-B403-D7D5E58F7998}"/>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5" name="TextBox 4">
            <a:extLst>
              <a:ext uri="{FF2B5EF4-FFF2-40B4-BE49-F238E27FC236}">
                <a16:creationId xmlns:a16="http://schemas.microsoft.com/office/drawing/2014/main" id="{D4B7E8DE-5799-4AB1-9A60-CF20B69E55DE}"/>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6" name="TextBox 5">
            <a:extLst>
              <a:ext uri="{FF2B5EF4-FFF2-40B4-BE49-F238E27FC236}">
                <a16:creationId xmlns:a16="http://schemas.microsoft.com/office/drawing/2014/main" id="{5713BA7C-14D7-4F92-AB99-46F728702E6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7" name="TextBox 6">
            <a:extLst>
              <a:ext uri="{FF2B5EF4-FFF2-40B4-BE49-F238E27FC236}">
                <a16:creationId xmlns:a16="http://schemas.microsoft.com/office/drawing/2014/main" id="{C8E5D26D-C76F-46BB-8313-3415878352F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8" name="Straight Arrow Connector 7">
            <a:extLst>
              <a:ext uri="{FF2B5EF4-FFF2-40B4-BE49-F238E27FC236}">
                <a16:creationId xmlns:a16="http://schemas.microsoft.com/office/drawing/2014/main" id="{EF17BC49-5623-4CA4-B230-F55E631CF884}"/>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Straight Arrow Connector 8">
            <a:extLst>
              <a:ext uri="{FF2B5EF4-FFF2-40B4-BE49-F238E27FC236}">
                <a16:creationId xmlns:a16="http://schemas.microsoft.com/office/drawing/2014/main" id="{D65B351A-AD7F-415A-8D25-38A456AB6224}"/>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Right Brace 9">
            <a:extLst>
              <a:ext uri="{FF2B5EF4-FFF2-40B4-BE49-F238E27FC236}">
                <a16:creationId xmlns:a16="http://schemas.microsoft.com/office/drawing/2014/main" id="{EF20BF0B-9070-41FF-B5B7-225009A4A155}"/>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11" name="Group 10">
          <a:extLst>
            <a:ext uri="{FF2B5EF4-FFF2-40B4-BE49-F238E27FC236}">
              <a16:creationId xmlns:a16="http://schemas.microsoft.com/office/drawing/2014/main" id="{83A8053C-F420-488C-A00F-EC78B906D91D}"/>
            </a:ext>
          </a:extLst>
        </xdr:cNvPr>
        <xdr:cNvGrpSpPr/>
      </xdr:nvGrpSpPr>
      <xdr:grpSpPr>
        <a:xfrm>
          <a:off x="434340" y="2362200"/>
          <a:ext cx="4038600" cy="3528061"/>
          <a:chOff x="960120" y="1981200"/>
          <a:chExt cx="4038600" cy="2561469"/>
        </a:xfrm>
      </xdr:grpSpPr>
      <xdr:sp macro="" textlink="">
        <xdr:nvSpPr>
          <xdr:cNvPr id="12" name="TextBox 11">
            <a:extLst>
              <a:ext uri="{FF2B5EF4-FFF2-40B4-BE49-F238E27FC236}">
                <a16:creationId xmlns:a16="http://schemas.microsoft.com/office/drawing/2014/main" id="{477F9770-39D1-4E00-A5B9-B759C19AB5BF}"/>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3" name="TextBox 12">
            <a:extLst>
              <a:ext uri="{FF2B5EF4-FFF2-40B4-BE49-F238E27FC236}">
                <a16:creationId xmlns:a16="http://schemas.microsoft.com/office/drawing/2014/main" id="{A0E9B256-C541-40E1-B336-8957F41869C5}"/>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4" name="TextBox 13">
            <a:extLst>
              <a:ext uri="{FF2B5EF4-FFF2-40B4-BE49-F238E27FC236}">
                <a16:creationId xmlns:a16="http://schemas.microsoft.com/office/drawing/2014/main" id="{BFFE946D-7265-4720-A7D7-C441C6984489}"/>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5" name="TextBox 14">
            <a:extLst>
              <a:ext uri="{FF2B5EF4-FFF2-40B4-BE49-F238E27FC236}">
                <a16:creationId xmlns:a16="http://schemas.microsoft.com/office/drawing/2014/main" id="{2CA13852-2E78-4511-8C94-B31FBA62309A}"/>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6" name="TextBox 15">
            <a:extLst>
              <a:ext uri="{FF2B5EF4-FFF2-40B4-BE49-F238E27FC236}">
                <a16:creationId xmlns:a16="http://schemas.microsoft.com/office/drawing/2014/main" id="{4C44E8A4-38B7-4CAD-845D-08BACC01F93B}"/>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17" name="TextBox 16">
            <a:extLst>
              <a:ext uri="{FF2B5EF4-FFF2-40B4-BE49-F238E27FC236}">
                <a16:creationId xmlns:a16="http://schemas.microsoft.com/office/drawing/2014/main" id="{DA48BAC9-E836-4EDD-B6A8-5B75D1D79221}"/>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18" name="Elbow Connector 21">
            <a:extLst>
              <a:ext uri="{FF2B5EF4-FFF2-40B4-BE49-F238E27FC236}">
                <a16:creationId xmlns:a16="http://schemas.microsoft.com/office/drawing/2014/main" id="{B569BE56-8CCA-4A46-BAE6-5BEB1C52D8F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Elbow Connector 22">
            <a:extLst>
              <a:ext uri="{FF2B5EF4-FFF2-40B4-BE49-F238E27FC236}">
                <a16:creationId xmlns:a16="http://schemas.microsoft.com/office/drawing/2014/main" id="{244B5940-FC0E-495A-9443-6A3EC8A513B7}"/>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Elbow Connector 25">
            <a:extLst>
              <a:ext uri="{FF2B5EF4-FFF2-40B4-BE49-F238E27FC236}">
                <a16:creationId xmlns:a16="http://schemas.microsoft.com/office/drawing/2014/main" id="{906FC9EA-87AF-4A04-85F6-918B9CB9386A}"/>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Elbow Connector 29">
            <a:extLst>
              <a:ext uri="{FF2B5EF4-FFF2-40B4-BE49-F238E27FC236}">
                <a16:creationId xmlns:a16="http://schemas.microsoft.com/office/drawing/2014/main" id="{0785A99A-DAD4-4C99-8C98-714A7D7D748D}"/>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Elbow Connector 53">
            <a:extLst>
              <a:ext uri="{FF2B5EF4-FFF2-40B4-BE49-F238E27FC236}">
                <a16:creationId xmlns:a16="http://schemas.microsoft.com/office/drawing/2014/main" id="{FE2C4575-ACF4-4829-9933-D7F61E218B0B}"/>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23" name="Group 22">
          <a:extLst>
            <a:ext uri="{FF2B5EF4-FFF2-40B4-BE49-F238E27FC236}">
              <a16:creationId xmlns:a16="http://schemas.microsoft.com/office/drawing/2014/main" id="{4B382C02-6440-432E-9C3E-D6876A3DB3D9}"/>
            </a:ext>
          </a:extLst>
        </xdr:cNvPr>
        <xdr:cNvGrpSpPr/>
      </xdr:nvGrpSpPr>
      <xdr:grpSpPr>
        <a:xfrm>
          <a:off x="4472940" y="1691640"/>
          <a:ext cx="1760220" cy="1104900"/>
          <a:chOff x="4549140" y="2903220"/>
          <a:chExt cx="1760220" cy="1104900"/>
        </a:xfrm>
      </xdr:grpSpPr>
      <xdr:cxnSp macro="">
        <xdr:nvCxnSpPr>
          <xdr:cNvPr id="24" name="Elbow Connector 71">
            <a:extLst>
              <a:ext uri="{FF2B5EF4-FFF2-40B4-BE49-F238E27FC236}">
                <a16:creationId xmlns:a16="http://schemas.microsoft.com/office/drawing/2014/main" id="{B13C41DC-9F9C-4756-A18B-FD30C62644C9}"/>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25" name="Group 24">
            <a:extLst>
              <a:ext uri="{FF2B5EF4-FFF2-40B4-BE49-F238E27FC236}">
                <a16:creationId xmlns:a16="http://schemas.microsoft.com/office/drawing/2014/main" id="{788CDE20-BC92-4F4D-9756-97C3200AFDF9}"/>
              </a:ext>
            </a:extLst>
          </xdr:cNvPr>
          <xdr:cNvGrpSpPr/>
        </xdr:nvGrpSpPr>
        <xdr:grpSpPr>
          <a:xfrm>
            <a:off x="4556760" y="2903220"/>
            <a:ext cx="1752600" cy="1104900"/>
            <a:chOff x="5257800" y="1668780"/>
            <a:chExt cx="1752600" cy="1104900"/>
          </a:xfrm>
        </xdr:grpSpPr>
        <xdr:sp macro="" textlink="">
          <xdr:nvSpPr>
            <xdr:cNvPr id="26" name="TextBox 25">
              <a:extLst>
                <a:ext uri="{FF2B5EF4-FFF2-40B4-BE49-F238E27FC236}">
                  <a16:creationId xmlns:a16="http://schemas.microsoft.com/office/drawing/2014/main" id="{7C542CAE-36A8-4ECE-BD0E-4D42FB5C60E1}"/>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27" name="TextBox 26">
              <a:extLst>
                <a:ext uri="{FF2B5EF4-FFF2-40B4-BE49-F238E27FC236}">
                  <a16:creationId xmlns:a16="http://schemas.microsoft.com/office/drawing/2014/main" id="{ADE98677-9C00-4D64-96DB-B7F997DA5347}"/>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8" name="TextBox 27">
              <a:extLst>
                <a:ext uri="{FF2B5EF4-FFF2-40B4-BE49-F238E27FC236}">
                  <a16:creationId xmlns:a16="http://schemas.microsoft.com/office/drawing/2014/main" id="{EC7FEACB-A4C9-4F99-84C3-7764ABBDA021}"/>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29" name="Elbow Connector 70">
              <a:extLst>
                <a:ext uri="{FF2B5EF4-FFF2-40B4-BE49-F238E27FC236}">
                  <a16:creationId xmlns:a16="http://schemas.microsoft.com/office/drawing/2014/main" id="{8936351B-CF0F-4464-B6D4-5DECFE169BD6}"/>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76">
              <a:extLst>
                <a:ext uri="{FF2B5EF4-FFF2-40B4-BE49-F238E27FC236}">
                  <a16:creationId xmlns:a16="http://schemas.microsoft.com/office/drawing/2014/main" id="{B4E46FF0-EC7C-45A9-A736-ED4ED3525D88}"/>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31" name="Group 30">
          <a:extLst>
            <a:ext uri="{FF2B5EF4-FFF2-40B4-BE49-F238E27FC236}">
              <a16:creationId xmlns:a16="http://schemas.microsoft.com/office/drawing/2014/main" id="{2E6F0C6D-F38C-4A03-8856-BB9419C746FB}"/>
            </a:ext>
          </a:extLst>
        </xdr:cNvPr>
        <xdr:cNvGrpSpPr/>
      </xdr:nvGrpSpPr>
      <xdr:grpSpPr>
        <a:xfrm>
          <a:off x="4480560" y="2857500"/>
          <a:ext cx="1798320" cy="1104900"/>
          <a:chOff x="4678680" y="3040380"/>
          <a:chExt cx="1798320" cy="1104900"/>
        </a:xfrm>
      </xdr:grpSpPr>
      <xdr:grpSp>
        <xdr:nvGrpSpPr>
          <xdr:cNvPr id="32" name="Group 31">
            <a:extLst>
              <a:ext uri="{FF2B5EF4-FFF2-40B4-BE49-F238E27FC236}">
                <a16:creationId xmlns:a16="http://schemas.microsoft.com/office/drawing/2014/main" id="{222A73F1-63F7-4742-A9AA-79D440B2735B}"/>
              </a:ext>
            </a:extLst>
          </xdr:cNvPr>
          <xdr:cNvGrpSpPr/>
        </xdr:nvGrpSpPr>
        <xdr:grpSpPr>
          <a:xfrm>
            <a:off x="4686300" y="3040380"/>
            <a:ext cx="1790700" cy="1104900"/>
            <a:chOff x="5219700" y="1668780"/>
            <a:chExt cx="1790700" cy="1104900"/>
          </a:xfrm>
        </xdr:grpSpPr>
        <xdr:sp macro="" textlink="">
          <xdr:nvSpPr>
            <xdr:cNvPr id="34" name="TextBox 33">
              <a:extLst>
                <a:ext uri="{FF2B5EF4-FFF2-40B4-BE49-F238E27FC236}">
                  <a16:creationId xmlns:a16="http://schemas.microsoft.com/office/drawing/2014/main" id="{A978774D-6B82-4554-90D2-B26C243849A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35" name="TextBox 34">
              <a:extLst>
                <a:ext uri="{FF2B5EF4-FFF2-40B4-BE49-F238E27FC236}">
                  <a16:creationId xmlns:a16="http://schemas.microsoft.com/office/drawing/2014/main" id="{15302708-F494-4D4C-A8A1-B42A78D62F05}"/>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36" name="TextBox 35">
              <a:extLst>
                <a:ext uri="{FF2B5EF4-FFF2-40B4-BE49-F238E27FC236}">
                  <a16:creationId xmlns:a16="http://schemas.microsoft.com/office/drawing/2014/main" id="{5BB717DD-73CF-48E8-9BC4-FB48FD2238D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37" name="Elbow Connector 149">
              <a:extLst>
                <a:ext uri="{FF2B5EF4-FFF2-40B4-BE49-F238E27FC236}">
                  <a16:creationId xmlns:a16="http://schemas.microsoft.com/office/drawing/2014/main" id="{AF1B4B2B-12B7-4533-B02F-01F4FE45D725}"/>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8" name="Elbow Connector 150">
              <a:extLst>
                <a:ext uri="{FF2B5EF4-FFF2-40B4-BE49-F238E27FC236}">
                  <a16:creationId xmlns:a16="http://schemas.microsoft.com/office/drawing/2014/main" id="{677AB765-F76C-4562-BFF7-157927808405}"/>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33" name="Elbow Connector 162">
            <a:extLst>
              <a:ext uri="{FF2B5EF4-FFF2-40B4-BE49-F238E27FC236}">
                <a16:creationId xmlns:a16="http://schemas.microsoft.com/office/drawing/2014/main" id="{0DBCD069-3A71-42DA-88A7-AF280ABA3062}"/>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39" name="Group 38">
          <a:extLst>
            <a:ext uri="{FF2B5EF4-FFF2-40B4-BE49-F238E27FC236}">
              <a16:creationId xmlns:a16="http://schemas.microsoft.com/office/drawing/2014/main" id="{4BAA64CA-F643-43FC-B2A1-3E625077C929}"/>
            </a:ext>
          </a:extLst>
        </xdr:cNvPr>
        <xdr:cNvGrpSpPr/>
      </xdr:nvGrpSpPr>
      <xdr:grpSpPr>
        <a:xfrm>
          <a:off x="4495800" y="4008120"/>
          <a:ext cx="1943100" cy="1104900"/>
          <a:chOff x="4495800" y="4053840"/>
          <a:chExt cx="1943100" cy="1104900"/>
        </a:xfrm>
      </xdr:grpSpPr>
      <xdr:grpSp>
        <xdr:nvGrpSpPr>
          <xdr:cNvPr id="40" name="Group 39">
            <a:extLst>
              <a:ext uri="{FF2B5EF4-FFF2-40B4-BE49-F238E27FC236}">
                <a16:creationId xmlns:a16="http://schemas.microsoft.com/office/drawing/2014/main" id="{F6F08C4D-8639-41FA-AE8B-D87B0D445B22}"/>
              </a:ext>
            </a:extLst>
          </xdr:cNvPr>
          <xdr:cNvGrpSpPr/>
        </xdr:nvGrpSpPr>
        <xdr:grpSpPr>
          <a:xfrm>
            <a:off x="4495800" y="4053840"/>
            <a:ext cx="1943100" cy="1104900"/>
            <a:chOff x="5273040" y="1653540"/>
            <a:chExt cx="1943100" cy="1104900"/>
          </a:xfrm>
        </xdr:grpSpPr>
        <xdr:sp macro="" textlink="">
          <xdr:nvSpPr>
            <xdr:cNvPr id="42" name="TextBox 41">
              <a:extLst>
                <a:ext uri="{FF2B5EF4-FFF2-40B4-BE49-F238E27FC236}">
                  <a16:creationId xmlns:a16="http://schemas.microsoft.com/office/drawing/2014/main" id="{59ED27FF-C370-4187-B9BF-D317BFA80F2D}"/>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43" name="TextBox 42">
              <a:extLst>
                <a:ext uri="{FF2B5EF4-FFF2-40B4-BE49-F238E27FC236}">
                  <a16:creationId xmlns:a16="http://schemas.microsoft.com/office/drawing/2014/main" id="{DF6C438D-6A21-4F30-B656-2DD8D052A0E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44" name="TextBox 43">
              <a:extLst>
                <a:ext uri="{FF2B5EF4-FFF2-40B4-BE49-F238E27FC236}">
                  <a16:creationId xmlns:a16="http://schemas.microsoft.com/office/drawing/2014/main" id="{B3ED652F-6F42-4707-A8A3-269FEE639218}"/>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45" name="Elbow Connector 170">
              <a:extLst>
                <a:ext uri="{FF2B5EF4-FFF2-40B4-BE49-F238E27FC236}">
                  <a16:creationId xmlns:a16="http://schemas.microsoft.com/office/drawing/2014/main" id="{A3B1AFF8-D4A5-4207-B49C-BBA9E038FA8A}"/>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6" name="Elbow Connector 171">
              <a:extLst>
                <a:ext uri="{FF2B5EF4-FFF2-40B4-BE49-F238E27FC236}">
                  <a16:creationId xmlns:a16="http://schemas.microsoft.com/office/drawing/2014/main" id="{048FB868-70E4-455C-970B-FC9E2B7C1D26}"/>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41" name="Elbow Connector 174">
            <a:extLst>
              <a:ext uri="{FF2B5EF4-FFF2-40B4-BE49-F238E27FC236}">
                <a16:creationId xmlns:a16="http://schemas.microsoft.com/office/drawing/2014/main" id="{38EC1C11-9E45-43D5-8E90-BEA3107AE201}"/>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47" name="Group 46">
          <a:extLst>
            <a:ext uri="{FF2B5EF4-FFF2-40B4-BE49-F238E27FC236}">
              <a16:creationId xmlns:a16="http://schemas.microsoft.com/office/drawing/2014/main" id="{53D375C7-9161-478D-999F-DD97AA715C3D}"/>
            </a:ext>
          </a:extLst>
        </xdr:cNvPr>
        <xdr:cNvGrpSpPr/>
      </xdr:nvGrpSpPr>
      <xdr:grpSpPr>
        <a:xfrm>
          <a:off x="4511040" y="5113020"/>
          <a:ext cx="2727960" cy="1325880"/>
          <a:chOff x="4511040" y="4251960"/>
          <a:chExt cx="2727960" cy="1325880"/>
        </a:xfrm>
      </xdr:grpSpPr>
      <xdr:grpSp>
        <xdr:nvGrpSpPr>
          <xdr:cNvPr id="48" name="Group 47">
            <a:extLst>
              <a:ext uri="{FF2B5EF4-FFF2-40B4-BE49-F238E27FC236}">
                <a16:creationId xmlns:a16="http://schemas.microsoft.com/office/drawing/2014/main" id="{A542605F-112D-4B3B-AFFE-DB7FFFA7C55D}"/>
              </a:ext>
            </a:extLst>
          </xdr:cNvPr>
          <xdr:cNvGrpSpPr/>
        </xdr:nvGrpSpPr>
        <xdr:grpSpPr>
          <a:xfrm>
            <a:off x="4511040" y="4251960"/>
            <a:ext cx="2727960" cy="1325880"/>
            <a:chOff x="5288280" y="1851660"/>
            <a:chExt cx="2727960" cy="1325880"/>
          </a:xfrm>
        </xdr:grpSpPr>
        <xdr:sp macro="" textlink="">
          <xdr:nvSpPr>
            <xdr:cNvPr id="50" name="TextBox 49">
              <a:extLst>
                <a:ext uri="{FF2B5EF4-FFF2-40B4-BE49-F238E27FC236}">
                  <a16:creationId xmlns:a16="http://schemas.microsoft.com/office/drawing/2014/main" id="{23D49F44-B750-49D8-BF1A-25DC6D0FAB78}"/>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51" name="TextBox 50">
              <a:extLst>
                <a:ext uri="{FF2B5EF4-FFF2-40B4-BE49-F238E27FC236}">
                  <a16:creationId xmlns:a16="http://schemas.microsoft.com/office/drawing/2014/main" id="{865EB949-23D2-4819-A1B0-68970197C049}"/>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52" name="TextBox 51">
              <a:extLst>
                <a:ext uri="{FF2B5EF4-FFF2-40B4-BE49-F238E27FC236}">
                  <a16:creationId xmlns:a16="http://schemas.microsoft.com/office/drawing/2014/main" id="{77AEA4B7-8A42-426D-8522-0FB341AAB2F8}"/>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53" name="Elbow Connector 196">
              <a:extLst>
                <a:ext uri="{FF2B5EF4-FFF2-40B4-BE49-F238E27FC236}">
                  <a16:creationId xmlns:a16="http://schemas.microsoft.com/office/drawing/2014/main" id="{39402F37-967C-40D9-97DB-CFC228D71579}"/>
                </a:ext>
              </a:extLst>
            </xdr:cNvPr>
            <xdr:cNvCxnSpPr>
              <a:endCxn id="50"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197">
              <a:extLst>
                <a:ext uri="{FF2B5EF4-FFF2-40B4-BE49-F238E27FC236}">
                  <a16:creationId xmlns:a16="http://schemas.microsoft.com/office/drawing/2014/main" id="{4C401D73-A4FC-43A4-89F8-23620C9BDD17}"/>
                </a:ext>
              </a:extLst>
            </xdr:cNvPr>
            <xdr:cNvCxnSpPr>
              <a:endCxn id="51"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49" name="Elbow Connector 192">
            <a:extLst>
              <a:ext uri="{FF2B5EF4-FFF2-40B4-BE49-F238E27FC236}">
                <a16:creationId xmlns:a16="http://schemas.microsoft.com/office/drawing/2014/main" id="{AAE40483-34AF-4AB9-A744-DA1D2114C5C3}"/>
              </a:ext>
            </a:extLst>
          </xdr:cNvPr>
          <xdr:cNvCxnSpPr>
            <a:endCxn id="52"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55" name="Group 54">
          <a:extLst>
            <a:ext uri="{FF2B5EF4-FFF2-40B4-BE49-F238E27FC236}">
              <a16:creationId xmlns:a16="http://schemas.microsoft.com/office/drawing/2014/main" id="{AE7DFDF6-6D34-4361-B275-EED79CBAE243}"/>
            </a:ext>
          </a:extLst>
        </xdr:cNvPr>
        <xdr:cNvGrpSpPr/>
      </xdr:nvGrpSpPr>
      <xdr:grpSpPr>
        <a:xfrm rot="5400000">
          <a:off x="3108960" y="5257800"/>
          <a:ext cx="1143000" cy="2438400"/>
          <a:chOff x="4488180" y="3360420"/>
          <a:chExt cx="1143000" cy="2438400"/>
        </a:xfrm>
      </xdr:grpSpPr>
      <xdr:grpSp>
        <xdr:nvGrpSpPr>
          <xdr:cNvPr id="56" name="Group 55">
            <a:extLst>
              <a:ext uri="{FF2B5EF4-FFF2-40B4-BE49-F238E27FC236}">
                <a16:creationId xmlns:a16="http://schemas.microsoft.com/office/drawing/2014/main" id="{1AEAFC9A-CC12-4CDC-8CD9-A3DC4D4FCEA8}"/>
              </a:ext>
            </a:extLst>
          </xdr:cNvPr>
          <xdr:cNvGrpSpPr/>
        </xdr:nvGrpSpPr>
        <xdr:grpSpPr>
          <a:xfrm>
            <a:off x="4488180" y="3360420"/>
            <a:ext cx="1143000" cy="2438400"/>
            <a:chOff x="5265420" y="960120"/>
            <a:chExt cx="1143000" cy="2438400"/>
          </a:xfrm>
        </xdr:grpSpPr>
        <xdr:sp macro="" textlink="">
          <xdr:nvSpPr>
            <xdr:cNvPr id="58" name="TextBox 57">
              <a:extLst>
                <a:ext uri="{FF2B5EF4-FFF2-40B4-BE49-F238E27FC236}">
                  <a16:creationId xmlns:a16="http://schemas.microsoft.com/office/drawing/2014/main" id="{295B71B8-DACF-46BC-B6B8-AE62F170EF34}"/>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59" name="TextBox 58">
              <a:extLst>
                <a:ext uri="{FF2B5EF4-FFF2-40B4-BE49-F238E27FC236}">
                  <a16:creationId xmlns:a16="http://schemas.microsoft.com/office/drawing/2014/main" id="{0BDE61B8-E3FE-43FA-A524-276E51DDAA9C}"/>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0" name="TextBox 59">
              <a:extLst>
                <a:ext uri="{FF2B5EF4-FFF2-40B4-BE49-F238E27FC236}">
                  <a16:creationId xmlns:a16="http://schemas.microsoft.com/office/drawing/2014/main" id="{B50AC661-99F7-4462-8D12-B5E6CE801C96}"/>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61" name="Elbow Connector 210">
              <a:extLst>
                <a:ext uri="{FF2B5EF4-FFF2-40B4-BE49-F238E27FC236}">
                  <a16:creationId xmlns:a16="http://schemas.microsoft.com/office/drawing/2014/main" id="{E97329A9-C709-4CF0-A0DD-FC4EE41003A2}"/>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Elbow Connector 211">
              <a:extLst>
                <a:ext uri="{FF2B5EF4-FFF2-40B4-BE49-F238E27FC236}">
                  <a16:creationId xmlns:a16="http://schemas.microsoft.com/office/drawing/2014/main" id="{9F7A4875-6D38-4D17-A274-1A69C69653E7}"/>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57" name="Elbow Connector 206">
            <a:extLst>
              <a:ext uri="{FF2B5EF4-FFF2-40B4-BE49-F238E27FC236}">
                <a16:creationId xmlns:a16="http://schemas.microsoft.com/office/drawing/2014/main" id="{19B84F34-2C1C-4559-A352-C5EDF78F05C8}"/>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12" sqref="A12"/>
    </sheetView>
  </sheetViews>
  <sheetFormatPr defaultRowHeight="14.4" x14ac:dyDescent="0.3"/>
  <cols>
    <col min="1" max="1" width="176.109375" style="19" customWidth="1"/>
  </cols>
  <sheetData>
    <row r="1" spans="1:1" ht="23.4" x14ac:dyDescent="0.45">
      <c r="A1" s="18" t="s">
        <v>20</v>
      </c>
    </row>
    <row r="2" spans="1:1" x14ac:dyDescent="0.3">
      <c r="A2" s="22" t="s">
        <v>136</v>
      </c>
    </row>
    <row r="3" spans="1:1" x14ac:dyDescent="0.3">
      <c r="A3" s="22" t="s">
        <v>137</v>
      </c>
    </row>
    <row r="4" spans="1:1" ht="23.4" x14ac:dyDescent="0.45">
      <c r="A4" s="18" t="s">
        <v>22</v>
      </c>
    </row>
    <row r="5" spans="1:1" x14ac:dyDescent="0.3">
      <c r="A5" s="22" t="s">
        <v>138</v>
      </c>
    </row>
    <row r="6" spans="1:1" x14ac:dyDescent="0.3">
      <c r="A6" s="22" t="s">
        <v>139</v>
      </c>
    </row>
    <row r="7" spans="1:1" x14ac:dyDescent="0.3">
      <c r="A7" s="22" t="s">
        <v>21</v>
      </c>
    </row>
    <row r="8" spans="1:1" x14ac:dyDescent="0.3">
      <c r="A8" s="19" t="s">
        <v>140</v>
      </c>
    </row>
    <row r="10" spans="1:1" x14ac:dyDescent="0.3">
      <c r="A10" s="20"/>
    </row>
    <row r="11" spans="1:1" x14ac:dyDescent="0.3">
      <c r="A11" s="20"/>
    </row>
    <row r="12" spans="1:1" x14ac:dyDescent="0.3">
      <c r="A12" s="20"/>
    </row>
  </sheetData>
  <hyperlinks>
    <hyperlink ref="A13" r:id="rId1" display="https://investors.nike.com/Home/default.aspx"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6"/>
  <sheetViews>
    <sheetView tabSelected="1" topLeftCell="B1" zoomScale="70" zoomScaleNormal="70" workbookViewId="0">
      <pane ySplit="1" topLeftCell="A136" activePane="bottomLeft" state="frozen"/>
      <selection pane="bottomLeft" activeCell="L167" sqref="L137:L167"/>
    </sheetView>
  </sheetViews>
  <sheetFormatPr defaultRowHeight="14.4" x14ac:dyDescent="0.3"/>
  <cols>
    <col min="1" max="1" width="78.109375" customWidth="1"/>
    <col min="2" max="6" width="9" bestFit="1" customWidth="1"/>
    <col min="7" max="7" width="9.6640625" bestFit="1" customWidth="1"/>
    <col min="8" max="9" width="10.44140625" bestFit="1" customWidth="1"/>
    <col min="10" max="10" width="44" customWidth="1"/>
  </cols>
  <sheetData>
    <row r="1" spans="1:9" ht="60" customHeight="1" x14ac:dyDescent="0.3">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29</v>
      </c>
      <c r="B2" s="3">
        <v>30601</v>
      </c>
      <c r="C2" s="3">
        <v>32376</v>
      </c>
      <c r="D2" s="3">
        <v>34350</v>
      </c>
      <c r="E2" s="3">
        <v>36397</v>
      </c>
      <c r="F2" s="3">
        <v>39117</v>
      </c>
      <c r="G2" s="3">
        <v>37403</v>
      </c>
      <c r="H2" s="3">
        <v>44538</v>
      </c>
      <c r="I2" s="3">
        <v>46710</v>
      </c>
    </row>
    <row r="3" spans="1:9" x14ac:dyDescent="0.3">
      <c r="A3" s="24" t="s">
        <v>30</v>
      </c>
      <c r="B3" s="25">
        <v>16534</v>
      </c>
      <c r="C3" s="25">
        <v>17405</v>
      </c>
      <c r="D3" s="25">
        <v>19038</v>
      </c>
      <c r="E3" s="25">
        <v>20441</v>
      </c>
      <c r="F3" s="25">
        <v>21643</v>
      </c>
      <c r="G3" s="25">
        <v>21162</v>
      </c>
      <c r="H3" s="25">
        <v>24576</v>
      </c>
      <c r="I3" s="25">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23</v>
      </c>
      <c r="B5" s="3">
        <v>3213</v>
      </c>
      <c r="C5" s="3">
        <v>3278</v>
      </c>
      <c r="D5" s="3">
        <v>3341</v>
      </c>
      <c r="E5" s="3">
        <v>3577</v>
      </c>
      <c r="F5" s="3">
        <v>3753</v>
      </c>
      <c r="G5" s="3">
        <v>3592</v>
      </c>
      <c r="H5" s="3">
        <v>3114</v>
      </c>
      <c r="I5" s="3">
        <v>3850</v>
      </c>
    </row>
    <row r="6" spans="1:9" x14ac:dyDescent="0.3">
      <c r="A6" s="11" t="s">
        <v>24</v>
      </c>
      <c r="B6" s="3">
        <v>6679</v>
      </c>
      <c r="C6" s="3">
        <v>7191</v>
      </c>
      <c r="D6" s="3">
        <v>7222</v>
      </c>
      <c r="E6" s="3">
        <v>7934</v>
      </c>
      <c r="F6" s="3">
        <v>8949</v>
      </c>
      <c r="G6" s="3">
        <v>9534</v>
      </c>
      <c r="H6" s="3">
        <v>9911</v>
      </c>
      <c r="I6" s="3">
        <v>10954</v>
      </c>
    </row>
    <row r="7" spans="1:9" x14ac:dyDescent="0.3">
      <c r="A7" s="23"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26</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28</v>
      </c>
      <c r="B11" s="3">
        <v>932</v>
      </c>
      <c r="C11" s="3">
        <v>863</v>
      </c>
      <c r="D11" s="3">
        <v>646</v>
      </c>
      <c r="E11" s="3">
        <v>2392</v>
      </c>
      <c r="F11" s="3">
        <v>772</v>
      </c>
      <c r="G11" s="3">
        <v>348</v>
      </c>
      <c r="H11" s="3">
        <v>934</v>
      </c>
      <c r="I11" s="3">
        <v>605</v>
      </c>
    </row>
    <row r="12" spans="1:9" ht="15" thickBot="1" x14ac:dyDescent="0.3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10" x14ac:dyDescent="0.3">
      <c r="A17" s="2" t="s">
        <v>6</v>
      </c>
      <c r="B17">
        <v>1723.5</v>
      </c>
      <c r="C17">
        <v>1697.9</v>
      </c>
      <c r="D17">
        <v>1657.8</v>
      </c>
      <c r="E17">
        <v>1623.8</v>
      </c>
      <c r="F17">
        <v>1579.7</v>
      </c>
      <c r="G17" s="8">
        <v>1558.8</v>
      </c>
      <c r="H17" s="8">
        <v>1573</v>
      </c>
      <c r="I17" s="8">
        <v>1578.8</v>
      </c>
    </row>
    <row r="18" spans="1:10" x14ac:dyDescent="0.3">
      <c r="A18" s="2" t="s">
        <v>7</v>
      </c>
      <c r="B18">
        <v>1768.8</v>
      </c>
      <c r="C18">
        <v>1742.5</v>
      </c>
      <c r="D18">
        <v>1692</v>
      </c>
      <c r="E18">
        <v>1659.1</v>
      </c>
      <c r="F18">
        <v>1618.4</v>
      </c>
      <c r="G18" s="8">
        <v>1618.4</v>
      </c>
      <c r="H18" s="8">
        <v>1609.4</v>
      </c>
      <c r="I18" s="8">
        <v>1610.8</v>
      </c>
    </row>
    <row r="20" spans="1:10" s="12" customFormat="1" x14ac:dyDescent="0.3">
      <c r="A20" s="12" t="s">
        <v>2</v>
      </c>
      <c r="B20" s="13">
        <f>+ROUND(((B12/B17)-B15),2)</f>
        <v>0.05</v>
      </c>
      <c r="C20" s="13">
        <f>+ROUND(((C12/C17)-C15),2)</f>
        <v>0.05</v>
      </c>
      <c r="D20" s="13">
        <f>+ROUND(((D12/D17)-D15),2)</f>
        <v>0.05</v>
      </c>
      <c r="E20" s="13">
        <f t="shared" ref="E20:H20" si="5">+ROUND(((E12/E18)-E15),2)</f>
        <v>0</v>
      </c>
      <c r="F20" s="13">
        <f t="shared" si="5"/>
        <v>0</v>
      </c>
      <c r="G20" s="13">
        <f t="shared" si="5"/>
        <v>-0.03</v>
      </c>
      <c r="H20" s="13">
        <f t="shared" si="5"/>
        <v>0</v>
      </c>
      <c r="I20" s="13">
        <f>+ROUND(((I12/I18)-I15),2)</f>
        <v>0</v>
      </c>
    </row>
    <row r="22" spans="1:10" x14ac:dyDescent="0.3">
      <c r="A22" s="14" t="s">
        <v>0</v>
      </c>
      <c r="B22" s="14"/>
      <c r="C22" s="14"/>
      <c r="D22" s="14"/>
      <c r="E22" s="14"/>
      <c r="F22" s="14"/>
      <c r="G22" s="14"/>
      <c r="H22" s="14"/>
      <c r="I22" s="14"/>
    </row>
    <row r="23" spans="1:10" x14ac:dyDescent="0.3">
      <c r="A23" s="1" t="s">
        <v>32</v>
      </c>
    </row>
    <row r="24" spans="1:10" x14ac:dyDescent="0.3">
      <c r="A24" s="10" t="s">
        <v>33</v>
      </c>
      <c r="B24" s="3"/>
      <c r="C24" s="3"/>
      <c r="D24" s="3"/>
      <c r="E24" s="3"/>
      <c r="F24" s="3"/>
      <c r="G24" s="3"/>
      <c r="H24" s="3"/>
      <c r="I24" s="3"/>
    </row>
    <row r="25" spans="1:10" x14ac:dyDescent="0.3">
      <c r="A25" s="11" t="s">
        <v>34</v>
      </c>
      <c r="B25" s="3">
        <v>3852</v>
      </c>
      <c r="C25" s="3">
        <v>3138</v>
      </c>
      <c r="D25" s="3">
        <v>3808</v>
      </c>
      <c r="E25" s="30">
        <v>4249</v>
      </c>
      <c r="F25" s="3">
        <v>4466</v>
      </c>
      <c r="G25" s="3">
        <v>8348</v>
      </c>
      <c r="H25" s="3">
        <v>9889</v>
      </c>
      <c r="I25" s="3">
        <v>8574</v>
      </c>
      <c r="J25" t="s">
        <v>124</v>
      </c>
    </row>
    <row r="26" spans="1:10" x14ac:dyDescent="0.3">
      <c r="A26" s="11" t="s">
        <v>35</v>
      </c>
      <c r="B26" s="3">
        <v>2072</v>
      </c>
      <c r="C26" s="3">
        <v>2319</v>
      </c>
      <c r="D26" s="3">
        <v>2371</v>
      </c>
      <c r="E26" s="30">
        <v>996</v>
      </c>
      <c r="F26" s="3">
        <v>197</v>
      </c>
      <c r="G26" s="3">
        <v>439</v>
      </c>
      <c r="H26" s="3">
        <v>3587</v>
      </c>
      <c r="I26" s="3">
        <v>4423</v>
      </c>
    </row>
    <row r="27" spans="1:10" x14ac:dyDescent="0.3">
      <c r="A27" s="11" t="s">
        <v>36</v>
      </c>
      <c r="B27" s="3">
        <v>3358</v>
      </c>
      <c r="C27" s="3">
        <v>3241</v>
      </c>
      <c r="D27" s="3">
        <v>3677</v>
      </c>
      <c r="E27" s="30">
        <v>3498</v>
      </c>
      <c r="F27" s="3">
        <v>4272</v>
      </c>
      <c r="G27" s="3">
        <v>2749</v>
      </c>
      <c r="H27" s="3">
        <v>4463</v>
      </c>
      <c r="I27" s="3">
        <v>4667</v>
      </c>
    </row>
    <row r="28" spans="1:10" x14ac:dyDescent="0.3">
      <c r="A28" s="11" t="s">
        <v>37</v>
      </c>
      <c r="B28" s="3">
        <v>4337</v>
      </c>
      <c r="C28" s="3">
        <v>4838</v>
      </c>
      <c r="D28" s="3">
        <v>5055</v>
      </c>
      <c r="E28" s="30">
        <v>5261</v>
      </c>
      <c r="F28" s="3">
        <v>5622</v>
      </c>
      <c r="G28" s="3">
        <v>7367</v>
      </c>
      <c r="H28" s="3">
        <v>6854</v>
      </c>
      <c r="I28" s="3">
        <v>8420</v>
      </c>
    </row>
    <row r="29" spans="1:10" x14ac:dyDescent="0.3">
      <c r="A29" s="11" t="s">
        <v>69</v>
      </c>
      <c r="B29" s="3">
        <v>389</v>
      </c>
      <c r="C29" s="3">
        <v>0</v>
      </c>
      <c r="D29" s="3">
        <v>0</v>
      </c>
      <c r="E29" s="30">
        <v>0</v>
      </c>
      <c r="F29" s="3">
        <v>0</v>
      </c>
      <c r="G29" s="3">
        <v>0</v>
      </c>
      <c r="H29" s="3">
        <v>0</v>
      </c>
      <c r="I29" s="3">
        <v>0</v>
      </c>
    </row>
    <row r="30" spans="1:10" x14ac:dyDescent="0.3">
      <c r="A30" s="11" t="s">
        <v>38</v>
      </c>
      <c r="B30" s="3">
        <v>1968</v>
      </c>
      <c r="C30" s="3">
        <v>1489</v>
      </c>
      <c r="D30" s="3">
        <v>1150</v>
      </c>
      <c r="E30" s="30">
        <v>1130</v>
      </c>
      <c r="F30" s="3">
        <v>1968</v>
      </c>
      <c r="G30" s="3">
        <v>1653</v>
      </c>
      <c r="H30" s="3">
        <v>1498</v>
      </c>
      <c r="I30" s="3">
        <v>2129</v>
      </c>
    </row>
    <row r="31" spans="1:10" x14ac:dyDescent="0.3">
      <c r="A31" s="4" t="s">
        <v>10</v>
      </c>
      <c r="B31" s="5">
        <f t="shared" ref="B31:H31" si="6">+SUM(B25:B30)</f>
        <v>15976</v>
      </c>
      <c r="C31" s="5">
        <f t="shared" si="6"/>
        <v>15025</v>
      </c>
      <c r="D31" s="5">
        <f t="shared" si="6"/>
        <v>16061</v>
      </c>
      <c r="E31" s="31">
        <f>+SUM(E25:E30)</f>
        <v>15134</v>
      </c>
      <c r="F31" s="5">
        <f t="shared" si="6"/>
        <v>16525</v>
      </c>
      <c r="G31" s="5">
        <f t="shared" si="6"/>
        <v>20556</v>
      </c>
      <c r="H31" s="5">
        <f t="shared" si="6"/>
        <v>26291</v>
      </c>
      <c r="I31" s="5">
        <f>+SUM(I25:I30)</f>
        <v>28213</v>
      </c>
    </row>
    <row r="32" spans="1:10" x14ac:dyDescent="0.3">
      <c r="A32" s="2" t="s">
        <v>39</v>
      </c>
      <c r="B32" s="3">
        <v>3011</v>
      </c>
      <c r="C32" s="3">
        <v>3520</v>
      </c>
      <c r="D32" s="3">
        <v>3989</v>
      </c>
      <c r="E32" s="30">
        <v>4454</v>
      </c>
      <c r="F32" s="3">
        <v>4744</v>
      </c>
      <c r="G32" s="3">
        <v>4866</v>
      </c>
      <c r="H32" s="3">
        <v>4904</v>
      </c>
      <c r="I32" s="3">
        <v>4791</v>
      </c>
    </row>
    <row r="33" spans="1:9" x14ac:dyDescent="0.3">
      <c r="A33" s="2" t="s">
        <v>40</v>
      </c>
      <c r="B33" s="3">
        <v>0</v>
      </c>
      <c r="C33" s="3">
        <v>0</v>
      </c>
      <c r="D33" s="3">
        <v>0</v>
      </c>
      <c r="E33" s="30">
        <v>0</v>
      </c>
      <c r="F33" s="3">
        <v>0</v>
      </c>
      <c r="G33" s="3">
        <v>3097</v>
      </c>
      <c r="H33" s="3">
        <v>3113</v>
      </c>
      <c r="I33" s="3">
        <v>2926</v>
      </c>
    </row>
    <row r="34" spans="1:9" x14ac:dyDescent="0.3">
      <c r="A34" s="2" t="s">
        <v>41</v>
      </c>
      <c r="B34" s="3">
        <v>281</v>
      </c>
      <c r="C34" s="3">
        <v>281</v>
      </c>
      <c r="D34" s="3">
        <v>283</v>
      </c>
      <c r="E34" s="30">
        <v>285</v>
      </c>
      <c r="F34" s="3">
        <v>283</v>
      </c>
      <c r="G34" s="3">
        <v>274</v>
      </c>
      <c r="H34" s="3">
        <v>269</v>
      </c>
      <c r="I34" s="3">
        <v>286</v>
      </c>
    </row>
    <row r="35" spans="1:9" x14ac:dyDescent="0.3">
      <c r="A35" s="2" t="s">
        <v>42</v>
      </c>
      <c r="B35" s="3">
        <v>131</v>
      </c>
      <c r="C35" s="3">
        <v>131</v>
      </c>
      <c r="D35" s="3">
        <v>139</v>
      </c>
      <c r="E35" s="30">
        <v>154</v>
      </c>
      <c r="F35" s="3">
        <v>154</v>
      </c>
      <c r="G35" s="3">
        <v>223</v>
      </c>
      <c r="H35" s="3">
        <v>242</v>
      </c>
      <c r="I35" s="3">
        <v>284</v>
      </c>
    </row>
    <row r="36" spans="1:9" x14ac:dyDescent="0.3">
      <c r="A36" s="2" t="s">
        <v>43</v>
      </c>
      <c r="B36" s="3">
        <v>2201</v>
      </c>
      <c r="C36" s="3">
        <v>2439</v>
      </c>
      <c r="D36" s="3">
        <v>2787</v>
      </c>
      <c r="E36" s="30">
        <v>2509</v>
      </c>
      <c r="F36" s="3">
        <v>2011</v>
      </c>
      <c r="G36" s="3">
        <v>2326</v>
      </c>
      <c r="H36" s="3">
        <v>2921</v>
      </c>
      <c r="I36" s="3">
        <v>3821</v>
      </c>
    </row>
    <row r="37" spans="1:9" ht="15" thickBot="1" x14ac:dyDescent="0.35">
      <c r="A37" s="6" t="s">
        <v>44</v>
      </c>
      <c r="B37" s="7">
        <f t="shared" ref="B37:H37" si="7">+SUM(B31:B36)</f>
        <v>21600</v>
      </c>
      <c r="C37" s="7">
        <f t="shared" si="7"/>
        <v>21396</v>
      </c>
      <c r="D37" s="7">
        <f t="shared" si="7"/>
        <v>23259</v>
      </c>
      <c r="E37" s="32">
        <f t="shared" si="7"/>
        <v>22536</v>
      </c>
      <c r="F37" s="7">
        <f t="shared" si="7"/>
        <v>23717</v>
      </c>
      <c r="G37" s="7">
        <f t="shared" si="7"/>
        <v>31342</v>
      </c>
      <c r="H37" s="7">
        <f t="shared" si="7"/>
        <v>37740</v>
      </c>
      <c r="I37" s="7">
        <f>+SUM(I31:I36)</f>
        <v>40321</v>
      </c>
    </row>
    <row r="38" spans="1:9" ht="15" thickTop="1" x14ac:dyDescent="0.3">
      <c r="A38" s="1" t="s">
        <v>45</v>
      </c>
      <c r="B38" s="3"/>
      <c r="C38" s="3"/>
      <c r="D38" s="3"/>
      <c r="E38" s="30"/>
      <c r="F38" s="3"/>
      <c r="G38" s="3"/>
      <c r="H38" s="3"/>
      <c r="I38" s="3"/>
    </row>
    <row r="39" spans="1:9" x14ac:dyDescent="0.3">
      <c r="A39" s="2" t="s">
        <v>46</v>
      </c>
      <c r="B39" s="3"/>
      <c r="C39" s="3"/>
      <c r="D39" s="3"/>
      <c r="E39" s="30"/>
      <c r="F39" s="3"/>
      <c r="G39" s="3"/>
      <c r="H39" s="3"/>
      <c r="I39" s="3"/>
    </row>
    <row r="40" spans="1:9" x14ac:dyDescent="0.3">
      <c r="A40" s="11" t="s">
        <v>47</v>
      </c>
      <c r="B40" s="3">
        <v>107</v>
      </c>
      <c r="C40" s="3">
        <v>44</v>
      </c>
      <c r="D40" s="3">
        <v>6</v>
      </c>
      <c r="E40" s="30">
        <v>6</v>
      </c>
      <c r="F40" s="3">
        <v>6</v>
      </c>
      <c r="G40" s="3">
        <v>3</v>
      </c>
      <c r="H40" s="3">
        <v>0</v>
      </c>
      <c r="I40" s="3">
        <v>500</v>
      </c>
    </row>
    <row r="41" spans="1:9" x14ac:dyDescent="0.3">
      <c r="A41" s="11" t="s">
        <v>48</v>
      </c>
      <c r="B41" s="3">
        <v>74</v>
      </c>
      <c r="C41" s="3">
        <v>1</v>
      </c>
      <c r="D41" s="3">
        <v>325</v>
      </c>
      <c r="E41" s="30">
        <v>336</v>
      </c>
      <c r="F41" s="3">
        <v>9</v>
      </c>
      <c r="G41" s="3">
        <v>248</v>
      </c>
      <c r="H41" s="3">
        <v>2</v>
      </c>
      <c r="I41" s="3">
        <v>10</v>
      </c>
    </row>
    <row r="42" spans="1:9" x14ac:dyDescent="0.3">
      <c r="A42" s="11" t="s">
        <v>11</v>
      </c>
      <c r="B42" s="3">
        <v>2131</v>
      </c>
      <c r="C42" s="3">
        <v>2191</v>
      </c>
      <c r="D42" s="3">
        <v>2048</v>
      </c>
      <c r="E42" s="30">
        <v>2279</v>
      </c>
      <c r="F42" s="3">
        <v>2612</v>
      </c>
      <c r="G42" s="3">
        <v>2248</v>
      </c>
      <c r="H42" s="3">
        <v>2836</v>
      </c>
      <c r="I42" s="3">
        <v>3358</v>
      </c>
    </row>
    <row r="43" spans="1:9" x14ac:dyDescent="0.3">
      <c r="A43" s="11" t="s">
        <v>49</v>
      </c>
      <c r="B43" s="3">
        <v>0</v>
      </c>
      <c r="C43" s="3">
        <v>0</v>
      </c>
      <c r="D43" s="3">
        <v>0</v>
      </c>
      <c r="E43" s="30">
        <v>0</v>
      </c>
      <c r="F43" s="3">
        <v>0</v>
      </c>
      <c r="G43" s="3">
        <v>445</v>
      </c>
      <c r="H43" s="3">
        <v>467</v>
      </c>
      <c r="I43" s="3">
        <v>420</v>
      </c>
    </row>
    <row r="44" spans="1:9" x14ac:dyDescent="0.3">
      <c r="A44" s="11" t="s">
        <v>12</v>
      </c>
      <c r="B44" s="3">
        <v>3951</v>
      </c>
      <c r="C44" s="3">
        <v>3037</v>
      </c>
      <c r="D44" s="3">
        <v>3011</v>
      </c>
      <c r="E44" s="30">
        <v>3269</v>
      </c>
      <c r="F44" s="3">
        <v>5010</v>
      </c>
      <c r="G44" s="3">
        <v>5184</v>
      </c>
      <c r="H44" s="3">
        <v>6063</v>
      </c>
      <c r="I44" s="3">
        <v>6220</v>
      </c>
    </row>
    <row r="45" spans="1:9" x14ac:dyDescent="0.3">
      <c r="A45" s="11" t="s">
        <v>50</v>
      </c>
      <c r="B45" s="3">
        <v>71</v>
      </c>
      <c r="C45" s="3">
        <v>85</v>
      </c>
      <c r="D45" s="3">
        <v>84</v>
      </c>
      <c r="E45" s="30">
        <v>150</v>
      </c>
      <c r="F45" s="3">
        <v>229</v>
      </c>
      <c r="G45" s="3">
        <v>156</v>
      </c>
      <c r="H45" s="3">
        <v>306</v>
      </c>
      <c r="I45" s="3">
        <v>222</v>
      </c>
    </row>
    <row r="46" spans="1:9" x14ac:dyDescent="0.3">
      <c r="A46" s="4" t="s">
        <v>13</v>
      </c>
      <c r="B46" s="5">
        <f t="shared" ref="B46:H46" si="8">+SUM(B40:B45)</f>
        <v>6334</v>
      </c>
      <c r="C46" s="5">
        <f t="shared" si="8"/>
        <v>5358</v>
      </c>
      <c r="D46" s="5">
        <f t="shared" si="8"/>
        <v>5474</v>
      </c>
      <c r="E46" s="31">
        <f t="shared" si="8"/>
        <v>6040</v>
      </c>
      <c r="F46" s="5">
        <f t="shared" si="8"/>
        <v>7866</v>
      </c>
      <c r="G46" s="5">
        <f t="shared" si="8"/>
        <v>8284</v>
      </c>
      <c r="H46" s="5">
        <f t="shared" si="8"/>
        <v>9674</v>
      </c>
      <c r="I46" s="5">
        <f>+SUM(I40:I45)</f>
        <v>10730</v>
      </c>
    </row>
    <row r="47" spans="1:9" x14ac:dyDescent="0.3">
      <c r="A47" s="2" t="s">
        <v>51</v>
      </c>
      <c r="B47" s="3">
        <v>1079</v>
      </c>
      <c r="C47" s="3">
        <v>2010</v>
      </c>
      <c r="D47" s="3">
        <v>3471</v>
      </c>
      <c r="E47" s="30">
        <v>3468</v>
      </c>
      <c r="F47" s="3">
        <v>3464</v>
      </c>
      <c r="G47" s="3">
        <v>9406</v>
      </c>
      <c r="H47" s="3">
        <v>9413</v>
      </c>
      <c r="I47" s="3">
        <v>8920</v>
      </c>
    </row>
    <row r="48" spans="1:9" x14ac:dyDescent="0.3">
      <c r="A48" s="2" t="s">
        <v>52</v>
      </c>
      <c r="B48" s="3">
        <v>0</v>
      </c>
      <c r="C48" s="3">
        <v>0</v>
      </c>
      <c r="D48" s="3">
        <v>0</v>
      </c>
      <c r="E48" s="30">
        <v>0</v>
      </c>
      <c r="F48" s="3">
        <v>0</v>
      </c>
      <c r="G48" s="3">
        <v>2913</v>
      </c>
      <c r="H48" s="3">
        <v>2931</v>
      </c>
      <c r="I48" s="3">
        <v>2777</v>
      </c>
    </row>
    <row r="49" spans="1:9" x14ac:dyDescent="0.3">
      <c r="A49" s="2" t="s">
        <v>53</v>
      </c>
      <c r="B49" s="3">
        <v>1480</v>
      </c>
      <c r="C49" s="3">
        <v>1770</v>
      </c>
      <c r="D49" s="3">
        <v>1907</v>
      </c>
      <c r="E49" s="30">
        <v>3216</v>
      </c>
      <c r="F49" s="3">
        <v>3347</v>
      </c>
      <c r="G49" s="3">
        <v>2684</v>
      </c>
      <c r="H49" s="3">
        <v>2955</v>
      </c>
      <c r="I49" s="3">
        <v>2613</v>
      </c>
    </row>
    <row r="50" spans="1:9" x14ac:dyDescent="0.3">
      <c r="A50" s="2" t="s">
        <v>54</v>
      </c>
      <c r="B50" s="3">
        <v>0</v>
      </c>
      <c r="C50" s="3">
        <v>0</v>
      </c>
      <c r="D50" s="3">
        <v>0</v>
      </c>
      <c r="E50" s="30">
        <v>0</v>
      </c>
      <c r="F50" s="3">
        <v>0</v>
      </c>
      <c r="G50" s="3">
        <v>0</v>
      </c>
      <c r="H50" s="3">
        <v>0</v>
      </c>
      <c r="I50" s="3">
        <v>0</v>
      </c>
    </row>
    <row r="51" spans="1:9" x14ac:dyDescent="0.3">
      <c r="A51" s="11" t="s">
        <v>55</v>
      </c>
      <c r="B51" s="3">
        <v>0</v>
      </c>
      <c r="C51" s="3">
        <v>0</v>
      </c>
      <c r="D51" s="3">
        <v>0</v>
      </c>
      <c r="E51" s="30">
        <v>0</v>
      </c>
      <c r="F51" s="3">
        <v>0</v>
      </c>
      <c r="G51" s="3">
        <v>0</v>
      </c>
      <c r="H51" s="3">
        <v>0</v>
      </c>
      <c r="I51" s="3">
        <v>0</v>
      </c>
    </row>
    <row r="52" spans="1:9" x14ac:dyDescent="0.3">
      <c r="A52" s="2" t="s">
        <v>56</v>
      </c>
      <c r="B52" s="3">
        <v>0</v>
      </c>
      <c r="C52" s="3">
        <v>0</v>
      </c>
      <c r="D52" s="3">
        <v>0</v>
      </c>
      <c r="E52" s="30">
        <v>0</v>
      </c>
      <c r="F52" s="3">
        <v>0</v>
      </c>
      <c r="G52" s="3">
        <v>0</v>
      </c>
      <c r="H52" s="3">
        <v>0</v>
      </c>
      <c r="I52" s="3">
        <v>0</v>
      </c>
    </row>
    <row r="53" spans="1:9" x14ac:dyDescent="0.3">
      <c r="A53" s="11" t="s">
        <v>57</v>
      </c>
      <c r="B53" s="3">
        <v>0</v>
      </c>
      <c r="C53" s="3">
        <v>0</v>
      </c>
      <c r="D53" s="3">
        <v>0</v>
      </c>
      <c r="E53" s="30">
        <v>0</v>
      </c>
      <c r="F53" s="3">
        <v>0</v>
      </c>
      <c r="G53" s="3">
        <v>0</v>
      </c>
      <c r="H53" s="3">
        <v>0</v>
      </c>
      <c r="I53" s="3">
        <v>0</v>
      </c>
    </row>
    <row r="54" spans="1:9" x14ac:dyDescent="0.3">
      <c r="A54" s="17" t="s">
        <v>58</v>
      </c>
      <c r="B54" s="3">
        <v>0</v>
      </c>
      <c r="C54" s="3">
        <v>0</v>
      </c>
      <c r="D54" s="3">
        <v>0</v>
      </c>
      <c r="E54" s="30">
        <v>0</v>
      </c>
      <c r="F54" s="3">
        <v>0</v>
      </c>
      <c r="G54" s="3">
        <v>0</v>
      </c>
      <c r="H54" s="3">
        <v>0</v>
      </c>
      <c r="I54" s="3">
        <v>0</v>
      </c>
    </row>
    <row r="55" spans="1:9" x14ac:dyDescent="0.3">
      <c r="A55" s="17" t="s">
        <v>59</v>
      </c>
      <c r="B55" s="3">
        <v>3</v>
      </c>
      <c r="C55" s="3">
        <v>3</v>
      </c>
      <c r="D55" s="3">
        <v>3</v>
      </c>
      <c r="E55" s="30">
        <v>3</v>
      </c>
      <c r="F55" s="3">
        <v>3</v>
      </c>
      <c r="G55" s="3">
        <v>3</v>
      </c>
      <c r="H55" s="3">
        <v>3</v>
      </c>
      <c r="I55" s="3">
        <v>3</v>
      </c>
    </row>
    <row r="56" spans="1:9" x14ac:dyDescent="0.3">
      <c r="A56" s="17" t="s">
        <v>60</v>
      </c>
      <c r="B56" s="3">
        <v>6773</v>
      </c>
      <c r="C56" s="3">
        <v>7786</v>
      </c>
      <c r="D56" s="3">
        <v>8638</v>
      </c>
      <c r="E56" s="30">
        <v>6384</v>
      </c>
      <c r="F56" s="3">
        <v>7163</v>
      </c>
      <c r="G56" s="3">
        <v>8299</v>
      </c>
      <c r="H56" s="3">
        <v>9965</v>
      </c>
      <c r="I56" s="3">
        <v>11484</v>
      </c>
    </row>
    <row r="57" spans="1:9" x14ac:dyDescent="0.3">
      <c r="A57" s="17" t="s">
        <v>61</v>
      </c>
      <c r="B57" s="3">
        <v>1246</v>
      </c>
      <c r="C57" s="3">
        <v>318</v>
      </c>
      <c r="D57" s="3">
        <v>-213</v>
      </c>
      <c r="E57" s="30">
        <v>-92</v>
      </c>
      <c r="F57" s="3">
        <v>231</v>
      </c>
      <c r="G57" s="3">
        <v>-56</v>
      </c>
      <c r="H57" s="3">
        <v>-380</v>
      </c>
      <c r="I57" s="3">
        <v>318</v>
      </c>
    </row>
    <row r="58" spans="1:9" x14ac:dyDescent="0.3">
      <c r="A58" s="17" t="s">
        <v>62</v>
      </c>
      <c r="B58" s="3">
        <v>4685</v>
      </c>
      <c r="C58" s="3">
        <v>4151</v>
      </c>
      <c r="D58" s="3">
        <v>3979</v>
      </c>
      <c r="E58" s="30">
        <v>3517</v>
      </c>
      <c r="F58" s="3">
        <v>1643</v>
      </c>
      <c r="G58" s="3">
        <v>-191</v>
      </c>
      <c r="H58" s="3">
        <v>3179</v>
      </c>
      <c r="I58" s="3">
        <v>3476</v>
      </c>
    </row>
    <row r="59" spans="1:9" x14ac:dyDescent="0.3">
      <c r="A59" s="4" t="s">
        <v>63</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5" thickBot="1" x14ac:dyDescent="0.35">
      <c r="A60" s="6" t="s">
        <v>64</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s="12" customFormat="1" ht="15" thickTop="1" x14ac:dyDescent="0.3">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3">
      <c r="A62" s="14" t="s">
        <v>1</v>
      </c>
      <c r="B62" s="14"/>
      <c r="C62" s="14"/>
      <c r="D62" s="14"/>
      <c r="E62" s="14"/>
      <c r="F62" s="14"/>
      <c r="G62" s="14"/>
      <c r="H62" s="14"/>
      <c r="I62" s="14"/>
    </row>
    <row r="63" spans="1:9" x14ac:dyDescent="0.3">
      <c r="A63" t="s">
        <v>15</v>
      </c>
    </row>
    <row r="64" spans="1:9" x14ac:dyDescent="0.3">
      <c r="A64" s="1" t="s">
        <v>65</v>
      </c>
    </row>
    <row r="65" spans="1:9" s="1" customFormat="1" x14ac:dyDescent="0.3">
      <c r="A65" s="10" t="s">
        <v>66</v>
      </c>
      <c r="B65" s="9">
        <v>3273</v>
      </c>
      <c r="C65" s="9">
        <v>3760</v>
      </c>
      <c r="D65" s="9">
        <v>4240</v>
      </c>
      <c r="E65" s="9">
        <v>1933</v>
      </c>
      <c r="F65" s="9">
        <v>4029</v>
      </c>
      <c r="G65" s="9">
        <v>2539</v>
      </c>
      <c r="H65" s="9">
        <f>+H12</f>
        <v>5727</v>
      </c>
      <c r="I65" s="9">
        <f>+I12</f>
        <v>6046</v>
      </c>
    </row>
    <row r="66" spans="1:9" s="1" customFormat="1" x14ac:dyDescent="0.3">
      <c r="A66" s="2" t="s">
        <v>67</v>
      </c>
      <c r="B66" s="3"/>
      <c r="C66" s="3"/>
      <c r="D66" s="3"/>
      <c r="E66" s="3"/>
      <c r="F66" s="3"/>
      <c r="G66" s="3"/>
      <c r="H66" s="3"/>
      <c r="I66" s="3"/>
    </row>
    <row r="67" spans="1:9" x14ac:dyDescent="0.3">
      <c r="A67" s="11" t="s">
        <v>68</v>
      </c>
      <c r="B67" s="3">
        <v>606</v>
      </c>
      <c r="C67" s="3">
        <v>649</v>
      </c>
      <c r="D67" s="3">
        <v>706</v>
      </c>
      <c r="E67" s="3">
        <v>747</v>
      </c>
      <c r="F67" s="3">
        <v>705</v>
      </c>
      <c r="G67" s="3">
        <v>721</v>
      </c>
      <c r="H67" s="3">
        <v>744</v>
      </c>
      <c r="I67" s="3">
        <v>717</v>
      </c>
    </row>
    <row r="68" spans="1:9" x14ac:dyDescent="0.3">
      <c r="A68" s="11" t="s">
        <v>69</v>
      </c>
      <c r="B68" s="3">
        <v>-113</v>
      </c>
      <c r="C68" s="3">
        <v>-80</v>
      </c>
      <c r="D68" s="3">
        <v>-273</v>
      </c>
      <c r="E68" s="3">
        <v>647</v>
      </c>
      <c r="F68" s="3">
        <v>34</v>
      </c>
      <c r="G68" s="3">
        <v>-380</v>
      </c>
      <c r="H68" s="3">
        <v>-385</v>
      </c>
      <c r="I68" s="3">
        <v>-650</v>
      </c>
    </row>
    <row r="69" spans="1:9" x14ac:dyDescent="0.3">
      <c r="A69" s="11" t="s">
        <v>70</v>
      </c>
      <c r="B69" s="3">
        <v>191</v>
      </c>
      <c r="C69" s="3">
        <v>236</v>
      </c>
      <c r="D69" s="3">
        <v>215</v>
      </c>
      <c r="E69" s="3">
        <v>218</v>
      </c>
      <c r="F69" s="3">
        <v>325</v>
      </c>
      <c r="G69" s="3">
        <v>429</v>
      </c>
      <c r="H69" s="3">
        <v>611</v>
      </c>
      <c r="I69" s="3">
        <v>638</v>
      </c>
    </row>
    <row r="70" spans="1:9" x14ac:dyDescent="0.3">
      <c r="A70" s="11" t="s">
        <v>71</v>
      </c>
      <c r="B70" s="3">
        <v>43</v>
      </c>
      <c r="C70" s="3">
        <v>13</v>
      </c>
      <c r="D70" s="3">
        <v>10</v>
      </c>
      <c r="E70" s="3">
        <v>27</v>
      </c>
      <c r="F70" s="3">
        <v>15</v>
      </c>
      <c r="G70" s="3">
        <v>398</v>
      </c>
      <c r="H70" s="3">
        <v>53</v>
      </c>
      <c r="I70" s="3">
        <v>123</v>
      </c>
    </row>
    <row r="71" spans="1:9" x14ac:dyDescent="0.3">
      <c r="A71" s="11" t="s">
        <v>72</v>
      </c>
      <c r="B71" s="3">
        <v>424</v>
      </c>
      <c r="C71" s="3">
        <v>98</v>
      </c>
      <c r="D71" s="3">
        <v>-117</v>
      </c>
      <c r="E71" s="3">
        <v>-99</v>
      </c>
      <c r="F71" s="3">
        <v>233</v>
      </c>
      <c r="G71" s="3">
        <v>23</v>
      </c>
      <c r="H71" s="3">
        <v>-138</v>
      </c>
      <c r="I71" s="3">
        <v>-26</v>
      </c>
    </row>
    <row r="72" spans="1:9" x14ac:dyDescent="0.3">
      <c r="A72" s="2" t="s">
        <v>73</v>
      </c>
      <c r="B72" s="3"/>
      <c r="C72" s="3"/>
      <c r="D72" s="3"/>
      <c r="E72" s="3"/>
      <c r="F72" s="3"/>
      <c r="G72" s="3"/>
      <c r="H72" s="3"/>
      <c r="I72" s="3"/>
    </row>
    <row r="73" spans="1:9" x14ac:dyDescent="0.3">
      <c r="A73" s="11" t="s">
        <v>74</v>
      </c>
      <c r="B73" s="3">
        <v>-216</v>
      </c>
      <c r="C73" s="3">
        <v>60</v>
      </c>
      <c r="D73" s="3">
        <v>-426</v>
      </c>
      <c r="E73" s="3">
        <v>187</v>
      </c>
      <c r="F73" s="3">
        <v>-270</v>
      </c>
      <c r="G73" s="3">
        <v>1239</v>
      </c>
      <c r="H73" s="3">
        <v>-1606</v>
      </c>
      <c r="I73" s="3">
        <v>-504</v>
      </c>
    </row>
    <row r="74" spans="1:9" x14ac:dyDescent="0.3">
      <c r="A74" s="11" t="s">
        <v>75</v>
      </c>
      <c r="B74" s="3">
        <v>-621</v>
      </c>
      <c r="C74" s="3">
        <v>-590</v>
      </c>
      <c r="D74" s="3">
        <v>-231</v>
      </c>
      <c r="E74" s="3">
        <v>-255</v>
      </c>
      <c r="F74" s="3">
        <v>-490</v>
      </c>
      <c r="G74" s="3">
        <v>-1854</v>
      </c>
      <c r="H74" s="3">
        <v>507</v>
      </c>
      <c r="I74" s="3">
        <v>-1676</v>
      </c>
    </row>
    <row r="75" spans="1:9" x14ac:dyDescent="0.3">
      <c r="A75" s="11" t="s">
        <v>100</v>
      </c>
      <c r="B75" s="3">
        <v>-144</v>
      </c>
      <c r="C75" s="3">
        <v>-161</v>
      </c>
      <c r="D75" s="3">
        <v>-120</v>
      </c>
      <c r="E75" s="3">
        <v>35</v>
      </c>
      <c r="F75" s="3">
        <v>-203</v>
      </c>
      <c r="G75" s="3">
        <v>-654</v>
      </c>
      <c r="H75" s="3">
        <v>-182</v>
      </c>
      <c r="I75" s="3">
        <v>-845</v>
      </c>
    </row>
    <row r="76" spans="1:9" x14ac:dyDescent="0.3">
      <c r="A76" s="11" t="s">
        <v>99</v>
      </c>
      <c r="B76" s="3">
        <v>1237</v>
      </c>
      <c r="C76" s="3">
        <v>-889</v>
      </c>
      <c r="D76" s="3">
        <v>-364</v>
      </c>
      <c r="E76" s="3">
        <v>1515</v>
      </c>
      <c r="F76" s="3">
        <v>1525</v>
      </c>
      <c r="G76" s="3">
        <v>24</v>
      </c>
      <c r="H76" s="3">
        <v>1326</v>
      </c>
      <c r="I76" s="3">
        <v>1365</v>
      </c>
    </row>
    <row r="77" spans="1:9" x14ac:dyDescent="0.3">
      <c r="A77" s="26" t="s">
        <v>76</v>
      </c>
      <c r="B77" s="27">
        <f t="shared" ref="B77:H77" si="12">+SUM(B65:B76)</f>
        <v>4680</v>
      </c>
      <c r="C77" s="27">
        <f t="shared" si="12"/>
        <v>3096</v>
      </c>
      <c r="D77" s="27">
        <f t="shared" si="12"/>
        <v>3640</v>
      </c>
      <c r="E77" s="27">
        <f t="shared" si="12"/>
        <v>4955</v>
      </c>
      <c r="F77" s="27">
        <f t="shared" si="12"/>
        <v>5903</v>
      </c>
      <c r="G77" s="27">
        <f>SUM(G65:G76)</f>
        <v>2485</v>
      </c>
      <c r="H77" s="27">
        <f t="shared" si="12"/>
        <v>6657</v>
      </c>
      <c r="I77" s="27">
        <f>+SUM(I65:I76)</f>
        <v>5188</v>
      </c>
    </row>
    <row r="78" spans="1:9" x14ac:dyDescent="0.3">
      <c r="A78" s="1" t="s">
        <v>77</v>
      </c>
      <c r="B78" s="3"/>
      <c r="C78" s="3"/>
      <c r="D78" s="3"/>
      <c r="E78" s="3"/>
      <c r="F78" s="3"/>
      <c r="G78" s="3"/>
      <c r="H78" s="3"/>
      <c r="I78" s="3"/>
    </row>
    <row r="79" spans="1:9" x14ac:dyDescent="0.3">
      <c r="A79" s="2" t="s">
        <v>78</v>
      </c>
      <c r="B79" s="3">
        <v>-4936</v>
      </c>
      <c r="C79" s="3">
        <v>-5367</v>
      </c>
      <c r="D79" s="3">
        <v>-5928</v>
      </c>
      <c r="E79" s="3">
        <v>-4783</v>
      </c>
      <c r="F79" s="3">
        <v>-2937</v>
      </c>
      <c r="G79" s="3">
        <v>-2426</v>
      </c>
      <c r="H79" s="3">
        <v>-9961</v>
      </c>
      <c r="I79" s="3">
        <v>-12913</v>
      </c>
    </row>
    <row r="80" spans="1:9" x14ac:dyDescent="0.3">
      <c r="A80" s="2" t="s">
        <v>79</v>
      </c>
      <c r="B80" s="3">
        <v>3655</v>
      </c>
      <c r="C80" s="3">
        <v>2924</v>
      </c>
      <c r="D80" s="3">
        <v>3623</v>
      </c>
      <c r="E80" s="3">
        <v>3613</v>
      </c>
      <c r="F80" s="3">
        <v>1715</v>
      </c>
      <c r="G80" s="3">
        <v>74</v>
      </c>
      <c r="H80" s="3">
        <v>4236</v>
      </c>
      <c r="I80" s="3">
        <v>8199</v>
      </c>
    </row>
    <row r="81" spans="1:9" x14ac:dyDescent="0.3">
      <c r="A81" s="2" t="s">
        <v>120</v>
      </c>
      <c r="B81" s="3">
        <v>-150</v>
      </c>
      <c r="C81" s="3">
        <v>150</v>
      </c>
      <c r="D81" s="3">
        <v>0</v>
      </c>
      <c r="E81" s="3">
        <v>0</v>
      </c>
      <c r="F81" s="3">
        <v>0</v>
      </c>
      <c r="G81" s="3">
        <v>0</v>
      </c>
      <c r="H81" s="3">
        <v>0</v>
      </c>
      <c r="I81" s="3"/>
    </row>
    <row r="82" spans="1:9" x14ac:dyDescent="0.3">
      <c r="A82" s="2" t="s">
        <v>80</v>
      </c>
      <c r="B82" s="3">
        <v>2216</v>
      </c>
      <c r="C82" s="3">
        <v>2386</v>
      </c>
      <c r="D82" s="3">
        <v>2423</v>
      </c>
      <c r="E82" s="3">
        <v>2496</v>
      </c>
      <c r="F82" s="3">
        <v>2072</v>
      </c>
      <c r="G82" s="3">
        <v>2379</v>
      </c>
      <c r="H82" s="3">
        <v>2449</v>
      </c>
      <c r="I82" s="3">
        <v>3967</v>
      </c>
    </row>
    <row r="83" spans="1:9" x14ac:dyDescent="0.3">
      <c r="A83" s="2" t="s">
        <v>121</v>
      </c>
      <c r="B83" s="3">
        <v>3</v>
      </c>
      <c r="C83" s="3">
        <v>10</v>
      </c>
      <c r="D83" s="3">
        <v>13</v>
      </c>
      <c r="E83" s="3"/>
      <c r="F83" s="3">
        <v>0</v>
      </c>
      <c r="G83" s="3">
        <v>0</v>
      </c>
      <c r="H83" s="3">
        <v>0</v>
      </c>
      <c r="I83" s="3">
        <v>0</v>
      </c>
    </row>
    <row r="84" spans="1:9" x14ac:dyDescent="0.3">
      <c r="A84" s="2" t="s">
        <v>14</v>
      </c>
      <c r="B84" s="3">
        <v>-963</v>
      </c>
      <c r="C84" s="3">
        <v>-1143</v>
      </c>
      <c r="D84" s="3">
        <v>-1105</v>
      </c>
      <c r="E84" s="3">
        <v>-1028</v>
      </c>
      <c r="F84" s="3">
        <v>-1119</v>
      </c>
      <c r="G84" s="3">
        <v>-1086</v>
      </c>
      <c r="H84" s="3">
        <v>-695</v>
      </c>
      <c r="I84" s="3">
        <v>-758</v>
      </c>
    </row>
    <row r="85" spans="1:9" x14ac:dyDescent="0.3">
      <c r="A85" s="2" t="s">
        <v>81</v>
      </c>
      <c r="B85" s="3">
        <v>0</v>
      </c>
      <c r="C85" s="3">
        <v>6</v>
      </c>
      <c r="D85" s="3">
        <v>-34</v>
      </c>
      <c r="E85" s="3">
        <v>-22</v>
      </c>
      <c r="F85" s="3">
        <v>5</v>
      </c>
      <c r="G85" s="3">
        <v>31</v>
      </c>
      <c r="H85" s="3">
        <v>171</v>
      </c>
      <c r="I85" s="3">
        <v>-19</v>
      </c>
    </row>
    <row r="86" spans="1:9" x14ac:dyDescent="0.3">
      <c r="A86" s="28" t="s">
        <v>82</v>
      </c>
      <c r="B86" s="27">
        <f t="shared" ref="B86:H86" si="13">+SUM(B79:B85)</f>
        <v>-175</v>
      </c>
      <c r="C86" s="27">
        <f t="shared" si="13"/>
        <v>-1034</v>
      </c>
      <c r="D86" s="27">
        <f t="shared" si="13"/>
        <v>-1008</v>
      </c>
      <c r="E86" s="27">
        <f t="shared" si="13"/>
        <v>276</v>
      </c>
      <c r="F86" s="27">
        <f t="shared" si="13"/>
        <v>-264</v>
      </c>
      <c r="G86" s="27">
        <f t="shared" si="13"/>
        <v>-1028</v>
      </c>
      <c r="H86" s="27">
        <f t="shared" si="13"/>
        <v>-3800</v>
      </c>
      <c r="I86" s="27">
        <f>+SUM(I79:I85)</f>
        <v>-1524</v>
      </c>
    </row>
    <row r="87" spans="1:9" x14ac:dyDescent="0.3">
      <c r="A87" s="1" t="s">
        <v>83</v>
      </c>
      <c r="B87" s="3"/>
      <c r="C87" s="3"/>
      <c r="D87" s="3"/>
      <c r="E87" s="3"/>
      <c r="F87" s="3"/>
      <c r="G87" s="3"/>
      <c r="H87" s="3"/>
      <c r="I87" s="3"/>
    </row>
    <row r="88" spans="1:9" x14ac:dyDescent="0.3">
      <c r="A88" s="2" t="s">
        <v>84</v>
      </c>
      <c r="B88" s="3">
        <v>0</v>
      </c>
      <c r="C88" s="3">
        <v>981</v>
      </c>
      <c r="D88" s="3">
        <v>1482</v>
      </c>
      <c r="E88" s="3">
        <v>0</v>
      </c>
      <c r="F88" s="3">
        <v>0</v>
      </c>
      <c r="G88" s="3">
        <v>6134</v>
      </c>
      <c r="H88" s="3">
        <v>0</v>
      </c>
      <c r="I88" s="3">
        <v>0</v>
      </c>
    </row>
    <row r="89" spans="1:9" x14ac:dyDescent="0.3">
      <c r="A89" s="2" t="s">
        <v>119</v>
      </c>
      <c r="B89" s="3">
        <v>-7</v>
      </c>
      <c r="C89" s="3">
        <v>-106</v>
      </c>
      <c r="D89" s="3">
        <v>-44</v>
      </c>
      <c r="E89" s="3">
        <v>-6</v>
      </c>
      <c r="F89" s="3">
        <v>0</v>
      </c>
      <c r="G89" s="3">
        <v>0</v>
      </c>
      <c r="H89" s="3">
        <v>0</v>
      </c>
      <c r="I89" s="3">
        <v>0</v>
      </c>
    </row>
    <row r="90" spans="1:9" x14ac:dyDescent="0.3">
      <c r="A90" s="2" t="s">
        <v>85</v>
      </c>
      <c r="B90" s="3">
        <v>-63</v>
      </c>
      <c r="C90" s="3">
        <v>-67</v>
      </c>
      <c r="D90" s="3">
        <v>327</v>
      </c>
      <c r="E90" s="3">
        <v>13</v>
      </c>
      <c r="F90" s="3">
        <v>-325</v>
      </c>
      <c r="G90" s="3">
        <v>49</v>
      </c>
      <c r="H90" s="3">
        <v>-52</v>
      </c>
      <c r="I90" s="3">
        <v>15</v>
      </c>
    </row>
    <row r="91" spans="1:9" x14ac:dyDescent="0.3">
      <c r="A91" s="2" t="s">
        <v>122</v>
      </c>
      <c r="B91" s="3">
        <v>-19</v>
      </c>
      <c r="C91" s="3">
        <v>-7</v>
      </c>
      <c r="D91" s="3">
        <v>-17</v>
      </c>
      <c r="E91" s="3">
        <v>-23</v>
      </c>
      <c r="F91" s="3">
        <v>0</v>
      </c>
      <c r="G91" s="3">
        <v>0</v>
      </c>
      <c r="H91" s="3">
        <v>0</v>
      </c>
      <c r="I91" s="3">
        <v>0</v>
      </c>
    </row>
    <row r="92" spans="1:9" x14ac:dyDescent="0.3">
      <c r="A92" s="2" t="s">
        <v>86</v>
      </c>
      <c r="B92" s="3">
        <v>0</v>
      </c>
      <c r="C92" s="3">
        <v>0</v>
      </c>
      <c r="D92" s="3">
        <v>0</v>
      </c>
      <c r="E92" s="3">
        <v>0</v>
      </c>
      <c r="F92" s="3">
        <v>0</v>
      </c>
      <c r="G92" s="3">
        <v>0</v>
      </c>
      <c r="H92" s="3">
        <v>-197</v>
      </c>
      <c r="I92" s="3">
        <v>0</v>
      </c>
    </row>
    <row r="93" spans="1:9" x14ac:dyDescent="0.3">
      <c r="A93" s="2" t="s">
        <v>87</v>
      </c>
      <c r="B93" s="3">
        <v>514</v>
      </c>
      <c r="C93" s="3">
        <v>507</v>
      </c>
      <c r="D93" s="3">
        <v>489</v>
      </c>
      <c r="E93" s="3">
        <v>733</v>
      </c>
      <c r="F93" s="3">
        <v>700</v>
      </c>
      <c r="G93" s="3">
        <v>885</v>
      </c>
      <c r="H93" s="3">
        <v>1172</v>
      </c>
      <c r="I93" s="3">
        <v>1151</v>
      </c>
    </row>
    <row r="94" spans="1:9" x14ac:dyDescent="0.3">
      <c r="A94" s="2" t="s">
        <v>16</v>
      </c>
      <c r="B94" s="3">
        <v>-2534</v>
      </c>
      <c r="C94" s="3">
        <v>-3238</v>
      </c>
      <c r="D94" s="3">
        <v>-3223</v>
      </c>
      <c r="E94" s="3">
        <v>-4254</v>
      </c>
      <c r="F94" s="3">
        <v>-4286</v>
      </c>
      <c r="G94" s="3">
        <v>-3067</v>
      </c>
      <c r="H94" s="3">
        <v>-608</v>
      </c>
      <c r="I94" s="3">
        <v>-4014</v>
      </c>
    </row>
    <row r="95" spans="1:9" x14ac:dyDescent="0.3">
      <c r="A95" s="2" t="s">
        <v>123</v>
      </c>
      <c r="B95" s="3">
        <v>218</v>
      </c>
      <c r="C95" s="3">
        <v>281</v>
      </c>
      <c r="D95" s="3">
        <v>177</v>
      </c>
      <c r="E95" s="3">
        <v>0</v>
      </c>
      <c r="F95" s="3">
        <v>0</v>
      </c>
      <c r="G95" s="3">
        <v>0</v>
      </c>
      <c r="H95" s="3">
        <v>0</v>
      </c>
      <c r="I95" s="3">
        <v>0</v>
      </c>
    </row>
    <row r="96" spans="1:9" x14ac:dyDescent="0.3">
      <c r="A96" s="2" t="s">
        <v>88</v>
      </c>
      <c r="B96" s="3">
        <v>-899</v>
      </c>
      <c r="C96" s="3">
        <v>-1022</v>
      </c>
      <c r="D96" s="3">
        <v>-1133</v>
      </c>
      <c r="E96" s="3">
        <v>-1243</v>
      </c>
      <c r="F96" s="3">
        <v>-1332</v>
      </c>
      <c r="G96" s="3">
        <v>-1452</v>
      </c>
      <c r="H96" s="3">
        <v>-1638</v>
      </c>
      <c r="I96" s="3">
        <v>-1837</v>
      </c>
    </row>
    <row r="97" spans="1:9" x14ac:dyDescent="0.3">
      <c r="A97" s="2" t="s">
        <v>89</v>
      </c>
      <c r="B97" s="3">
        <v>0</v>
      </c>
      <c r="C97" s="3">
        <v>0</v>
      </c>
      <c r="D97" s="3">
        <v>0</v>
      </c>
      <c r="E97" s="3">
        <v>-55</v>
      </c>
      <c r="F97" s="3">
        <v>-50</v>
      </c>
      <c r="G97" s="3">
        <v>-58</v>
      </c>
      <c r="H97" s="3">
        <v>-136</v>
      </c>
      <c r="I97" s="3">
        <v>-151</v>
      </c>
    </row>
    <row r="98" spans="1:9" x14ac:dyDescent="0.3">
      <c r="A98" s="28" t="s">
        <v>90</v>
      </c>
      <c r="B98" s="27">
        <f t="shared" ref="B98:H98" si="14">+SUM(B88:B97)</f>
        <v>-2790</v>
      </c>
      <c r="C98" s="27">
        <f t="shared" si="14"/>
        <v>-2671</v>
      </c>
      <c r="D98" s="27">
        <f t="shared" si="14"/>
        <v>-1942</v>
      </c>
      <c r="E98" s="27">
        <f t="shared" si="14"/>
        <v>-4835</v>
      </c>
      <c r="F98" s="27">
        <f t="shared" si="14"/>
        <v>-5293</v>
      </c>
      <c r="G98" s="27">
        <f>+SUM(G88:G97)</f>
        <v>2491</v>
      </c>
      <c r="H98" s="27">
        <f t="shared" si="14"/>
        <v>-1459</v>
      </c>
      <c r="I98" s="27">
        <f>+SUM(I88:I97)</f>
        <v>-4836</v>
      </c>
    </row>
    <row r="99" spans="1:9" x14ac:dyDescent="0.3">
      <c r="A99" s="2" t="s">
        <v>91</v>
      </c>
      <c r="B99" s="3">
        <v>-83</v>
      </c>
      <c r="C99" s="3">
        <v>-105</v>
      </c>
      <c r="D99" s="3">
        <v>-20</v>
      </c>
      <c r="E99" s="3">
        <v>45</v>
      </c>
      <c r="F99" s="3">
        <v>-129</v>
      </c>
      <c r="G99" s="3">
        <v>-66</v>
      </c>
      <c r="H99" s="3">
        <v>143</v>
      </c>
      <c r="I99" s="3">
        <v>-143</v>
      </c>
    </row>
    <row r="100" spans="1:9" x14ac:dyDescent="0.3">
      <c r="A100" s="28" t="s">
        <v>92</v>
      </c>
      <c r="B100" s="27">
        <f t="shared" ref="B100:H100" si="15">+B77+B86+B98+B99</f>
        <v>1632</v>
      </c>
      <c r="C100" s="27">
        <f t="shared" si="15"/>
        <v>-714</v>
      </c>
      <c r="D100" s="27">
        <f t="shared" si="15"/>
        <v>670</v>
      </c>
      <c r="E100" s="27">
        <f t="shared" si="15"/>
        <v>441</v>
      </c>
      <c r="F100" s="27">
        <f t="shared" si="15"/>
        <v>217</v>
      </c>
      <c r="G100" s="27">
        <f t="shared" si="15"/>
        <v>3882</v>
      </c>
      <c r="H100" s="27">
        <f t="shared" si="15"/>
        <v>1541</v>
      </c>
      <c r="I100" s="27">
        <f>+I77+I86+I98+I99</f>
        <v>-1315</v>
      </c>
    </row>
    <row r="101" spans="1:9" x14ac:dyDescent="0.3">
      <c r="A101" t="s">
        <v>93</v>
      </c>
      <c r="B101" s="3">
        <v>2220</v>
      </c>
      <c r="C101" s="3">
        <v>3852</v>
      </c>
      <c r="D101" s="3">
        <v>3138</v>
      </c>
      <c r="E101" s="3">
        <v>3808</v>
      </c>
      <c r="F101" s="3">
        <v>4249</v>
      </c>
      <c r="G101" s="3">
        <v>4466</v>
      </c>
      <c r="H101" s="3">
        <v>8348</v>
      </c>
      <c r="I101" s="3">
        <f>+H102</f>
        <v>9889</v>
      </c>
    </row>
    <row r="102" spans="1:9" ht="15" thickBot="1" x14ac:dyDescent="0.35">
      <c r="A102" s="6" t="s">
        <v>94</v>
      </c>
      <c r="B102" s="7">
        <v>3852</v>
      </c>
      <c r="C102" s="7">
        <v>3138</v>
      </c>
      <c r="D102" s="7">
        <v>3808</v>
      </c>
      <c r="E102" s="7">
        <v>4249</v>
      </c>
      <c r="F102" s="7">
        <v>4466</v>
      </c>
      <c r="G102" s="7">
        <v>8348</v>
      </c>
      <c r="H102" s="7">
        <f>+H100+H101</f>
        <v>9889</v>
      </c>
      <c r="I102" s="7">
        <f>+I100+I101</f>
        <v>8574</v>
      </c>
    </row>
    <row r="103" spans="1:9" s="12" customFormat="1" ht="15" thickTop="1" x14ac:dyDescent="0.3">
      <c r="A103" s="12" t="s">
        <v>19</v>
      </c>
      <c r="B103" s="13">
        <f t="shared" ref="B103:H103" si="16">+B102-B25</f>
        <v>0</v>
      </c>
      <c r="C103" s="13">
        <f t="shared" si="16"/>
        <v>0</v>
      </c>
      <c r="D103" s="13">
        <f t="shared" si="16"/>
        <v>0</v>
      </c>
      <c r="E103" s="33">
        <v>0</v>
      </c>
      <c r="F103" s="13">
        <f t="shared" si="16"/>
        <v>0</v>
      </c>
      <c r="G103" s="13">
        <f t="shared" si="16"/>
        <v>0</v>
      </c>
      <c r="H103" s="13">
        <f t="shared" si="16"/>
        <v>0</v>
      </c>
      <c r="I103" s="13">
        <f>+I102-I25</f>
        <v>0</v>
      </c>
    </row>
    <row r="104" spans="1:9" x14ac:dyDescent="0.3">
      <c r="A104" t="s">
        <v>95</v>
      </c>
      <c r="B104" s="3">
        <v>0</v>
      </c>
      <c r="C104" s="3">
        <v>0</v>
      </c>
      <c r="D104" s="3">
        <v>0</v>
      </c>
      <c r="E104" s="3">
        <v>0</v>
      </c>
      <c r="F104" s="3">
        <v>0</v>
      </c>
      <c r="G104" s="3">
        <v>0</v>
      </c>
      <c r="H104" s="3">
        <v>0</v>
      </c>
      <c r="I104" s="3">
        <v>0</v>
      </c>
    </row>
    <row r="105" spans="1:9" x14ac:dyDescent="0.3">
      <c r="A105" s="2" t="s">
        <v>17</v>
      </c>
      <c r="B105" s="3">
        <v>0</v>
      </c>
      <c r="C105" s="3">
        <v>0</v>
      </c>
      <c r="D105" s="3">
        <v>0</v>
      </c>
      <c r="E105" s="3">
        <v>0</v>
      </c>
      <c r="F105" s="3">
        <v>0</v>
      </c>
      <c r="G105" s="3">
        <v>0</v>
      </c>
      <c r="H105" s="3">
        <v>0</v>
      </c>
      <c r="I105" s="3">
        <v>0</v>
      </c>
    </row>
    <row r="106" spans="1:9" x14ac:dyDescent="0.3">
      <c r="A106" s="11" t="s">
        <v>96</v>
      </c>
      <c r="B106" s="3">
        <v>53</v>
      </c>
      <c r="C106" s="3">
        <v>70</v>
      </c>
      <c r="D106" s="3">
        <v>98</v>
      </c>
      <c r="E106" s="3">
        <v>125</v>
      </c>
      <c r="F106" s="3">
        <v>153</v>
      </c>
      <c r="G106" s="3">
        <v>140</v>
      </c>
      <c r="H106" s="3">
        <v>293</v>
      </c>
      <c r="I106" s="3">
        <v>290</v>
      </c>
    </row>
    <row r="107" spans="1:9" x14ac:dyDescent="0.3">
      <c r="A107" s="11" t="s">
        <v>18</v>
      </c>
      <c r="B107" s="3">
        <v>1262</v>
      </c>
      <c r="C107" s="3">
        <v>748</v>
      </c>
      <c r="D107" s="3">
        <v>703</v>
      </c>
      <c r="E107" s="3">
        <v>529</v>
      </c>
      <c r="F107" s="3">
        <v>757</v>
      </c>
      <c r="G107" s="3">
        <v>1028</v>
      </c>
      <c r="H107" s="3">
        <v>1177</v>
      </c>
      <c r="I107" s="3">
        <v>1231</v>
      </c>
    </row>
    <row r="108" spans="1:9" x14ac:dyDescent="0.3">
      <c r="A108" s="11" t="s">
        <v>97</v>
      </c>
      <c r="B108" s="3">
        <v>206</v>
      </c>
      <c r="C108" s="3">
        <v>252</v>
      </c>
      <c r="D108" s="3">
        <v>266</v>
      </c>
      <c r="E108" s="3">
        <v>294</v>
      </c>
      <c r="F108" s="3">
        <v>160</v>
      </c>
      <c r="G108" s="3">
        <v>121</v>
      </c>
      <c r="H108" s="3">
        <v>179</v>
      </c>
      <c r="I108" s="3">
        <v>160</v>
      </c>
    </row>
    <row r="109" spans="1:9" x14ac:dyDescent="0.3">
      <c r="A109" s="11" t="s">
        <v>98</v>
      </c>
      <c r="B109" s="3">
        <v>240</v>
      </c>
      <c r="C109" s="3">
        <v>271</v>
      </c>
      <c r="D109" s="3">
        <v>300</v>
      </c>
      <c r="E109" s="3">
        <v>320</v>
      </c>
      <c r="F109" s="3">
        <v>347</v>
      </c>
      <c r="G109" s="3">
        <v>385</v>
      </c>
      <c r="H109" s="3">
        <v>438</v>
      </c>
      <c r="I109" s="3">
        <v>480</v>
      </c>
    </row>
    <row r="111" spans="1:9" x14ac:dyDescent="0.3">
      <c r="A111" s="14" t="s">
        <v>101</v>
      </c>
      <c r="B111" s="14"/>
      <c r="C111" s="14"/>
      <c r="D111" s="14"/>
      <c r="E111" s="14"/>
      <c r="F111" s="14"/>
      <c r="G111" s="14"/>
      <c r="H111" s="14"/>
      <c r="I111" s="14"/>
    </row>
    <row r="112" spans="1:9" x14ac:dyDescent="0.3">
      <c r="A112" s="29" t="s">
        <v>111</v>
      </c>
      <c r="B112" s="3"/>
      <c r="C112" s="3"/>
      <c r="D112" s="3"/>
      <c r="E112" s="3"/>
      <c r="F112" s="3"/>
      <c r="G112" s="3"/>
      <c r="H112" s="3"/>
      <c r="I112" s="3"/>
    </row>
    <row r="113" spans="1:9" s="1" customFormat="1" x14ac:dyDescent="0.3">
      <c r="A113" s="10" t="s">
        <v>102</v>
      </c>
      <c r="B113" s="9">
        <v>13740</v>
      </c>
      <c r="C113" s="9">
        <v>14764</v>
      </c>
      <c r="D113" s="9">
        <v>15216</v>
      </c>
      <c r="E113" s="9">
        <v>14855</v>
      </c>
      <c r="F113" s="9">
        <v>15902</v>
      </c>
      <c r="G113" s="9">
        <v>14484</v>
      </c>
      <c r="H113" s="9">
        <f t="shared" ref="H113" si="17">+SUM(H114:H116)</f>
        <v>17179</v>
      </c>
      <c r="I113" s="9">
        <f>+SUM(I114:I116)</f>
        <v>18353</v>
      </c>
    </row>
    <row r="114" spans="1:9" x14ac:dyDescent="0.3">
      <c r="A114" s="11" t="s">
        <v>115</v>
      </c>
      <c r="B114">
        <v>8506</v>
      </c>
      <c r="C114">
        <v>9299</v>
      </c>
      <c r="D114">
        <v>9684</v>
      </c>
      <c r="E114">
        <v>9322</v>
      </c>
      <c r="F114">
        <v>10045</v>
      </c>
      <c r="G114">
        <v>9329</v>
      </c>
      <c r="H114" s="8">
        <v>11644</v>
      </c>
      <c r="I114" s="8">
        <v>12228</v>
      </c>
    </row>
    <row r="115" spans="1:9" x14ac:dyDescent="0.3">
      <c r="A115" s="11" t="s">
        <v>116</v>
      </c>
      <c r="B115">
        <v>4410</v>
      </c>
      <c r="C115">
        <v>4746</v>
      </c>
      <c r="D115">
        <v>4886</v>
      </c>
      <c r="E115">
        <v>4938</v>
      </c>
      <c r="F115">
        <v>5260</v>
      </c>
      <c r="G115">
        <v>4639</v>
      </c>
      <c r="H115" s="8">
        <v>5028</v>
      </c>
      <c r="I115" s="8">
        <v>5492</v>
      </c>
    </row>
    <row r="116" spans="1:9" x14ac:dyDescent="0.3">
      <c r="A116" s="11" t="s">
        <v>117</v>
      </c>
      <c r="B116">
        <v>824</v>
      </c>
      <c r="C116">
        <v>719</v>
      </c>
      <c r="D116">
        <v>646</v>
      </c>
      <c r="E116">
        <v>595</v>
      </c>
      <c r="F116">
        <v>597</v>
      </c>
      <c r="G116">
        <v>516</v>
      </c>
      <c r="H116">
        <v>507</v>
      </c>
      <c r="I116">
        <v>633</v>
      </c>
    </row>
    <row r="117" spans="1:9" s="1" customFormat="1" x14ac:dyDescent="0.3">
      <c r="A117" s="10" t="s">
        <v>103</v>
      </c>
      <c r="B117" s="9">
        <f>5709+1417+3898</f>
        <v>11024</v>
      </c>
      <c r="C117" s="9">
        <f>5884+1431+3701</f>
        <v>11016</v>
      </c>
      <c r="D117" s="9">
        <f>6211+1487+3995</f>
        <v>11693</v>
      </c>
      <c r="E117" s="9">
        <v>9242</v>
      </c>
      <c r="F117" s="9">
        <v>9812</v>
      </c>
      <c r="G117" s="9">
        <v>9347</v>
      </c>
      <c r="H117" s="9">
        <f t="shared" ref="H117" si="18">+SUM(H118:H120)</f>
        <v>11456</v>
      </c>
      <c r="I117" s="9">
        <f>+SUM(I118:I120)</f>
        <v>12479</v>
      </c>
    </row>
    <row r="118" spans="1:9" x14ac:dyDescent="0.3">
      <c r="A118" s="11" t="s">
        <v>115</v>
      </c>
      <c r="B118">
        <f>3876+827+2641</f>
        <v>7344</v>
      </c>
      <c r="C118">
        <f>3985+882+2536</f>
        <v>7403</v>
      </c>
      <c r="D118">
        <f>2816+927+4068</f>
        <v>7811</v>
      </c>
      <c r="E118">
        <v>5875</v>
      </c>
      <c r="F118">
        <v>6293</v>
      </c>
      <c r="G118">
        <v>5892</v>
      </c>
      <c r="H118" s="8">
        <v>6970</v>
      </c>
      <c r="I118" s="8">
        <v>7388</v>
      </c>
    </row>
    <row r="119" spans="1:9" x14ac:dyDescent="0.3">
      <c r="A119" s="11" t="s">
        <v>116</v>
      </c>
      <c r="B119">
        <f>1555+495+1021</f>
        <v>3071</v>
      </c>
      <c r="C119">
        <f>947+463+1628</f>
        <v>3038</v>
      </c>
      <c r="D119">
        <f>966+471+1868</f>
        <v>3305</v>
      </c>
      <c r="E119">
        <v>2940</v>
      </c>
      <c r="F119">
        <v>3087</v>
      </c>
      <c r="G119">
        <v>3053</v>
      </c>
      <c r="H119" s="8">
        <v>3996</v>
      </c>
      <c r="I119" s="8">
        <v>4527</v>
      </c>
    </row>
    <row r="120" spans="1:9" x14ac:dyDescent="0.3">
      <c r="A120" s="11" t="s">
        <v>117</v>
      </c>
      <c r="B120">
        <f>236+95+278</f>
        <v>609</v>
      </c>
      <c r="C120">
        <f>218+86+271</f>
        <v>575</v>
      </c>
      <c r="D120">
        <f>213+89+275</f>
        <v>577</v>
      </c>
      <c r="E120">
        <v>427</v>
      </c>
      <c r="F120">
        <v>432</v>
      </c>
      <c r="G120">
        <v>402</v>
      </c>
      <c r="H120">
        <v>490</v>
      </c>
      <c r="I120">
        <v>564</v>
      </c>
    </row>
    <row r="121" spans="1:9" s="1" customFormat="1" x14ac:dyDescent="0.3">
      <c r="A121" s="10" t="s">
        <v>104</v>
      </c>
      <c r="B121" s="9">
        <v>3067</v>
      </c>
      <c r="C121" s="9">
        <v>3785</v>
      </c>
      <c r="D121" s="9">
        <v>4237</v>
      </c>
      <c r="E121" s="9">
        <v>5134</v>
      </c>
      <c r="F121" s="9">
        <v>6208</v>
      </c>
      <c r="G121" s="9">
        <v>6679</v>
      </c>
      <c r="H121" s="9">
        <f t="shared" ref="H121" si="19">+SUM(H122:H124)</f>
        <v>8290</v>
      </c>
      <c r="I121" s="9">
        <f>+SUM(I122:I124)</f>
        <v>7547</v>
      </c>
    </row>
    <row r="122" spans="1:9" x14ac:dyDescent="0.3">
      <c r="A122" s="11" t="s">
        <v>115</v>
      </c>
      <c r="B122">
        <v>2920</v>
      </c>
      <c r="C122">
        <v>2599</v>
      </c>
      <c r="D122">
        <v>2920</v>
      </c>
      <c r="E122">
        <v>3496</v>
      </c>
      <c r="F122">
        <v>4262</v>
      </c>
      <c r="G122">
        <v>4635</v>
      </c>
      <c r="H122" s="8">
        <v>5748</v>
      </c>
      <c r="I122" s="8">
        <v>5416</v>
      </c>
    </row>
    <row r="123" spans="1:9" x14ac:dyDescent="0.3">
      <c r="A123" s="11" t="s">
        <v>116</v>
      </c>
      <c r="B123">
        <v>1188</v>
      </c>
      <c r="C123">
        <v>1055</v>
      </c>
      <c r="D123">
        <v>1188</v>
      </c>
      <c r="E123">
        <v>1508</v>
      </c>
      <c r="F123">
        <v>1808</v>
      </c>
      <c r="G123">
        <v>1896</v>
      </c>
      <c r="H123" s="8">
        <v>2347</v>
      </c>
      <c r="I123" s="8">
        <v>1938</v>
      </c>
    </row>
    <row r="124" spans="1:9" x14ac:dyDescent="0.3">
      <c r="A124" s="11" t="s">
        <v>117</v>
      </c>
      <c r="B124">
        <v>129</v>
      </c>
      <c r="C124">
        <v>131</v>
      </c>
      <c r="D124">
        <v>129</v>
      </c>
      <c r="E124">
        <v>130</v>
      </c>
      <c r="F124">
        <v>138</v>
      </c>
      <c r="G124">
        <v>148</v>
      </c>
      <c r="H124">
        <v>195</v>
      </c>
      <c r="I124">
        <v>193</v>
      </c>
    </row>
    <row r="125" spans="1:9" s="1" customFormat="1" x14ac:dyDescent="0.3">
      <c r="A125" s="10" t="s">
        <v>108</v>
      </c>
      <c r="B125" s="9">
        <v>755</v>
      </c>
      <c r="C125" s="9">
        <v>869</v>
      </c>
      <c r="D125" s="9">
        <v>1014</v>
      </c>
      <c r="E125" s="9">
        <v>5166</v>
      </c>
      <c r="F125" s="9">
        <v>5254</v>
      </c>
      <c r="G125" s="9">
        <v>5028</v>
      </c>
      <c r="H125" s="9">
        <f t="shared" ref="H125" si="20">+SUM(H126:H128)</f>
        <v>5343</v>
      </c>
      <c r="I125" s="9">
        <f>+SUM(I126:I128)</f>
        <v>5955</v>
      </c>
    </row>
    <row r="126" spans="1:9" x14ac:dyDescent="0.3">
      <c r="A126" s="11" t="s">
        <v>115</v>
      </c>
      <c r="B126">
        <v>452</v>
      </c>
      <c r="C126">
        <v>570</v>
      </c>
      <c r="D126">
        <v>666</v>
      </c>
      <c r="E126">
        <v>3575</v>
      </c>
      <c r="F126">
        <v>3622</v>
      </c>
      <c r="G126">
        <v>3449</v>
      </c>
      <c r="H126" s="8">
        <v>3659</v>
      </c>
      <c r="I126" s="8">
        <v>4111</v>
      </c>
    </row>
    <row r="127" spans="1:9" x14ac:dyDescent="0.3">
      <c r="A127" s="11" t="s">
        <v>116</v>
      </c>
      <c r="B127">
        <v>230</v>
      </c>
      <c r="C127">
        <v>228</v>
      </c>
      <c r="D127">
        <v>275</v>
      </c>
      <c r="E127">
        <v>1347</v>
      </c>
      <c r="F127">
        <v>1395</v>
      </c>
      <c r="G127">
        <v>1365</v>
      </c>
      <c r="H127" s="8">
        <v>1494</v>
      </c>
      <c r="I127" s="8">
        <v>1610</v>
      </c>
    </row>
    <row r="128" spans="1:9" x14ac:dyDescent="0.3">
      <c r="A128" s="11" t="s">
        <v>117</v>
      </c>
      <c r="B128">
        <v>73</v>
      </c>
      <c r="C128">
        <v>71</v>
      </c>
      <c r="D128">
        <v>73</v>
      </c>
      <c r="E128">
        <v>244</v>
      </c>
      <c r="F128">
        <v>237</v>
      </c>
      <c r="G128">
        <v>214</v>
      </c>
      <c r="H128">
        <v>190</v>
      </c>
      <c r="I128">
        <v>234</v>
      </c>
    </row>
    <row r="129" spans="1:9" s="1" customFormat="1" x14ac:dyDescent="0.3">
      <c r="A129" s="10" t="s">
        <v>109</v>
      </c>
      <c r="B129" s="9">
        <v>115</v>
      </c>
      <c r="C129" s="9">
        <v>73</v>
      </c>
      <c r="D129" s="9">
        <v>73</v>
      </c>
      <c r="E129" s="9">
        <v>88</v>
      </c>
      <c r="F129" s="9">
        <v>42</v>
      </c>
      <c r="G129" s="9">
        <v>30</v>
      </c>
      <c r="H129" s="9">
        <v>25</v>
      </c>
      <c r="I129" s="9">
        <v>102</v>
      </c>
    </row>
    <row r="130" spans="1:9" x14ac:dyDescent="0.3">
      <c r="A130" s="4" t="s">
        <v>105</v>
      </c>
      <c r="B130" s="5">
        <f t="shared" ref="B130:I130" si="21">+B113+B117+B121+B125+B129</f>
        <v>28701</v>
      </c>
      <c r="C130" s="5">
        <f t="shared" si="21"/>
        <v>30507</v>
      </c>
      <c r="D130" s="5">
        <f t="shared" si="21"/>
        <v>32233</v>
      </c>
      <c r="E130" s="5">
        <f t="shared" si="21"/>
        <v>34485</v>
      </c>
      <c r="F130" s="5">
        <f t="shared" si="21"/>
        <v>37218</v>
      </c>
      <c r="G130" s="5">
        <f t="shared" si="21"/>
        <v>35568</v>
      </c>
      <c r="H130" s="5">
        <f t="shared" si="21"/>
        <v>42293</v>
      </c>
      <c r="I130" s="5">
        <f t="shared" si="21"/>
        <v>44436</v>
      </c>
    </row>
    <row r="131" spans="1:9" x14ac:dyDescent="0.3">
      <c r="A131" s="2" t="s">
        <v>106</v>
      </c>
      <c r="B131" s="3">
        <v>1982</v>
      </c>
      <c r="C131" s="3">
        <v>1955</v>
      </c>
      <c r="D131" s="3">
        <v>2042</v>
      </c>
      <c r="E131" s="3">
        <v>1886</v>
      </c>
      <c r="F131" s="3">
        <v>1906</v>
      </c>
      <c r="G131" s="3">
        <v>1846</v>
      </c>
      <c r="H131" s="3">
        <v>2205</v>
      </c>
      <c r="I131" s="3">
        <v>2346</v>
      </c>
    </row>
    <row r="132" spans="1:9" x14ac:dyDescent="0.3">
      <c r="A132" s="2" t="s">
        <v>110</v>
      </c>
      <c r="B132" s="3">
        <v>-82</v>
      </c>
      <c r="C132" s="3">
        <v>-86</v>
      </c>
      <c r="D132" s="3">
        <v>75</v>
      </c>
      <c r="E132" s="3">
        <v>26</v>
      </c>
      <c r="F132" s="3">
        <v>-7</v>
      </c>
      <c r="G132" s="3">
        <v>-11</v>
      </c>
      <c r="H132" s="3">
        <v>40</v>
      </c>
      <c r="I132" s="3">
        <v>-72</v>
      </c>
    </row>
    <row r="133" spans="1:9" ht="15" thickBot="1" x14ac:dyDescent="0.35">
      <c r="A133" s="6" t="s">
        <v>107</v>
      </c>
      <c r="B133" s="7">
        <f>+SUM(B130:B132)</f>
        <v>30601</v>
      </c>
      <c r="C133" s="7">
        <f>+SUM(C130:C132)</f>
        <v>32376</v>
      </c>
      <c r="D133" s="7">
        <f>+SUM(D130:D132)</f>
        <v>34350</v>
      </c>
      <c r="E133" s="7">
        <f>+SUM(E130:E132)</f>
        <v>36397</v>
      </c>
      <c r="F133" s="7">
        <f>+SUM(F130:F132)</f>
        <v>39117</v>
      </c>
      <c r="G133" s="7">
        <f>+SUM(G130:G132)</f>
        <v>37403</v>
      </c>
      <c r="H133" s="7">
        <f>+SUM(H130:H132)</f>
        <v>44538</v>
      </c>
      <c r="I133" s="7">
        <f>+SUM(I130:I132)</f>
        <v>46710</v>
      </c>
    </row>
    <row r="134" spans="1:9" s="12" customFormat="1" ht="15" thickTop="1" x14ac:dyDescent="0.3">
      <c r="A134" s="12" t="s">
        <v>113</v>
      </c>
      <c r="B134" s="13">
        <f>+B133-B2</f>
        <v>0</v>
      </c>
      <c r="C134" s="13">
        <f>+C133-C2</f>
        <v>0</v>
      </c>
      <c r="D134" s="13">
        <f>+D133-D2</f>
        <v>0</v>
      </c>
      <c r="E134" s="13">
        <f>+E133-E2</f>
        <v>0</v>
      </c>
      <c r="F134" s="13">
        <f>+F133-F2</f>
        <v>0</v>
      </c>
      <c r="G134" s="13">
        <f>+G133-G2</f>
        <v>0</v>
      </c>
      <c r="H134" s="13">
        <f>+H133-H2</f>
        <v>0</v>
      </c>
      <c r="I134" s="13">
        <f>+I133-I2</f>
        <v>0</v>
      </c>
    </row>
    <row r="135" spans="1:9" x14ac:dyDescent="0.3">
      <c r="A135" s="1" t="s">
        <v>112</v>
      </c>
    </row>
    <row r="136" spans="1:9" x14ac:dyDescent="0.3">
      <c r="A136" s="2" t="s">
        <v>102</v>
      </c>
      <c r="B136" s="3">
        <v>3645</v>
      </c>
      <c r="C136" s="3">
        <v>3763</v>
      </c>
      <c r="D136" s="3">
        <v>3875</v>
      </c>
      <c r="E136" s="3">
        <v>3600</v>
      </c>
      <c r="F136" s="3">
        <v>3925</v>
      </c>
      <c r="G136" s="3">
        <v>2899</v>
      </c>
      <c r="H136" s="3">
        <v>5089</v>
      </c>
      <c r="I136" s="3">
        <v>5114</v>
      </c>
    </row>
    <row r="137" spans="1:9" x14ac:dyDescent="0.3">
      <c r="A137" s="2" t="s">
        <v>103</v>
      </c>
      <c r="B137" s="3">
        <f>1275+249+818</f>
        <v>2342</v>
      </c>
      <c r="C137" s="3">
        <f>1434+289+892</f>
        <v>2615</v>
      </c>
      <c r="D137" s="3">
        <f>1203+244+816</f>
        <v>2263</v>
      </c>
      <c r="E137" s="3">
        <v>1587</v>
      </c>
      <c r="F137" s="3">
        <v>1995</v>
      </c>
      <c r="G137" s="3">
        <v>1541</v>
      </c>
      <c r="H137" s="3">
        <v>2435</v>
      </c>
      <c r="I137" s="3">
        <v>3293</v>
      </c>
    </row>
    <row r="138" spans="1:9" x14ac:dyDescent="0.3">
      <c r="A138" s="2" t="s">
        <v>104</v>
      </c>
      <c r="B138" s="3">
        <v>993</v>
      </c>
      <c r="C138" s="3">
        <v>1372</v>
      </c>
      <c r="D138" s="3">
        <v>1507</v>
      </c>
      <c r="E138" s="3">
        <v>1807</v>
      </c>
      <c r="F138" s="3">
        <v>2376</v>
      </c>
      <c r="G138" s="3">
        <v>2490</v>
      </c>
      <c r="H138" s="3">
        <v>3243</v>
      </c>
      <c r="I138" s="3">
        <v>2365</v>
      </c>
    </row>
    <row r="139" spans="1:9" x14ac:dyDescent="0.3">
      <c r="A139" s="2" t="s">
        <v>108</v>
      </c>
      <c r="B139" s="3">
        <v>100</v>
      </c>
      <c r="C139" s="3">
        <v>174</v>
      </c>
      <c r="D139" s="3">
        <v>224</v>
      </c>
      <c r="E139" s="3">
        <v>1189</v>
      </c>
      <c r="F139" s="3">
        <v>1323</v>
      </c>
      <c r="G139" s="3">
        <v>1184</v>
      </c>
      <c r="H139" s="3">
        <v>1530</v>
      </c>
      <c r="I139" s="3">
        <v>1896</v>
      </c>
    </row>
    <row r="140" spans="1:9" x14ac:dyDescent="0.3">
      <c r="A140" s="2" t="s">
        <v>109</v>
      </c>
      <c r="B140" s="3">
        <v>-2267</v>
      </c>
      <c r="C140" s="3">
        <v>-2596</v>
      </c>
      <c r="D140" s="3">
        <v>-2677</v>
      </c>
      <c r="E140" s="3">
        <v>-2658</v>
      </c>
      <c r="F140" s="3">
        <v>-3262</v>
      </c>
      <c r="G140" s="3">
        <v>-3468</v>
      </c>
      <c r="H140" s="3">
        <v>-3656</v>
      </c>
      <c r="I140" s="3">
        <v>-4262</v>
      </c>
    </row>
    <row r="141" spans="1:9" x14ac:dyDescent="0.3">
      <c r="A141" s="4" t="s">
        <v>105</v>
      </c>
      <c r="B141" s="5">
        <f t="shared" ref="B141:I141" si="22">+SUM(B136:B140)</f>
        <v>4813</v>
      </c>
      <c r="C141" s="5">
        <f t="shared" si="22"/>
        <v>5328</v>
      </c>
      <c r="D141" s="5">
        <f t="shared" si="22"/>
        <v>5192</v>
      </c>
      <c r="E141" s="5">
        <f t="shared" si="22"/>
        <v>5525</v>
      </c>
      <c r="F141" s="5">
        <f t="shared" si="22"/>
        <v>6357</v>
      </c>
      <c r="G141" s="5">
        <f t="shared" si="22"/>
        <v>4646</v>
      </c>
      <c r="H141" s="5">
        <f t="shared" si="22"/>
        <v>8641</v>
      </c>
      <c r="I141" s="5">
        <f t="shared" si="22"/>
        <v>8406</v>
      </c>
    </row>
    <row r="142" spans="1:9" x14ac:dyDescent="0.3">
      <c r="A142" s="2" t="s">
        <v>106</v>
      </c>
      <c r="B142" s="3">
        <v>517</v>
      </c>
      <c r="C142" s="3">
        <v>487</v>
      </c>
      <c r="D142" s="3">
        <v>477</v>
      </c>
      <c r="E142" s="3">
        <v>310</v>
      </c>
      <c r="F142" s="3">
        <v>303</v>
      </c>
      <c r="G142" s="3">
        <v>297</v>
      </c>
      <c r="H142" s="3">
        <v>543</v>
      </c>
      <c r="I142" s="3">
        <v>669</v>
      </c>
    </row>
    <row r="143" spans="1:9" x14ac:dyDescent="0.3">
      <c r="A143" s="2" t="s">
        <v>110</v>
      </c>
      <c r="B143" s="3">
        <v>-1097</v>
      </c>
      <c r="C143" s="3">
        <v>-1173</v>
      </c>
      <c r="D143" s="3">
        <v>-724</v>
      </c>
      <c r="E143" s="3">
        <v>-1456</v>
      </c>
      <c r="F143" s="3">
        <v>-1810</v>
      </c>
      <c r="G143" s="3">
        <v>-1967</v>
      </c>
      <c r="H143" s="3">
        <v>-2261</v>
      </c>
      <c r="I143" s="3">
        <v>-2219</v>
      </c>
    </row>
    <row r="144" spans="1:9" ht="15" thickBot="1" x14ac:dyDescent="0.35">
      <c r="A144" s="6" t="s">
        <v>114</v>
      </c>
      <c r="B144" s="7">
        <f t="shared" ref="B144" si="23">+SUM(B141:B143)</f>
        <v>4233</v>
      </c>
      <c r="C144" s="7">
        <f t="shared" ref="C144" si="24">+SUM(C141:C143)</f>
        <v>4642</v>
      </c>
      <c r="D144" s="7">
        <f t="shared" ref="D144" si="25">+SUM(D141:D143)</f>
        <v>4945</v>
      </c>
      <c r="E144" s="7">
        <f t="shared" ref="E144" si="26">+SUM(E141:E143)</f>
        <v>4379</v>
      </c>
      <c r="F144" s="7">
        <f t="shared" ref="F144" si="27">+SUM(F141:F143)</f>
        <v>4850</v>
      </c>
      <c r="G144" s="7">
        <f t="shared" ref="G144" si="28">+SUM(G141:G143)</f>
        <v>2976</v>
      </c>
      <c r="H144" s="7">
        <f t="shared" ref="H144" si="29">+SUM(H141:H143)</f>
        <v>6923</v>
      </c>
      <c r="I144" s="7">
        <f>+SUM(I141:I143)</f>
        <v>6856</v>
      </c>
    </row>
    <row r="145" spans="1:10" s="12" customFormat="1" ht="15" thickTop="1" x14ac:dyDescent="0.3">
      <c r="A145" s="12" t="s">
        <v>113</v>
      </c>
      <c r="B145" s="13">
        <f>+B144-B10-B8</f>
        <v>0</v>
      </c>
      <c r="C145" s="13">
        <f>+C144-C10-C8</f>
        <v>0</v>
      </c>
      <c r="D145" s="13">
        <f>+D144-D10-D8</f>
        <v>0</v>
      </c>
      <c r="E145" s="13">
        <f>+E144-E10-E8</f>
        <v>0</v>
      </c>
      <c r="F145" s="13">
        <f>+F144-F10-F8</f>
        <v>0</v>
      </c>
      <c r="G145" s="13">
        <f>+G144-G10-G8</f>
        <v>0</v>
      </c>
      <c r="H145" s="13">
        <f>+H144-H10-H8</f>
        <v>0</v>
      </c>
      <c r="I145" s="13">
        <f>+I144-I10-I8</f>
        <v>0</v>
      </c>
    </row>
    <row r="146" spans="1:10" x14ac:dyDescent="0.3">
      <c r="A146" s="1" t="s">
        <v>125</v>
      </c>
    </row>
    <row r="147" spans="1:10" x14ac:dyDescent="0.3">
      <c r="A147" s="2" t="s">
        <v>102</v>
      </c>
      <c r="B147" s="3">
        <v>632</v>
      </c>
      <c r="C147" s="3">
        <v>742</v>
      </c>
      <c r="D147" s="3">
        <v>819</v>
      </c>
      <c r="E147" s="3">
        <v>848</v>
      </c>
      <c r="F147" s="3">
        <v>814</v>
      </c>
      <c r="G147" s="3">
        <v>645</v>
      </c>
      <c r="H147" s="3">
        <v>617</v>
      </c>
      <c r="I147" s="3">
        <v>639</v>
      </c>
    </row>
    <row r="148" spans="1:10" x14ac:dyDescent="0.3">
      <c r="A148" s="2" t="s">
        <v>103</v>
      </c>
      <c r="B148" s="3">
        <f>451+47+103</f>
        <v>601</v>
      </c>
      <c r="C148" s="3">
        <f>589+50+109</f>
        <v>748</v>
      </c>
      <c r="D148" s="3">
        <v>709</v>
      </c>
      <c r="E148" s="3">
        <v>849</v>
      </c>
      <c r="F148" s="3">
        <v>929</v>
      </c>
      <c r="G148" s="3">
        <v>885</v>
      </c>
      <c r="H148" s="3">
        <v>982</v>
      </c>
      <c r="I148" s="3">
        <v>920</v>
      </c>
    </row>
    <row r="149" spans="1:10" x14ac:dyDescent="0.3">
      <c r="A149" s="2" t="s">
        <v>104</v>
      </c>
      <c r="B149" s="3">
        <v>254</v>
      </c>
      <c r="C149" s="3">
        <v>234</v>
      </c>
      <c r="D149" s="3">
        <v>225</v>
      </c>
      <c r="E149" s="3">
        <v>256</v>
      </c>
      <c r="F149" s="3">
        <v>237</v>
      </c>
      <c r="G149" s="3">
        <v>214</v>
      </c>
      <c r="H149" s="3">
        <v>288</v>
      </c>
      <c r="I149" s="3">
        <v>303</v>
      </c>
    </row>
    <row r="150" spans="1:10" x14ac:dyDescent="0.3">
      <c r="A150" s="2" t="s">
        <v>126</v>
      </c>
      <c r="B150" s="3">
        <v>205</v>
      </c>
      <c r="C150" s="3">
        <v>223</v>
      </c>
      <c r="D150" s="3">
        <v>340</v>
      </c>
      <c r="E150" s="3">
        <v>339</v>
      </c>
      <c r="F150" s="3">
        <v>326</v>
      </c>
      <c r="G150" s="3">
        <v>296</v>
      </c>
      <c r="H150" s="3">
        <v>304</v>
      </c>
      <c r="I150" s="3">
        <v>274</v>
      </c>
    </row>
    <row r="151" spans="1:10" x14ac:dyDescent="0.3">
      <c r="A151" s="2" t="s">
        <v>109</v>
      </c>
      <c r="B151" s="3">
        <v>484</v>
      </c>
      <c r="C151" s="3">
        <v>511</v>
      </c>
      <c r="D151" s="3">
        <v>533</v>
      </c>
      <c r="E151" s="3">
        <v>597</v>
      </c>
      <c r="F151" s="3">
        <v>665</v>
      </c>
      <c r="G151" s="3">
        <v>830</v>
      </c>
      <c r="H151" s="3">
        <v>780</v>
      </c>
      <c r="I151" s="3">
        <v>789</v>
      </c>
    </row>
    <row r="152" spans="1:10" x14ac:dyDescent="0.3">
      <c r="A152" s="4" t="s">
        <v>127</v>
      </c>
      <c r="B152" s="5">
        <f t="shared" ref="B152:I152" si="30">+SUM(B147:B151)</f>
        <v>2176</v>
      </c>
      <c r="C152" s="5">
        <f t="shared" si="30"/>
        <v>2458</v>
      </c>
      <c r="D152" s="5">
        <f t="shared" si="30"/>
        <v>2626</v>
      </c>
      <c r="E152" s="5">
        <f>+SUM(E147:E151)</f>
        <v>2889</v>
      </c>
      <c r="F152" s="5">
        <f>+SUM(F147:F151)</f>
        <v>2971</v>
      </c>
      <c r="G152" s="5">
        <f>+SUM(G147:G151)</f>
        <v>2870</v>
      </c>
      <c r="H152" s="5">
        <f t="shared" si="30"/>
        <v>2971</v>
      </c>
      <c r="I152" s="5">
        <f t="shared" si="30"/>
        <v>2925</v>
      </c>
    </row>
    <row r="153" spans="1:10" x14ac:dyDescent="0.3">
      <c r="A153" s="2" t="s">
        <v>106</v>
      </c>
      <c r="B153" s="3">
        <v>122</v>
      </c>
      <c r="C153" s="3">
        <v>125</v>
      </c>
      <c r="D153" s="3">
        <v>125</v>
      </c>
      <c r="E153" s="3">
        <v>115</v>
      </c>
      <c r="F153" s="3">
        <v>100</v>
      </c>
      <c r="G153" s="3">
        <v>80</v>
      </c>
      <c r="H153" s="3">
        <v>63</v>
      </c>
      <c r="I153" s="3">
        <v>49</v>
      </c>
    </row>
    <row r="154" spans="1:10" x14ac:dyDescent="0.3">
      <c r="A154" s="2" t="s">
        <v>110</v>
      </c>
      <c r="B154" s="3">
        <v>713</v>
      </c>
      <c r="C154" s="3">
        <v>937</v>
      </c>
      <c r="D154" s="3">
        <v>1238</v>
      </c>
      <c r="E154" s="3">
        <v>1450</v>
      </c>
      <c r="F154" s="3">
        <v>1673</v>
      </c>
      <c r="G154" s="3">
        <v>1916</v>
      </c>
      <c r="H154" s="3">
        <v>1870</v>
      </c>
      <c r="I154" s="3">
        <v>1817</v>
      </c>
    </row>
    <row r="155" spans="1:10" ht="15" thickBot="1" x14ac:dyDescent="0.35">
      <c r="A155" s="6" t="s">
        <v>128</v>
      </c>
      <c r="B155" s="7">
        <f t="shared" ref="B155:H155" si="31">+SUM(B152:B154)</f>
        <v>3011</v>
      </c>
      <c r="C155" s="7">
        <f t="shared" si="31"/>
        <v>3520</v>
      </c>
      <c r="D155" s="7">
        <f t="shared" si="31"/>
        <v>3989</v>
      </c>
      <c r="E155" s="7">
        <f>+SUM(E152:E154)</f>
        <v>4454</v>
      </c>
      <c r="F155" s="7">
        <f>+SUM(F152:F154)</f>
        <v>4744</v>
      </c>
      <c r="G155" s="7">
        <f>+SUM(G152:G154)</f>
        <v>4866</v>
      </c>
      <c r="H155" s="7">
        <f t="shared" si="31"/>
        <v>4904</v>
      </c>
      <c r="I155" s="7">
        <f>+SUM(I152:I154)</f>
        <v>4791</v>
      </c>
    </row>
    <row r="156" spans="1:10" ht="15" thickTop="1" x14ac:dyDescent="0.3">
      <c r="A156" s="12" t="s">
        <v>113</v>
      </c>
      <c r="B156" s="13">
        <f>+B155-B32</f>
        <v>0</v>
      </c>
      <c r="C156" s="13">
        <f>+C155-C32</f>
        <v>0</v>
      </c>
      <c r="D156" s="13">
        <f>+D155-D32</f>
        <v>0</v>
      </c>
      <c r="E156" s="13">
        <f>+E155-E32</f>
        <v>0</v>
      </c>
      <c r="F156" s="13">
        <f>+F155-F32</f>
        <v>0</v>
      </c>
      <c r="G156" s="13">
        <f>+G155-G32</f>
        <v>0</v>
      </c>
      <c r="H156" s="13">
        <f>+H155-H32</f>
        <v>0</v>
      </c>
      <c r="I156" s="13">
        <f>+I155-I32</f>
        <v>0</v>
      </c>
      <c r="J156" t="s">
        <v>141</v>
      </c>
    </row>
    <row r="157" spans="1:10" x14ac:dyDescent="0.3">
      <c r="A157" s="1" t="s">
        <v>129</v>
      </c>
    </row>
    <row r="158" spans="1:10" x14ac:dyDescent="0.3">
      <c r="A158" s="2" t="s">
        <v>102</v>
      </c>
      <c r="B158" s="3">
        <v>208</v>
      </c>
      <c r="C158" s="3">
        <v>242</v>
      </c>
      <c r="D158" s="3">
        <v>223</v>
      </c>
      <c r="E158" s="3">
        <v>196</v>
      </c>
      <c r="F158" s="3">
        <v>117</v>
      </c>
      <c r="G158" s="3">
        <v>110</v>
      </c>
      <c r="H158" s="3">
        <v>98</v>
      </c>
      <c r="I158" s="3">
        <v>146</v>
      </c>
    </row>
    <row r="159" spans="1:10" x14ac:dyDescent="0.3">
      <c r="A159" s="2" t="s">
        <v>103</v>
      </c>
      <c r="B159" s="3">
        <f>216+20+37</f>
        <v>273</v>
      </c>
      <c r="C159" s="3">
        <v>234</v>
      </c>
      <c r="D159" s="3">
        <v>173</v>
      </c>
      <c r="E159" s="3">
        <v>240</v>
      </c>
      <c r="F159" s="3">
        <v>233</v>
      </c>
      <c r="G159" s="3">
        <v>139</v>
      </c>
      <c r="H159" s="3">
        <v>153</v>
      </c>
      <c r="I159" s="3">
        <v>197</v>
      </c>
    </row>
    <row r="160" spans="1:10" x14ac:dyDescent="0.3">
      <c r="A160" s="2" t="s">
        <v>104</v>
      </c>
      <c r="B160" s="3">
        <v>69</v>
      </c>
      <c r="C160" s="3">
        <v>44</v>
      </c>
      <c r="D160" s="3">
        <v>51</v>
      </c>
      <c r="E160" s="3">
        <v>76</v>
      </c>
      <c r="F160" s="3">
        <v>49</v>
      </c>
      <c r="G160" s="3">
        <v>28</v>
      </c>
      <c r="H160" s="3">
        <v>94</v>
      </c>
      <c r="I160" s="3">
        <v>78</v>
      </c>
    </row>
    <row r="161" spans="1:10" x14ac:dyDescent="0.3">
      <c r="A161" s="2" t="s">
        <v>126</v>
      </c>
      <c r="B161" s="3">
        <v>15</v>
      </c>
      <c r="C161" s="3">
        <v>62</v>
      </c>
      <c r="D161" s="3">
        <v>59</v>
      </c>
      <c r="E161" s="3">
        <v>49</v>
      </c>
      <c r="F161" s="3">
        <v>47</v>
      </c>
      <c r="G161" s="3">
        <v>41</v>
      </c>
      <c r="H161" s="3">
        <v>54</v>
      </c>
      <c r="I161" s="3">
        <v>56</v>
      </c>
    </row>
    <row r="162" spans="1:10" x14ac:dyDescent="0.3">
      <c r="A162" s="2" t="s">
        <v>109</v>
      </c>
      <c r="B162" s="3">
        <v>225</v>
      </c>
      <c r="C162" s="3">
        <v>258</v>
      </c>
      <c r="D162" s="3">
        <v>278</v>
      </c>
      <c r="E162" s="3">
        <v>286</v>
      </c>
      <c r="F162" s="3">
        <v>278</v>
      </c>
      <c r="G162" s="3">
        <v>438</v>
      </c>
      <c r="H162" s="3">
        <v>278</v>
      </c>
      <c r="I162" s="3">
        <v>222</v>
      </c>
    </row>
    <row r="163" spans="1:10" x14ac:dyDescent="0.3">
      <c r="A163" s="4" t="s">
        <v>127</v>
      </c>
      <c r="B163" s="5">
        <f t="shared" ref="B163:I163" si="32">+SUM(B158:B162)</f>
        <v>790</v>
      </c>
      <c r="C163" s="5">
        <f t="shared" si="32"/>
        <v>840</v>
      </c>
      <c r="D163" s="5">
        <f t="shared" si="32"/>
        <v>784</v>
      </c>
      <c r="E163" s="5">
        <f>+SUM(E158:E162)</f>
        <v>847</v>
      </c>
      <c r="F163" s="5">
        <f>+SUM(F158:F162)</f>
        <v>724</v>
      </c>
      <c r="G163" s="5">
        <f>+SUM(G158:G162)</f>
        <v>756</v>
      </c>
      <c r="H163" s="5">
        <f t="shared" si="32"/>
        <v>677</v>
      </c>
      <c r="I163" s="5">
        <f t="shared" si="32"/>
        <v>699</v>
      </c>
    </row>
    <row r="164" spans="1:10" x14ac:dyDescent="0.3">
      <c r="A164" s="2" t="s">
        <v>106</v>
      </c>
      <c r="B164" s="3">
        <v>69</v>
      </c>
      <c r="C164" s="3">
        <v>39</v>
      </c>
      <c r="D164" s="3">
        <v>30</v>
      </c>
      <c r="E164" s="3">
        <v>22</v>
      </c>
      <c r="F164" s="3">
        <v>18</v>
      </c>
      <c r="G164" s="3">
        <v>12</v>
      </c>
      <c r="H164" s="3">
        <v>7</v>
      </c>
      <c r="I164" s="3">
        <v>9</v>
      </c>
    </row>
    <row r="165" spans="1:10" x14ac:dyDescent="0.3">
      <c r="A165" s="2" t="s">
        <v>110</v>
      </c>
      <c r="B165" s="3">
        <v>144</v>
      </c>
      <c r="C165" s="3">
        <v>312</v>
      </c>
      <c r="D165" s="3">
        <v>387</v>
      </c>
      <c r="E165" s="3">
        <v>325</v>
      </c>
      <c r="F165" s="3">
        <v>333</v>
      </c>
      <c r="G165" s="3">
        <v>356</v>
      </c>
      <c r="H165" s="3">
        <f>-(SUM(H163:H164)+H83)</f>
        <v>-684</v>
      </c>
      <c r="I165" s="3">
        <f>-(SUM(I163:I164)+I83)</f>
        <v>-708</v>
      </c>
    </row>
    <row r="166" spans="1:10" ht="15" thickBot="1" x14ac:dyDescent="0.35">
      <c r="A166" s="6" t="s">
        <v>130</v>
      </c>
      <c r="B166" s="7">
        <f t="shared" ref="B166:H166" si="33">+SUM(B163:B165)</f>
        <v>1003</v>
      </c>
      <c r="C166" s="7">
        <f t="shared" si="33"/>
        <v>1191</v>
      </c>
      <c r="D166" s="7">
        <f t="shared" si="33"/>
        <v>1201</v>
      </c>
      <c r="E166" s="7">
        <f>+SUM(E163:E165)</f>
        <v>1194</v>
      </c>
      <c r="F166" s="7">
        <f>+SUM(F163:F165)</f>
        <v>1075</v>
      </c>
      <c r="G166" s="7">
        <f>+SUM(G163:G165)</f>
        <v>1124</v>
      </c>
      <c r="H166" s="7">
        <f t="shared" si="33"/>
        <v>0</v>
      </c>
      <c r="I166" s="7">
        <f>+SUM(I163:I165)</f>
        <v>0</v>
      </c>
    </row>
    <row r="167" spans="1:10" ht="15" thickTop="1" x14ac:dyDescent="0.3">
      <c r="A167" s="12" t="s">
        <v>113</v>
      </c>
      <c r="B167" s="13">
        <f>+B166+B83</f>
        <v>1006</v>
      </c>
      <c r="C167" s="13">
        <f>+C166+C83</f>
        <v>1201</v>
      </c>
      <c r="D167" s="13">
        <f>+D166+D83</f>
        <v>1214</v>
      </c>
      <c r="E167" s="13">
        <f>+E166+E83</f>
        <v>1194</v>
      </c>
      <c r="F167" s="13">
        <f>+F166+F83</f>
        <v>1075</v>
      </c>
      <c r="G167" s="13">
        <f>+G166+G83</f>
        <v>1124</v>
      </c>
      <c r="H167" s="13">
        <f>+H166+H83</f>
        <v>0</v>
      </c>
      <c r="I167" s="13">
        <f>+I166+I83</f>
        <v>0</v>
      </c>
      <c r="J167" t="s">
        <v>142</v>
      </c>
    </row>
    <row r="168" spans="1:10" x14ac:dyDescent="0.3">
      <c r="A168" s="1" t="s">
        <v>131</v>
      </c>
    </row>
    <row r="169" spans="1:10" x14ac:dyDescent="0.3">
      <c r="A169" s="2" t="s">
        <v>102</v>
      </c>
      <c r="B169" s="3">
        <v>121</v>
      </c>
      <c r="C169" s="3">
        <v>133</v>
      </c>
      <c r="D169" s="3">
        <v>140</v>
      </c>
      <c r="E169" s="3">
        <v>160</v>
      </c>
      <c r="F169" s="3">
        <v>149</v>
      </c>
      <c r="G169" s="3">
        <v>148</v>
      </c>
      <c r="H169" s="3">
        <v>130</v>
      </c>
      <c r="I169" s="3">
        <v>124</v>
      </c>
    </row>
    <row r="170" spans="1:10" x14ac:dyDescent="0.3">
      <c r="A170" s="2" t="s">
        <v>103</v>
      </c>
      <c r="B170" s="3">
        <f>75+12+27</f>
        <v>114</v>
      </c>
      <c r="C170" s="3">
        <v>85</v>
      </c>
      <c r="D170" s="3">
        <v>106</v>
      </c>
      <c r="E170" s="3">
        <v>116</v>
      </c>
      <c r="F170" s="3">
        <v>111</v>
      </c>
      <c r="G170" s="3">
        <v>132</v>
      </c>
      <c r="H170" s="3">
        <v>136</v>
      </c>
      <c r="I170" s="3">
        <v>134</v>
      </c>
    </row>
    <row r="171" spans="1:10" x14ac:dyDescent="0.3">
      <c r="A171" s="2" t="s">
        <v>104</v>
      </c>
      <c r="B171" s="3">
        <v>46</v>
      </c>
      <c r="C171" s="3">
        <v>48</v>
      </c>
      <c r="D171" s="3">
        <v>54</v>
      </c>
      <c r="E171" s="3">
        <v>56</v>
      </c>
      <c r="F171" s="3">
        <v>50</v>
      </c>
      <c r="G171" s="3">
        <v>44</v>
      </c>
      <c r="H171" s="3">
        <v>46</v>
      </c>
      <c r="I171" s="3">
        <v>41</v>
      </c>
    </row>
    <row r="172" spans="1:10" x14ac:dyDescent="0.3">
      <c r="A172" s="2" t="s">
        <v>108</v>
      </c>
      <c r="B172" s="3">
        <v>22</v>
      </c>
      <c r="C172" s="3">
        <v>42</v>
      </c>
      <c r="D172" s="3">
        <v>54</v>
      </c>
      <c r="E172" s="3">
        <v>55</v>
      </c>
      <c r="F172" s="3">
        <v>53</v>
      </c>
      <c r="G172" s="3">
        <v>46</v>
      </c>
      <c r="H172" s="3">
        <v>43</v>
      </c>
      <c r="I172" s="3">
        <v>42</v>
      </c>
    </row>
    <row r="173" spans="1:10" x14ac:dyDescent="0.3">
      <c r="A173" s="2" t="s">
        <v>109</v>
      </c>
      <c r="B173" s="3">
        <v>210</v>
      </c>
      <c r="C173" s="3">
        <v>230</v>
      </c>
      <c r="D173" s="3">
        <v>233</v>
      </c>
      <c r="E173" s="3">
        <v>217</v>
      </c>
      <c r="F173" s="3">
        <v>195</v>
      </c>
      <c r="G173" s="3">
        <v>214</v>
      </c>
      <c r="H173" s="3">
        <v>222</v>
      </c>
      <c r="I173" s="3">
        <v>220</v>
      </c>
    </row>
    <row r="174" spans="1:10" x14ac:dyDescent="0.3">
      <c r="A174" s="4" t="s">
        <v>127</v>
      </c>
      <c r="B174" s="5">
        <f t="shared" ref="B174:I174" si="34">+SUM(B169:B173)</f>
        <v>513</v>
      </c>
      <c r="C174" s="5">
        <f t="shared" si="34"/>
        <v>538</v>
      </c>
      <c r="D174" s="5">
        <f t="shared" si="34"/>
        <v>587</v>
      </c>
      <c r="E174" s="5">
        <f t="shared" si="34"/>
        <v>604</v>
      </c>
      <c r="F174" s="5">
        <f t="shared" si="34"/>
        <v>558</v>
      </c>
      <c r="G174" s="5">
        <f t="shared" si="34"/>
        <v>584</v>
      </c>
      <c r="H174" s="5">
        <f t="shared" si="34"/>
        <v>577</v>
      </c>
      <c r="I174" s="5">
        <f t="shared" si="34"/>
        <v>561</v>
      </c>
    </row>
    <row r="175" spans="1:10" x14ac:dyDescent="0.3">
      <c r="A175" s="2" t="s">
        <v>106</v>
      </c>
      <c r="B175" s="3">
        <v>18</v>
      </c>
      <c r="C175" s="3">
        <v>27</v>
      </c>
      <c r="D175" s="3">
        <v>28</v>
      </c>
      <c r="E175" s="3">
        <v>33</v>
      </c>
      <c r="F175" s="3">
        <v>31</v>
      </c>
      <c r="G175" s="3">
        <v>25</v>
      </c>
      <c r="H175" s="3">
        <v>26</v>
      </c>
      <c r="I175" s="3">
        <v>22</v>
      </c>
    </row>
    <row r="176" spans="1:10" x14ac:dyDescent="0.3">
      <c r="A176" s="2" t="s">
        <v>110</v>
      </c>
      <c r="B176" s="3">
        <v>75</v>
      </c>
      <c r="C176" s="3">
        <v>84</v>
      </c>
      <c r="D176" s="3">
        <v>91</v>
      </c>
      <c r="E176" s="3">
        <v>110</v>
      </c>
      <c r="F176" s="3">
        <v>116</v>
      </c>
      <c r="G176" s="3">
        <v>112</v>
      </c>
      <c r="H176" s="3">
        <v>141</v>
      </c>
      <c r="I176" s="3">
        <v>134</v>
      </c>
    </row>
    <row r="177" spans="1:10" ht="15" thickBot="1" x14ac:dyDescent="0.35">
      <c r="A177" s="6" t="s">
        <v>132</v>
      </c>
      <c r="B177" s="7">
        <f t="shared" ref="B177:H177" si="35">+SUM(B174:B176)</f>
        <v>606</v>
      </c>
      <c r="C177" s="7">
        <f t="shared" si="35"/>
        <v>649</v>
      </c>
      <c r="D177" s="7">
        <f t="shared" si="35"/>
        <v>706</v>
      </c>
      <c r="E177" s="7">
        <f t="shared" si="35"/>
        <v>747</v>
      </c>
      <c r="F177" s="7">
        <f t="shared" si="35"/>
        <v>705</v>
      </c>
      <c r="G177" s="7">
        <f t="shared" si="35"/>
        <v>721</v>
      </c>
      <c r="H177" s="7">
        <f t="shared" si="35"/>
        <v>744</v>
      </c>
      <c r="I177" s="7">
        <f>+SUM(I174:I176)</f>
        <v>717</v>
      </c>
    </row>
    <row r="178" spans="1:10" ht="15" thickTop="1" x14ac:dyDescent="0.3">
      <c r="A178" s="12" t="s">
        <v>113</v>
      </c>
      <c r="B178" s="13">
        <f>+B177-B67</f>
        <v>0</v>
      </c>
      <c r="C178" s="13">
        <f>+C177-C67</f>
        <v>0</v>
      </c>
      <c r="D178" s="13">
        <f>+D177-D67</f>
        <v>0</v>
      </c>
      <c r="E178" s="13">
        <f>+E177-E67</f>
        <v>0</v>
      </c>
      <c r="F178" s="13">
        <f>+F177-F67</f>
        <v>0</v>
      </c>
      <c r="G178" s="13">
        <f>+G177-G67</f>
        <v>0</v>
      </c>
      <c r="H178" s="13">
        <f>+H177-H67</f>
        <v>0</v>
      </c>
      <c r="I178" s="13">
        <f>+I177-I67</f>
        <v>0</v>
      </c>
      <c r="J178" t="s">
        <v>143</v>
      </c>
    </row>
    <row r="179" spans="1:10" x14ac:dyDescent="0.3">
      <c r="A179" s="14" t="s">
        <v>133</v>
      </c>
      <c r="B179" s="14"/>
      <c r="C179" s="14"/>
      <c r="D179" s="14"/>
      <c r="E179" s="14"/>
      <c r="F179" s="14"/>
      <c r="G179" s="14"/>
      <c r="H179" s="14"/>
      <c r="I179" s="14"/>
    </row>
    <row r="180" spans="1:10" x14ac:dyDescent="0.3">
      <c r="A180" s="29" t="s">
        <v>134</v>
      </c>
    </row>
    <row r="181" spans="1:10" x14ac:dyDescent="0.3">
      <c r="A181" s="34" t="s">
        <v>102</v>
      </c>
      <c r="B181" s="35"/>
      <c r="C181" s="35">
        <v>7.0000000000000007E-2</v>
      </c>
      <c r="D181" s="35">
        <v>0.03</v>
      </c>
      <c r="E181" s="35">
        <v>0.02</v>
      </c>
      <c r="F181" s="35">
        <v>7.0000000000000007E-2</v>
      </c>
      <c r="G181" s="35">
        <v>0.09</v>
      </c>
      <c r="H181" s="35">
        <v>0.19</v>
      </c>
      <c r="I181" s="35">
        <v>7.0000000000000007E-2</v>
      </c>
    </row>
    <row r="182" spans="1:10" x14ac:dyDescent="0.3">
      <c r="A182" s="36" t="s">
        <v>115</v>
      </c>
      <c r="B182" s="37"/>
      <c r="C182" s="37">
        <f>(C114-B114)/B114</f>
        <v>9.3228309428638606E-2</v>
      </c>
      <c r="D182" s="37">
        <f>(D114-C114)/C114</f>
        <v>4.1402301322722872E-2</v>
      </c>
      <c r="E182" s="37">
        <f>(E114-D114)/D114</f>
        <v>-3.7381247418422137E-2</v>
      </c>
      <c r="F182" s="37">
        <f>(F114-E114)/E114</f>
        <v>7.7558463848959452E-2</v>
      </c>
      <c r="G182" s="37">
        <f>(G114-F114)/F114</f>
        <v>-7.1279243404678949E-2</v>
      </c>
      <c r="H182" s="37">
        <f>(H114-G114)/G114</f>
        <v>0.24815092721620752</v>
      </c>
      <c r="I182" s="37">
        <v>0.05</v>
      </c>
    </row>
    <row r="183" spans="1:10" x14ac:dyDescent="0.3">
      <c r="A183" s="36" t="s">
        <v>116</v>
      </c>
      <c r="B183" s="37"/>
      <c r="C183" s="37">
        <f>(C115-B115)/B115</f>
        <v>7.6190476190476197E-2</v>
      </c>
      <c r="D183" s="37">
        <f>(D115-C115)/C115</f>
        <v>2.9498525073746312E-2</v>
      </c>
      <c r="E183" s="37">
        <f>(E115-D115)/D115</f>
        <v>1.0642652476463364E-2</v>
      </c>
      <c r="F183" s="37">
        <f>(F115-E115)/E115</f>
        <v>6.5208586472255969E-2</v>
      </c>
      <c r="G183" s="37">
        <f>(G115-F115)/F115</f>
        <v>-0.11806083650190113</v>
      </c>
      <c r="H183" s="37">
        <f>(H115-G115)/G115</f>
        <v>8.3854278939426596E-2</v>
      </c>
      <c r="I183" s="37">
        <v>0.09</v>
      </c>
    </row>
    <row r="184" spans="1:10" x14ac:dyDescent="0.3">
      <c r="A184" s="36" t="s">
        <v>117</v>
      </c>
      <c r="B184" s="37"/>
      <c r="C184" s="37">
        <f>(C116-B116)/B116</f>
        <v>-0.12742718446601942</v>
      </c>
      <c r="D184" s="37">
        <f>(D116-C116)/C116</f>
        <v>-0.10152990264255911</v>
      </c>
      <c r="E184" s="37">
        <f>(E116-D116)/D116</f>
        <v>-7.8947368421052627E-2</v>
      </c>
      <c r="F184" s="37">
        <f>(F116-E116)/E116</f>
        <v>3.3613445378151263E-3</v>
      </c>
      <c r="G184" s="37">
        <f>(G116-F116)/F116</f>
        <v>-0.135678391959799</v>
      </c>
      <c r="H184" s="37">
        <f>(H116-G116)/G116</f>
        <v>-1.7441860465116279E-2</v>
      </c>
      <c r="I184" s="37">
        <v>0.25</v>
      </c>
    </row>
    <row r="185" spans="1:10" x14ac:dyDescent="0.3">
      <c r="A185" s="34" t="s">
        <v>103</v>
      </c>
      <c r="B185" s="35"/>
      <c r="C185" s="35">
        <f>(C117-B117)/B117</f>
        <v>-7.2568940493468795E-4</v>
      </c>
      <c r="D185" s="35">
        <f>(D117-C117)/C117</f>
        <v>6.1456063907044299E-2</v>
      </c>
      <c r="E185" s="35">
        <f>(E117-D117)/D117</f>
        <v>-0.20961258872829899</v>
      </c>
      <c r="F185" s="35">
        <f>(F117-E117)/E117</f>
        <v>6.1674962129409219E-2</v>
      </c>
      <c r="G185" s="35">
        <f>(G117-F117)/F117</f>
        <v>-4.7390949857317573E-2</v>
      </c>
      <c r="H185" s="35">
        <f>(H117-G117)/G117</f>
        <v>0.22563389322777361</v>
      </c>
      <c r="I185" s="35">
        <v>0.12</v>
      </c>
    </row>
    <row r="186" spans="1:10" x14ac:dyDescent="0.3">
      <c r="A186" s="36" t="s">
        <v>115</v>
      </c>
      <c r="B186" s="37"/>
      <c r="C186" s="37">
        <f>(C118-B118)/B118</f>
        <v>8.0337690631808283E-3</v>
      </c>
      <c r="D186" s="37">
        <f>(D118-C118)/C118</f>
        <v>5.5112792111306229E-2</v>
      </c>
      <c r="E186" s="37">
        <f>(E118-D118)/D118</f>
        <v>-0.2478555882729484</v>
      </c>
      <c r="F186" s="37">
        <f>(F118-E118)/E118</f>
        <v>7.114893617021277E-2</v>
      </c>
      <c r="G186" s="37">
        <f>(G118-F118)/F118</f>
        <v>-6.3721595423486418E-2</v>
      </c>
      <c r="H186" s="37">
        <f>(H118-G118)/G118</f>
        <v>0.18295994568906992</v>
      </c>
      <c r="I186" s="37">
        <v>0.09</v>
      </c>
    </row>
    <row r="187" spans="1:10" x14ac:dyDescent="0.3">
      <c r="A187" s="36" t="s">
        <v>116</v>
      </c>
      <c r="B187" s="37"/>
      <c r="C187" s="37">
        <f>(C119-B119)/B119</f>
        <v>-1.0745685444480626E-2</v>
      </c>
      <c r="D187" s="37">
        <f>(D119-C119)/C119</f>
        <v>8.7886767610269909E-2</v>
      </c>
      <c r="E187" s="37">
        <f>(E119-D119)/D119</f>
        <v>-0.11043872919818457</v>
      </c>
      <c r="F187" s="37">
        <f>(F119-E119)/E119</f>
        <v>0.05</v>
      </c>
      <c r="G187" s="37">
        <f>(G119-F119)/F119</f>
        <v>-1.101392938127632E-2</v>
      </c>
      <c r="H187" s="37">
        <f>(H119-G119)/G119</f>
        <v>0.30887651490337376</v>
      </c>
      <c r="I187" s="37">
        <v>0.16</v>
      </c>
    </row>
    <row r="188" spans="1:10" x14ac:dyDescent="0.3">
      <c r="A188" s="36" t="s">
        <v>117</v>
      </c>
      <c r="B188" s="37"/>
      <c r="C188" s="37">
        <f>(C116-B116)/B116</f>
        <v>-0.12742718446601942</v>
      </c>
      <c r="D188" s="37">
        <f>(D116-C116)/C116</f>
        <v>-0.10152990264255911</v>
      </c>
      <c r="E188" s="37">
        <f>(E116-D116)/D116</f>
        <v>-7.8947368421052627E-2</v>
      </c>
      <c r="F188" s="37">
        <f>(F116-E116)/E116</f>
        <v>3.3613445378151263E-3</v>
      </c>
      <c r="G188" s="37">
        <f>(G116-F116)/F116</f>
        <v>-0.135678391959799</v>
      </c>
      <c r="H188" s="37">
        <f>(H120-G120)/G120</f>
        <v>0.21890547263681592</v>
      </c>
      <c r="I188" s="37">
        <v>0.17</v>
      </c>
    </row>
    <row r="189" spans="1:10" x14ac:dyDescent="0.3">
      <c r="A189" s="34" t="s">
        <v>104</v>
      </c>
      <c r="B189" s="35"/>
      <c r="C189" s="35">
        <f>(C121-B121)/B121</f>
        <v>0.23410498858819692</v>
      </c>
      <c r="D189" s="35">
        <f>(D121-C121)/C121</f>
        <v>0.11941875825627477</v>
      </c>
      <c r="E189" s="35">
        <f>(E121-D121)/D121</f>
        <v>0.21170639603493038</v>
      </c>
      <c r="F189" s="35">
        <f>(F121-E121)/E121</f>
        <v>0.20919361121932217</v>
      </c>
      <c r="G189" s="35">
        <f>(G121-F121)/F121</f>
        <v>7.5869845360824736E-2</v>
      </c>
      <c r="H189" s="35">
        <f>(H121-G121)/G121</f>
        <v>0.24120377301991316</v>
      </c>
      <c r="I189" s="35">
        <v>-0.13</v>
      </c>
    </row>
    <row r="190" spans="1:10" x14ac:dyDescent="0.3">
      <c r="A190" s="36" t="s">
        <v>115</v>
      </c>
      <c r="B190" s="37"/>
      <c r="C190" s="37">
        <f>(C122-B122)/B122</f>
        <v>-0.10993150684931507</v>
      </c>
      <c r="D190" s="37">
        <f>(D122-C122)/C122</f>
        <v>0.12350904193920739</v>
      </c>
      <c r="E190" s="37">
        <f>(E122-D122)/D122</f>
        <v>0.19726027397260273</v>
      </c>
      <c r="F190" s="37">
        <f>(F122-E122)/E122</f>
        <v>0.21910755148741418</v>
      </c>
      <c r="G190" s="37">
        <f>(G122-F122)/F122</f>
        <v>8.7517597372125763E-2</v>
      </c>
      <c r="H190" s="37">
        <f>(H122-G122)/G122</f>
        <v>0.24012944983818771</v>
      </c>
      <c r="I190" s="37">
        <v>-0.1</v>
      </c>
    </row>
    <row r="191" spans="1:10" x14ac:dyDescent="0.3">
      <c r="A191" s="36" t="s">
        <v>116</v>
      </c>
      <c r="B191" s="37"/>
      <c r="C191" s="37">
        <f>(C123-B123)/B123</f>
        <v>-0.11195286195286196</v>
      </c>
      <c r="D191" s="37">
        <f>(D123-C123)/C123</f>
        <v>0.12606635071090047</v>
      </c>
      <c r="E191" s="37">
        <f>(E123-D123)/D123</f>
        <v>0.26936026936026936</v>
      </c>
      <c r="F191" s="37">
        <f>(F123-E123)/E123</f>
        <v>0.19893899204244031</v>
      </c>
      <c r="G191" s="37">
        <f>(G123-F123)/F123</f>
        <v>4.8672566371681415E-2</v>
      </c>
      <c r="H191" s="37">
        <f>(H123-G123)/G123</f>
        <v>0.2378691983122363</v>
      </c>
      <c r="I191" s="37">
        <v>-0.21</v>
      </c>
    </row>
    <row r="192" spans="1:10" x14ac:dyDescent="0.3">
      <c r="A192" s="36" t="s">
        <v>117</v>
      </c>
      <c r="B192" s="37"/>
      <c r="C192" s="37">
        <f>(C124-B124)/B124</f>
        <v>1.5503875968992248E-2</v>
      </c>
      <c r="D192" s="37">
        <f>(D124-C124)/C124</f>
        <v>-1.5267175572519083E-2</v>
      </c>
      <c r="E192" s="37">
        <f>(E124-D124)/D124</f>
        <v>7.7519379844961239E-3</v>
      </c>
      <c r="F192" s="37">
        <f>(F124-E124)/E124</f>
        <v>6.1538461538461542E-2</v>
      </c>
      <c r="G192" s="37">
        <f>(G124-F124)/F124</f>
        <v>7.2463768115942032E-2</v>
      </c>
      <c r="H192" s="37">
        <f>(H124-G124)/G124</f>
        <v>0.31756756756756754</v>
      </c>
      <c r="I192" s="37">
        <v>-0.06</v>
      </c>
    </row>
    <row r="193" spans="1:10" x14ac:dyDescent="0.3">
      <c r="A193" s="34" t="s">
        <v>108</v>
      </c>
      <c r="B193" s="35"/>
      <c r="C193" s="35">
        <f>(C125-B125)/B125</f>
        <v>0.15099337748344371</v>
      </c>
      <c r="D193" s="35">
        <f>(D125-C125)/C125</f>
        <v>0.16685845799769849</v>
      </c>
      <c r="E193" s="35">
        <f>(E125-D125)/D125</f>
        <v>4.0946745562130173</v>
      </c>
      <c r="F193" s="35">
        <f>(F125-E125)/E125</f>
        <v>1.7034456058846303E-2</v>
      </c>
      <c r="G193" s="35">
        <f>(G125-F125)/F125</f>
        <v>-4.3014845831747243E-2</v>
      </c>
      <c r="H193" s="35">
        <f>(H125-G125)/G125</f>
        <v>6.2649164677804292E-2</v>
      </c>
      <c r="I193" s="35">
        <v>0.16</v>
      </c>
    </row>
    <row r="194" spans="1:10" x14ac:dyDescent="0.3">
      <c r="A194" s="36" t="s">
        <v>115</v>
      </c>
      <c r="B194" s="37"/>
      <c r="C194" s="37">
        <f>(C126-B126)/B126</f>
        <v>0.26106194690265488</v>
      </c>
      <c r="D194" s="37">
        <f>(D126-C126)/C126</f>
        <v>0.16842105263157894</v>
      </c>
      <c r="E194" s="37">
        <f>(E126-D126)/D126</f>
        <v>4.3678678678678677</v>
      </c>
      <c r="F194" s="37">
        <f>(F126-E126)/E126</f>
        <v>1.3146853146853148E-2</v>
      </c>
      <c r="G194" s="37">
        <f>(G126-F126)/F126</f>
        <v>-4.7763666482606291E-2</v>
      </c>
      <c r="H194" s="37">
        <f>(H126-G126)/G126</f>
        <v>6.0887213685126125E-2</v>
      </c>
      <c r="I194" s="37">
        <v>0.17</v>
      </c>
    </row>
    <row r="195" spans="1:10" x14ac:dyDescent="0.3">
      <c r="A195" s="36" t="s">
        <v>116</v>
      </c>
      <c r="B195" s="37"/>
      <c r="C195" s="37">
        <f>(C127-B127)/B127</f>
        <v>-8.6956521739130436E-3</v>
      </c>
      <c r="D195" s="37">
        <f>(D127-C127)/C127</f>
        <v>0.20614035087719298</v>
      </c>
      <c r="E195" s="37">
        <f>(E127-D127)/D127</f>
        <v>3.898181818181818</v>
      </c>
      <c r="F195" s="37">
        <f>(F127-E127)/E127</f>
        <v>3.5634743875278395E-2</v>
      </c>
      <c r="G195" s="37">
        <f>(G127-F127)/F127</f>
        <v>-2.1505376344086023E-2</v>
      </c>
      <c r="H195" s="37">
        <f>(H127-G127)/G127</f>
        <v>9.4505494505494503E-2</v>
      </c>
      <c r="I195" s="37">
        <v>0.12</v>
      </c>
    </row>
    <row r="196" spans="1:10" x14ac:dyDescent="0.3">
      <c r="A196" s="36" t="s">
        <v>117</v>
      </c>
      <c r="B196" s="37"/>
      <c r="C196" s="37">
        <f>(C128-B128)/B128</f>
        <v>-2.7397260273972601E-2</v>
      </c>
      <c r="D196" s="37">
        <f>(D128-C128)/C128</f>
        <v>2.8169014084507043E-2</v>
      </c>
      <c r="E196" s="37">
        <f>(E128-D128)/D128</f>
        <v>2.3424657534246576</v>
      </c>
      <c r="F196" s="37">
        <f>(F128-E128)/E128</f>
        <v>-2.8688524590163935E-2</v>
      </c>
      <c r="G196" s="37">
        <f>(G128-F128)/F128</f>
        <v>-9.7046413502109699E-2</v>
      </c>
      <c r="H196" s="37">
        <f>(H128-G128)/G128</f>
        <v>-0.11214953271028037</v>
      </c>
      <c r="I196" s="37">
        <v>0.28000000000000003</v>
      </c>
    </row>
    <row r="197" spans="1:10" x14ac:dyDescent="0.3">
      <c r="A197" s="34" t="s">
        <v>109</v>
      </c>
      <c r="B197" s="35"/>
      <c r="C197" s="35">
        <f>(C129-B129)/B129</f>
        <v>-0.36521739130434783</v>
      </c>
      <c r="D197" s="35">
        <f>(D129-C129)/C129</f>
        <v>0</v>
      </c>
      <c r="E197" s="35">
        <f>(E129-D129)/D129</f>
        <v>0.20547945205479451</v>
      </c>
      <c r="F197" s="35">
        <f>(F129-E129)/E129</f>
        <v>-0.52272727272727271</v>
      </c>
      <c r="G197" s="35">
        <f>(G129-F129)/F129</f>
        <v>-0.2857142857142857</v>
      </c>
      <c r="H197" s="35">
        <f>(H129-G129)/G129</f>
        <v>-0.16666666666666666</v>
      </c>
      <c r="I197" s="35">
        <v>3.02</v>
      </c>
    </row>
    <row r="198" spans="1:10" x14ac:dyDescent="0.3">
      <c r="A198" s="38" t="s">
        <v>105</v>
      </c>
      <c r="B198" s="39"/>
      <c r="C198" s="39">
        <f>(C130-B130)/B130</f>
        <v>6.2924636772237905E-2</v>
      </c>
      <c r="D198" s="39">
        <f>(D130-C130)/C130</f>
        <v>5.6577179008096501E-2</v>
      </c>
      <c r="E198" s="39">
        <f>(E130-D130)/D130</f>
        <v>6.9866286104303038E-2</v>
      </c>
      <c r="F198" s="39">
        <f>(F130-E130)/E130</f>
        <v>7.9251848629839056E-2</v>
      </c>
      <c r="G198" s="39">
        <f>(F130-E130)/E130</f>
        <v>7.9251848629839056E-2</v>
      </c>
      <c r="H198" s="39">
        <f>(G130-F130)/F130</f>
        <v>-4.4333387070772209E-2</v>
      </c>
      <c r="I198" s="39">
        <v>0.06</v>
      </c>
    </row>
    <row r="199" spans="1:10" x14ac:dyDescent="0.3">
      <c r="A199" s="34" t="s">
        <v>106</v>
      </c>
      <c r="B199" s="35"/>
      <c r="C199" s="35">
        <f>(C131-B131)/B131</f>
        <v>-1.3622603430877902E-2</v>
      </c>
      <c r="D199" s="35">
        <f>(D131-C131)/C131</f>
        <v>4.4501278772378514E-2</v>
      </c>
      <c r="E199" s="35">
        <f>(E131-D131)/D131</f>
        <v>-7.6395690499510283E-2</v>
      </c>
      <c r="F199" s="35">
        <f>(F131-E131)/E131</f>
        <v>1.0604453870625663E-2</v>
      </c>
      <c r="G199" s="35">
        <f>(G131-F131)/F131</f>
        <v>-3.1479538300104928E-2</v>
      </c>
      <c r="H199" s="35">
        <f>(H131-G131)/G131</f>
        <v>0.19447453954496208</v>
      </c>
      <c r="I199" s="35">
        <v>7.0000000000000007E-2</v>
      </c>
    </row>
    <row r="200" spans="1:10" x14ac:dyDescent="0.3">
      <c r="A200" s="36" t="s">
        <v>115</v>
      </c>
      <c r="B200" s="37"/>
      <c r="G200" s="43" t="e">
        <f>(#REF!-#REF!)/#REF!</f>
        <v>#REF!</v>
      </c>
      <c r="H200" s="43" t="e">
        <f>(#REF!-#REF!)/#REF!</f>
        <v>#REF!</v>
      </c>
      <c r="I200" s="44">
        <v>0.06</v>
      </c>
      <c r="J200" s="43"/>
    </row>
    <row r="201" spans="1:10" x14ac:dyDescent="0.3">
      <c r="A201" s="36" t="s">
        <v>116</v>
      </c>
      <c r="B201" s="37"/>
      <c r="C201" s="37"/>
      <c r="D201" s="37"/>
      <c r="E201" s="37"/>
      <c r="F201" s="37"/>
      <c r="G201" s="37" t="e">
        <f>(#REF!-#REF!)/#REF!</f>
        <v>#REF!</v>
      </c>
      <c r="H201" s="37" t="e">
        <f>(#REF!-#REF!)/#REF!</f>
        <v>#REF!</v>
      </c>
      <c r="I201" s="37">
        <v>-0.03</v>
      </c>
    </row>
    <row r="202" spans="1:10" x14ac:dyDescent="0.3">
      <c r="A202" s="36" t="s">
        <v>117</v>
      </c>
      <c r="B202" s="37"/>
      <c r="C202" s="37"/>
      <c r="D202" s="37"/>
      <c r="E202" s="37"/>
      <c r="F202" s="37"/>
      <c r="G202" s="37" t="e">
        <f>(#REF!-#REF!)/#REF!</f>
        <v>#REF!</v>
      </c>
      <c r="H202" s="37" t="e">
        <f>(#REF!-#REF!)/#REF!</f>
        <v>#REF!</v>
      </c>
      <c r="I202" s="37">
        <v>-0.16</v>
      </c>
    </row>
    <row r="203" spans="1:10" x14ac:dyDescent="0.3">
      <c r="A203" s="36" t="s">
        <v>135</v>
      </c>
      <c r="B203" s="37"/>
      <c r="C203" s="37"/>
      <c r="D203" s="37"/>
      <c r="E203" s="37"/>
      <c r="F203" s="37"/>
      <c r="G203" s="37" t="e">
        <f>(#REF!-#REF!)/#REF!</f>
        <v>#REF!</v>
      </c>
      <c r="H203" s="37" t="e">
        <f>(#REF!-#REF!)/#REF!</f>
        <v>#REF!</v>
      </c>
      <c r="I203" s="37">
        <v>0.42</v>
      </c>
    </row>
    <row r="204" spans="1:10" x14ac:dyDescent="0.3">
      <c r="A204" s="40" t="s">
        <v>110</v>
      </c>
      <c r="B204" s="37"/>
      <c r="C204" s="37">
        <f t="shared" ref="C204:F205" si="36">(C132-B132)/B132</f>
        <v>4.878048780487805E-2</v>
      </c>
      <c r="D204" s="37">
        <f t="shared" si="36"/>
        <v>-1.8720930232558139</v>
      </c>
      <c r="E204" s="37">
        <f t="shared" si="36"/>
        <v>-0.65333333333333332</v>
      </c>
      <c r="F204" s="37">
        <f t="shared" si="36"/>
        <v>-1.2692307692307692</v>
      </c>
      <c r="G204" s="37">
        <f t="shared" ref="G204:H205" si="37">(G132-F132)/F132</f>
        <v>0.5714285714285714</v>
      </c>
      <c r="H204" s="37">
        <f t="shared" si="37"/>
        <v>-4.6363636363636367</v>
      </c>
      <c r="I204" s="37">
        <v>0</v>
      </c>
    </row>
    <row r="205" spans="1:10" ht="15" thickBot="1" x14ac:dyDescent="0.35">
      <c r="A205" s="41" t="s">
        <v>107</v>
      </c>
      <c r="B205" s="42"/>
      <c r="C205" s="42">
        <f t="shared" si="36"/>
        <v>5.8004640371229696E-2</v>
      </c>
      <c r="D205" s="42">
        <f t="shared" si="36"/>
        <v>6.0971089696071165E-2</v>
      </c>
      <c r="E205" s="42">
        <f t="shared" si="36"/>
        <v>5.9592430858806403E-2</v>
      </c>
      <c r="F205" s="42">
        <f t="shared" si="36"/>
        <v>7.4731433909388134E-2</v>
      </c>
      <c r="G205" s="42">
        <f t="shared" si="37"/>
        <v>-4.3817266150267146E-2</v>
      </c>
      <c r="H205" s="42">
        <f t="shared" si="37"/>
        <v>0.1907600994572628</v>
      </c>
      <c r="I205" s="42">
        <v>0.06</v>
      </c>
    </row>
    <row r="206" spans="1:10" ht="15" thickTop="1" x14ac:dyDescent="0.3"/>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Zaneta Azuma-Kotei</cp:lastModifiedBy>
  <dcterms:created xsi:type="dcterms:W3CDTF">2020-05-20T17:26:08Z</dcterms:created>
  <dcterms:modified xsi:type="dcterms:W3CDTF">2023-12-06T17:19:33Z</dcterms:modified>
</cp:coreProperties>
</file>