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634E31E6-D053-4564-978C-B707DDBE04AA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4" l="1"/>
  <c r="J63" i="4"/>
  <c r="I63" i="4"/>
  <c r="H63" i="4"/>
  <c r="G63" i="4"/>
  <c r="F63" i="4"/>
  <c r="E63" i="4"/>
  <c r="D63" i="4"/>
  <c r="C56" i="4" l="1"/>
  <c r="C58" i="4"/>
  <c r="C59" i="4" s="1"/>
  <c r="J56" i="4"/>
  <c r="I56" i="4"/>
  <c r="H56" i="4"/>
  <c r="G56" i="4"/>
  <c r="F56" i="4"/>
  <c r="E56" i="4"/>
  <c r="D56" i="4"/>
  <c r="C66" i="4" l="1"/>
  <c r="B23" i="4"/>
  <c r="J22" i="4" l="1"/>
  <c r="J68" i="4"/>
  <c r="I68" i="4"/>
  <c r="H68" i="4"/>
  <c r="G68" i="4"/>
  <c r="F68" i="4"/>
  <c r="E68" i="4"/>
  <c r="D68" i="4"/>
  <c r="C68" i="4"/>
  <c r="C52" i="4"/>
  <c r="C60" i="4"/>
  <c r="C61" i="4"/>
  <c r="C62" i="4"/>
  <c r="C64" i="4"/>
  <c r="C22" i="4" l="1"/>
  <c r="I22" i="4"/>
  <c r="H22" i="4"/>
  <c r="G22" i="4"/>
  <c r="F22" i="4"/>
  <c r="E22" i="4"/>
  <c r="D22" i="4"/>
  <c r="C37" i="4"/>
  <c r="C35" i="4"/>
  <c r="D35" i="4"/>
  <c r="E35" i="4"/>
  <c r="F35" i="4"/>
  <c r="G35" i="4"/>
  <c r="H35" i="4"/>
  <c r="I35" i="4"/>
  <c r="J35" i="4"/>
  <c r="J29" i="4"/>
  <c r="I29" i="4"/>
  <c r="H29" i="4"/>
  <c r="G29" i="4"/>
  <c r="F29" i="4"/>
  <c r="E29" i="4"/>
  <c r="D29" i="4"/>
  <c r="C29" i="4"/>
  <c r="C24" i="4"/>
  <c r="J34" i="4" l="1"/>
  <c r="I34" i="4"/>
  <c r="H34" i="4"/>
  <c r="G34" i="4"/>
  <c r="F34" i="4"/>
  <c r="E34" i="4"/>
  <c r="D34" i="4"/>
  <c r="C34" i="4"/>
  <c r="J24" i="4"/>
  <c r="I24" i="4"/>
  <c r="H24" i="4"/>
  <c r="G24" i="4"/>
  <c r="F24" i="4"/>
  <c r="E24" i="4"/>
  <c r="D24" i="4"/>
  <c r="J23" i="4"/>
  <c r="I23" i="4"/>
  <c r="J50" i="4" s="1"/>
  <c r="H23" i="4"/>
  <c r="I50" i="4" s="1"/>
  <c r="G23" i="4"/>
  <c r="H50" i="4" s="1"/>
  <c r="F23" i="4"/>
  <c r="G50" i="4" s="1"/>
  <c r="E23" i="4"/>
  <c r="F50" i="4" s="1"/>
  <c r="D23" i="4"/>
  <c r="E50" i="4" s="1"/>
  <c r="C23" i="4"/>
  <c r="J11" i="4"/>
  <c r="I11" i="4"/>
  <c r="H11" i="4"/>
  <c r="G11" i="4"/>
  <c r="F11" i="4"/>
  <c r="E11" i="4"/>
  <c r="D11" i="4"/>
  <c r="C11" i="4"/>
  <c r="C50" i="4" l="1"/>
  <c r="D50" i="4"/>
  <c r="J64" i="4"/>
  <c r="I64" i="4"/>
  <c r="H64" i="4"/>
  <c r="G64" i="4"/>
  <c r="F64" i="4"/>
  <c r="E64" i="4"/>
  <c r="D64" i="4"/>
  <c r="J62" i="4"/>
  <c r="I62" i="4"/>
  <c r="H62" i="4"/>
  <c r="G62" i="4"/>
  <c r="F62" i="4"/>
  <c r="E62" i="4"/>
  <c r="D62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8" i="4"/>
  <c r="I58" i="4"/>
  <c r="H58" i="4"/>
  <c r="G58" i="4"/>
  <c r="F58" i="4"/>
  <c r="E58" i="4"/>
  <c r="D58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C49" i="4"/>
  <c r="C48" i="4"/>
  <c r="J47" i="4"/>
  <c r="I47" i="4"/>
  <c r="H47" i="4"/>
  <c r="G47" i="4"/>
  <c r="F47" i="4"/>
  <c r="E47" i="4"/>
  <c r="D47" i="4"/>
  <c r="C47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C41" i="4"/>
  <c r="C39" i="4"/>
  <c r="C40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C36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U21" i="4"/>
  <c r="T21" i="4"/>
  <c r="S21" i="4"/>
  <c r="R21" i="4"/>
  <c r="Q21" i="4"/>
  <c r="J21" i="4"/>
  <c r="I21" i="4"/>
  <c r="H21" i="4"/>
  <c r="G21" i="4"/>
  <c r="F21" i="4"/>
  <c r="E21" i="4"/>
  <c r="D21" i="4"/>
  <c r="C21" i="4"/>
  <c r="J16" i="4"/>
  <c r="I16" i="4"/>
  <c r="H16" i="4"/>
  <c r="G16" i="4"/>
  <c r="F16" i="4"/>
  <c r="E16" i="4"/>
  <c r="D16" i="4"/>
  <c r="C16" i="4"/>
  <c r="J15" i="4"/>
  <c r="J17" i="4" s="1"/>
  <c r="I15" i="4"/>
  <c r="H15" i="4"/>
  <c r="H17" i="4" s="1"/>
  <c r="G15" i="4"/>
  <c r="F15" i="4"/>
  <c r="E15" i="4"/>
  <c r="E17" i="4" s="1"/>
  <c r="D15" i="4"/>
  <c r="C15" i="4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J10" i="4"/>
  <c r="I10" i="4"/>
  <c r="H10" i="4"/>
  <c r="G10" i="4"/>
  <c r="F10" i="4"/>
  <c r="E10" i="4"/>
  <c r="D10" i="4"/>
  <c r="C10" i="4"/>
  <c r="Q1" i="4"/>
  <c r="R1" i="4" s="1"/>
  <c r="S1" i="4" s="1"/>
  <c r="T1" i="4" s="1"/>
  <c r="U1" i="4" s="1"/>
  <c r="I1" i="4"/>
  <c r="H1" i="4" s="1"/>
  <c r="G1" i="4" s="1"/>
  <c r="F1" i="4" s="1"/>
  <c r="E1" i="4" s="1"/>
  <c r="D1" i="4" s="1"/>
  <c r="C1" i="4" s="1"/>
  <c r="D31" i="4" l="1"/>
  <c r="H30" i="4"/>
  <c r="I30" i="4"/>
  <c r="J30" i="4"/>
  <c r="C30" i="4"/>
  <c r="D30" i="4"/>
  <c r="E30" i="4"/>
  <c r="F30" i="4"/>
  <c r="G30" i="4"/>
  <c r="E38" i="4"/>
  <c r="H19" i="4"/>
  <c r="F38" i="4"/>
  <c r="J18" i="4"/>
  <c r="C31" i="4"/>
  <c r="E59" i="4"/>
  <c r="J38" i="4"/>
  <c r="G31" i="4"/>
  <c r="I17" i="4"/>
  <c r="I19" i="4" s="1"/>
  <c r="H31" i="4"/>
  <c r="D17" i="4"/>
  <c r="D19" i="4" s="1"/>
  <c r="H38" i="4"/>
  <c r="G18" i="4"/>
  <c r="F17" i="4"/>
  <c r="F19" i="4" s="1"/>
  <c r="I38" i="4"/>
  <c r="I31" i="4"/>
  <c r="C38" i="4"/>
  <c r="J31" i="4"/>
  <c r="C17" i="4"/>
  <c r="C19" i="4" s="1"/>
  <c r="G38" i="4"/>
  <c r="F31" i="4"/>
  <c r="E31" i="4"/>
  <c r="G17" i="4"/>
  <c r="G19" i="4" s="1"/>
  <c r="D38" i="4"/>
  <c r="F13" i="4"/>
  <c r="G13" i="4"/>
  <c r="E18" i="4"/>
  <c r="C18" i="4"/>
  <c r="E13" i="4"/>
  <c r="D18" i="4"/>
  <c r="D13" i="4"/>
  <c r="H13" i="4"/>
  <c r="I13" i="4"/>
  <c r="H18" i="4"/>
  <c r="J13" i="4"/>
  <c r="J19" i="4"/>
  <c r="C13" i="4"/>
  <c r="I18" i="4"/>
  <c r="F59" i="4"/>
  <c r="E19" i="4"/>
  <c r="H59" i="4"/>
  <c r="I59" i="4"/>
  <c r="J59" i="4"/>
  <c r="F18" i="4"/>
  <c r="D59" i="4"/>
  <c r="G59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H42" i="4" l="1"/>
  <c r="H43" i="4" s="1"/>
  <c r="E42" i="4"/>
  <c r="E43" i="4" s="1"/>
  <c r="F42" i="4"/>
  <c r="F43" i="4" s="1"/>
  <c r="I42" i="4"/>
  <c r="I43" i="4" s="1"/>
  <c r="G42" i="4"/>
  <c r="G43" i="4" s="1"/>
  <c r="D42" i="4"/>
  <c r="D43" i="4" s="1"/>
  <c r="J42" i="4"/>
  <c r="J43" i="4" s="1"/>
  <c r="C42" i="4"/>
  <c r="C43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B69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C72" i="3" l="1"/>
  <c r="B72" i="3"/>
  <c r="D41" i="3"/>
  <c r="H22" i="3"/>
  <c r="J23" i="3"/>
  <c r="B41" i="3"/>
  <c r="C41" i="3"/>
  <c r="E41" i="3"/>
  <c r="B12" i="3"/>
  <c r="B13" i="3" s="1"/>
  <c r="C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51" i="4" s="1"/>
  <c r="G57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51" i="4" s="1"/>
  <c r="C57" i="4" s="1"/>
  <c r="B49" i="3"/>
  <c r="B18" i="3"/>
  <c r="B19" i="3" s="1"/>
  <c r="C35" i="3"/>
  <c r="D35" i="3"/>
  <c r="D15" i="3"/>
  <c r="E51" i="4" s="1"/>
  <c r="E57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I51" i="4" l="1"/>
  <c r="I57" i="4" s="1"/>
  <c r="J51" i="4"/>
  <c r="J57" i="4" s="1"/>
  <c r="D51" i="4"/>
  <c r="D57" i="4" s="1"/>
  <c r="H51" i="4"/>
  <c r="H57" i="4" s="1"/>
  <c r="F51" i="4"/>
  <c r="F57" i="4" s="1"/>
  <c r="G11" i="3"/>
  <c r="H6" i="4"/>
  <c r="H46" i="4"/>
  <c r="F46" i="4"/>
  <c r="F6" i="4"/>
  <c r="F7" i="4"/>
  <c r="F45" i="4"/>
  <c r="E46" i="4"/>
  <c r="E6" i="4"/>
  <c r="F16" i="3"/>
  <c r="G52" i="4"/>
  <c r="E7" i="4"/>
  <c r="E45" i="4"/>
  <c r="I45" i="4"/>
  <c r="I7" i="4"/>
  <c r="E16" i="3"/>
  <c r="E52" i="4"/>
  <c r="G45" i="4"/>
  <c r="G7" i="4"/>
  <c r="J7" i="4"/>
  <c r="J45" i="4"/>
  <c r="C7" i="4"/>
  <c r="C45" i="4"/>
  <c r="H13" i="3"/>
  <c r="I8" i="4" s="1"/>
  <c r="I6" i="4"/>
  <c r="I46" i="4"/>
  <c r="H36" i="3"/>
  <c r="J6" i="4"/>
  <c r="J46" i="4"/>
  <c r="G6" i="4"/>
  <c r="G46" i="4"/>
  <c r="H19" i="3"/>
  <c r="H45" i="4"/>
  <c r="H7" i="4"/>
  <c r="D7" i="4"/>
  <c r="D45" i="4"/>
  <c r="C46" i="4"/>
  <c r="C6" i="4"/>
  <c r="D6" i="4"/>
  <c r="D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8" i="4" s="1"/>
  <c r="G192" i="3"/>
  <c r="H9" i="3"/>
  <c r="C16" i="3"/>
  <c r="I36" i="3"/>
  <c r="F36" i="3"/>
  <c r="I9" i="3"/>
  <c r="G13" i="3"/>
  <c r="H8" i="4" s="1"/>
  <c r="I5" i="3"/>
  <c r="I19" i="3"/>
  <c r="C5" i="3"/>
  <c r="D5" i="4" s="1"/>
  <c r="I16" i="3"/>
  <c r="G16" i="3"/>
  <c r="K114" i="3"/>
  <c r="G36" i="3"/>
  <c r="D13" i="3"/>
  <c r="E8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8" i="4" s="1"/>
  <c r="B5" i="3"/>
  <c r="C5" i="4" s="1"/>
  <c r="F13" i="3"/>
  <c r="G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H52" i="4" l="1"/>
  <c r="E53" i="4"/>
  <c r="E54" i="4" s="1"/>
  <c r="E65" i="4" s="1"/>
  <c r="F52" i="4"/>
  <c r="G53" i="4"/>
  <c r="G54" i="4"/>
  <c r="G65" i="4" s="1"/>
  <c r="D52" i="4"/>
  <c r="I53" i="4"/>
  <c r="I54" i="4" s="1"/>
  <c r="I65" i="4" s="1"/>
  <c r="J53" i="4"/>
  <c r="J54" i="4" s="1"/>
  <c r="J65" i="4" s="1"/>
  <c r="J52" i="4"/>
  <c r="C53" i="4"/>
  <c r="C54" i="4" s="1"/>
  <c r="C65" i="4" s="1"/>
  <c r="C67" i="4" s="1"/>
  <c r="D66" i="4" s="1"/>
  <c r="D53" i="4"/>
  <c r="D54" i="4" s="1"/>
  <c r="D65" i="4" s="1"/>
  <c r="D67" i="4" s="1"/>
  <c r="E66" i="4" s="1"/>
  <c r="F53" i="4"/>
  <c r="F54" i="4" s="1"/>
  <c r="F65" i="4" s="1"/>
  <c r="H53" i="4"/>
  <c r="H54" i="4" s="1"/>
  <c r="H65" i="4" s="1"/>
  <c r="I52" i="4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3" i="3"/>
  <c r="I3" i="4" s="1"/>
  <c r="H200" i="3"/>
  <c r="H196" i="3"/>
  <c r="H203" i="3"/>
  <c r="E3" i="3"/>
  <c r="F3" i="4" s="1"/>
  <c r="E193" i="3"/>
  <c r="I3" i="3"/>
  <c r="J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B92" i="3"/>
  <c r="D90" i="3"/>
  <c r="D92" i="3" s="1"/>
  <c r="I148" i="3"/>
  <c r="B3" i="3"/>
  <c r="C3" i="3"/>
  <c r="D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E67" i="4" l="1"/>
  <c r="F66" i="4" s="1"/>
  <c r="F67" i="4" s="1"/>
  <c r="G66" i="4" s="1"/>
  <c r="G67" i="4" s="1"/>
  <c r="H66" i="4" s="1"/>
  <c r="H67" i="4" s="1"/>
  <c r="I66" i="4" s="1"/>
  <c r="I67" i="4" s="1"/>
  <c r="J66" i="4" s="1"/>
  <c r="J67" i="4" s="1"/>
  <c r="C3" i="4"/>
  <c r="B14" i="3"/>
  <c r="C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9" i="4" s="1"/>
  <c r="E71" i="3"/>
  <c r="E81" i="3"/>
  <c r="E78" i="3"/>
  <c r="E75" i="3"/>
  <c r="E68" i="3"/>
  <c r="C20" i="3"/>
  <c r="C17" i="3"/>
  <c r="C14" i="3"/>
  <c r="D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9" i="4" s="1"/>
  <c r="E10" i="3"/>
  <c r="E17" i="3"/>
  <c r="E7" i="3"/>
  <c r="H10" i="3"/>
  <c r="H20" i="3"/>
  <c r="H14" i="3"/>
  <c r="I9" i="4" s="1"/>
  <c r="H17" i="3"/>
  <c r="H7" i="3"/>
  <c r="G17" i="3"/>
  <c r="G20" i="3"/>
  <c r="G14" i="3"/>
  <c r="H9" i="4" s="1"/>
  <c r="G10" i="3"/>
  <c r="G7" i="3"/>
  <c r="I14" i="3"/>
  <c r="J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M4" i="3" l="1"/>
  <c r="L22" i="3"/>
  <c r="J115" i="3"/>
  <c r="M84" i="3"/>
  <c r="L115" i="3"/>
  <c r="J4" i="3"/>
  <c r="M115" i="3"/>
  <c r="J22" i="3"/>
  <c r="K22" i="3"/>
  <c r="N22" i="3"/>
  <c r="K84" i="3"/>
  <c r="N53" i="3"/>
  <c r="L4" i="3"/>
  <c r="N84" i="3"/>
  <c r="M53" i="3"/>
  <c r="K53" i="3"/>
  <c r="N115" i="3"/>
  <c r="N4" i="3"/>
  <c r="L84" i="3"/>
  <c r="J84" i="3"/>
  <c r="L53" i="3"/>
  <c r="K115" i="3"/>
  <c r="K4" i="3"/>
  <c r="M22" i="3"/>
  <c r="J5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<sst xmlns="http://schemas.openxmlformats.org/spreadsheetml/2006/main" count="553" uniqueCount="235">
  <si>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</si>
  <si>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</si>
  <si>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</si>
  <si>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</si>
  <si>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</si>
  <si>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</si>
  <si>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</si>
  <si>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</si>
  <si>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</si>
  <si>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</si>
  <si>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</si>
  <si>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</si>
  <si>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</si>
  <si>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</si>
  <si>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</si>
  <si>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</si>
  <si>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</si>
  <si>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</si>
  <si>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</si>
  <si>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</si>
  <si>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</si>
  <si>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</si>
  <si>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</si>
  <si>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</si>
  <si>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</si>
  <si>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</si>
  <si>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</si>
  <si>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</si>
  <si>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</si>
  <si>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</si>
  <si>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</si>
  <si>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</si>
  <si>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</si>
  <si>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</si>
  <si>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</si>
  <si>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</si>
  <si>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</si>
  <si>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</si>
  <si>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</si>
  <si>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</si>
  <si>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</si>
  <si>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</si>
  <si>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</si>
  <si>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</si>
  <si>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</si>
  <si>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</si>
  <si>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</si>
  <si>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</si>
  <si>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</si>
  <si>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</si>
  <si>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</si>
  <si>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</si>
  <si>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</si>
  <si>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</si>
  <si>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</si>
  <si>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</si>
  <si>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</si>
  <si>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</si>
  <si>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</si>
  <si>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</si>
  <si>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</si>
  <si>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</si>
  <si>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</si>
  <si>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</si>
  <si>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</si>
  <si>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</si>
  <si>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</si>
  <si>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</si>
  <si>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</si>
  <si>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</si>
  <si>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</si>
  <si>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</si>
  <si>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</si>
  <si>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</si>
  <si>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</si>
  <si>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</si>
  <si>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</si>
  <si>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</si>
  <si>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</si>
  <si>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</si>
  <si>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</si>
  <si>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</si>
  <si>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</si>
  <si>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</si>
  <si>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</si>
  <si>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</si>
  <si>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</si>
  <si>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</si>
  <si>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</si>
  <si>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</si>
  <si>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</si>
  <si>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</si>
  <si>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</si>
  <si>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</si>
  <si>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</si>
  <si>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</si>
  <si>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</si>
  <si>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</si>
  <si>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</si>
  <si>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</si>
  <si>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</si>
  <si>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</si>
  <si>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</si>
  <si>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</si>
  <si>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</si>
  <si>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</si>
  <si>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</si>
  <si>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</si>
  <si>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</si>
  <si>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</si>
  <si>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</si>
  <si>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</si>
  <si>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</si>
  <si>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</si>
  <si>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</si>
  <si>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</si>
  <si>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</si>
  <si>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</si>
  <si>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</si>
  <si>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</si>
  <si>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</si>
  <si>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</si>
  <si>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</si>
  <si>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</si>
  <si>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</si>
  <si>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</si>
  <si>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</si>
  <si>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</si>
  <si>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</si>
  <si>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</si>
  <si>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</si>
  <si>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</si>
  <si>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</si>
  <si>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</si>
  <si>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</si>
  <si>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</si>
  <si>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</si>
  <si>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</si>
  <si>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</si>
  <si>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</si>
  <si>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</si>
  <si>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</si>
  <si>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</si>
  <si>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</si>
  <si>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</si>
  <si>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</si>
  <si>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</si>
  <si>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</si>
  <si>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</si>
  <si>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</si>
  <si>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</si>
  <si>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</si>
  <si>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</si>
  <si>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</si>
  <si>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</si>
  <si>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</si>
  <si>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</si>
  <si>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</si>
  <si>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</si>
  <si>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</si>
  <si>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</si>
  <si>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</si>
  <si>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</si>
  <si>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</si>
  <si>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</si>
  <si>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</si>
  <si>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</si>
  <si>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</si>
  <si>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</si>
  <si>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</si>
  <si>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</si>
  <si>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</si>
  <si>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</si>
  <si>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</si>
  <si>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</si>
  <si>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</si>
  <si>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</si>
  <si>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</si>
  <si>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</si>
  <si>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</si>
  <si>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</si>
  <si>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</si>
  <si>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</si>
  <si>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</si>
  <si>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</si>
  <si>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</si>
  <si>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</si>
  <si>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</si>
  <si>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</si>
  <si>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</si>
  <si>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</si>
  <si>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</si>
  <si>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</si>
  <si>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</si>
  <si>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</si>
  <si>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</si>
  <si>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</si>
  <si>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</si>
  <si>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</si>
  <si>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</si>
  <si>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</si>
  <si>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</si>
  <si>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</si>
  <si>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</si>
  <si>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</si>
  <si>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</si>
  <si>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</si>
  <si>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</si>
  <si>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</si>
  <si>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</si>
  <si>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</si>
  <si>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</si>
  <si>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</si>
  <si>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</si>
  <si>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</si>
  <si>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</si>
  <si>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</si>
  <si>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</si>
  <si>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</si>
  <si>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</si>
  <si>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</si>
  <si>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</si>
  <si>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</si>
  <si>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</si>
  <si>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</si>
  <si>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</si>
  <si>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</si>
  <si>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</si>
  <si>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</si>
  <si>
    <t>Should be the addtion of rows 65+66 from above</t>
  </si>
  <si>
    <t>add Historicals row 82 to this</t>
  </si>
  <si>
    <t>Remove Historicals row 84 from this</t>
  </si>
  <si>
    <t>Cell J66 should be linked to cell I67, except for CellC66, all others have to be linked to the previous year ending cash balance</t>
  </si>
  <si>
    <t>Should be the addition of rows 54 + 57 + 63 + 64 from above</t>
  </si>
  <si>
    <t>Add row 61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</si>
</sst>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76" activePane="bottomLeft" state="frozen"/>
      <selection pane="bottomLeft" activeCell="E88" sqref="E88:E97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9"/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8">
        <v>30601</v>
      </c>
      <c r="D2" s="28">
        <v>32376</v>
      </c>
      <c r="E2" s="28">
        <v>34350</v>
      </c>
      <c r="F2" s="28">
        <v>36397</v>
      </c>
      <c r="G2" s="28">
        <v>39117</v>
      </c>
      <c r="H2" s="28">
        <v>37403</v>
      </c>
      <c r="I2" s="28">
        <v>44538</v>
      </c>
      <c r="J2" s="28">
        <v>46710</v>
      </c>
    </row>
    <row r="3" spans="1:10" x14ac:dyDescent="0.3">
      <c r="A3" s="15" t="s">
        <v>28</v>
      </c>
      <c r="B3" s="15"/>
      <c r="C3" s="33">
        <v>16534</v>
      </c>
      <c r="D3" s="33">
        <v>17405</v>
      </c>
      <c r="E3" s="33">
        <v>19038</v>
      </c>
      <c r="F3" s="33">
        <v>20441</v>
      </c>
      <c r="G3" s="33">
        <v>21643</v>
      </c>
      <c r="H3" s="33">
        <v>21162</v>
      </c>
      <c r="I3" s="33">
        <v>24576</v>
      </c>
      <c r="J3" s="33">
        <v>25231</v>
      </c>
    </row>
    <row r="4" spans="1:10" s="1" customFormat="1" x14ac:dyDescent="0.3">
      <c r="A4" s="1" t="s">
        <v>4</v>
      </c>
      <c r="C4" s="31">
        <v>14067</v>
      </c>
      <c r="D4" s="31">
        <v>14971</v>
      </c>
      <c r="E4" s="31">
        <v>15312</v>
      </c>
      <c r="F4" s="31">
        <v>15956</v>
      </c>
      <c r="G4" s="31">
        <v>17474</v>
      </c>
      <c r="H4" s="31">
        <v>16241</v>
      </c>
      <c r="I4" s="31">
        <v>19962</v>
      </c>
      <c r="J4" s="31">
        <v>21479</v>
      </c>
    </row>
    <row r="5" spans="1:10" x14ac:dyDescent="0.3">
      <c r="A5" s="7" t="s">
        <v>21</v>
      </c>
      <c r="B5" s="7"/>
      <c r="C5" s="28">
        <v>3213</v>
      </c>
      <c r="D5" s="28">
        <v>3278</v>
      </c>
      <c r="E5" s="28">
        <v>3341</v>
      </c>
      <c r="F5" s="28">
        <v>3577</v>
      </c>
      <c r="G5" s="28">
        <v>3753</v>
      </c>
      <c r="H5" s="28">
        <v>3592</v>
      </c>
      <c r="I5" s="28">
        <v>3114</v>
      </c>
      <c r="J5" s="28">
        <v>3850</v>
      </c>
    </row>
    <row r="6" spans="1:10" x14ac:dyDescent="0.3">
      <c r="A6" s="7" t="s">
        <v>22</v>
      </c>
      <c r="B6" s="7"/>
      <c r="C6" s="28">
        <v>6679</v>
      </c>
      <c r="D6" s="28">
        <v>7191</v>
      </c>
      <c r="E6" s="28">
        <v>7222</v>
      </c>
      <c r="F6" s="28">
        <v>7934</v>
      </c>
      <c r="G6" s="28">
        <v>8949</v>
      </c>
      <c r="H6" s="28">
        <v>9534</v>
      </c>
      <c r="I6" s="28">
        <v>9911</v>
      </c>
      <c r="J6" s="28">
        <v>10954</v>
      </c>
    </row>
    <row r="7" spans="1:10" x14ac:dyDescent="0.3">
      <c r="A7" s="14" t="s">
        <v>23</v>
      </c>
      <c r="B7" s="14"/>
      <c r="C7" s="32">
        <v>9892</v>
      </c>
      <c r="D7" s="32">
        <v>10469</v>
      </c>
      <c r="E7" s="32">
        <v>10563</v>
      </c>
      <c r="F7" s="32">
        <v>11511</v>
      </c>
      <c r="G7" s="32">
        <v>12702</v>
      </c>
      <c r="H7" s="32">
        <v>13126</v>
      </c>
      <c r="I7" s="32">
        <v>13025</v>
      </c>
      <c r="J7" s="32">
        <v>14804</v>
      </c>
    </row>
    <row r="8" spans="1:10" x14ac:dyDescent="0.3">
      <c r="A8" s="2" t="s">
        <v>24</v>
      </c>
      <c r="B8" s="2"/>
      <c r="C8" s="28">
        <v>28</v>
      </c>
      <c r="D8" s="28">
        <v>19</v>
      </c>
      <c r="E8" s="28">
        <v>59</v>
      </c>
      <c r="F8" s="28">
        <v>54</v>
      </c>
      <c r="G8" s="28">
        <v>49</v>
      </c>
      <c r="H8" s="28">
        <v>89</v>
      </c>
      <c r="I8" s="28">
        <v>262</v>
      </c>
      <c r="J8" s="28">
        <v>205</v>
      </c>
    </row>
    <row r="9" spans="1:10" x14ac:dyDescent="0.3">
      <c r="A9" s="2" t="s">
        <v>5</v>
      </c>
      <c r="B9" s="2"/>
      <c r="C9" s="28">
        <v>-58</v>
      </c>
      <c r="D9" s="28">
        <v>-140</v>
      </c>
      <c r="E9" s="28">
        <v>-196</v>
      </c>
      <c r="F9" s="28">
        <v>66</v>
      </c>
      <c r="G9" s="28">
        <v>-78</v>
      </c>
      <c r="H9" s="28">
        <v>139</v>
      </c>
      <c r="I9" s="28">
        <v>14</v>
      </c>
      <c r="J9" s="28">
        <v>-181</v>
      </c>
    </row>
    <row r="10" spans="1:10" x14ac:dyDescent="0.3">
      <c r="A10" s="4" t="s">
        <v>25</v>
      </c>
      <c r="B10" s="4"/>
      <c r="C10" s="29">
        <v>4205</v>
      </c>
      <c r="D10" s="29">
        <v>4623</v>
      </c>
      <c r="E10" s="29">
        <v>4886</v>
      </c>
      <c r="F10" s="29">
        <v>4325</v>
      </c>
      <c r="G10" s="29">
        <v>4801</v>
      </c>
      <c r="H10" s="29">
        <v>2887</v>
      </c>
      <c r="I10" s="29">
        <v>6661</v>
      </c>
      <c r="J10" s="29">
        <v>6651</v>
      </c>
    </row>
    <row r="11" spans="1:10" x14ac:dyDescent="0.3">
      <c r="A11" s="2" t="s">
        <v>26</v>
      </c>
      <c r="B11" s="2"/>
      <c r="C11" s="28">
        <v>932</v>
      </c>
      <c r="D11" s="28">
        <v>863</v>
      </c>
      <c r="E11" s="28">
        <v>646</v>
      </c>
      <c r="F11" s="28">
        <v>2392</v>
      </c>
      <c r="G11" s="28">
        <v>772</v>
      </c>
      <c r="H11" s="28">
        <v>348</v>
      </c>
      <c r="I11" s="28">
        <v>934</v>
      </c>
      <c r="J11" s="28">
        <v>605</v>
      </c>
    </row>
    <row r="12" spans="1:10" ht="15" thickBot="1" x14ac:dyDescent="0.35">
      <c r="A12" s="5" t="s">
        <v>29</v>
      </c>
      <c r="B12" s="5"/>
      <c r="C12" s="30">
        <v>3273</v>
      </c>
      <c r="D12" s="30">
        <v>3760</v>
      </c>
      <c r="E12" s="30">
        <v>4240</v>
      </c>
      <c r="F12" s="30">
        <v>1933</v>
      </c>
      <c r="G12" s="30">
        <v>4029</v>
      </c>
      <c r="H12" s="30">
        <v>2539</v>
      </c>
      <c r="I12" s="30">
        <v>5727</v>
      </c>
      <c r="J12" s="30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4">
        <v>1558.8</v>
      </c>
      <c r="I17" s="34">
        <v>1573</v>
      </c>
      <c r="J17" s="34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4">
        <v>1618.4</v>
      </c>
      <c r="I18" s="34">
        <v>1609.4</v>
      </c>
      <c r="J18" s="34">
        <v>1610.8</v>
      </c>
    </row>
    <row r="20" spans="1:10" s="8" customFormat="1" x14ac:dyDescent="0.3">
      <c r="A20" s="8" t="s">
        <v>2</v>
      </c>
      <c r="C20" s="35">
        <v>0.05</v>
      </c>
      <c r="D20" s="35">
        <v>0.05</v>
      </c>
      <c r="E20" s="35">
        <v>0.05</v>
      </c>
      <c r="F20" s="35">
        <v>0</v>
      </c>
      <c r="G20" s="35">
        <v>0</v>
      </c>
      <c r="H20" s="35">
        <v>-0.03</v>
      </c>
      <c r="I20" s="35">
        <v>0</v>
      </c>
      <c r="J20" s="35">
        <v>0</v>
      </c>
    </row>
    <row r="22" spans="1:10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3">
      <c r="A23" s="1" t="s">
        <v>30</v>
      </c>
      <c r="B23" s="1"/>
    </row>
    <row r="24" spans="1:10" x14ac:dyDescent="0.3">
      <c r="A24" s="36" t="s">
        <v>31</v>
      </c>
      <c r="B24" s="36"/>
      <c r="C24" s="84"/>
      <c r="D24" s="84"/>
      <c r="E24" s="84"/>
      <c r="F24" s="84"/>
      <c r="G24" s="84"/>
      <c r="H24" s="84"/>
      <c r="I24" s="84"/>
      <c r="J24" s="84"/>
    </row>
    <row r="25" spans="1:10" x14ac:dyDescent="0.3">
      <c r="A25" s="7" t="s">
        <v>32</v>
      </c>
      <c r="B25" s="7"/>
      <c r="C25" s="84">
        <v>3852</v>
      </c>
      <c r="D25" s="84">
        <v>3138</v>
      </c>
      <c r="E25" s="84">
        <v>3808</v>
      </c>
      <c r="F25" s="84">
        <v>4249</v>
      </c>
      <c r="G25" s="84">
        <v>4466</v>
      </c>
      <c r="H25" s="84">
        <v>8348</v>
      </c>
      <c r="I25" s="84">
        <v>9889</v>
      </c>
      <c r="J25" s="84">
        <v>8574</v>
      </c>
    </row>
    <row r="26" spans="1:10" x14ac:dyDescent="0.3">
      <c r="A26" s="7" t="s">
        <v>33</v>
      </c>
      <c r="B26" s="7"/>
      <c r="C26" s="84">
        <v>2072</v>
      </c>
      <c r="D26" s="84">
        <v>2319</v>
      </c>
      <c r="E26" s="84">
        <v>2371</v>
      </c>
      <c r="F26" s="84">
        <v>996</v>
      </c>
      <c r="G26" s="84">
        <v>197</v>
      </c>
      <c r="H26" s="84">
        <v>439</v>
      </c>
      <c r="I26" s="84">
        <v>3587</v>
      </c>
      <c r="J26" s="84">
        <v>4423</v>
      </c>
    </row>
    <row r="27" spans="1:10" x14ac:dyDescent="0.3">
      <c r="A27" s="7" t="s">
        <v>34</v>
      </c>
      <c r="B27" s="7">
        <v>3434</v>
      </c>
      <c r="C27" s="84">
        <v>3358</v>
      </c>
      <c r="D27" s="84">
        <v>3241</v>
      </c>
      <c r="E27" s="84">
        <v>3677</v>
      </c>
      <c r="F27" s="84">
        <v>3498</v>
      </c>
      <c r="G27" s="84">
        <v>4272</v>
      </c>
      <c r="H27" s="84">
        <v>2749</v>
      </c>
      <c r="I27" s="84">
        <v>4463</v>
      </c>
      <c r="J27" s="84">
        <v>4667</v>
      </c>
    </row>
    <row r="28" spans="1:10" x14ac:dyDescent="0.3">
      <c r="A28" s="7" t="s">
        <v>35</v>
      </c>
      <c r="B28" s="7">
        <v>3947</v>
      </c>
      <c r="C28" s="84">
        <v>4337</v>
      </c>
      <c r="D28" s="84">
        <v>4838</v>
      </c>
      <c r="E28" s="84">
        <v>5055</v>
      </c>
      <c r="F28" s="84">
        <v>5261</v>
      </c>
      <c r="G28" s="84">
        <v>5622</v>
      </c>
      <c r="H28" s="84">
        <v>7367</v>
      </c>
      <c r="I28" s="84">
        <v>6854</v>
      </c>
      <c r="J28" s="84">
        <v>8420</v>
      </c>
    </row>
    <row r="29" spans="1:10" x14ac:dyDescent="0.3">
      <c r="A29" s="7" t="s">
        <v>67</v>
      </c>
      <c r="B29" s="7"/>
      <c r="C29" s="84">
        <v>389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1:10" x14ac:dyDescent="0.3">
      <c r="A30" s="7" t="s">
        <v>36</v>
      </c>
      <c r="B30" s="7"/>
      <c r="C30" s="84">
        <v>1968</v>
      </c>
      <c r="D30" s="84">
        <v>1489</v>
      </c>
      <c r="E30" s="84">
        <v>1150</v>
      </c>
      <c r="F30" s="84">
        <v>1130</v>
      </c>
      <c r="G30" s="84">
        <v>1968</v>
      </c>
      <c r="H30" s="84">
        <v>1653</v>
      </c>
      <c r="I30" s="84">
        <v>1498</v>
      </c>
      <c r="J30" s="84">
        <v>2129</v>
      </c>
    </row>
    <row r="31" spans="1:10" x14ac:dyDescent="0.3">
      <c r="A31" s="4" t="s">
        <v>10</v>
      </c>
      <c r="B31" s="4"/>
      <c r="C31" s="85">
        <v>15976</v>
      </c>
      <c r="D31" s="85">
        <v>15025</v>
      </c>
      <c r="E31" s="85">
        <v>16061</v>
      </c>
      <c r="F31" s="85">
        <v>15134</v>
      </c>
      <c r="G31" s="85">
        <v>16525</v>
      </c>
      <c r="H31" s="85">
        <v>20556</v>
      </c>
      <c r="I31" s="85">
        <v>26291</v>
      </c>
      <c r="J31" s="85">
        <v>28213</v>
      </c>
    </row>
    <row r="32" spans="1:10" x14ac:dyDescent="0.3">
      <c r="A32" s="2" t="s">
        <v>37</v>
      </c>
      <c r="B32" s="2"/>
      <c r="C32" s="84">
        <v>3011</v>
      </c>
      <c r="D32" s="84">
        <v>3520</v>
      </c>
      <c r="E32" s="84">
        <v>3989</v>
      </c>
      <c r="F32" s="84">
        <v>4454</v>
      </c>
      <c r="G32" s="84">
        <v>4744</v>
      </c>
      <c r="H32" s="84">
        <v>4866</v>
      </c>
      <c r="I32" s="84">
        <v>4904</v>
      </c>
      <c r="J32" s="84">
        <v>4791</v>
      </c>
    </row>
    <row r="33" spans="1:10" x14ac:dyDescent="0.3">
      <c r="A33" s="2" t="s">
        <v>38</v>
      </c>
      <c r="B33" s="2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3097</v>
      </c>
      <c r="I33" s="84">
        <v>3113</v>
      </c>
      <c r="J33" s="84">
        <v>2926</v>
      </c>
    </row>
    <row r="34" spans="1:10" x14ac:dyDescent="0.3">
      <c r="A34" s="2" t="s">
        <v>39</v>
      </c>
      <c r="B34" s="2"/>
      <c r="C34" s="84">
        <v>281</v>
      </c>
      <c r="D34" s="84">
        <v>281</v>
      </c>
      <c r="E34" s="84">
        <v>283</v>
      </c>
      <c r="F34" s="84">
        <v>285</v>
      </c>
      <c r="G34" s="84">
        <v>283</v>
      </c>
      <c r="H34" s="84">
        <v>274</v>
      </c>
      <c r="I34" s="84">
        <v>269</v>
      </c>
      <c r="J34" s="84">
        <v>286</v>
      </c>
    </row>
    <row r="35" spans="1:10" x14ac:dyDescent="0.3">
      <c r="A35" s="2" t="s">
        <v>40</v>
      </c>
      <c r="B35" s="2"/>
      <c r="C35" s="84">
        <v>131</v>
      </c>
      <c r="D35" s="84">
        <v>131</v>
      </c>
      <c r="E35" s="84">
        <v>139</v>
      </c>
      <c r="F35" s="84">
        <v>154</v>
      </c>
      <c r="G35" s="84">
        <v>154</v>
      </c>
      <c r="H35" s="84">
        <v>223</v>
      </c>
      <c r="I35" s="84">
        <v>242</v>
      </c>
      <c r="J35" s="84">
        <v>284</v>
      </c>
    </row>
    <row r="36" spans="1:10" x14ac:dyDescent="0.3">
      <c r="A36" s="2" t="s">
        <v>41</v>
      </c>
      <c r="B36" s="2"/>
      <c r="C36" s="84">
        <v>2201</v>
      </c>
      <c r="D36" s="84">
        <v>2439</v>
      </c>
      <c r="E36" s="84">
        <v>2787</v>
      </c>
      <c r="F36" s="84">
        <v>2509</v>
      </c>
      <c r="G36" s="84">
        <v>2011</v>
      </c>
      <c r="H36" s="84">
        <v>2326</v>
      </c>
      <c r="I36" s="84">
        <v>2921</v>
      </c>
      <c r="J36" s="84">
        <v>3821</v>
      </c>
    </row>
    <row r="37" spans="1:10" ht="15" thickBot="1" x14ac:dyDescent="0.35">
      <c r="A37" s="5" t="s">
        <v>42</v>
      </c>
      <c r="B37" s="5"/>
      <c r="C37" s="86">
        <v>21600</v>
      </c>
      <c r="D37" s="86">
        <v>21396</v>
      </c>
      <c r="E37" s="86">
        <v>23259</v>
      </c>
      <c r="F37" s="86">
        <v>22536</v>
      </c>
      <c r="G37" s="86">
        <v>23717</v>
      </c>
      <c r="H37" s="86">
        <v>31342</v>
      </c>
      <c r="I37" s="86">
        <v>37740</v>
      </c>
      <c r="J37" s="86">
        <v>40321</v>
      </c>
    </row>
    <row r="38" spans="1:10" ht="15" thickTop="1" x14ac:dyDescent="0.3">
      <c r="A38" s="1" t="s">
        <v>43</v>
      </c>
      <c r="B38" s="1"/>
      <c r="C38" s="84"/>
      <c r="D38" s="84"/>
      <c r="E38" s="84"/>
      <c r="F38" s="84"/>
      <c r="G38" s="84"/>
      <c r="H38" s="84"/>
      <c r="I38" s="84"/>
      <c r="J38" s="84"/>
    </row>
    <row r="39" spans="1:10" x14ac:dyDescent="0.3">
      <c r="A39" s="2" t="s">
        <v>44</v>
      </c>
      <c r="B39" s="2"/>
      <c r="C39" s="84"/>
      <c r="D39" s="84"/>
      <c r="E39" s="84"/>
      <c r="F39" s="84"/>
      <c r="G39" s="84"/>
      <c r="H39" s="84"/>
      <c r="I39" s="84"/>
      <c r="J39" s="84"/>
    </row>
    <row r="40" spans="1:10" x14ac:dyDescent="0.3">
      <c r="A40" s="7" t="s">
        <v>45</v>
      </c>
      <c r="B40" s="7"/>
      <c r="C40" s="84">
        <v>107</v>
      </c>
      <c r="D40" s="84">
        <v>44</v>
      </c>
      <c r="E40" s="84">
        <v>6</v>
      </c>
      <c r="F40" s="84">
        <v>6</v>
      </c>
      <c r="G40" s="84">
        <v>6</v>
      </c>
      <c r="H40" s="84">
        <v>3</v>
      </c>
      <c r="I40" s="84">
        <v>0</v>
      </c>
      <c r="J40" s="84">
        <v>500</v>
      </c>
    </row>
    <row r="41" spans="1:10" x14ac:dyDescent="0.3">
      <c r="A41" s="7" t="s">
        <v>46</v>
      </c>
      <c r="B41" s="7"/>
      <c r="C41" s="84">
        <v>74</v>
      </c>
      <c r="D41" s="84">
        <v>1</v>
      </c>
      <c r="E41" s="84">
        <v>325</v>
      </c>
      <c r="F41" s="84">
        <v>336</v>
      </c>
      <c r="G41" s="84">
        <v>9</v>
      </c>
      <c r="H41" s="84">
        <v>248</v>
      </c>
      <c r="I41" s="84">
        <v>2</v>
      </c>
      <c r="J41" s="84">
        <v>10</v>
      </c>
    </row>
    <row r="42" spans="1:10" x14ac:dyDescent="0.3">
      <c r="A42" s="7" t="s">
        <v>11</v>
      </c>
      <c r="B42" s="7">
        <v>1930</v>
      </c>
      <c r="C42" s="84">
        <v>2131</v>
      </c>
      <c r="D42" s="84">
        <v>2191</v>
      </c>
      <c r="E42" s="84">
        <v>2048</v>
      </c>
      <c r="F42" s="84">
        <v>2279</v>
      </c>
      <c r="G42" s="84">
        <v>2612</v>
      </c>
      <c r="H42" s="84">
        <v>2248</v>
      </c>
      <c r="I42" s="84">
        <v>2836</v>
      </c>
      <c r="J42" s="84">
        <v>3358</v>
      </c>
    </row>
    <row r="43" spans="1:10" x14ac:dyDescent="0.3">
      <c r="A43" s="7" t="s">
        <v>47</v>
      </c>
      <c r="B43" s="7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445</v>
      </c>
      <c r="I43" s="84">
        <v>467</v>
      </c>
      <c r="J43" s="84">
        <v>420</v>
      </c>
    </row>
    <row r="44" spans="1:10" x14ac:dyDescent="0.3">
      <c r="A44" s="7" t="s">
        <v>12</v>
      </c>
      <c r="B44" s="7"/>
      <c r="C44" s="84">
        <v>3951</v>
      </c>
      <c r="D44" s="84">
        <v>3037</v>
      </c>
      <c r="E44" s="84">
        <v>3011</v>
      </c>
      <c r="F44" s="84">
        <v>3269</v>
      </c>
      <c r="G44" s="84">
        <v>5010</v>
      </c>
      <c r="H44" s="84">
        <v>5184</v>
      </c>
      <c r="I44" s="84">
        <v>6063</v>
      </c>
      <c r="J44" s="84">
        <v>6220</v>
      </c>
    </row>
    <row r="45" spans="1:10" x14ac:dyDescent="0.3">
      <c r="A45" s="7" t="s">
        <v>48</v>
      </c>
      <c r="B45" s="7"/>
      <c r="C45" s="84">
        <v>71</v>
      </c>
      <c r="D45" s="84">
        <v>85</v>
      </c>
      <c r="E45" s="84">
        <v>84</v>
      </c>
      <c r="F45" s="84">
        <v>150</v>
      </c>
      <c r="G45" s="84">
        <v>229</v>
      </c>
      <c r="H45" s="84">
        <v>156</v>
      </c>
      <c r="I45" s="84">
        <v>306</v>
      </c>
      <c r="J45" s="84">
        <v>222</v>
      </c>
    </row>
    <row r="46" spans="1:10" x14ac:dyDescent="0.3">
      <c r="A46" s="4" t="s">
        <v>13</v>
      </c>
      <c r="B46" s="4"/>
      <c r="C46" s="85">
        <v>6334</v>
      </c>
      <c r="D46" s="85">
        <v>5358</v>
      </c>
      <c r="E46" s="85">
        <v>5474</v>
      </c>
      <c r="F46" s="85">
        <v>6040</v>
      </c>
      <c r="G46" s="85">
        <v>7866</v>
      </c>
      <c r="H46" s="85">
        <v>8284</v>
      </c>
      <c r="I46" s="85">
        <v>9674</v>
      </c>
      <c r="J46" s="85">
        <v>10730</v>
      </c>
    </row>
    <row r="47" spans="1:10" x14ac:dyDescent="0.3">
      <c r="A47" s="2" t="s">
        <v>49</v>
      </c>
      <c r="B47" s="2"/>
      <c r="C47" s="84">
        <v>1079</v>
      </c>
      <c r="D47" s="84">
        <v>2010</v>
      </c>
      <c r="E47" s="84">
        <v>3471</v>
      </c>
      <c r="F47" s="84">
        <v>3468</v>
      </c>
      <c r="G47" s="84">
        <v>3464</v>
      </c>
      <c r="H47" s="84">
        <v>9406</v>
      </c>
      <c r="I47" s="84">
        <v>9413</v>
      </c>
      <c r="J47" s="84">
        <v>8920</v>
      </c>
    </row>
    <row r="48" spans="1:10" x14ac:dyDescent="0.3">
      <c r="A48" s="2" t="s">
        <v>50</v>
      </c>
      <c r="B48" s="2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2913</v>
      </c>
      <c r="I48" s="84">
        <v>2931</v>
      </c>
      <c r="J48" s="84">
        <v>2777</v>
      </c>
    </row>
    <row r="49" spans="1:10" x14ac:dyDescent="0.3">
      <c r="A49" s="2" t="s">
        <v>51</v>
      </c>
      <c r="B49" s="2"/>
      <c r="C49" s="84">
        <v>1480</v>
      </c>
      <c r="D49" s="84">
        <v>1770</v>
      </c>
      <c r="E49" s="84">
        <v>1907</v>
      </c>
      <c r="F49" s="84">
        <v>3216</v>
      </c>
      <c r="G49" s="84">
        <v>3347</v>
      </c>
      <c r="H49" s="84">
        <v>2684</v>
      </c>
      <c r="I49" s="84">
        <v>2955</v>
      </c>
      <c r="J49" s="84">
        <v>2613</v>
      </c>
    </row>
    <row r="50" spans="1:10" x14ac:dyDescent="0.3">
      <c r="A50" s="2" t="s">
        <v>52</v>
      </c>
      <c r="B50" s="2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1:10" x14ac:dyDescent="0.3">
      <c r="A51" s="7" t="s">
        <v>53</v>
      </c>
      <c r="B51" s="7"/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1:10" x14ac:dyDescent="0.3">
      <c r="A52" s="2" t="s">
        <v>54</v>
      </c>
      <c r="B52" s="2"/>
      <c r="C52" s="28">
        <v>0</v>
      </c>
      <c r="D52" s="28">
        <v>0</v>
      </c>
      <c r="E52" s="28">
        <v>0</v>
      </c>
      <c r="F52" s="43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0" x14ac:dyDescent="0.3">
      <c r="A53" s="7" t="s">
        <v>55</v>
      </c>
      <c r="B53" s="7"/>
      <c r="C53" s="28">
        <v>0</v>
      </c>
      <c r="D53" s="28">
        <v>0</v>
      </c>
      <c r="E53" s="28">
        <v>0</v>
      </c>
      <c r="F53" s="43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0" x14ac:dyDescent="0.3">
      <c r="A54" s="38" t="s">
        <v>56</v>
      </c>
      <c r="B54" s="38"/>
      <c r="C54" s="28">
        <v>0</v>
      </c>
      <c r="D54" s="28">
        <v>0</v>
      </c>
      <c r="E54" s="28">
        <v>0</v>
      </c>
      <c r="F54" s="43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0" x14ac:dyDescent="0.3">
      <c r="A55" s="38" t="s">
        <v>57</v>
      </c>
      <c r="B55" s="38"/>
      <c r="C55" s="28">
        <v>3</v>
      </c>
      <c r="D55" s="28">
        <v>3</v>
      </c>
      <c r="E55" s="28">
        <v>3</v>
      </c>
      <c r="F55" s="43">
        <v>3</v>
      </c>
      <c r="G55" s="28">
        <v>3</v>
      </c>
      <c r="H55" s="28">
        <v>3</v>
      </c>
      <c r="I55" s="28">
        <v>3</v>
      </c>
      <c r="J55" s="28">
        <v>3</v>
      </c>
    </row>
    <row r="56" spans="1:10" x14ac:dyDescent="0.3">
      <c r="A56" s="38" t="s">
        <v>58</v>
      </c>
      <c r="B56" s="38"/>
      <c r="C56" s="28">
        <v>6773</v>
      </c>
      <c r="D56" s="28">
        <v>7786</v>
      </c>
      <c r="E56" s="28">
        <v>8638</v>
      </c>
      <c r="F56" s="43">
        <v>6384</v>
      </c>
      <c r="G56" s="28">
        <v>7163</v>
      </c>
      <c r="H56" s="28">
        <v>8299</v>
      </c>
      <c r="I56" s="28">
        <v>9965</v>
      </c>
      <c r="J56" s="28">
        <v>11484</v>
      </c>
    </row>
    <row r="57" spans="1:10" x14ac:dyDescent="0.3">
      <c r="A57" s="38" t="s">
        <v>59</v>
      </c>
      <c r="B57" s="38"/>
      <c r="C57" s="28">
        <v>1246</v>
      </c>
      <c r="D57" s="28">
        <v>318</v>
      </c>
      <c r="E57" s="28">
        <v>-213</v>
      </c>
      <c r="F57" s="43">
        <v>-92</v>
      </c>
      <c r="G57" s="28">
        <v>231</v>
      </c>
      <c r="H57" s="28">
        <v>-56</v>
      </c>
      <c r="I57" s="28">
        <v>-380</v>
      </c>
      <c r="J57" s="28">
        <v>318</v>
      </c>
    </row>
    <row r="58" spans="1:10" x14ac:dyDescent="0.3">
      <c r="A58" s="38" t="s">
        <v>60</v>
      </c>
      <c r="B58" s="38"/>
      <c r="C58" s="28">
        <v>4685</v>
      </c>
      <c r="D58" s="28">
        <v>4151</v>
      </c>
      <c r="E58" s="28">
        <v>3979</v>
      </c>
      <c r="F58" s="43">
        <v>3517</v>
      </c>
      <c r="G58" s="28">
        <v>1643</v>
      </c>
      <c r="H58" s="28">
        <v>-191</v>
      </c>
      <c r="I58" s="28">
        <v>3179</v>
      </c>
      <c r="J58" s="28">
        <v>3476</v>
      </c>
    </row>
    <row r="59" spans="1:10" x14ac:dyDescent="0.3">
      <c r="A59" s="4" t="s">
        <v>61</v>
      </c>
      <c r="B59" s="4"/>
      <c r="C59" s="29">
        <v>12707</v>
      </c>
      <c r="D59" s="29">
        <v>12258</v>
      </c>
      <c r="E59" s="29">
        <v>12407</v>
      </c>
      <c r="F59" s="29">
        <v>9812</v>
      </c>
      <c r="G59" s="29">
        <v>9040</v>
      </c>
      <c r="H59" s="29">
        <v>8055</v>
      </c>
      <c r="I59" s="29">
        <v>12767</v>
      </c>
      <c r="J59" s="29">
        <v>15281</v>
      </c>
    </row>
    <row r="60" spans="1:10" s="8" customFormat="1" ht="15" thickBot="1" x14ac:dyDescent="0.35">
      <c r="A60" s="5" t="s">
        <v>62</v>
      </c>
      <c r="B60" s="5"/>
      <c r="C60" s="30">
        <v>21600</v>
      </c>
      <c r="D60" s="30">
        <v>21396</v>
      </c>
      <c r="E60" s="30">
        <v>23259</v>
      </c>
      <c r="F60" s="30">
        <v>22536</v>
      </c>
      <c r="G60" s="30">
        <v>23717</v>
      </c>
      <c r="H60" s="30">
        <v>31342</v>
      </c>
      <c r="I60" s="30">
        <v>37740</v>
      </c>
      <c r="J60" s="30">
        <v>40321</v>
      </c>
    </row>
    <row r="61" spans="1:10" ht="15" thickTop="1" x14ac:dyDescent="0.3">
      <c r="A61" s="8" t="s">
        <v>3</v>
      </c>
      <c r="B61" s="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</row>
    <row r="62" spans="1:10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6" t="s">
        <v>64</v>
      </c>
      <c r="B65" s="36"/>
      <c r="C65" s="31">
        <v>3273</v>
      </c>
      <c r="D65" s="31">
        <v>3760</v>
      </c>
      <c r="E65" s="31">
        <v>4240</v>
      </c>
      <c r="F65" s="31">
        <v>1933</v>
      </c>
      <c r="G65" s="31">
        <v>4029</v>
      </c>
      <c r="H65" s="31">
        <v>2539</v>
      </c>
      <c r="I65" s="31">
        <v>5727</v>
      </c>
      <c r="J65" s="31">
        <v>6046</v>
      </c>
    </row>
    <row r="66" spans="1:10" x14ac:dyDescent="0.3">
      <c r="A66" s="2" t="s">
        <v>65</v>
      </c>
      <c r="B66" s="2"/>
      <c r="C66" s="28"/>
      <c r="D66" s="28"/>
      <c r="E66" s="28"/>
      <c r="F66" s="28"/>
      <c r="G66" s="28"/>
      <c r="H66" s="28"/>
      <c r="I66" s="28"/>
      <c r="J66" s="28"/>
    </row>
    <row r="67" spans="1:10" x14ac:dyDescent="0.3">
      <c r="A67" s="7" t="s">
        <v>66</v>
      </c>
      <c r="B67" s="7"/>
      <c r="C67" s="28">
        <v>606</v>
      </c>
      <c r="D67" s="28">
        <v>649</v>
      </c>
      <c r="E67" s="28">
        <v>706</v>
      </c>
      <c r="F67" s="28">
        <v>747</v>
      </c>
      <c r="G67" s="28">
        <v>705</v>
      </c>
      <c r="H67" s="28">
        <v>721</v>
      </c>
      <c r="I67" s="28">
        <v>744</v>
      </c>
      <c r="J67" s="28">
        <v>717</v>
      </c>
    </row>
    <row r="68" spans="1:10" x14ac:dyDescent="0.3">
      <c r="A68" s="7" t="s">
        <v>67</v>
      </c>
      <c r="B68" s="7"/>
      <c r="C68" s="28">
        <v>-113</v>
      </c>
      <c r="D68" s="28">
        <v>-80</v>
      </c>
      <c r="E68" s="28">
        <v>-273</v>
      </c>
      <c r="F68" s="28">
        <v>647</v>
      </c>
      <c r="G68" s="28">
        <v>34</v>
      </c>
      <c r="H68" s="28">
        <v>-380</v>
      </c>
      <c r="I68" s="28">
        <v>-385</v>
      </c>
      <c r="J68" s="28">
        <v>-650</v>
      </c>
    </row>
    <row r="69" spans="1:10" x14ac:dyDescent="0.3">
      <c r="A69" s="7" t="s">
        <v>68</v>
      </c>
      <c r="B69" s="7"/>
      <c r="C69" s="28">
        <v>191</v>
      </c>
      <c r="D69" s="28">
        <v>236</v>
      </c>
      <c r="E69" s="28">
        <v>215</v>
      </c>
      <c r="F69" s="28">
        <v>218</v>
      </c>
      <c r="G69" s="28">
        <v>325</v>
      </c>
      <c r="H69" s="28">
        <v>429</v>
      </c>
      <c r="I69" s="28">
        <v>611</v>
      </c>
      <c r="J69" s="28">
        <v>638</v>
      </c>
    </row>
    <row r="70" spans="1:10" x14ac:dyDescent="0.3">
      <c r="A70" s="7" t="s">
        <v>69</v>
      </c>
      <c r="B70" s="7"/>
      <c r="C70" s="28">
        <v>43</v>
      </c>
      <c r="D70" s="28">
        <v>13</v>
      </c>
      <c r="E70" s="28">
        <v>10</v>
      </c>
      <c r="F70" s="28">
        <v>27</v>
      </c>
      <c r="G70" s="28">
        <v>15</v>
      </c>
      <c r="H70" s="28">
        <v>398</v>
      </c>
      <c r="I70" s="28">
        <v>53</v>
      </c>
      <c r="J70" s="28">
        <v>123</v>
      </c>
    </row>
    <row r="71" spans="1:10" x14ac:dyDescent="0.3">
      <c r="A71" s="7" t="s">
        <v>70</v>
      </c>
      <c r="B71" s="7"/>
      <c r="C71" s="28">
        <v>424</v>
      </c>
      <c r="D71" s="28">
        <v>98</v>
      </c>
      <c r="E71" s="28">
        <v>-117</v>
      </c>
      <c r="F71" s="28">
        <v>-99</v>
      </c>
      <c r="G71" s="28">
        <v>233</v>
      </c>
      <c r="H71" s="28">
        <v>23</v>
      </c>
      <c r="I71" s="28">
        <v>-138</v>
      </c>
      <c r="J71" s="28">
        <v>-26</v>
      </c>
    </row>
    <row r="72" spans="1:10" x14ac:dyDescent="0.3">
      <c r="A72" s="2" t="s">
        <v>71</v>
      </c>
      <c r="B72" s="2"/>
      <c r="C72" s="28"/>
      <c r="D72" s="28"/>
      <c r="E72" s="28"/>
      <c r="F72" s="28"/>
      <c r="G72" s="28"/>
      <c r="H72" s="28"/>
      <c r="I72" s="28"/>
      <c r="J72" s="28"/>
    </row>
    <row r="73" spans="1:10" x14ac:dyDescent="0.3">
      <c r="A73" s="7" t="s">
        <v>72</v>
      </c>
      <c r="B73" s="7">
        <v>-298</v>
      </c>
      <c r="C73" s="28">
        <v>-216</v>
      </c>
      <c r="D73" s="28">
        <v>60</v>
      </c>
      <c r="E73" s="28">
        <v>-426</v>
      </c>
      <c r="F73" s="28">
        <v>187</v>
      </c>
      <c r="G73" s="28">
        <v>-270</v>
      </c>
      <c r="H73" s="28">
        <v>1239</v>
      </c>
      <c r="I73" s="28">
        <v>-1606</v>
      </c>
      <c r="J73" s="28">
        <v>-504</v>
      </c>
    </row>
    <row r="74" spans="1:10" x14ac:dyDescent="0.3">
      <c r="A74" s="7" t="s">
        <v>73</v>
      </c>
      <c r="B74" s="7">
        <v>-505</v>
      </c>
      <c r="C74" s="28">
        <v>-621</v>
      </c>
      <c r="D74" s="28">
        <v>-590</v>
      </c>
      <c r="E74" s="28">
        <v>-231</v>
      </c>
      <c r="F74" s="28">
        <v>-255</v>
      </c>
      <c r="G74" s="28">
        <v>-490</v>
      </c>
      <c r="H74" s="28">
        <v>-1854</v>
      </c>
      <c r="I74" s="28">
        <v>507</v>
      </c>
      <c r="J74" s="28">
        <v>-1676</v>
      </c>
    </row>
    <row r="75" spans="1:10" x14ac:dyDescent="0.3">
      <c r="A75" s="7" t="s">
        <v>98</v>
      </c>
      <c r="B75" s="7">
        <v>-210</v>
      </c>
      <c r="C75" s="28">
        <v>-144</v>
      </c>
      <c r="D75" s="28">
        <v>-161</v>
      </c>
      <c r="E75" s="28">
        <v>-120</v>
      </c>
      <c r="F75" s="28">
        <v>35</v>
      </c>
      <c r="G75" s="28">
        <v>-203</v>
      </c>
      <c r="H75" s="28">
        <v>-654</v>
      </c>
      <c r="I75" s="28">
        <v>-182</v>
      </c>
      <c r="J75" s="28">
        <v>-845</v>
      </c>
    </row>
    <row r="76" spans="1:10" x14ac:dyDescent="0.3">
      <c r="A76" s="7" t="s">
        <v>97</v>
      </c>
      <c r="B76" s="7">
        <v>525</v>
      </c>
      <c r="C76" s="28">
        <v>1237</v>
      </c>
      <c r="D76" s="28">
        <v>-889</v>
      </c>
      <c r="E76" s="28">
        <v>-364</v>
      </c>
      <c r="F76" s="28">
        <v>1515</v>
      </c>
      <c r="G76" s="28">
        <v>1525</v>
      </c>
      <c r="H76" s="28">
        <v>24</v>
      </c>
      <c r="I76" s="28">
        <v>1326</v>
      </c>
      <c r="J76" s="28">
        <v>1365</v>
      </c>
    </row>
    <row r="77" spans="1:10" x14ac:dyDescent="0.3">
      <c r="A77" s="39" t="s">
        <v>74</v>
      </c>
      <c r="B77" s="39"/>
      <c r="C77" s="40">
        <v>4680</v>
      </c>
      <c r="D77" s="40">
        <v>3096</v>
      </c>
      <c r="E77" s="40">
        <v>3640</v>
      </c>
      <c r="F77" s="40">
        <v>4955</v>
      </c>
      <c r="G77" s="40">
        <v>5903</v>
      </c>
      <c r="H77" s="40">
        <v>2485</v>
      </c>
      <c r="I77" s="40">
        <v>6657</v>
      </c>
      <c r="J77" s="40">
        <v>5188</v>
      </c>
    </row>
    <row r="78" spans="1:10" x14ac:dyDescent="0.3">
      <c r="A78" s="1" t="s">
        <v>75</v>
      </c>
      <c r="B78" s="1"/>
      <c r="C78" s="28"/>
      <c r="D78" s="28"/>
      <c r="E78" s="28"/>
      <c r="F78" s="28"/>
      <c r="G78" s="28"/>
      <c r="H78" s="28"/>
      <c r="I78" s="28"/>
      <c r="J78" s="28"/>
    </row>
    <row r="79" spans="1:10" x14ac:dyDescent="0.3">
      <c r="A79" s="2" t="s">
        <v>76</v>
      </c>
      <c r="B79" s="2"/>
      <c r="C79" s="28">
        <v>-4936</v>
      </c>
      <c r="D79" s="28">
        <v>-5367</v>
      </c>
      <c r="E79" s="28">
        <v>-5928</v>
      </c>
      <c r="F79" s="28">
        <v>-4783</v>
      </c>
      <c r="G79" s="28">
        <v>-2937</v>
      </c>
      <c r="H79" s="28">
        <v>-2426</v>
      </c>
      <c r="I79" s="28">
        <v>-9961</v>
      </c>
      <c r="J79" s="28">
        <v>-12913</v>
      </c>
    </row>
    <row r="80" spans="1:10" x14ac:dyDescent="0.3">
      <c r="A80" s="2" t="s">
        <v>77</v>
      </c>
      <c r="B80" s="2"/>
      <c r="C80" s="28">
        <v>3655</v>
      </c>
      <c r="D80" s="28">
        <v>2924</v>
      </c>
      <c r="E80" s="28">
        <v>3623</v>
      </c>
      <c r="F80" s="28">
        <v>3613</v>
      </c>
      <c r="G80" s="28">
        <v>1715</v>
      </c>
      <c r="H80" s="28">
        <v>74</v>
      </c>
      <c r="I80" s="28">
        <v>4236</v>
      </c>
      <c r="J80" s="28">
        <v>8199</v>
      </c>
    </row>
    <row r="81" spans="1:10" x14ac:dyDescent="0.3">
      <c r="A81" s="2" t="s">
        <v>140</v>
      </c>
      <c r="B81" s="2"/>
      <c r="C81" s="28">
        <v>-150</v>
      </c>
      <c r="D81" s="28">
        <v>150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3">
      <c r="A82" s="2" t="s">
        <v>78</v>
      </c>
      <c r="B82" s="2"/>
      <c r="C82" s="28">
        <v>2216</v>
      </c>
      <c r="D82" s="28">
        <v>2386</v>
      </c>
      <c r="E82" s="28">
        <v>2423</v>
      </c>
      <c r="F82" s="28">
        <v>2496</v>
      </c>
      <c r="G82" s="28">
        <v>2072</v>
      </c>
      <c r="H82" s="28">
        <v>2379</v>
      </c>
      <c r="I82" s="28">
        <v>2449</v>
      </c>
      <c r="J82" s="28">
        <v>3967</v>
      </c>
    </row>
    <row r="83" spans="1:10" x14ac:dyDescent="0.3">
      <c r="A83" s="2" t="s">
        <v>141</v>
      </c>
      <c r="B83" s="2"/>
      <c r="C83" s="28">
        <v>3</v>
      </c>
      <c r="D83" s="28">
        <v>10</v>
      </c>
      <c r="E83" s="28">
        <v>13</v>
      </c>
      <c r="F83" s="28"/>
      <c r="G83" s="28">
        <v>0</v>
      </c>
      <c r="H83" s="28">
        <v>0</v>
      </c>
      <c r="I83" s="28">
        <v>0</v>
      </c>
      <c r="J83" s="28">
        <v>0</v>
      </c>
    </row>
    <row r="84" spans="1:10" x14ac:dyDescent="0.3">
      <c r="A84" s="2" t="s">
        <v>14</v>
      </c>
      <c r="B84" s="2"/>
      <c r="C84" s="28">
        <v>-963</v>
      </c>
      <c r="D84" s="28">
        <v>-1143</v>
      </c>
      <c r="E84" s="28">
        <v>-1105</v>
      </c>
      <c r="F84" s="28">
        <v>-1028</v>
      </c>
      <c r="G84" s="28">
        <v>-1119</v>
      </c>
      <c r="H84" s="28">
        <v>-1086</v>
      </c>
      <c r="I84" s="28">
        <v>-695</v>
      </c>
      <c r="J84" s="28">
        <v>-758</v>
      </c>
    </row>
    <row r="85" spans="1:10" x14ac:dyDescent="0.3">
      <c r="A85" s="2" t="s">
        <v>79</v>
      </c>
      <c r="B85" s="2"/>
      <c r="C85" s="28">
        <v>0</v>
      </c>
      <c r="D85" s="28">
        <v>6</v>
      </c>
      <c r="E85" s="28">
        <v>-34</v>
      </c>
      <c r="F85" s="28">
        <v>-22</v>
      </c>
      <c r="G85" s="28">
        <v>5</v>
      </c>
      <c r="H85" s="28">
        <v>31</v>
      </c>
      <c r="I85" s="28">
        <v>171</v>
      </c>
      <c r="J85" s="28">
        <v>-19</v>
      </c>
    </row>
    <row r="86" spans="1:10" x14ac:dyDescent="0.3">
      <c r="A86" s="41" t="s">
        <v>80</v>
      </c>
      <c r="B86" s="41"/>
      <c r="C86" s="40">
        <v>-175</v>
      </c>
      <c r="D86" s="40">
        <v>-1034</v>
      </c>
      <c r="E86" s="40">
        <v>-1008</v>
      </c>
      <c r="F86" s="40">
        <v>276</v>
      </c>
      <c r="G86" s="40">
        <v>-264</v>
      </c>
      <c r="H86" s="40">
        <v>-1028</v>
      </c>
      <c r="I86" s="40">
        <v>-3800</v>
      </c>
      <c r="J86" s="40">
        <v>-1524</v>
      </c>
    </row>
    <row r="87" spans="1:10" x14ac:dyDescent="0.3">
      <c r="A87" s="1" t="s">
        <v>81</v>
      </c>
      <c r="B87" s="1"/>
      <c r="C87" s="28"/>
      <c r="D87" s="28"/>
      <c r="E87" s="28"/>
      <c r="F87" s="28"/>
      <c r="G87" s="28"/>
      <c r="H87" s="28"/>
      <c r="I87" s="28"/>
      <c r="J87" s="28"/>
    </row>
    <row r="88" spans="1:10" x14ac:dyDescent="0.3">
      <c r="A88" s="2" t="s">
        <v>82</v>
      </c>
      <c r="B88" s="2"/>
      <c r="C88" s="28">
        <v>0</v>
      </c>
      <c r="D88" s="28">
        <v>981</v>
      </c>
      <c r="E88" s="28">
        <v>1482</v>
      </c>
      <c r="F88" s="28">
        <v>0</v>
      </c>
      <c r="G88" s="28">
        <v>0</v>
      </c>
      <c r="H88" s="28">
        <v>6134</v>
      </c>
      <c r="I88" s="28">
        <v>0</v>
      </c>
      <c r="J88" s="28">
        <v>0</v>
      </c>
    </row>
    <row r="89" spans="1:10" x14ac:dyDescent="0.3">
      <c r="A89" s="2" t="s">
        <v>142</v>
      </c>
      <c r="B89" s="2"/>
      <c r="C89" s="28">
        <v>-7</v>
      </c>
      <c r="D89" s="28">
        <v>-106</v>
      </c>
      <c r="E89" s="28">
        <v>-44</v>
      </c>
      <c r="F89" s="28">
        <v>-6</v>
      </c>
      <c r="G89" s="28">
        <v>0</v>
      </c>
      <c r="H89" s="28">
        <v>0</v>
      </c>
      <c r="I89" s="28">
        <v>0</v>
      </c>
      <c r="J89" s="28">
        <v>0</v>
      </c>
    </row>
    <row r="90" spans="1:10" x14ac:dyDescent="0.3">
      <c r="A90" s="2" t="s">
        <v>83</v>
      </c>
      <c r="B90" s="2"/>
      <c r="C90" s="28">
        <v>-63</v>
      </c>
      <c r="D90" s="28">
        <v>-67</v>
      </c>
      <c r="E90" s="28">
        <v>327</v>
      </c>
      <c r="F90" s="28">
        <v>13</v>
      </c>
      <c r="G90" s="28">
        <v>-325</v>
      </c>
      <c r="H90" s="28">
        <v>49</v>
      </c>
      <c r="I90" s="28">
        <v>-52</v>
      </c>
      <c r="J90" s="28">
        <v>15</v>
      </c>
    </row>
    <row r="91" spans="1:10" x14ac:dyDescent="0.3">
      <c r="A91" s="2" t="s">
        <v>143</v>
      </c>
      <c r="B91" s="2"/>
      <c r="C91" s="28">
        <v>-19</v>
      </c>
      <c r="D91" s="28">
        <v>-7</v>
      </c>
      <c r="E91" s="28">
        <v>-17</v>
      </c>
      <c r="F91" s="28">
        <v>-23</v>
      </c>
      <c r="G91" s="28">
        <v>0</v>
      </c>
      <c r="H91" s="28">
        <v>0</v>
      </c>
      <c r="I91" s="28">
        <v>0</v>
      </c>
      <c r="J91" s="28">
        <v>0</v>
      </c>
    </row>
    <row r="92" spans="1:10" x14ac:dyDescent="0.3">
      <c r="A92" s="2" t="s">
        <v>84</v>
      </c>
      <c r="B92" s="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-197</v>
      </c>
      <c r="J92" s="28">
        <v>0</v>
      </c>
    </row>
    <row r="93" spans="1:10" x14ac:dyDescent="0.3">
      <c r="A93" s="2" t="s">
        <v>85</v>
      </c>
      <c r="B93" s="2"/>
      <c r="C93" s="28">
        <v>514</v>
      </c>
      <c r="D93" s="28">
        <v>507</v>
      </c>
      <c r="E93" s="28">
        <v>489</v>
      </c>
      <c r="F93" s="28">
        <v>733</v>
      </c>
      <c r="G93" s="28">
        <v>700</v>
      </c>
      <c r="H93" s="28">
        <v>885</v>
      </c>
      <c r="I93" s="28">
        <v>1172</v>
      </c>
      <c r="J93" s="28">
        <v>1151</v>
      </c>
    </row>
    <row r="94" spans="1:10" x14ac:dyDescent="0.3">
      <c r="A94" s="2" t="s">
        <v>16</v>
      </c>
      <c r="B94" s="2"/>
      <c r="C94" s="28">
        <v>-2534</v>
      </c>
      <c r="D94" s="28">
        <v>-3238</v>
      </c>
      <c r="E94" s="28">
        <v>-3223</v>
      </c>
      <c r="F94" s="28">
        <v>-4254</v>
      </c>
      <c r="G94" s="28">
        <v>-4286</v>
      </c>
      <c r="H94" s="28">
        <v>-3067</v>
      </c>
      <c r="I94" s="28">
        <v>-608</v>
      </c>
      <c r="J94" s="28">
        <v>-4014</v>
      </c>
    </row>
    <row r="95" spans="1:10" x14ac:dyDescent="0.3">
      <c r="A95" s="2" t="s">
        <v>144</v>
      </c>
      <c r="B95" s="2"/>
      <c r="C95" s="28">
        <v>218</v>
      </c>
      <c r="D95" s="28">
        <v>281</v>
      </c>
      <c r="E95" s="28">
        <v>177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0" x14ac:dyDescent="0.3">
      <c r="A96" s="2" t="s">
        <v>86</v>
      </c>
      <c r="B96" s="2"/>
      <c r="C96" s="28">
        <v>-899</v>
      </c>
      <c r="D96" s="28">
        <v>-1022</v>
      </c>
      <c r="E96" s="28">
        <v>-1133</v>
      </c>
      <c r="F96" s="28">
        <v>-1243</v>
      </c>
      <c r="G96" s="28">
        <v>-1332</v>
      </c>
      <c r="H96" s="28">
        <v>-1452</v>
      </c>
      <c r="I96" s="28">
        <v>-1638</v>
      </c>
      <c r="J96" s="28">
        <v>-1837</v>
      </c>
    </row>
    <row r="97" spans="1:10" s="8" customFormat="1" x14ac:dyDescent="0.3">
      <c r="A97" s="2" t="s">
        <v>87</v>
      </c>
      <c r="B97" s="2"/>
      <c r="C97" s="28">
        <v>0</v>
      </c>
      <c r="D97" s="28">
        <v>0</v>
      </c>
      <c r="E97" s="28">
        <v>0</v>
      </c>
      <c r="F97" s="28">
        <v>-55</v>
      </c>
      <c r="G97" s="28">
        <v>-50</v>
      </c>
      <c r="H97" s="28">
        <v>-58</v>
      </c>
      <c r="I97" s="28">
        <v>-136</v>
      </c>
      <c r="J97" s="28">
        <v>-151</v>
      </c>
    </row>
    <row r="98" spans="1:10" x14ac:dyDescent="0.3">
      <c r="A98" s="41" t="s">
        <v>88</v>
      </c>
      <c r="B98" s="41"/>
      <c r="C98" s="40">
        <v>-2790</v>
      </c>
      <c r="D98" s="40">
        <v>-2671</v>
      </c>
      <c r="E98" s="40">
        <v>-1942</v>
      </c>
      <c r="F98" s="40">
        <v>-4835</v>
      </c>
      <c r="G98" s="40">
        <v>-5293</v>
      </c>
      <c r="H98" s="40">
        <v>2491</v>
      </c>
      <c r="I98" s="40">
        <v>-1459</v>
      </c>
      <c r="J98" s="40">
        <v>-4836</v>
      </c>
    </row>
    <row r="99" spans="1:10" x14ac:dyDescent="0.3">
      <c r="A99" s="2" t="s">
        <v>89</v>
      </c>
      <c r="B99" s="2"/>
      <c r="C99" s="28">
        <v>-83</v>
      </c>
      <c r="D99" s="28">
        <v>-105</v>
      </c>
      <c r="E99" s="28">
        <v>-20</v>
      </c>
      <c r="F99" s="28">
        <v>45</v>
      </c>
      <c r="G99" s="28">
        <v>-129</v>
      </c>
      <c r="H99" s="28">
        <v>-66</v>
      </c>
      <c r="I99" s="28">
        <v>143</v>
      </c>
      <c r="J99" s="28">
        <v>-143</v>
      </c>
    </row>
    <row r="100" spans="1:10" x14ac:dyDescent="0.3">
      <c r="A100" s="41" t="s">
        <v>90</v>
      </c>
      <c r="B100" s="41">
        <v>-1117</v>
      </c>
      <c r="C100" s="40">
        <v>1632</v>
      </c>
      <c r="D100" s="40">
        <v>-714</v>
      </c>
      <c r="E100" s="40">
        <v>670</v>
      </c>
      <c r="F100" s="40">
        <v>441</v>
      </c>
      <c r="G100" s="40">
        <v>217</v>
      </c>
      <c r="H100" s="40">
        <v>3882</v>
      </c>
      <c r="I100" s="40">
        <v>1541</v>
      </c>
      <c r="J100" s="40">
        <v>-1315</v>
      </c>
    </row>
    <row r="101" spans="1:10" x14ac:dyDescent="0.3">
      <c r="A101" t="s">
        <v>91</v>
      </c>
      <c r="B101">
        <v>3337</v>
      </c>
      <c r="C101" s="28">
        <v>2220</v>
      </c>
      <c r="D101" s="28">
        <v>3852</v>
      </c>
      <c r="E101" s="28">
        <v>3138</v>
      </c>
      <c r="F101" s="28">
        <v>3808</v>
      </c>
      <c r="G101" s="28">
        <v>4249</v>
      </c>
      <c r="H101" s="28">
        <v>4466</v>
      </c>
      <c r="I101" s="28">
        <v>8348</v>
      </c>
      <c r="J101" s="28">
        <v>9889</v>
      </c>
    </row>
    <row r="102" spans="1:10" ht="15" thickBot="1" x14ac:dyDescent="0.35">
      <c r="A102" s="5" t="s">
        <v>92</v>
      </c>
      <c r="B102" s="5">
        <v>2220</v>
      </c>
      <c r="C102" s="30">
        <v>3852</v>
      </c>
      <c r="D102" s="30">
        <v>3138</v>
      </c>
      <c r="E102" s="30">
        <v>3808</v>
      </c>
      <c r="F102" s="30">
        <v>4249</v>
      </c>
      <c r="G102" s="30">
        <v>4466</v>
      </c>
      <c r="H102" s="30">
        <v>8348</v>
      </c>
      <c r="I102" s="30">
        <v>9889</v>
      </c>
      <c r="J102" s="30">
        <v>8574</v>
      </c>
    </row>
    <row r="103" spans="1:10" ht="15" thickTop="1" x14ac:dyDescent="0.3">
      <c r="A103" s="8" t="s">
        <v>19</v>
      </c>
      <c r="B103" s="8"/>
      <c r="C103" s="35">
        <v>0</v>
      </c>
      <c r="D103" s="35">
        <v>0</v>
      </c>
      <c r="E103" s="35">
        <v>0</v>
      </c>
      <c r="F103" s="44">
        <v>0</v>
      </c>
      <c r="G103" s="35">
        <v>0</v>
      </c>
      <c r="H103" s="35">
        <v>0</v>
      </c>
      <c r="I103" s="35">
        <v>0</v>
      </c>
      <c r="J103" s="35">
        <v>0</v>
      </c>
    </row>
    <row r="104" spans="1:10" x14ac:dyDescent="0.3">
      <c r="A104" t="s">
        <v>93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</row>
    <row r="105" spans="1:10" x14ac:dyDescent="0.3">
      <c r="A105" s="2" t="s">
        <v>17</v>
      </c>
      <c r="B105" s="2"/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</row>
    <row r="106" spans="1:10" x14ac:dyDescent="0.3">
      <c r="A106" s="7" t="s">
        <v>94</v>
      </c>
      <c r="B106" s="7"/>
      <c r="C106" s="28">
        <v>53</v>
      </c>
      <c r="D106" s="28">
        <v>70</v>
      </c>
      <c r="E106" s="28">
        <v>98</v>
      </c>
      <c r="F106" s="28">
        <v>125</v>
      </c>
      <c r="G106" s="28">
        <v>153</v>
      </c>
      <c r="H106" s="28">
        <v>140</v>
      </c>
      <c r="I106" s="28">
        <v>293</v>
      </c>
      <c r="J106" s="28">
        <v>290</v>
      </c>
    </row>
    <row r="107" spans="1:10" x14ac:dyDescent="0.3">
      <c r="A107" s="7" t="s">
        <v>18</v>
      </c>
      <c r="B107" s="7"/>
      <c r="C107" s="28">
        <v>1262</v>
      </c>
      <c r="D107" s="28">
        <v>748</v>
      </c>
      <c r="E107" s="28">
        <v>703</v>
      </c>
      <c r="F107" s="28">
        <v>529</v>
      </c>
      <c r="G107" s="28">
        <v>757</v>
      </c>
      <c r="H107" s="28">
        <v>1028</v>
      </c>
      <c r="I107" s="28">
        <v>1177</v>
      </c>
      <c r="J107" s="28">
        <v>1231</v>
      </c>
    </row>
    <row r="108" spans="1:10" x14ac:dyDescent="0.3">
      <c r="A108" s="7" t="s">
        <v>95</v>
      </c>
      <c r="B108" s="7"/>
      <c r="C108" s="28">
        <v>206</v>
      </c>
      <c r="D108" s="28">
        <v>252</v>
      </c>
      <c r="E108" s="28">
        <v>266</v>
      </c>
      <c r="F108" s="28">
        <v>294</v>
      </c>
      <c r="G108" s="28">
        <v>160</v>
      </c>
      <c r="H108" s="28">
        <v>121</v>
      </c>
      <c r="I108" s="28">
        <v>179</v>
      </c>
      <c r="J108" s="28">
        <v>160</v>
      </c>
    </row>
    <row r="109" spans="1:10" x14ac:dyDescent="0.3">
      <c r="A109" s="7" t="s">
        <v>96</v>
      </c>
      <c r="B109" s="7"/>
      <c r="C109" s="28">
        <v>240</v>
      </c>
      <c r="D109" s="28">
        <v>271</v>
      </c>
      <c r="E109" s="28">
        <v>300</v>
      </c>
      <c r="F109" s="28">
        <v>320</v>
      </c>
      <c r="G109" s="28">
        <v>347</v>
      </c>
      <c r="H109" s="28">
        <v>385</v>
      </c>
      <c r="I109" s="28">
        <v>438</v>
      </c>
      <c r="J109" s="28">
        <v>480</v>
      </c>
    </row>
    <row r="110" spans="1:10" x14ac:dyDescent="0.3">
      <c r="A110" s="7"/>
      <c r="B110" s="7"/>
    </row>
    <row r="111" spans="1:10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3">
      <c r="A112" s="42" t="s">
        <v>109</v>
      </c>
      <c r="B112" s="42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3">
      <c r="A113" s="36" t="s">
        <v>100</v>
      </c>
      <c r="B113" s="36"/>
      <c r="C113" s="31">
        <f>C114+C115+C116</f>
        <v>13740</v>
      </c>
      <c r="D113" s="31">
        <v>14764</v>
      </c>
      <c r="E113" s="31">
        <v>15216</v>
      </c>
      <c r="F113" s="31">
        <v>14855</v>
      </c>
      <c r="G113" s="31">
        <v>15902</v>
      </c>
      <c r="H113" s="31">
        <v>14484</v>
      </c>
      <c r="I113" s="31">
        <v>17179</v>
      </c>
      <c r="J113" s="31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4">
        <v>11644</v>
      </c>
      <c r="J114" s="34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4">
        <v>5028</v>
      </c>
      <c r="J115" s="34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6" t="s">
        <v>101</v>
      </c>
      <c r="B117" s="36"/>
      <c r="C117" s="31">
        <f>C118+C119+C120</f>
        <v>11024</v>
      </c>
      <c r="D117" s="31">
        <v>11016</v>
      </c>
      <c r="E117" s="31">
        <v>11693</v>
      </c>
      <c r="F117" s="31">
        <v>9242</v>
      </c>
      <c r="G117" s="31">
        <v>9812</v>
      </c>
      <c r="H117" s="31">
        <v>9347</v>
      </c>
      <c r="I117" s="31">
        <v>11456</v>
      </c>
      <c r="J117" s="31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4">
        <v>6970</v>
      </c>
      <c r="J118" s="34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4">
        <v>3996</v>
      </c>
      <c r="J119" s="34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6" t="s">
        <v>102</v>
      </c>
      <c r="B121" s="36"/>
      <c r="C121" s="31">
        <f>C122+C123+C124</f>
        <v>3067</v>
      </c>
      <c r="D121" s="31">
        <v>3785</v>
      </c>
      <c r="E121" s="31">
        <v>4237</v>
      </c>
      <c r="F121" s="31">
        <v>5134</v>
      </c>
      <c r="G121" s="31">
        <v>6208</v>
      </c>
      <c r="H121" s="31">
        <v>6679</v>
      </c>
      <c r="I121" s="31">
        <v>8290</v>
      </c>
      <c r="J121" s="31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4">
        <v>5748</v>
      </c>
      <c r="J122" s="34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4">
        <v>2347</v>
      </c>
      <c r="J123" s="34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6" t="s">
        <v>106</v>
      </c>
      <c r="B125" s="36"/>
      <c r="C125" s="31">
        <f>C126+C127+C128</f>
        <v>755</v>
      </c>
      <c r="D125" s="31">
        <v>869</v>
      </c>
      <c r="E125" s="31">
        <v>1014</v>
      </c>
      <c r="F125" s="31">
        <v>5166</v>
      </c>
      <c r="G125" s="31">
        <v>5254</v>
      </c>
      <c r="H125" s="31">
        <v>5028</v>
      </c>
      <c r="I125" s="31">
        <v>5343</v>
      </c>
      <c r="J125" s="31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4">
        <v>3659</v>
      </c>
      <c r="J126" s="34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4">
        <v>1494</v>
      </c>
      <c r="J127" s="34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6" t="s">
        <v>107</v>
      </c>
      <c r="B129" s="36"/>
      <c r="C129" s="31">
        <v>115</v>
      </c>
      <c r="D129" s="31">
        <v>73</v>
      </c>
      <c r="E129" s="31">
        <v>73</v>
      </c>
      <c r="F129" s="31">
        <v>88</v>
      </c>
      <c r="G129" s="31">
        <v>42</v>
      </c>
      <c r="H129" s="31">
        <v>30</v>
      </c>
      <c r="I129" s="31">
        <v>25</v>
      </c>
      <c r="J129" s="31">
        <v>102</v>
      </c>
    </row>
    <row r="130" spans="1:10" x14ac:dyDescent="0.3">
      <c r="A130" s="4" t="s">
        <v>103</v>
      </c>
      <c r="B130" s="4"/>
      <c r="C130" s="29">
        <f>C113+C117+C121+C125+C129</f>
        <v>28701</v>
      </c>
      <c r="D130" s="29">
        <v>30507</v>
      </c>
      <c r="E130" s="29">
        <v>32233</v>
      </c>
      <c r="F130" s="29">
        <v>34485</v>
      </c>
      <c r="G130" s="29">
        <v>37218</v>
      </c>
      <c r="H130" s="29">
        <v>35568</v>
      </c>
      <c r="I130" s="29">
        <v>42293</v>
      </c>
      <c r="J130" s="29">
        <v>44436</v>
      </c>
    </row>
    <row r="131" spans="1:10" x14ac:dyDescent="0.3">
      <c r="A131" s="2" t="s">
        <v>104</v>
      </c>
      <c r="B131" s="2"/>
      <c r="C131" s="28">
        <v>1982</v>
      </c>
      <c r="D131" s="28">
        <v>1955</v>
      </c>
      <c r="E131" s="28">
        <v>2042</v>
      </c>
      <c r="F131" s="28">
        <v>1886</v>
      </c>
      <c r="G131" s="28">
        <v>1906</v>
      </c>
      <c r="H131" s="28">
        <v>1846</v>
      </c>
      <c r="I131" s="28">
        <v>2205</v>
      </c>
      <c r="J131" s="28">
        <v>2346</v>
      </c>
    </row>
    <row r="132" spans="1:10" s="8" customFormat="1" x14ac:dyDescent="0.3">
      <c r="A132" s="2" t="s">
        <v>108</v>
      </c>
      <c r="B132" s="2"/>
      <c r="C132" s="28">
        <v>-82</v>
      </c>
      <c r="D132" s="28">
        <v>-86</v>
      </c>
      <c r="E132" s="28">
        <v>75</v>
      </c>
      <c r="F132" s="28">
        <v>26</v>
      </c>
      <c r="G132" s="28">
        <v>-7</v>
      </c>
      <c r="H132" s="28">
        <v>-11</v>
      </c>
      <c r="I132" s="28">
        <v>40</v>
      </c>
      <c r="J132" s="28">
        <v>-72</v>
      </c>
    </row>
    <row r="133" spans="1:10" ht="15" thickBot="1" x14ac:dyDescent="0.35">
      <c r="A133" s="5" t="s">
        <v>105</v>
      </c>
      <c r="B133" s="5"/>
      <c r="C133" s="30">
        <f>C130+C131+C132</f>
        <v>30601</v>
      </c>
      <c r="D133" s="30">
        <v>32376</v>
      </c>
      <c r="E133" s="30">
        <v>34350</v>
      </c>
      <c r="F133" s="30">
        <v>36397</v>
      </c>
      <c r="G133" s="30">
        <v>39117</v>
      </c>
      <c r="H133" s="30">
        <v>37403</v>
      </c>
      <c r="I133" s="30">
        <v>44538</v>
      </c>
      <c r="J133" s="30">
        <v>46710</v>
      </c>
    </row>
    <row r="134" spans="1:10" ht="15" thickTop="1" x14ac:dyDescent="0.3">
      <c r="A134" s="8" t="s">
        <v>111</v>
      </c>
      <c r="B134" s="8"/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8">
        <v>3645</v>
      </c>
      <c r="D136" s="28">
        <v>3763</v>
      </c>
      <c r="E136" s="28">
        <v>3875</v>
      </c>
      <c r="F136" s="28">
        <v>3600</v>
      </c>
      <c r="G136" s="28">
        <v>3925</v>
      </c>
      <c r="H136" s="28">
        <v>2899</v>
      </c>
      <c r="I136" s="28">
        <v>5089</v>
      </c>
      <c r="J136" s="28">
        <v>5114</v>
      </c>
    </row>
    <row r="137" spans="1:10" x14ac:dyDescent="0.3">
      <c r="A137" s="2" t="s">
        <v>101</v>
      </c>
      <c r="B137" s="2"/>
      <c r="C137" s="28">
        <v>2342</v>
      </c>
      <c r="D137" s="28">
        <v>2615</v>
      </c>
      <c r="E137" s="28">
        <v>2263</v>
      </c>
      <c r="F137" s="28">
        <v>1587</v>
      </c>
      <c r="G137" s="28">
        <v>1995</v>
      </c>
      <c r="H137" s="28">
        <v>1541</v>
      </c>
      <c r="I137" s="28">
        <v>2435</v>
      </c>
      <c r="J137" s="28">
        <v>3293</v>
      </c>
    </row>
    <row r="138" spans="1:10" x14ac:dyDescent="0.3">
      <c r="A138" s="2" t="s">
        <v>102</v>
      </c>
      <c r="B138" s="2"/>
      <c r="C138" s="28">
        <v>993</v>
      </c>
      <c r="D138" s="28">
        <v>1372</v>
      </c>
      <c r="E138" s="28">
        <v>1507</v>
      </c>
      <c r="F138" s="28">
        <v>1807</v>
      </c>
      <c r="G138" s="28">
        <v>2376</v>
      </c>
      <c r="H138" s="28">
        <v>2490</v>
      </c>
      <c r="I138" s="28">
        <v>3243</v>
      </c>
      <c r="J138" s="28">
        <v>2365</v>
      </c>
    </row>
    <row r="139" spans="1:10" x14ac:dyDescent="0.3">
      <c r="A139" s="2" t="s">
        <v>106</v>
      </c>
      <c r="B139" s="2"/>
      <c r="C139" s="28">
        <v>100</v>
      </c>
      <c r="D139" s="28">
        <v>174</v>
      </c>
      <c r="E139" s="28">
        <v>224</v>
      </c>
      <c r="F139" s="28">
        <v>1189</v>
      </c>
      <c r="G139" s="28">
        <v>1323</v>
      </c>
      <c r="H139" s="28">
        <v>1184</v>
      </c>
      <c r="I139" s="28">
        <v>1530</v>
      </c>
      <c r="J139" s="28">
        <v>1896</v>
      </c>
    </row>
    <row r="140" spans="1:10" x14ac:dyDescent="0.3">
      <c r="A140" s="2" t="s">
        <v>107</v>
      </c>
      <c r="B140" s="2"/>
      <c r="C140" s="28">
        <v>-2267</v>
      </c>
      <c r="D140" s="28">
        <v>-2596</v>
      </c>
      <c r="E140" s="28">
        <v>-2677</v>
      </c>
      <c r="F140" s="28">
        <v>-2658</v>
      </c>
      <c r="G140" s="28">
        <v>-3262</v>
      </c>
      <c r="H140" s="28">
        <v>-3468</v>
      </c>
      <c r="I140" s="28">
        <v>-3656</v>
      </c>
      <c r="J140" s="28">
        <v>-4262</v>
      </c>
    </row>
    <row r="141" spans="1:10" x14ac:dyDescent="0.3">
      <c r="A141" s="4" t="s">
        <v>103</v>
      </c>
      <c r="B141" s="4"/>
      <c r="C141" s="29">
        <v>4813</v>
      </c>
      <c r="D141" s="29">
        <v>5328</v>
      </c>
      <c r="E141" s="29">
        <v>5192</v>
      </c>
      <c r="F141" s="29">
        <v>5525</v>
      </c>
      <c r="G141" s="29">
        <v>6357</v>
      </c>
      <c r="H141" s="29">
        <v>4646</v>
      </c>
      <c r="I141" s="29">
        <v>8641</v>
      </c>
      <c r="J141" s="29">
        <v>8406</v>
      </c>
    </row>
    <row r="142" spans="1:10" x14ac:dyDescent="0.3">
      <c r="A142" s="2" t="s">
        <v>104</v>
      </c>
      <c r="B142" s="2"/>
      <c r="C142" s="28">
        <v>517</v>
      </c>
      <c r="D142" s="28">
        <v>487</v>
      </c>
      <c r="E142" s="28">
        <v>477</v>
      </c>
      <c r="F142" s="28">
        <v>310</v>
      </c>
      <c r="G142" s="28">
        <v>303</v>
      </c>
      <c r="H142" s="28">
        <v>297</v>
      </c>
      <c r="I142" s="28">
        <v>543</v>
      </c>
      <c r="J142" s="28">
        <v>669</v>
      </c>
    </row>
    <row r="143" spans="1:10" s="8" customFormat="1" x14ac:dyDescent="0.3">
      <c r="A143" s="2" t="s">
        <v>108</v>
      </c>
      <c r="B143" s="2"/>
      <c r="C143" s="28">
        <v>-1097</v>
      </c>
      <c r="D143" s="28">
        <v>-1173</v>
      </c>
      <c r="E143" s="28">
        <v>-724</v>
      </c>
      <c r="F143" s="28">
        <v>-1456</v>
      </c>
      <c r="G143" s="28">
        <v>-1810</v>
      </c>
      <c r="H143" s="28">
        <v>-1967</v>
      </c>
      <c r="I143" s="28">
        <v>-2261</v>
      </c>
      <c r="J143" s="28">
        <v>-2219</v>
      </c>
    </row>
    <row r="144" spans="1:10" ht="15" thickBot="1" x14ac:dyDescent="0.35">
      <c r="A144" s="5" t="s">
        <v>112</v>
      </c>
      <c r="B144" s="5"/>
      <c r="C144" s="30">
        <v>4233</v>
      </c>
      <c r="D144" s="30">
        <v>4642</v>
      </c>
      <c r="E144" s="30">
        <v>4945</v>
      </c>
      <c r="F144" s="30">
        <v>4379</v>
      </c>
      <c r="G144" s="30">
        <v>4850</v>
      </c>
      <c r="H144" s="30">
        <v>2976</v>
      </c>
      <c r="I144" s="30">
        <v>6923</v>
      </c>
      <c r="J144" s="30">
        <v>6856</v>
      </c>
    </row>
    <row r="145" spans="1:10" ht="15" thickTop="1" x14ac:dyDescent="0.3">
      <c r="A145" s="8" t="s">
        <v>111</v>
      </c>
      <c r="B145" s="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8">
        <v>632</v>
      </c>
      <c r="D147" s="28">
        <v>742</v>
      </c>
      <c r="E147" s="28">
        <v>819</v>
      </c>
      <c r="F147" s="28">
        <v>848</v>
      </c>
      <c r="G147" s="28">
        <v>814</v>
      </c>
      <c r="H147" s="28">
        <v>645</v>
      </c>
      <c r="I147" s="28">
        <v>617</v>
      </c>
      <c r="J147" s="28">
        <v>639</v>
      </c>
    </row>
    <row r="148" spans="1:10" x14ac:dyDescent="0.3">
      <c r="A148" s="2" t="s">
        <v>101</v>
      </c>
      <c r="B148" s="2"/>
      <c r="C148" s="28">
        <v>601</v>
      </c>
      <c r="D148" s="28">
        <v>748</v>
      </c>
      <c r="E148" s="28">
        <v>709</v>
      </c>
      <c r="F148" s="28">
        <v>849</v>
      </c>
      <c r="G148" s="28">
        <v>929</v>
      </c>
      <c r="H148" s="28">
        <v>885</v>
      </c>
      <c r="I148" s="28">
        <v>982</v>
      </c>
      <c r="J148" s="28">
        <v>920</v>
      </c>
    </row>
    <row r="149" spans="1:10" x14ac:dyDescent="0.3">
      <c r="A149" s="2" t="s">
        <v>102</v>
      </c>
      <c r="B149" s="2"/>
      <c r="C149" s="28">
        <v>254</v>
      </c>
      <c r="D149" s="28">
        <v>234</v>
      </c>
      <c r="E149" s="28">
        <v>225</v>
      </c>
      <c r="F149" s="28">
        <v>256</v>
      </c>
      <c r="G149" s="28">
        <v>237</v>
      </c>
      <c r="H149" s="28">
        <v>214</v>
      </c>
      <c r="I149" s="28">
        <v>288</v>
      </c>
      <c r="J149" s="28">
        <v>303</v>
      </c>
    </row>
    <row r="150" spans="1:10" x14ac:dyDescent="0.3">
      <c r="A150" s="2" t="s">
        <v>118</v>
      </c>
      <c r="B150" s="2"/>
      <c r="C150" s="28">
        <v>205</v>
      </c>
      <c r="D150" s="28">
        <v>223</v>
      </c>
      <c r="E150" s="28">
        <v>340</v>
      </c>
      <c r="F150" s="28">
        <v>339</v>
      </c>
      <c r="G150" s="28">
        <v>326</v>
      </c>
      <c r="H150" s="28">
        <v>296</v>
      </c>
      <c r="I150" s="28">
        <v>304</v>
      </c>
      <c r="J150" s="28">
        <v>274</v>
      </c>
    </row>
    <row r="151" spans="1:10" x14ac:dyDescent="0.3">
      <c r="A151" s="2" t="s">
        <v>107</v>
      </c>
      <c r="B151" s="2"/>
      <c r="C151" s="28">
        <v>484</v>
      </c>
      <c r="D151" s="28">
        <v>511</v>
      </c>
      <c r="E151" s="28">
        <v>533</v>
      </c>
      <c r="F151" s="28">
        <v>597</v>
      </c>
      <c r="G151" s="28">
        <v>665</v>
      </c>
      <c r="H151" s="28">
        <v>830</v>
      </c>
      <c r="I151" s="28">
        <v>780</v>
      </c>
      <c r="J151" s="28">
        <v>789</v>
      </c>
    </row>
    <row r="152" spans="1:10" x14ac:dyDescent="0.3">
      <c r="A152" s="4" t="s">
        <v>119</v>
      </c>
      <c r="B152" s="4"/>
      <c r="C152" s="29">
        <v>2176</v>
      </c>
      <c r="D152" s="29">
        <v>2458</v>
      </c>
      <c r="E152" s="29">
        <v>2626</v>
      </c>
      <c r="F152" s="29">
        <v>2889</v>
      </c>
      <c r="G152" s="29">
        <v>2971</v>
      </c>
      <c r="H152" s="29">
        <v>2870</v>
      </c>
      <c r="I152" s="29">
        <v>2971</v>
      </c>
      <c r="J152" s="29">
        <v>2925</v>
      </c>
    </row>
    <row r="153" spans="1:10" x14ac:dyDescent="0.3">
      <c r="A153" s="2" t="s">
        <v>104</v>
      </c>
      <c r="B153" s="2"/>
      <c r="C153" s="28">
        <v>122</v>
      </c>
      <c r="D153" s="28">
        <v>125</v>
      </c>
      <c r="E153" s="28">
        <v>125</v>
      </c>
      <c r="F153" s="28">
        <v>115</v>
      </c>
      <c r="G153" s="28">
        <v>100</v>
      </c>
      <c r="H153" s="28">
        <v>80</v>
      </c>
      <c r="I153" s="28">
        <v>63</v>
      </c>
      <c r="J153" s="28">
        <v>49</v>
      </c>
    </row>
    <row r="154" spans="1:10" x14ac:dyDescent="0.3">
      <c r="A154" s="2" t="s">
        <v>108</v>
      </c>
      <c r="B154" s="2"/>
      <c r="C154" s="28">
        <v>713</v>
      </c>
      <c r="D154" s="28">
        <v>937</v>
      </c>
      <c r="E154" s="28">
        <v>1238</v>
      </c>
      <c r="F154" s="28">
        <v>1450</v>
      </c>
      <c r="G154" s="28">
        <v>1673</v>
      </c>
      <c r="H154" s="28">
        <v>1916</v>
      </c>
      <c r="I154" s="28">
        <v>1870</v>
      </c>
      <c r="J154" s="28">
        <v>1817</v>
      </c>
    </row>
    <row r="155" spans="1:10" ht="15" thickBot="1" x14ac:dyDescent="0.35">
      <c r="A155" s="5" t="s">
        <v>120</v>
      </c>
      <c r="B155" s="5"/>
      <c r="C155" s="30">
        <v>3011</v>
      </c>
      <c r="D155" s="30">
        <v>3520</v>
      </c>
      <c r="E155" s="30">
        <v>3989</v>
      </c>
      <c r="F155" s="30">
        <v>4454</v>
      </c>
      <c r="G155" s="30">
        <v>4744</v>
      </c>
      <c r="H155" s="30">
        <v>4866</v>
      </c>
      <c r="I155" s="30">
        <v>4904</v>
      </c>
      <c r="J155" s="30">
        <v>4791</v>
      </c>
    </row>
    <row r="156" spans="1:10" ht="15" thickTop="1" x14ac:dyDescent="0.3">
      <c r="A156" s="8" t="s">
        <v>111</v>
      </c>
      <c r="B156" s="8"/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8">
        <v>208</v>
      </c>
      <c r="D158" s="28">
        <v>242</v>
      </c>
      <c r="E158" s="28">
        <v>223</v>
      </c>
      <c r="F158" s="28">
        <v>196</v>
      </c>
      <c r="G158" s="28">
        <v>117</v>
      </c>
      <c r="H158" s="28">
        <v>110</v>
      </c>
      <c r="I158" s="28">
        <v>98</v>
      </c>
      <c r="J158" s="28">
        <v>146</v>
      </c>
    </row>
    <row r="159" spans="1:10" x14ac:dyDescent="0.3">
      <c r="A159" s="2" t="s">
        <v>101</v>
      </c>
      <c r="B159" s="2"/>
      <c r="C159" s="28">
        <v>273</v>
      </c>
      <c r="D159" s="28">
        <v>234</v>
      </c>
      <c r="E159" s="28">
        <v>173</v>
      </c>
      <c r="F159" s="28">
        <v>240</v>
      </c>
      <c r="G159" s="28">
        <v>233</v>
      </c>
      <c r="H159" s="28">
        <v>139</v>
      </c>
      <c r="I159" s="28">
        <v>153</v>
      </c>
      <c r="J159" s="28">
        <v>197</v>
      </c>
    </row>
    <row r="160" spans="1:10" x14ac:dyDescent="0.3">
      <c r="A160" s="2" t="s">
        <v>102</v>
      </c>
      <c r="B160" s="2"/>
      <c r="C160" s="28">
        <v>69</v>
      </c>
      <c r="D160" s="28">
        <v>44</v>
      </c>
      <c r="E160" s="28">
        <v>51</v>
      </c>
      <c r="F160" s="28">
        <v>76</v>
      </c>
      <c r="G160" s="28">
        <v>49</v>
      </c>
      <c r="H160" s="28">
        <v>28</v>
      </c>
      <c r="I160" s="28">
        <v>94</v>
      </c>
      <c r="J160" s="28">
        <v>78</v>
      </c>
    </row>
    <row r="161" spans="1:10" x14ac:dyDescent="0.3">
      <c r="A161" s="2" t="s">
        <v>118</v>
      </c>
      <c r="B161" s="2"/>
      <c r="C161" s="28">
        <v>15</v>
      </c>
      <c r="D161" s="28">
        <v>62</v>
      </c>
      <c r="E161" s="28">
        <v>59</v>
      </c>
      <c r="F161" s="28">
        <v>49</v>
      </c>
      <c r="G161" s="28">
        <v>47</v>
      </c>
      <c r="H161" s="28">
        <v>41</v>
      </c>
      <c r="I161" s="28">
        <v>54</v>
      </c>
      <c r="J161" s="28">
        <v>56</v>
      </c>
    </row>
    <row r="162" spans="1:10" x14ac:dyDescent="0.3">
      <c r="A162" s="2" t="s">
        <v>107</v>
      </c>
      <c r="B162" s="2"/>
      <c r="C162" s="28">
        <v>225</v>
      </c>
      <c r="D162" s="28">
        <v>258</v>
      </c>
      <c r="E162" s="28">
        <v>278</v>
      </c>
      <c r="F162" s="28">
        <v>286</v>
      </c>
      <c r="G162" s="28">
        <v>278</v>
      </c>
      <c r="H162" s="28">
        <v>438</v>
      </c>
      <c r="I162" s="28">
        <v>278</v>
      </c>
      <c r="J162" s="28">
        <v>222</v>
      </c>
    </row>
    <row r="163" spans="1:10" x14ac:dyDescent="0.3">
      <c r="A163" s="4" t="s">
        <v>119</v>
      </c>
      <c r="B163" s="4"/>
      <c r="C163" s="29">
        <v>790</v>
      </c>
      <c r="D163" s="29">
        <v>840</v>
      </c>
      <c r="E163" s="29">
        <v>784</v>
      </c>
      <c r="F163" s="29">
        <v>847</v>
      </c>
      <c r="G163" s="29">
        <v>724</v>
      </c>
      <c r="H163" s="29">
        <v>756</v>
      </c>
      <c r="I163" s="29">
        <v>677</v>
      </c>
      <c r="J163" s="29">
        <v>699</v>
      </c>
    </row>
    <row r="164" spans="1:10" x14ac:dyDescent="0.3">
      <c r="A164" s="2" t="s">
        <v>104</v>
      </c>
      <c r="B164" s="2"/>
      <c r="C164" s="28">
        <v>69</v>
      </c>
      <c r="D164" s="28">
        <v>39</v>
      </c>
      <c r="E164" s="28">
        <v>30</v>
      </c>
      <c r="F164" s="28">
        <v>22</v>
      </c>
      <c r="G164" s="28">
        <v>18</v>
      </c>
      <c r="H164" s="28">
        <v>12</v>
      </c>
      <c r="I164" s="28">
        <v>7</v>
      </c>
      <c r="J164" s="28">
        <v>9</v>
      </c>
    </row>
    <row r="165" spans="1:10" x14ac:dyDescent="0.3">
      <c r="A165" s="2" t="s">
        <v>108</v>
      </c>
      <c r="B165" s="2"/>
      <c r="C165" s="28">
        <v>101</v>
      </c>
      <c r="D165" s="28">
        <v>254</v>
      </c>
      <c r="E165" s="28">
        <v>278</v>
      </c>
      <c r="F165" s="28">
        <v>159</v>
      </c>
      <c r="G165" s="28">
        <v>377</v>
      </c>
      <c r="H165" s="28">
        <v>318</v>
      </c>
      <c r="I165" s="43">
        <v>11</v>
      </c>
      <c r="J165" s="56">
        <v>50</v>
      </c>
    </row>
    <row r="166" spans="1:10" ht="15" thickBot="1" x14ac:dyDescent="0.35">
      <c r="A166" s="5" t="s">
        <v>123</v>
      </c>
      <c r="B166" s="5"/>
      <c r="C166" s="30">
        <v>960</v>
      </c>
      <c r="D166" s="30">
        <v>1133</v>
      </c>
      <c r="E166" s="30">
        <v>1092</v>
      </c>
      <c r="F166" s="30">
        <v>1028</v>
      </c>
      <c r="G166" s="30">
        <v>1119</v>
      </c>
      <c r="H166" s="30">
        <v>1086</v>
      </c>
      <c r="I166" s="30">
        <v>695</v>
      </c>
      <c r="J166" s="30">
        <v>758</v>
      </c>
    </row>
    <row r="167" spans="1:10" ht="15" thickTop="1" x14ac:dyDescent="0.3">
      <c r="A167" s="8" t="s">
        <v>111</v>
      </c>
      <c r="B167" s="8"/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57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8">
        <v>121</v>
      </c>
      <c r="D169" s="28">
        <v>133</v>
      </c>
      <c r="E169" s="28">
        <v>140</v>
      </c>
      <c r="F169" s="28">
        <v>160</v>
      </c>
      <c r="G169" s="28">
        <v>149</v>
      </c>
      <c r="H169" s="28">
        <v>148</v>
      </c>
      <c r="I169" s="28">
        <v>130</v>
      </c>
      <c r="J169" s="28">
        <v>124</v>
      </c>
    </row>
    <row r="170" spans="1:10" x14ac:dyDescent="0.3">
      <c r="A170" s="2" t="s">
        <v>101</v>
      </c>
      <c r="B170" s="2"/>
      <c r="C170" s="28">
        <v>114</v>
      </c>
      <c r="D170" s="28">
        <v>85</v>
      </c>
      <c r="E170" s="28">
        <v>106</v>
      </c>
      <c r="F170" s="28">
        <v>116</v>
      </c>
      <c r="G170" s="28">
        <v>111</v>
      </c>
      <c r="H170" s="28">
        <v>132</v>
      </c>
      <c r="I170" s="28">
        <v>136</v>
      </c>
      <c r="J170" s="28">
        <v>134</v>
      </c>
    </row>
    <row r="171" spans="1:10" x14ac:dyDescent="0.3">
      <c r="A171" s="2" t="s">
        <v>102</v>
      </c>
      <c r="B171" s="2"/>
      <c r="C171" s="28">
        <v>46</v>
      </c>
      <c r="D171" s="28">
        <v>48</v>
      </c>
      <c r="E171" s="28">
        <v>54</v>
      </c>
      <c r="F171" s="28">
        <v>56</v>
      </c>
      <c r="G171" s="28">
        <v>50</v>
      </c>
      <c r="H171" s="28">
        <v>44</v>
      </c>
      <c r="I171" s="28">
        <v>46</v>
      </c>
      <c r="J171" s="28">
        <v>41</v>
      </c>
    </row>
    <row r="172" spans="1:10" x14ac:dyDescent="0.3">
      <c r="A172" s="2" t="s">
        <v>106</v>
      </c>
      <c r="B172" s="2"/>
      <c r="C172" s="28">
        <v>22</v>
      </c>
      <c r="D172" s="28">
        <v>42</v>
      </c>
      <c r="E172" s="28">
        <v>54</v>
      </c>
      <c r="F172" s="28">
        <v>55</v>
      </c>
      <c r="G172" s="28">
        <v>53</v>
      </c>
      <c r="H172" s="28">
        <v>46</v>
      </c>
      <c r="I172" s="28">
        <v>43</v>
      </c>
      <c r="J172" s="28">
        <v>42</v>
      </c>
    </row>
    <row r="173" spans="1:10" x14ac:dyDescent="0.3">
      <c r="A173" s="2" t="s">
        <v>107</v>
      </c>
      <c r="B173" s="2"/>
      <c r="C173" s="28">
        <v>210</v>
      </c>
      <c r="D173" s="28">
        <v>230</v>
      </c>
      <c r="E173" s="28">
        <v>233</v>
      </c>
      <c r="F173" s="28">
        <v>217</v>
      </c>
      <c r="G173" s="28">
        <v>195</v>
      </c>
      <c r="H173" s="28">
        <v>214</v>
      </c>
      <c r="I173" s="28">
        <v>222</v>
      </c>
      <c r="J173" s="28">
        <v>220</v>
      </c>
    </row>
    <row r="174" spans="1:10" x14ac:dyDescent="0.3">
      <c r="A174" s="4" t="s">
        <v>119</v>
      </c>
      <c r="B174" s="4"/>
      <c r="C174" s="29">
        <v>513</v>
      </c>
      <c r="D174" s="29">
        <v>538</v>
      </c>
      <c r="E174" s="29">
        <v>587</v>
      </c>
      <c r="F174" s="29">
        <v>604</v>
      </c>
      <c r="G174" s="29">
        <v>558</v>
      </c>
      <c r="H174" s="29">
        <v>584</v>
      </c>
      <c r="I174" s="29">
        <v>577</v>
      </c>
      <c r="J174" s="29">
        <v>561</v>
      </c>
    </row>
    <row r="175" spans="1:10" x14ac:dyDescent="0.3">
      <c r="A175" s="2" t="s">
        <v>104</v>
      </c>
      <c r="B175" s="2"/>
      <c r="C175" s="28">
        <v>18</v>
      </c>
      <c r="D175" s="28">
        <v>27</v>
      </c>
      <c r="E175" s="28">
        <v>28</v>
      </c>
      <c r="F175" s="28">
        <v>33</v>
      </c>
      <c r="G175" s="28">
        <v>31</v>
      </c>
      <c r="H175" s="28">
        <v>25</v>
      </c>
      <c r="I175" s="28">
        <v>26</v>
      </c>
      <c r="J175" s="28">
        <v>22</v>
      </c>
    </row>
    <row r="176" spans="1:10" x14ac:dyDescent="0.3">
      <c r="A176" s="2" t="s">
        <v>108</v>
      </c>
      <c r="B176" s="2"/>
      <c r="C176" s="28">
        <v>75</v>
      </c>
      <c r="D176" s="28">
        <v>84</v>
      </c>
      <c r="E176" s="28">
        <v>91</v>
      </c>
      <c r="F176" s="28">
        <v>110</v>
      </c>
      <c r="G176" s="28">
        <v>116</v>
      </c>
      <c r="H176" s="28">
        <v>112</v>
      </c>
      <c r="I176" s="28">
        <v>141</v>
      </c>
      <c r="J176" s="28">
        <v>134</v>
      </c>
    </row>
    <row r="177" spans="1:10" ht="15" thickBot="1" x14ac:dyDescent="0.35">
      <c r="A177" s="5" t="s">
        <v>125</v>
      </c>
      <c r="B177" s="5"/>
      <c r="C177" s="30">
        <v>606</v>
      </c>
      <c r="D177" s="30">
        <v>649</v>
      </c>
      <c r="E177" s="30">
        <v>706</v>
      </c>
      <c r="F177" s="30">
        <v>747</v>
      </c>
      <c r="G177" s="30">
        <v>705</v>
      </c>
      <c r="H177" s="30">
        <v>721</v>
      </c>
      <c r="I177" s="30">
        <v>744</v>
      </c>
      <c r="J177" s="30">
        <v>717</v>
      </c>
    </row>
    <row r="178" spans="1:10" ht="15" thickTop="1" x14ac:dyDescent="0.3">
      <c r="A178" s="8" t="s">
        <v>111</v>
      </c>
      <c r="B178" s="8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</row>
    <row r="179" spans="1:10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3">
      <c r="A180" s="42" t="s">
        <v>127</v>
      </c>
      <c r="B180" s="42"/>
    </row>
    <row r="181" spans="1:10" x14ac:dyDescent="0.3">
      <c r="A181" s="45" t="s">
        <v>100</v>
      </c>
      <c r="B181" s="45"/>
      <c r="C181" s="46">
        <v>0</v>
      </c>
      <c r="D181" s="46">
        <v>7.0000000000000007E-2</v>
      </c>
      <c r="E181" s="46">
        <v>0.03</v>
      </c>
      <c r="F181" s="46">
        <v>0.02</v>
      </c>
      <c r="G181" s="46">
        <v>7.0000000000000007E-2</v>
      </c>
      <c r="H181" s="46">
        <v>0.09</v>
      </c>
      <c r="I181" s="46">
        <v>0.19</v>
      </c>
      <c r="J181" s="46">
        <v>7.0000000000000007E-2</v>
      </c>
    </row>
    <row r="182" spans="1:10" x14ac:dyDescent="0.3">
      <c r="A182" s="47" t="s">
        <v>113</v>
      </c>
      <c r="B182" s="47"/>
      <c r="C182" s="48">
        <v>0</v>
      </c>
      <c r="D182" s="48">
        <v>9.3228309428638606E-2</v>
      </c>
      <c r="E182" s="48">
        <v>4.1402301322722872E-2</v>
      </c>
      <c r="F182" s="48">
        <v>-3.7381247418422137E-2</v>
      </c>
      <c r="G182" s="48">
        <v>7.7558463848959452E-2</v>
      </c>
      <c r="H182" s="48">
        <v>-7.1279243404678949E-2</v>
      </c>
      <c r="I182" s="48">
        <v>0.24815092721620752</v>
      </c>
      <c r="J182" s="48">
        <v>0.05</v>
      </c>
    </row>
    <row r="183" spans="1:10" x14ac:dyDescent="0.3">
      <c r="A183" s="47" t="s">
        <v>114</v>
      </c>
      <c r="B183" s="47"/>
      <c r="C183" s="48">
        <v>0</v>
      </c>
      <c r="D183" s="48">
        <v>7.6190476190476197E-2</v>
      </c>
      <c r="E183" s="48">
        <v>2.9498525073746312E-2</v>
      </c>
      <c r="F183" s="48">
        <v>1.0642652476463364E-2</v>
      </c>
      <c r="G183" s="48">
        <v>6.5208586472255969E-2</v>
      </c>
      <c r="H183" s="48">
        <v>-0.11806083650190113</v>
      </c>
      <c r="I183" s="48">
        <v>8.3854278939426596E-2</v>
      </c>
      <c r="J183" s="48">
        <v>0.09</v>
      </c>
    </row>
    <row r="184" spans="1:10" x14ac:dyDescent="0.3">
      <c r="A184" s="47" t="s">
        <v>115</v>
      </c>
      <c r="B184" s="47"/>
      <c r="C184" s="48">
        <v>0</v>
      </c>
      <c r="D184" s="48">
        <v>-0.12742718446601942</v>
      </c>
      <c r="E184" s="48">
        <v>-0.10152990264255911</v>
      </c>
      <c r="F184" s="48">
        <v>-7.8947368421052627E-2</v>
      </c>
      <c r="G184" s="48">
        <v>3.3613445378151263E-3</v>
      </c>
      <c r="H184" s="48">
        <v>-0.135678391959799</v>
      </c>
      <c r="I184" s="48">
        <v>-1.7441860465116279E-2</v>
      </c>
      <c r="J184" s="48">
        <v>0.25</v>
      </c>
    </row>
    <row r="185" spans="1:10" x14ac:dyDescent="0.3">
      <c r="A185" s="45" t="s">
        <v>101</v>
      </c>
      <c r="B185" s="45"/>
      <c r="C185" s="46">
        <v>0</v>
      </c>
      <c r="D185" s="46">
        <v>-7.2568940493468795E-4</v>
      </c>
      <c r="E185" s="46">
        <v>6.1456063907044299E-2</v>
      </c>
      <c r="F185" s="46">
        <v>-0.20961258872829899</v>
      </c>
      <c r="G185" s="46">
        <v>6.1674962129409219E-2</v>
      </c>
      <c r="H185" s="46">
        <v>-4.7390949857317573E-2</v>
      </c>
      <c r="I185" s="46">
        <v>0.22563389322777361</v>
      </c>
      <c r="J185" s="46">
        <v>0.12</v>
      </c>
    </row>
    <row r="186" spans="1:10" x14ac:dyDescent="0.3">
      <c r="A186" s="47" t="s">
        <v>113</v>
      </c>
      <c r="B186" s="47"/>
      <c r="C186" s="48">
        <v>0</v>
      </c>
      <c r="D186" s="48">
        <v>8.0337690631808283E-3</v>
      </c>
      <c r="E186" s="48">
        <v>5.5112792111306229E-2</v>
      </c>
      <c r="F186" s="48">
        <v>-0.2478555882729484</v>
      </c>
      <c r="G186" s="48">
        <v>7.114893617021277E-2</v>
      </c>
      <c r="H186" s="48">
        <v>-6.3721595423486418E-2</v>
      </c>
      <c r="I186" s="48">
        <v>0.18295994568906992</v>
      </c>
      <c r="J186" s="48">
        <v>0.09</v>
      </c>
    </row>
    <row r="187" spans="1:10" x14ac:dyDescent="0.3">
      <c r="A187" s="47" t="s">
        <v>114</v>
      </c>
      <c r="B187" s="47"/>
      <c r="C187" s="48">
        <v>0</v>
      </c>
      <c r="D187" s="48">
        <v>-1.0745685444480626E-2</v>
      </c>
      <c r="E187" s="48">
        <v>8.7886767610269909E-2</v>
      </c>
      <c r="F187" s="48">
        <v>-0.11043872919818457</v>
      </c>
      <c r="G187" s="48">
        <v>0.05</v>
      </c>
      <c r="H187" s="48">
        <v>-1.101392938127632E-2</v>
      </c>
      <c r="I187" s="48">
        <v>0.30887651490337376</v>
      </c>
      <c r="J187" s="48">
        <v>0.16</v>
      </c>
    </row>
    <row r="188" spans="1:10" x14ac:dyDescent="0.3">
      <c r="A188" s="47" t="s">
        <v>115</v>
      </c>
      <c r="B188" s="47"/>
      <c r="C188" s="48">
        <v>0</v>
      </c>
      <c r="D188" s="48">
        <v>-0.12742718446601942</v>
      </c>
      <c r="E188" s="48">
        <v>-0.10152990264255911</v>
      </c>
      <c r="F188" s="48">
        <v>-7.8947368421052627E-2</v>
      </c>
      <c r="G188" s="48">
        <v>3.3613445378151263E-3</v>
      </c>
      <c r="H188" s="48">
        <v>-0.135678391959799</v>
      </c>
      <c r="I188" s="48">
        <v>0.21890547263681592</v>
      </c>
      <c r="J188" s="48">
        <v>0.17</v>
      </c>
    </row>
    <row r="189" spans="1:10" x14ac:dyDescent="0.3">
      <c r="A189" s="45" t="s">
        <v>102</v>
      </c>
      <c r="B189" s="45"/>
      <c r="C189" s="46">
        <v>0</v>
      </c>
      <c r="D189" s="46">
        <v>0.23410498858819692</v>
      </c>
      <c r="E189" s="46">
        <v>0.11941875825627477</v>
      </c>
      <c r="F189" s="46">
        <v>0.21170639603493038</v>
      </c>
      <c r="G189" s="46">
        <v>0.20919361121932217</v>
      </c>
      <c r="H189" s="46">
        <v>7.5869845360824736E-2</v>
      </c>
      <c r="I189" s="46">
        <v>0.24120377301991316</v>
      </c>
      <c r="J189" s="46">
        <v>-0.13</v>
      </c>
    </row>
    <row r="190" spans="1:10" x14ac:dyDescent="0.3">
      <c r="A190" s="47" t="s">
        <v>113</v>
      </c>
      <c r="B190" s="47"/>
      <c r="C190" s="48">
        <v>0</v>
      </c>
      <c r="D190" s="48">
        <v>-0.10993150684931507</v>
      </c>
      <c r="E190" s="48">
        <v>0.12350904193920739</v>
      </c>
      <c r="F190" s="48">
        <v>0.19726027397260273</v>
      </c>
      <c r="G190" s="48">
        <v>0.21910755148741418</v>
      </c>
      <c r="H190" s="48">
        <v>8.7517597372125763E-2</v>
      </c>
      <c r="I190" s="48">
        <v>0.24012944983818771</v>
      </c>
      <c r="J190" s="48">
        <v>-0.1</v>
      </c>
    </row>
    <row r="191" spans="1:10" x14ac:dyDescent="0.3">
      <c r="A191" s="47" t="s">
        <v>114</v>
      </c>
      <c r="B191" s="47"/>
      <c r="C191" s="48">
        <v>0</v>
      </c>
      <c r="D191" s="48">
        <v>-0.11195286195286196</v>
      </c>
      <c r="E191" s="48">
        <v>0.12606635071090047</v>
      </c>
      <c r="F191" s="48">
        <v>0.26936026936026936</v>
      </c>
      <c r="G191" s="48">
        <v>0.19893899204244031</v>
      </c>
      <c r="H191" s="48">
        <v>4.8672566371681415E-2</v>
      </c>
      <c r="I191" s="48">
        <v>0.2378691983122363</v>
      </c>
      <c r="J191" s="48">
        <v>-0.21</v>
      </c>
    </row>
    <row r="192" spans="1:10" x14ac:dyDescent="0.3">
      <c r="A192" s="47" t="s">
        <v>115</v>
      </c>
      <c r="B192" s="47"/>
      <c r="C192" s="48">
        <v>0</v>
      </c>
      <c r="D192" s="48">
        <v>1.5503875968992248E-2</v>
      </c>
      <c r="E192" s="48">
        <v>-1.5267175572519083E-2</v>
      </c>
      <c r="F192" s="48">
        <v>7.7519379844961239E-3</v>
      </c>
      <c r="G192" s="48">
        <v>6.1538461538461542E-2</v>
      </c>
      <c r="H192" s="48">
        <v>7.2463768115942032E-2</v>
      </c>
      <c r="I192" s="48">
        <v>0.31756756756756754</v>
      </c>
      <c r="J192" s="48">
        <v>-0.06</v>
      </c>
    </row>
    <row r="193" spans="1:10" x14ac:dyDescent="0.3">
      <c r="A193" s="45" t="s">
        <v>106</v>
      </c>
      <c r="B193" s="45"/>
      <c r="C193" s="46">
        <v>0</v>
      </c>
      <c r="D193" s="46">
        <v>0.15099337748344371</v>
      </c>
      <c r="E193" s="46">
        <v>0.16685845799769849</v>
      </c>
      <c r="F193" s="46">
        <v>4.0946745562130173</v>
      </c>
      <c r="G193" s="46">
        <v>1.7034456058846303E-2</v>
      </c>
      <c r="H193" s="46">
        <v>-4.3014845831747243E-2</v>
      </c>
      <c r="I193" s="46">
        <v>6.2649164677804292E-2</v>
      </c>
      <c r="J193" s="46">
        <v>0.16</v>
      </c>
    </row>
    <row r="194" spans="1:10" x14ac:dyDescent="0.3">
      <c r="A194" s="47" t="s">
        <v>113</v>
      </c>
      <c r="B194" s="47"/>
      <c r="C194" s="48">
        <v>0</v>
      </c>
      <c r="D194" s="48">
        <v>0.26106194690265488</v>
      </c>
      <c r="E194" s="48">
        <v>0.16842105263157894</v>
      </c>
      <c r="F194" s="48">
        <v>4.3678678678678677</v>
      </c>
      <c r="G194" s="48">
        <v>1.3146853146853148E-2</v>
      </c>
      <c r="H194" s="48">
        <v>-4.7763666482606291E-2</v>
      </c>
      <c r="I194" s="48">
        <v>6.0887213685126125E-2</v>
      </c>
      <c r="J194" s="48">
        <v>0.17</v>
      </c>
    </row>
    <row r="195" spans="1:10" x14ac:dyDescent="0.3">
      <c r="A195" s="47" t="s">
        <v>114</v>
      </c>
      <c r="B195" s="47"/>
      <c r="C195" s="48">
        <v>0</v>
      </c>
      <c r="D195" s="48">
        <v>-8.6956521739130436E-3</v>
      </c>
      <c r="E195" s="48">
        <v>0.20614035087719298</v>
      </c>
      <c r="F195" s="48">
        <v>3.898181818181818</v>
      </c>
      <c r="G195" s="48">
        <v>3.5634743875278395E-2</v>
      </c>
      <c r="H195" s="48">
        <v>-2.1505376344086023E-2</v>
      </c>
      <c r="I195" s="48">
        <v>9.4505494505494503E-2</v>
      </c>
      <c r="J195" s="48">
        <v>0.12</v>
      </c>
    </row>
    <row r="196" spans="1:10" x14ac:dyDescent="0.3">
      <c r="A196" s="47" t="s">
        <v>115</v>
      </c>
      <c r="B196" s="47"/>
      <c r="C196" s="48">
        <v>0</v>
      </c>
      <c r="D196" s="48">
        <v>-2.7397260273972601E-2</v>
      </c>
      <c r="E196" s="48">
        <v>2.8169014084507043E-2</v>
      </c>
      <c r="F196" s="48">
        <v>2.3424657534246576</v>
      </c>
      <c r="G196" s="48">
        <v>-2.8688524590163935E-2</v>
      </c>
      <c r="H196" s="48">
        <v>-9.7046413502109699E-2</v>
      </c>
      <c r="I196" s="48">
        <v>-0.11214953271028037</v>
      </c>
      <c r="J196" s="48">
        <v>0.28000000000000003</v>
      </c>
    </row>
    <row r="197" spans="1:10" x14ac:dyDescent="0.3">
      <c r="A197" s="45" t="s">
        <v>107</v>
      </c>
      <c r="B197" s="45"/>
      <c r="C197" s="46">
        <v>0</v>
      </c>
      <c r="D197" s="46">
        <v>-0.36521739130434783</v>
      </c>
      <c r="E197" s="46">
        <v>0</v>
      </c>
      <c r="F197" s="46">
        <v>0.20547945205479451</v>
      </c>
      <c r="G197" s="46">
        <v>-0.52272727272727271</v>
      </c>
      <c r="H197" s="46">
        <v>-0.2857142857142857</v>
      </c>
      <c r="I197" s="46">
        <v>-0.16666666666666666</v>
      </c>
      <c r="J197" s="46">
        <v>3.02</v>
      </c>
    </row>
    <row r="198" spans="1:10" x14ac:dyDescent="0.3">
      <c r="A198" s="49" t="s">
        <v>103</v>
      </c>
      <c r="B198" s="49"/>
      <c r="C198" s="50">
        <v>0</v>
      </c>
      <c r="D198" s="50">
        <v>6.2924636772237905E-2</v>
      </c>
      <c r="E198" s="50">
        <v>5.6577179008096501E-2</v>
      </c>
      <c r="F198" s="50">
        <v>6.9866286104303038E-2</v>
      </c>
      <c r="G198" s="50">
        <v>7.9251848629839056E-2</v>
      </c>
      <c r="H198" s="50">
        <v>7.9251848629839056E-2</v>
      </c>
      <c r="I198" s="50">
        <v>-4.4333387070772209E-2</v>
      </c>
      <c r="J198" s="50">
        <v>0.06</v>
      </c>
    </row>
    <row r="199" spans="1:10" x14ac:dyDescent="0.3">
      <c r="A199" s="45" t="s">
        <v>104</v>
      </c>
      <c r="B199" s="45"/>
      <c r="C199" s="46">
        <v>0</v>
      </c>
      <c r="D199" s="46">
        <v>-1.3622603430877902E-2</v>
      </c>
      <c r="E199" s="46">
        <v>4.4501278772378514E-2</v>
      </c>
      <c r="F199" s="46">
        <v>-7.6395690499510283E-2</v>
      </c>
      <c r="G199" s="46">
        <v>1.0604453870625663E-2</v>
      </c>
      <c r="H199" s="46">
        <v>-3.1479538300104928E-2</v>
      </c>
      <c r="I199" s="46">
        <v>0.19447453954496208</v>
      </c>
      <c r="J199" s="46">
        <v>7.0000000000000007E-2</v>
      </c>
    </row>
    <row r="200" spans="1:10" x14ac:dyDescent="0.3">
      <c r="A200" s="58" t="s">
        <v>113</v>
      </c>
      <c r="B200" s="58"/>
      <c r="C200" s="55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-9.7000000000000003E-3</v>
      </c>
      <c r="I200" s="54">
        <v>0.20949999999999999</v>
      </c>
      <c r="J200" s="55">
        <v>0.06</v>
      </c>
    </row>
    <row r="201" spans="1:10" x14ac:dyDescent="0.3">
      <c r="A201" s="47" t="s">
        <v>114</v>
      </c>
      <c r="B201" s="47"/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-0.246</v>
      </c>
      <c r="I201" s="48">
        <v>0.16900000000000001</v>
      </c>
      <c r="J201" s="48">
        <v>-0.03</v>
      </c>
    </row>
    <row r="202" spans="1:10" x14ac:dyDescent="0.3">
      <c r="A202" s="47" t="s">
        <v>115</v>
      </c>
      <c r="B202" s="47"/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4.2000000000000003E-2</v>
      </c>
      <c r="I202" s="48">
        <v>0.16</v>
      </c>
      <c r="J202" s="48">
        <v>-0.16</v>
      </c>
    </row>
    <row r="203" spans="1:10" x14ac:dyDescent="0.3">
      <c r="A203" s="47" t="s">
        <v>121</v>
      </c>
      <c r="B203" s="47"/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-0.151</v>
      </c>
      <c r="I203" s="48">
        <v>-4.3999999999999997E-2</v>
      </c>
      <c r="J203" s="48">
        <v>0.42</v>
      </c>
    </row>
    <row r="204" spans="1:10" x14ac:dyDescent="0.3">
      <c r="A204" s="51" t="s">
        <v>108</v>
      </c>
      <c r="B204" s="51"/>
      <c r="C204" s="48">
        <v>0</v>
      </c>
      <c r="D204" s="48">
        <v>4.878048780487805E-2</v>
      </c>
      <c r="E204" s="48">
        <v>-1.8720930232558139</v>
      </c>
      <c r="F204" s="48">
        <v>-0.65333333333333332</v>
      </c>
      <c r="G204" s="48">
        <v>-1.2692307692307692</v>
      </c>
      <c r="H204" s="48">
        <v>0.57099999999999995</v>
      </c>
      <c r="I204" s="48">
        <v>-4.6363636363636367</v>
      </c>
      <c r="J204" s="48">
        <v>0</v>
      </c>
    </row>
    <row r="205" spans="1:10" ht="15" thickBot="1" x14ac:dyDescent="0.35">
      <c r="A205" s="52" t="s">
        <v>105</v>
      </c>
      <c r="B205" s="52"/>
      <c r="C205" s="53">
        <v>0</v>
      </c>
      <c r="D205" s="53">
        <v>5.8004640371229696E-2</v>
      </c>
      <c r="E205" s="53">
        <v>6.0971089696071165E-2</v>
      </c>
      <c r="F205" s="53">
        <v>5.9592430858806403E-2</v>
      </c>
      <c r="G205" s="53">
        <v>7.4731433909388134E-2</v>
      </c>
      <c r="H205" s="53">
        <v>-4.3817266150267146E-2</v>
      </c>
      <c r="I205" s="53">
        <v>0.1907600994572628</v>
      </c>
      <c r="J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Historicals!C114</f>
        <v>8506</v>
      </c>
      <c r="C23" s="59">
        <f>Historicals!D114</f>
        <v>9299</v>
      </c>
      <c r="D23" s="59">
        <f>Historicals!E114</f>
        <v>9684</v>
      </c>
      <c r="E23" s="59">
        <f>Historicals!F114</f>
        <v>9322</v>
      </c>
      <c r="F23" s="59">
        <f>Historicals!G114</f>
        <v>10045</v>
      </c>
      <c r="G23" s="59">
        <f>Historicals!H114</f>
        <v>9329</v>
      </c>
      <c r="H23" s="59">
        <f>Historicals!I114</f>
        <v>11644</v>
      </c>
      <c r="I23" s="59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Historicals!C182</f>
        <v>0</v>
      </c>
      <c r="C25" s="54">
        <f>Historicals!D182</f>
        <v>9.3228309428638606E-2</v>
      </c>
      <c r="D25" s="54">
        <f>Historicals!E182</f>
        <v>4.1402301322722872E-2</v>
      </c>
      <c r="E25" s="54">
        <f>Historicals!F182</f>
        <v>-3.7381247418422137E-2</v>
      </c>
      <c r="F25" s="54">
        <f>Historicals!G182</f>
        <v>7.7558463848959452E-2</v>
      </c>
      <c r="G25" s="54">
        <f>Historicals!H182</f>
        <v>-7.1279243404678949E-2</v>
      </c>
      <c r="H25" s="54">
        <f>Historicals!I182</f>
        <v>0.24815092721620752</v>
      </c>
      <c r="I25" s="54">
        <f>Historicals!J182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Historicals!C115</f>
        <v>4410</v>
      </c>
      <c r="C27" s="59">
        <f>Historicals!D115</f>
        <v>4746</v>
      </c>
      <c r="D27" s="59">
        <f>Historicals!E115</f>
        <v>4886</v>
      </c>
      <c r="E27" s="59">
        <f>Historicals!F115</f>
        <v>4938</v>
      </c>
      <c r="F27" s="59">
        <f>Historicals!G115</f>
        <v>5260</v>
      </c>
      <c r="G27" s="59">
        <f>Historicals!H115</f>
        <v>4639</v>
      </c>
      <c r="H27" s="59">
        <f>Historicals!I115</f>
        <v>5028</v>
      </c>
      <c r="I27" s="59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Historicals!C183</f>
        <v>0</v>
      </c>
      <c r="C29" s="54">
        <f>Historicals!D183</f>
        <v>7.6190476190476197E-2</v>
      </c>
      <c r="D29" s="54">
        <f>Historicals!E183</f>
        <v>2.9498525073746312E-2</v>
      </c>
      <c r="E29" s="54">
        <f>Historicals!F183</f>
        <v>1.0642652476463364E-2</v>
      </c>
      <c r="F29" s="54">
        <f>Historicals!G183</f>
        <v>6.5208586472255969E-2</v>
      </c>
      <c r="G29" s="54">
        <f>Historicals!H183</f>
        <v>-0.11806083650190113</v>
      </c>
      <c r="H29" s="54">
        <f>Historicals!I183</f>
        <v>8.3854278939426596E-2</v>
      </c>
      <c r="I29" s="54">
        <f>Historicals!J183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Historicals!C116</f>
        <v>824</v>
      </c>
      <c r="C31" s="59">
        <f>Historicals!D116</f>
        <v>719</v>
      </c>
      <c r="D31" s="59">
        <f>Historicals!E116</f>
        <v>646</v>
      </c>
      <c r="E31" s="59">
        <f>Historicals!F116</f>
        <v>595</v>
      </c>
      <c r="F31" s="59">
        <f>Historicals!G116</f>
        <v>597</v>
      </c>
      <c r="G31" s="59">
        <f>Historicals!H116</f>
        <v>516</v>
      </c>
      <c r="H31" s="59">
        <f>Historicals!I116</f>
        <v>507</v>
      </c>
      <c r="I31" s="59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Historicals!C184</f>
        <v>0</v>
      </c>
      <c r="C33" s="54">
        <f>Historicals!D184</f>
        <v>-0.12742718446601942</v>
      </c>
      <c r="D33" s="54">
        <f>Historicals!E184</f>
        <v>-0.10152990264255911</v>
      </c>
      <c r="E33" s="54">
        <f>Historicals!F184</f>
        <v>-7.8947368421052627E-2</v>
      </c>
      <c r="F33" s="54">
        <f>Historicals!G184</f>
        <v>3.3613445378151263E-3</v>
      </c>
      <c r="G33" s="54">
        <f>Historicals!H184</f>
        <v>-0.135678391959799</v>
      </c>
      <c r="H33" s="54">
        <f>Historicals!I184</f>
        <v>-1.7441860465116279E-2</v>
      </c>
      <c r="I33" s="54">
        <f>Historicals!J184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Historicals!C169</f>
        <v>121</v>
      </c>
      <c r="C38" s="62">
        <f>Historicals!D169</f>
        <v>133</v>
      </c>
      <c r="D38" s="62">
        <f>Historicals!E169</f>
        <v>140</v>
      </c>
      <c r="E38" s="62">
        <f>Historicals!F169</f>
        <v>160</v>
      </c>
      <c r="F38" s="62">
        <f>Historicals!G169</f>
        <v>149</v>
      </c>
      <c r="G38" s="62">
        <f>Historicals!H169</f>
        <v>148</v>
      </c>
      <c r="H38" s="62">
        <f>Historicals!I169</f>
        <v>130</v>
      </c>
      <c r="I38" s="62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Historicals!C136</f>
        <v>3645</v>
      </c>
      <c r="C42" s="62">
        <f>Historicals!D136</f>
        <v>3763</v>
      </c>
      <c r="D42" s="62">
        <f>Historicals!E136</f>
        <v>3875</v>
      </c>
      <c r="E42" s="62">
        <f>Historicals!F136</f>
        <v>3600</v>
      </c>
      <c r="F42" s="62">
        <f>Historicals!G136</f>
        <v>3925</v>
      </c>
      <c r="G42" s="62">
        <f>Historicals!H136</f>
        <v>2899</v>
      </c>
      <c r="H42" s="62">
        <f>Historicals!I136</f>
        <v>5089</v>
      </c>
      <c r="I42" s="62">
        <f>Historicals!J136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Historicals!C158</f>
        <v>208</v>
      </c>
      <c r="C45" s="62">
        <f>Historicals!D158</f>
        <v>242</v>
      </c>
      <c r="D45" s="62">
        <f>Historicals!E158</f>
        <v>223</v>
      </c>
      <c r="E45" s="62">
        <f>Historicals!F158</f>
        <v>196</v>
      </c>
      <c r="F45" s="62">
        <f>Historicals!G158</f>
        <v>117</v>
      </c>
      <c r="G45" s="62">
        <f>Historicals!H158</f>
        <v>110</v>
      </c>
      <c r="H45" s="62">
        <f>Historicals!I158</f>
        <v>98</v>
      </c>
      <c r="I45" s="62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Historicals!C147</f>
        <v>632</v>
      </c>
      <c r="C48" s="62">
        <f>Historicals!D147</f>
        <v>742</v>
      </c>
      <c r="D48" s="62">
        <f>Historicals!E147</f>
        <v>819</v>
      </c>
      <c r="E48" s="62">
        <f>Historicals!F147</f>
        <v>848</v>
      </c>
      <c r="F48" s="62">
        <f>Historicals!G147</f>
        <v>814</v>
      </c>
      <c r="G48" s="62">
        <f>Historicals!H147</f>
        <v>645</v>
      </c>
      <c r="H48" s="62">
        <f>Historicals!I147</f>
        <v>617</v>
      </c>
      <c r="I48" s="62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Historicals!C118</f>
        <v>7344</v>
      </c>
      <c r="C54" s="59">
        <f>Historicals!D118</f>
        <v>7403</v>
      </c>
      <c r="D54" s="59">
        <f>Historicals!E118</f>
        <v>7811</v>
      </c>
      <c r="E54" s="59">
        <f>Historicals!F118</f>
        <v>5875</v>
      </c>
      <c r="F54" s="59">
        <f>Historicals!G118</f>
        <v>6293</v>
      </c>
      <c r="G54" s="59">
        <f>Historicals!H118</f>
        <v>5892</v>
      </c>
      <c r="H54" s="59">
        <f>Historicals!I118</f>
        <v>6970</v>
      </c>
      <c r="I54" s="59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Historicals!C186</f>
        <v>0</v>
      </c>
      <c r="C56" s="54">
        <f>Historicals!D186</f>
        <v>8.0337690631808283E-3</v>
      </c>
      <c r="D56" s="54">
        <f>Historicals!E186</f>
        <v>5.5112792111306229E-2</v>
      </c>
      <c r="E56" s="54">
        <f>Historicals!F186</f>
        <v>-0.2478555882729484</v>
      </c>
      <c r="F56" s="54">
        <f>Historicals!G186</f>
        <v>7.114893617021277E-2</v>
      </c>
      <c r="G56" s="54">
        <f>Historicals!H186</f>
        <v>-6.3721595423486418E-2</v>
      </c>
      <c r="H56" s="54">
        <f>Historicals!I186</f>
        <v>0.18295994568906992</v>
      </c>
      <c r="I56" s="54">
        <f>Historicals!J186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Historicals!C119</f>
        <v>3071</v>
      </c>
      <c r="C58" s="59">
        <f>Historicals!D119</f>
        <v>3038</v>
      </c>
      <c r="D58" s="59">
        <f>Historicals!E119</f>
        <v>3305</v>
      </c>
      <c r="E58" s="59">
        <f>Historicals!F119</f>
        <v>2940</v>
      </c>
      <c r="F58" s="59">
        <f>Historicals!G119</f>
        <v>3087</v>
      </c>
      <c r="G58" s="59">
        <f>Historicals!H119</f>
        <v>3053</v>
      </c>
      <c r="H58" s="59">
        <f>Historicals!I119</f>
        <v>3996</v>
      </c>
      <c r="I58" s="59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Historicals!C187</f>
        <v>0</v>
      </c>
      <c r="C60" s="54">
        <f>Historicals!D187</f>
        <v>-1.0745685444480626E-2</v>
      </c>
      <c r="D60" s="54">
        <f>Historicals!E187</f>
        <v>8.7886767610269909E-2</v>
      </c>
      <c r="E60" s="54">
        <f>Historicals!F187</f>
        <v>-0.11043872919818457</v>
      </c>
      <c r="F60" s="54">
        <f>Historicals!G187</f>
        <v>0.05</v>
      </c>
      <c r="G60" s="54">
        <f>Historicals!H187</f>
        <v>-1.101392938127632E-2</v>
      </c>
      <c r="H60" s="54">
        <f>Historicals!I187</f>
        <v>0.30887651490337376</v>
      </c>
      <c r="I60" s="54">
        <f>Historicals!J187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Historicals!C120</f>
        <v>609</v>
      </c>
      <c r="C62" s="59">
        <f>Historicals!D120</f>
        <v>575</v>
      </c>
      <c r="D62" s="59">
        <f>Historicals!E120</f>
        <v>577</v>
      </c>
      <c r="E62" s="59">
        <f>Historicals!F120</f>
        <v>427</v>
      </c>
      <c r="F62" s="59">
        <f>Historicals!G120</f>
        <v>432</v>
      </c>
      <c r="G62" s="59">
        <f>Historicals!H120</f>
        <v>402</v>
      </c>
      <c r="H62" s="59">
        <f>Historicals!I120</f>
        <v>490</v>
      </c>
      <c r="I62" s="59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Historicals!C188</f>
        <v>0</v>
      </c>
      <c r="C64" s="54">
        <f>Historicals!D188</f>
        <v>-0.12742718446601942</v>
      </c>
      <c r="D64" s="54">
        <f>Historicals!E188</f>
        <v>-0.10152990264255911</v>
      </c>
      <c r="E64" s="54">
        <f>Historicals!F188</f>
        <v>-7.8947368421052627E-2</v>
      </c>
      <c r="F64" s="54">
        <f>Historicals!G188</f>
        <v>3.3613445378151263E-3</v>
      </c>
      <c r="G64" s="54">
        <f>Historicals!H188</f>
        <v>-0.135678391959799</v>
      </c>
      <c r="H64" s="54">
        <f>Historicals!I188</f>
        <v>0.21890547263681592</v>
      </c>
      <c r="I64" s="54">
        <f>Historicals!J188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Historicals!C122</f>
        <v>2016</v>
      </c>
      <c r="C85" s="59">
        <f>Historicals!D122</f>
        <v>2599</v>
      </c>
      <c r="D85" s="59">
        <f>Historicals!E122</f>
        <v>2920</v>
      </c>
      <c r="E85" s="59">
        <f>Historicals!F122</f>
        <v>3496</v>
      </c>
      <c r="F85" s="59">
        <f>Historicals!G122</f>
        <v>4262</v>
      </c>
      <c r="G85" s="59">
        <f>Historicals!H122</f>
        <v>4635</v>
      </c>
      <c r="H85" s="59">
        <f>Historicals!I122</f>
        <v>5748</v>
      </c>
      <c r="I85" s="59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Historicals!C190</f>
        <v>0</v>
      </c>
      <c r="C87" s="54">
        <f>Historicals!D190</f>
        <v>-0.10993150684931507</v>
      </c>
      <c r="D87" s="54">
        <f>Historicals!E190</f>
        <v>0.12350904193920739</v>
      </c>
      <c r="E87" s="54">
        <f>Historicals!F190</f>
        <v>0.19726027397260273</v>
      </c>
      <c r="F87" s="54">
        <f>Historicals!G190</f>
        <v>0.21910755148741418</v>
      </c>
      <c r="G87" s="54">
        <f>Historicals!H190</f>
        <v>8.7517597372125763E-2</v>
      </c>
      <c r="H87" s="54">
        <f>Historicals!I190</f>
        <v>0.24012944983818771</v>
      </c>
      <c r="I87" s="54">
        <f>Historicals!J190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Historicals!C123</f>
        <v>925</v>
      </c>
      <c r="C89" s="59">
        <f>Historicals!D123</f>
        <v>1055</v>
      </c>
      <c r="D89" s="59">
        <f>Historicals!E123</f>
        <v>1188</v>
      </c>
      <c r="E89" s="59">
        <f>Historicals!F123</f>
        <v>1508</v>
      </c>
      <c r="F89" s="59">
        <f>Historicals!G123</f>
        <v>1808</v>
      </c>
      <c r="G89" s="59">
        <f>Historicals!H123</f>
        <v>1896</v>
      </c>
      <c r="H89" s="59">
        <f>Historicals!I123</f>
        <v>2347</v>
      </c>
      <c r="I89" s="59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Historicals!C191</f>
        <v>0</v>
      </c>
      <c r="C91" s="54">
        <f>Historicals!D191</f>
        <v>-0.11195286195286196</v>
      </c>
      <c r="D91" s="54">
        <f>Historicals!E191</f>
        <v>0.12606635071090047</v>
      </c>
      <c r="E91" s="54">
        <f>Historicals!F191</f>
        <v>0.26936026936026936</v>
      </c>
      <c r="F91" s="54">
        <f>Historicals!G191</f>
        <v>0.19893899204244031</v>
      </c>
      <c r="G91" s="54">
        <f>Historicals!H191</f>
        <v>4.8672566371681415E-2</v>
      </c>
      <c r="H91" s="54">
        <f>Historicals!I191</f>
        <v>0.2378691983122363</v>
      </c>
      <c r="I91" s="54">
        <f>Historicals!J191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Historicals!C124</f>
        <v>126</v>
      </c>
      <c r="C93" s="59">
        <f>Historicals!D124</f>
        <v>131</v>
      </c>
      <c r="D93" s="59">
        <f>Historicals!E124</f>
        <v>129</v>
      </c>
      <c r="E93" s="59">
        <f>Historicals!F124</f>
        <v>130</v>
      </c>
      <c r="F93" s="59">
        <f>Historicals!G124</f>
        <v>138</v>
      </c>
      <c r="G93" s="59">
        <f>Historicals!H124</f>
        <v>148</v>
      </c>
      <c r="H93" s="59">
        <f>Historicals!I124</f>
        <v>195</v>
      </c>
      <c r="I93" s="59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Historicals!C192</f>
        <v>0</v>
      </c>
      <c r="C95" s="54">
        <f>Historicals!D192</f>
        <v>1.5503875968992248E-2</v>
      </c>
      <c r="D95" s="54">
        <f>Historicals!E192</f>
        <v>-1.5267175572519083E-2</v>
      </c>
      <c r="E95" s="54">
        <f>Historicals!F192</f>
        <v>7.7519379844961239E-3</v>
      </c>
      <c r="F95" s="54">
        <f>Historicals!G192</f>
        <v>6.1538461538461542E-2</v>
      </c>
      <c r="G95" s="54">
        <f>Historicals!H192</f>
        <v>7.2463768115942032E-2</v>
      </c>
      <c r="H95" s="54">
        <f>Historicals!I192</f>
        <v>0.31756756756756754</v>
      </c>
      <c r="I95" s="54">
        <f>Historicals!J192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Historicals!C126</f>
        <v>452</v>
      </c>
      <c r="C116" s="59">
        <f>Historicals!D126</f>
        <v>570</v>
      </c>
      <c r="D116" s="59">
        <f>Historicals!E126</f>
        <v>666</v>
      </c>
      <c r="E116" s="59">
        <f>Historicals!F126</f>
        <v>3575</v>
      </c>
      <c r="F116" s="59">
        <f>Historicals!G126</f>
        <v>3622</v>
      </c>
      <c r="G116" s="59">
        <f>Historicals!H126</f>
        <v>3449</v>
      </c>
      <c r="H116" s="59">
        <f>Historicals!I126</f>
        <v>3659</v>
      </c>
      <c r="I116" s="59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Historicals!C194</f>
        <v>0</v>
      </c>
      <c r="C118" s="54">
        <f>Historicals!D194</f>
        <v>0.26106194690265488</v>
      </c>
      <c r="D118" s="54">
        <f>Historicals!E194</f>
        <v>0.16842105263157894</v>
      </c>
      <c r="E118" s="54">
        <f>Historicals!F194</f>
        <v>4.3678678678678677</v>
      </c>
      <c r="F118" s="54">
        <f>Historicals!G194</f>
        <v>1.3146853146853148E-2</v>
      </c>
      <c r="G118" s="54">
        <f>Historicals!H194</f>
        <v>-4.7763666482606291E-2</v>
      </c>
      <c r="H118" s="54">
        <f>Historicals!I194</f>
        <v>6.0887213685126125E-2</v>
      </c>
      <c r="I118" s="54">
        <f>Historicals!J194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Historicals!C127</f>
        <v>230</v>
      </c>
      <c r="C120" s="59">
        <f>Historicals!D127</f>
        <v>228</v>
      </c>
      <c r="D120" s="59">
        <f>Historicals!E127</f>
        <v>275</v>
      </c>
      <c r="E120" s="59">
        <f>Historicals!F127</f>
        <v>1347</v>
      </c>
      <c r="F120" s="59">
        <f>Historicals!G127</f>
        <v>1395</v>
      </c>
      <c r="G120" s="59">
        <f>Historicals!H127</f>
        <v>1365</v>
      </c>
      <c r="H120" s="59">
        <f>Historicals!I127</f>
        <v>1494</v>
      </c>
      <c r="I120" s="59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Historicals!C195</f>
        <v>0</v>
      </c>
      <c r="C122" s="54">
        <f>Historicals!D195</f>
        <v>-8.6956521739130436E-3</v>
      </c>
      <c r="D122" s="54">
        <f>Historicals!E195</f>
        <v>0.20614035087719298</v>
      </c>
      <c r="E122" s="54">
        <f>Historicals!F195</f>
        <v>3.898181818181818</v>
      </c>
      <c r="F122" s="54">
        <f>Historicals!G195</f>
        <v>3.5634743875278395E-2</v>
      </c>
      <c r="G122" s="54">
        <f>Historicals!H195</f>
        <v>-2.1505376344086023E-2</v>
      </c>
      <c r="H122" s="54">
        <f>Historicals!I195</f>
        <v>9.4505494505494503E-2</v>
      </c>
      <c r="I122" s="54">
        <f>Historicals!J195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Historicals!C128</f>
        <v>73</v>
      </c>
      <c r="C124" s="59">
        <f>Historicals!D128</f>
        <v>71</v>
      </c>
      <c r="D124" s="59">
        <f>Historicals!E128</f>
        <v>73</v>
      </c>
      <c r="E124" s="59">
        <f>Historicals!F128</f>
        <v>244</v>
      </c>
      <c r="F124" s="59">
        <f>Historicals!G128</f>
        <v>237</v>
      </c>
      <c r="G124" s="59">
        <f>Historicals!H128</f>
        <v>214</v>
      </c>
      <c r="H124" s="59">
        <f>Historicals!I128</f>
        <v>190</v>
      </c>
      <c r="I124" s="59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Historicals!C196</f>
        <v>0</v>
      </c>
      <c r="C126" s="54">
        <f>Historicals!D196</f>
        <v>-2.7397260273972601E-2</v>
      </c>
      <c r="D126" s="54">
        <f>Historicals!E196</f>
        <v>2.8169014084507043E-2</v>
      </c>
      <c r="E126" s="54">
        <f>Historicals!F196</f>
        <v>2.3424657534246576</v>
      </c>
      <c r="F126" s="54">
        <f>Historicals!G196</f>
        <v>-2.8688524590163935E-2</v>
      </c>
      <c r="G126" s="54">
        <f>Historicals!H196</f>
        <v>-9.7046413502109699E-2</v>
      </c>
      <c r="H126" s="54">
        <f>Historicals!I196</f>
        <v>-0.11214953271028037</v>
      </c>
      <c r="I126" s="54">
        <f>Historicals!J196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Historicals!C129</f>
        <v>115</v>
      </c>
      <c r="C145" s="62">
        <f>Historicals!D129</f>
        <v>73</v>
      </c>
      <c r="D145" s="62">
        <f>Historicals!E129</f>
        <v>73</v>
      </c>
      <c r="E145" s="62">
        <f>Historicals!F129</f>
        <v>88</v>
      </c>
      <c r="F145" s="62">
        <f>Historicals!G129</f>
        <v>42</v>
      </c>
      <c r="G145" s="62">
        <f>Historicals!H129</f>
        <v>30</v>
      </c>
      <c r="H145" s="62">
        <f>Historicals!I129</f>
        <v>25</v>
      </c>
      <c r="I145" s="62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Historicals!C197</f>
        <v>0</v>
      </c>
      <c r="C147" s="54">
        <f>Historicals!D197</f>
        <v>-0.36521739130434783</v>
      </c>
      <c r="D147" s="54">
        <f>Historicals!E197</f>
        <v>0</v>
      </c>
      <c r="E147" s="54">
        <f>Historicals!F197</f>
        <v>0.20547945205479451</v>
      </c>
      <c r="F147" s="54">
        <f>Historicals!G197</f>
        <v>-0.52272727272727271</v>
      </c>
      <c r="G147" s="54">
        <f>Historicals!H197</f>
        <v>-0.2857142857142857</v>
      </c>
      <c r="H147" s="54">
        <f>Historicals!I197</f>
        <v>-0.16666666666666666</v>
      </c>
      <c r="I147" s="54">
        <f>Historicals!J197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Historicals!C131</f>
        <v>1982</v>
      </c>
      <c r="C166" s="62">
        <f>Historicals!D131</f>
        <v>1955</v>
      </c>
      <c r="D166" s="62">
        <f>Historicals!E131</f>
        <v>2042</v>
      </c>
      <c r="E166" s="62">
        <f>Historicals!F131</f>
        <v>1886</v>
      </c>
      <c r="F166" s="62">
        <f>Historicals!G131</f>
        <v>1906</v>
      </c>
      <c r="G166" s="62">
        <f>Historicals!H131</f>
        <v>1846</v>
      </c>
      <c r="H166" s="62">
        <f>Historicals!I131</f>
        <v>2205</v>
      </c>
      <c r="I166" s="62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Historicals!C199</f>
        <v>0</v>
      </c>
      <c r="C168" s="54">
        <f>Historicals!D199</f>
        <v>-1.3622603430877902E-2</v>
      </c>
      <c r="D168" s="54">
        <f>Historicals!E199</f>
        <v>4.4501278772378514E-2</v>
      </c>
      <c r="E168" s="54">
        <f>Historicals!F199</f>
        <v>-7.6395690499510283E-2</v>
      </c>
      <c r="F168" s="54">
        <f>Historicals!G199</f>
        <v>1.0604453870625663E-2</v>
      </c>
      <c r="G168" s="54">
        <f>Historicals!H199</f>
        <v>-3.1479538300104928E-2</v>
      </c>
      <c r="H168" s="54">
        <f>Historicals!I199</f>
        <v>0.19447453954496208</v>
      </c>
      <c r="I168" s="54">
        <f>Historicals!J199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Historicals!C132</f>
        <v>-82</v>
      </c>
      <c r="C187" s="62">
        <f>Historicals!D132</f>
        <v>-86</v>
      </c>
      <c r="D187" s="62">
        <f>Historicals!E132</f>
        <v>75</v>
      </c>
      <c r="E187" s="62">
        <f>Historicals!F132</f>
        <v>26</v>
      </c>
      <c r="F187" s="62">
        <f>Historicals!G132</f>
        <v>-7</v>
      </c>
      <c r="G187" s="62">
        <f>Historicals!H132</f>
        <v>-11</v>
      </c>
      <c r="H187" s="62">
        <f>Historicals!I132</f>
        <v>40</v>
      </c>
      <c r="I187" s="62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Historicals!C204</f>
        <v>0</v>
      </c>
      <c r="C189" s="54">
        <f>Historicals!D204</f>
        <v>4.878048780487805E-2</v>
      </c>
      <c r="D189" s="54">
        <f>Historicals!E204</f>
        <v>-1.8720930232558139</v>
      </c>
      <c r="E189" s="54">
        <f>Historicals!F204</f>
        <v>-0.65333333333333332</v>
      </c>
      <c r="F189" s="54">
        <f>Historicals!G204</f>
        <v>-1.2692307692307692</v>
      </c>
      <c r="G189" s="54">
        <f>Historicals!H204</f>
        <v>0.57099999999999995</v>
      </c>
      <c r="H189" s="54">
        <f>Historicals!I204</f>
        <v>-4.6363636363636367</v>
      </c>
      <c r="I189" s="54">
        <f>Historicals!J204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Historicals!C167</f>
        <v>0</v>
      </c>
      <c r="C211" s="60">
        <f>Historicals!D167</f>
        <v>0</v>
      </c>
      <c r="D211" s="60">
        <f>Historicals!E167</f>
        <v>0</v>
      </c>
      <c r="E211" s="60">
        <f>Historicals!F167</f>
        <v>0</v>
      </c>
      <c r="F211" s="60">
        <f>Historicals!G167</f>
        <v>0</v>
      </c>
      <c r="G211" s="60">
        <f>Historicals!H167</f>
        <v>0</v>
      </c>
      <c r="H211" s="60">
        <f>Historicals!I167</f>
        <v>0</v>
      </c>
      <c r="I211" s="60">
        <f>Historicals!J167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Historicals!C134</f>
        <v>0</v>
      </c>
      <c r="C214" s="60">
        <f>Historicals!D134</f>
        <v>0</v>
      </c>
      <c r="D214" s="60">
        <f>Historicals!E134</f>
        <v>0</v>
      </c>
      <c r="E214" s="60">
        <f>Historicals!F134</f>
        <v>0</v>
      </c>
      <c r="F214" s="60">
        <f>Historicals!G134</f>
        <v>0</v>
      </c>
      <c r="G214" s="60">
        <f>Historicals!H134</f>
        <v>0</v>
      </c>
      <c r="H214" s="60">
        <f>Historicals!I134</f>
        <v>0</v>
      </c>
      <c r="I214" s="60">
        <f>Historicals!J134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Historicals!C156</f>
        <v>0</v>
      </c>
      <c r="C217" s="60">
        <f>Historicals!D156</f>
        <v>0</v>
      </c>
      <c r="D217" s="60">
        <f>Historicals!E156</f>
        <v>0</v>
      </c>
      <c r="E217" s="60">
        <f>Historicals!F156</f>
        <v>0</v>
      </c>
      <c r="F217" s="60">
        <f>Historicals!G156</f>
        <v>0</v>
      </c>
      <c r="G217" s="60">
        <f>Historicals!H156</f>
        <v>0</v>
      </c>
      <c r="H217" s="60">
        <f>Historicals!I156</f>
        <v>0</v>
      </c>
      <c r="I217" s="60">
        <f>Historicals!J156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+Historicals!C180</f>
        <v>0</v>
      </c>
      <c r="C225" s="25">
        <f>+Historicals!D180</f>
        <v>0</v>
      </c>
      <c r="D225" s="25">
        <f>+Historicals!E180</f>
        <v>0</v>
      </c>
      <c r="E225" s="25">
        <f>+Historicals!F180</f>
        <v>0</v>
      </c>
      <c r="F225" s="25">
        <f>+Historicals!G180</f>
        <v>0</v>
      </c>
      <c r="G225" s="25">
        <f>+Historicals!H180</f>
        <v>0</v>
      </c>
      <c r="H225" s="25">
        <f>+Historicals!I180</f>
        <v>0</v>
      </c>
      <c r="I225" s="25">
        <f>+Historicals!J180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+Historicals!C184</f>
        <v>0</v>
      </c>
      <c r="C229" s="25">
        <f>+Historicals!D184</f>
        <v>-0.12742718446601942</v>
      </c>
      <c r="D229" s="25">
        <f>+Historicals!E184</f>
        <v>-0.10152990264255911</v>
      </c>
      <c r="E229" s="25">
        <f>+Historicals!F184</f>
        <v>-7.8947368421052627E-2</v>
      </c>
      <c r="F229" s="25">
        <f>+Historicals!G184</f>
        <v>3.3613445378151263E-3</v>
      </c>
      <c r="G229" s="25">
        <f>+Historicals!H184</f>
        <v>-0.135678391959799</v>
      </c>
      <c r="H229" s="25">
        <f>+Historicals!I184</f>
        <v>-1.7441860465116279E-2</v>
      </c>
      <c r="I229" s="25">
        <f>+Historicals!J184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+Historicals!C182</f>
        <v>0</v>
      </c>
      <c r="C233" s="25">
        <f>+Historicals!D182</f>
        <v>9.3228309428638606E-2</v>
      </c>
      <c r="D233" s="25">
        <f>+Historicals!E182</f>
        <v>4.1402301322722872E-2</v>
      </c>
      <c r="E233" s="25">
        <f>+Historicals!F182</f>
        <v>-3.7381247418422137E-2</v>
      </c>
      <c r="F233" s="25">
        <f>+Historicals!G182</f>
        <v>7.7558463848959452E-2</v>
      </c>
      <c r="G233" s="25">
        <f>+Historicals!H182</f>
        <v>-7.1279243404678949E-2</v>
      </c>
      <c r="H233" s="25">
        <f>+Historicals!I182</f>
        <v>0.24815092721620752</v>
      </c>
      <c r="I233" s="25">
        <f>+Historicals!J182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V73"/>
  <sheetViews>
    <sheetView tabSelected="1" topLeftCell="A50" workbookViewId="0">
      <selection activeCell="C63" sqref="C63"/>
    </sheetView>
  </sheetViews>
  <sheetFormatPr defaultRowHeight="14.4" x14ac:dyDescent="0.3"/>
  <cols>
    <col min="1" max="1" width="51.21875" customWidth="1"/>
    <col min="2" max="2" width="12.77734375" customWidth="1"/>
    <col min="10" max="10" width="10.6640625" bestFit="1" customWidth="1"/>
    <col min="11" max="11" width="10.6640625" customWidth="1"/>
    <col min="12" max="12" width="35.109375" customWidth="1"/>
    <col min="13" max="13" width="69.77734375" customWidth="1"/>
    <col min="14" max="14" width="42.21875" customWidth="1"/>
  </cols>
  <sheetData>
    <row r="1" spans="1:21" ht="48" customHeight="1" x14ac:dyDescent="0.3">
      <c r="A1" s="9" t="s">
        <v>116</v>
      </c>
      <c r="B1" s="89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0"/>
      <c r="L1" s="10"/>
      <c r="M1" s="10"/>
      <c r="N1" s="10"/>
      <c r="O1" s="10"/>
      <c r="P1" s="10"/>
      <c r="Q1" s="17">
        <f>+J1+1</f>
        <v>2023</v>
      </c>
      <c r="R1" s="17">
        <f t="shared" ref="R1:U1" si="1">+Q1+1</f>
        <v>2024</v>
      </c>
      <c r="S1" s="17">
        <f t="shared" si="1"/>
        <v>2025</v>
      </c>
      <c r="T1" s="17">
        <f t="shared" si="1"/>
        <v>2026</v>
      </c>
      <c r="U1" s="17">
        <f t="shared" si="1"/>
        <v>2027</v>
      </c>
    </row>
    <row r="2" spans="1:21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7"/>
      <c r="R2" s="17"/>
      <c r="S2" s="17"/>
      <c r="T2" s="17"/>
      <c r="U2" s="17"/>
    </row>
    <row r="3" spans="1:21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/>
      <c r="L3" s="6"/>
      <c r="M3" s="6"/>
      <c r="N3" s="6"/>
      <c r="O3" s="6"/>
      <c r="P3" s="6"/>
      <c r="Q3" t="s">
        <v>149</v>
      </c>
    </row>
    <row r="4" spans="1:21" x14ac:dyDescent="0.3">
      <c r="A4" s="20" t="s">
        <v>129</v>
      </c>
      <c r="B4" s="20"/>
      <c r="C4" s="70" t="str">
        <f>'Segmental forecast'!B4</f>
        <v>nm</v>
      </c>
      <c r="D4" s="70">
        <f>'Segmental forecast'!C4</f>
        <v>5.8004640371229765E-2</v>
      </c>
      <c r="E4" s="70">
        <f>'Segmental forecast'!D4</f>
        <v>6.0971089696071123E-2</v>
      </c>
      <c r="F4" s="70">
        <f>'Segmental forecast'!E4</f>
        <v>5.95924308588065E-2</v>
      </c>
      <c r="G4" s="70">
        <f>'Segmental forecast'!F4</f>
        <v>7.4731433909388079E-2</v>
      </c>
      <c r="H4" s="70">
        <f>'Segmental forecast'!G4</f>
        <v>-4.3817266150267153E-2</v>
      </c>
      <c r="I4" s="70">
        <f>'Segmental forecast'!H4</f>
        <v>0.19076009945726269</v>
      </c>
      <c r="J4" s="70">
        <f>'Segmental forecast'!I4</f>
        <v>4.8767344739323759E-2</v>
      </c>
      <c r="K4" s="70"/>
      <c r="L4" s="70"/>
      <c r="M4" s="70"/>
      <c r="N4" s="70"/>
      <c r="O4" s="70"/>
      <c r="P4" s="70"/>
    </row>
    <row r="5" spans="1:21" x14ac:dyDescent="0.3">
      <c r="A5" s="1" t="s">
        <v>150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/>
      <c r="L5" s="6"/>
      <c r="M5" s="6"/>
      <c r="N5" s="6"/>
      <c r="O5" s="6"/>
      <c r="P5" s="6"/>
    </row>
    <row r="6" spans="1:21" x14ac:dyDescent="0.3">
      <c r="A6" s="71" t="s">
        <v>132</v>
      </c>
      <c r="B6" s="71"/>
      <c r="C6" s="72">
        <f>'Segmental forecast'!B8</f>
        <v>606</v>
      </c>
      <c r="D6" s="72">
        <f>'Segmental forecast'!C8</f>
        <v>649</v>
      </c>
      <c r="E6" s="72">
        <f>'Segmental forecast'!D8</f>
        <v>706</v>
      </c>
      <c r="F6" s="72">
        <f>'Segmental forecast'!E8</f>
        <v>747</v>
      </c>
      <c r="G6" s="72">
        <f>'Segmental forecast'!F8</f>
        <v>705</v>
      </c>
      <c r="H6" s="72">
        <f>'Segmental forecast'!G8</f>
        <v>721</v>
      </c>
      <c r="I6" s="72">
        <f>'Segmental forecast'!H8</f>
        <v>744</v>
      </c>
      <c r="J6" s="72">
        <f>'Segmental forecast'!I8</f>
        <v>717</v>
      </c>
      <c r="K6" s="72"/>
      <c r="L6" s="72"/>
      <c r="M6" s="72"/>
      <c r="N6" s="72"/>
      <c r="O6" s="72"/>
      <c r="P6" s="72"/>
    </row>
    <row r="7" spans="1:21" x14ac:dyDescent="0.3">
      <c r="A7" s="4" t="s">
        <v>134</v>
      </c>
      <c r="B7" s="4"/>
      <c r="C7" s="73">
        <f>'Segmental forecast'!B12</f>
        <v>4233</v>
      </c>
      <c r="D7" s="73">
        <f>'Segmental forecast'!C12</f>
        <v>4642</v>
      </c>
      <c r="E7" s="73">
        <f>'Segmental forecast'!D12</f>
        <v>4945</v>
      </c>
      <c r="F7" s="73">
        <f>'Segmental forecast'!E12</f>
        <v>4379</v>
      </c>
      <c r="G7" s="73">
        <f>'Segmental forecast'!F12</f>
        <v>4850</v>
      </c>
      <c r="H7" s="73">
        <f>'Segmental forecast'!G12</f>
        <v>2976</v>
      </c>
      <c r="I7" s="73">
        <f>'Segmental forecast'!H12</f>
        <v>6923</v>
      </c>
      <c r="J7" s="73">
        <f>'Segmental forecast'!I12</f>
        <v>6856</v>
      </c>
      <c r="K7" s="73"/>
      <c r="L7" s="73"/>
      <c r="M7" s="73"/>
      <c r="N7" s="73"/>
      <c r="O7" s="73"/>
      <c r="P7" s="73"/>
    </row>
    <row r="8" spans="1:21" x14ac:dyDescent="0.3">
      <c r="A8" s="20" t="s">
        <v>129</v>
      </c>
      <c r="B8" s="20"/>
      <c r="C8" s="70" t="str">
        <f>'Segmental forecast'!B13</f>
        <v>nm</v>
      </c>
      <c r="D8" s="70">
        <f>'Segmental forecast'!C13</f>
        <v>9.6621781242617555E-2</v>
      </c>
      <c r="E8" s="70">
        <f>'Segmental forecast'!D13</f>
        <v>6.5273588970271357E-2</v>
      </c>
      <c r="F8" s="70">
        <f>'Segmental forecast'!E13</f>
        <v>-0.11445904954499497</v>
      </c>
      <c r="G8" s="70">
        <f>'Segmental forecast'!F13</f>
        <v>0.10755880337976698</v>
      </c>
      <c r="H8" s="70">
        <f>'Segmental forecast'!G13</f>
        <v>-0.38639175257731961</v>
      </c>
      <c r="I8" s="70">
        <f>'Segmental forecast'!H13</f>
        <v>1.32627688172043</v>
      </c>
      <c r="J8" s="70">
        <f>'Segmental forecast'!I13</f>
        <v>-9.67788530983682E-3</v>
      </c>
      <c r="K8" s="70"/>
      <c r="L8" s="70"/>
      <c r="M8" s="70"/>
      <c r="N8" s="70"/>
      <c r="O8" s="70"/>
      <c r="P8" s="70"/>
    </row>
    <row r="9" spans="1:21" x14ac:dyDescent="0.3">
      <c r="A9" s="20" t="s">
        <v>131</v>
      </c>
      <c r="B9" s="20"/>
      <c r="C9" s="70">
        <f>'Segmental forecast'!B14</f>
        <v>0.13832881278389594</v>
      </c>
      <c r="D9" s="70">
        <f>'Segmental forecast'!C14</f>
        <v>0.14337781072399308</v>
      </c>
      <c r="E9" s="70">
        <f>'Segmental forecast'!D14</f>
        <v>0.14395924308588065</v>
      </c>
      <c r="F9" s="70">
        <f>'Segmental forecast'!E14</f>
        <v>0.12031211363573921</v>
      </c>
      <c r="G9" s="70">
        <f>'Segmental forecast'!F14</f>
        <v>0.12398701331901731</v>
      </c>
      <c r="H9" s="70">
        <f>'Segmental forecast'!G14</f>
        <v>7.9565810229126011E-2</v>
      </c>
      <c r="I9" s="70">
        <f>'Segmental forecast'!H14</f>
        <v>0.1554402981723472</v>
      </c>
      <c r="J9" s="70">
        <f>'Segmental forecast'!I14</f>
        <v>0.14677799186469706</v>
      </c>
      <c r="K9" s="70"/>
      <c r="L9" s="70"/>
      <c r="M9" s="70"/>
      <c r="N9" s="70"/>
      <c r="O9" s="70"/>
      <c r="P9" s="70"/>
    </row>
    <row r="10" spans="1:21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  <c r="P10" s="3"/>
    </row>
    <row r="11" spans="1:21" x14ac:dyDescent="0.3">
      <c r="A11" s="4" t="s">
        <v>151</v>
      </c>
      <c r="B11" s="4"/>
      <c r="C11" s="73">
        <f>Historicals!C10-Historicals!C8</f>
        <v>4177</v>
      </c>
      <c r="D11" s="73">
        <f>Historicals!D10-Historicals!D8</f>
        <v>4604</v>
      </c>
      <c r="E11" s="73">
        <f>Historicals!E10-Historicals!E8</f>
        <v>4827</v>
      </c>
      <c r="F11" s="73">
        <f>Historicals!F10-Historicals!F8</f>
        <v>4271</v>
      </c>
      <c r="G11" s="73">
        <f>Historicals!G10-Historicals!G8</f>
        <v>4752</v>
      </c>
      <c r="H11" s="73">
        <f>Historicals!H10-Historicals!H8</f>
        <v>2798</v>
      </c>
      <c r="I11" s="73">
        <f>Historicals!I10-Historicals!I8</f>
        <v>6399</v>
      </c>
      <c r="J11" s="73">
        <f>Historicals!J10-Historicals!J8</f>
        <v>6446</v>
      </c>
      <c r="K11" s="73"/>
      <c r="L11" s="73"/>
      <c r="M11" s="73"/>
      <c r="N11" s="73"/>
      <c r="O11" s="73" t="s">
        <v>216</v>
      </c>
    </row>
    <row r="12" spans="1:21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  <c r="P12" s="3"/>
    </row>
    <row r="13" spans="1:21" x14ac:dyDescent="0.3">
      <c r="A13" s="74" t="s">
        <v>152</v>
      </c>
      <c r="B13" s="74"/>
      <c r="C13" s="75">
        <f>C12/C11</f>
        <v>0.22312664591812306</v>
      </c>
      <c r="D13" s="75">
        <f t="shared" ref="D13:J13" si="2">D12/D11</f>
        <v>0.1874456993918332</v>
      </c>
      <c r="E13" s="75">
        <f t="shared" si="2"/>
        <v>0.13383053656515434</v>
      </c>
      <c r="F13" s="75">
        <f t="shared" si="2"/>
        <v>0.5600561929290564</v>
      </c>
      <c r="G13" s="75">
        <f t="shared" si="2"/>
        <v>0.16245791245791247</v>
      </c>
      <c r="H13" s="75">
        <f t="shared" si="2"/>
        <v>0.12437455325232309</v>
      </c>
      <c r="I13" s="75">
        <f t="shared" si="2"/>
        <v>0.14596030629785903</v>
      </c>
      <c r="J13" s="75">
        <f t="shared" si="2"/>
        <v>9.3856655290102384E-2</v>
      </c>
      <c r="K13" s="75"/>
      <c r="L13" s="75"/>
      <c r="M13" s="75"/>
      <c r="N13" s="75"/>
      <c r="O13" s="75"/>
      <c r="P13" s="75"/>
    </row>
    <row r="14" spans="1:21" ht="15" thickBot="1" x14ac:dyDescent="0.35">
      <c r="A14" s="5" t="s">
        <v>153</v>
      </c>
      <c r="B14" s="5"/>
      <c r="C14" s="76">
        <f t="shared" ref="C14:J14" si="3">C11-C12</f>
        <v>3245</v>
      </c>
      <c r="D14" s="76">
        <f t="shared" si="3"/>
        <v>3741</v>
      </c>
      <c r="E14" s="76">
        <f t="shared" si="3"/>
        <v>4181</v>
      </c>
      <c r="F14" s="76">
        <f t="shared" si="3"/>
        <v>1879</v>
      </c>
      <c r="G14" s="76">
        <f t="shared" si="3"/>
        <v>3980</v>
      </c>
      <c r="H14" s="76">
        <f t="shared" si="3"/>
        <v>2450</v>
      </c>
      <c r="I14" s="76">
        <f t="shared" si="3"/>
        <v>5465</v>
      </c>
      <c r="J14" s="76">
        <f t="shared" si="3"/>
        <v>5841</v>
      </c>
      <c r="K14" s="76"/>
      <c r="L14" s="76"/>
      <c r="M14" s="76"/>
      <c r="N14" s="76"/>
      <c r="O14" s="76"/>
      <c r="P14" s="76" t="s">
        <v>199</v>
      </c>
    </row>
    <row r="15" spans="1:21" ht="15" thickTop="1" x14ac:dyDescent="0.3">
      <c r="A15" t="s">
        <v>154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1618.4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s="3"/>
      <c r="Q15" t="s">
        <v>155</v>
      </c>
    </row>
    <row r="16" spans="1:21" x14ac:dyDescent="0.3">
      <c r="A16" t="s">
        <v>156</v>
      </c>
      <c r="C16" s="77">
        <f>Historicals!C14</f>
        <v>1.9</v>
      </c>
      <c r="D16" s="77">
        <f>Historicals!D14</f>
        <v>2.21</v>
      </c>
      <c r="E16" s="77">
        <f>Historicals!E14</f>
        <v>2.56</v>
      </c>
      <c r="F16" s="77">
        <f>Historicals!F14</f>
        <v>1.19</v>
      </c>
      <c r="G16" s="77">
        <f>Historicals!G14</f>
        <v>2.5499999999999998</v>
      </c>
      <c r="H16" s="77">
        <f>Historicals!H14</f>
        <v>1.63</v>
      </c>
      <c r="I16" s="77">
        <f>Historicals!I14</f>
        <v>3.64</v>
      </c>
      <c r="J16" s="77">
        <f>Historicals!J14</f>
        <v>3.83</v>
      </c>
      <c r="K16" s="77"/>
      <c r="L16" s="77"/>
      <c r="M16" s="77"/>
      <c r="N16" s="77"/>
      <c r="O16" s="77"/>
      <c r="P16" s="77"/>
    </row>
    <row r="17" spans="1:22" x14ac:dyDescent="0.3">
      <c r="A17" t="s">
        <v>157</v>
      </c>
      <c r="C17" s="77">
        <f>-Historicals!C96/'Three Statements'!C15</f>
        <v>0.508254183627318</v>
      </c>
      <c r="D17" s="77">
        <f>-Historicals!D96/'Three Statements'!D15</f>
        <v>0.58651362984218081</v>
      </c>
      <c r="E17" s="77">
        <f>-Historicals!E96/'Three Statements'!E15</f>
        <v>0.66962174940898345</v>
      </c>
      <c r="F17" s="77">
        <f>-Historicals!F96/'Three Statements'!F15</f>
        <v>0.74920137423904531</v>
      </c>
      <c r="G17" s="77">
        <f>-Historicals!G96/'Three Statements'!G15</f>
        <v>0.82303509639149774</v>
      </c>
      <c r="H17" s="77">
        <f>-Historicals!H96/'Three Statements'!H15</f>
        <v>0.89718240237271374</v>
      </c>
      <c r="I17" s="77">
        <f>-Historicals!I96/'Three Statements'!I15</f>
        <v>1.0177705977382876</v>
      </c>
      <c r="J17" s="77">
        <f>-Historicals!J96/'Three Statements'!J15</f>
        <v>1.1404271169605165</v>
      </c>
      <c r="K17" s="77"/>
      <c r="L17" s="77"/>
      <c r="M17" s="77"/>
      <c r="N17" s="77"/>
      <c r="O17" s="77"/>
      <c r="P17" s="77" t="s">
        <v>200</v>
      </c>
      <c r="Q17" s="77"/>
      <c r="R17" s="77"/>
      <c r="S17" s="77"/>
      <c r="T17" s="77"/>
      <c r="U17" s="77"/>
    </row>
    <row r="18" spans="1:22" x14ac:dyDescent="0.3">
      <c r="A18" s="74" t="s">
        <v>129</v>
      </c>
      <c r="B18" s="74"/>
      <c r="C18" s="75" t="str">
        <f>+IFERROR(C15/A15-1,"nm")</f>
        <v>nm</v>
      </c>
      <c r="D18" s="75">
        <f t="shared" ref="D18:J18" si="4">+IFERROR(D15/C15-1,"nm")</f>
        <v>-1.4868837630031662E-2</v>
      </c>
      <c r="E18" s="75">
        <f t="shared" si="4"/>
        <v>-2.8981348637015736E-2</v>
      </c>
      <c r="F18" s="75">
        <f t="shared" si="4"/>
        <v>-1.9444444444444486E-2</v>
      </c>
      <c r="G18" s="75">
        <f t="shared" si="4"/>
        <v>-2.4531372430835918E-2</v>
      </c>
      <c r="H18" s="75">
        <f t="shared" si="4"/>
        <v>0</v>
      </c>
      <c r="I18" s="75">
        <f t="shared" si="4"/>
        <v>-5.5610479485912467E-3</v>
      </c>
      <c r="J18" s="75">
        <f t="shared" si="4"/>
        <v>8.6988939977628021E-4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t="s">
        <v>158</v>
      </c>
    </row>
    <row r="19" spans="1:22" x14ac:dyDescent="0.3">
      <c r="A19" s="74" t="s">
        <v>159</v>
      </c>
      <c r="B19" s="74"/>
      <c r="C19" s="75">
        <f>C17/C16</f>
        <v>0.26750220190911472</v>
      </c>
      <c r="D19" s="75">
        <f t="shared" ref="D19:J19" si="5">D17/D16</f>
        <v>0.26539078273401845</v>
      </c>
      <c r="E19" s="75">
        <f t="shared" si="5"/>
        <v>0.26157099586288413</v>
      </c>
      <c r="F19" s="75">
        <f t="shared" si="5"/>
        <v>0.62958098675550034</v>
      </c>
      <c r="G19" s="75">
        <f t="shared" si="5"/>
        <v>0.32275886132999915</v>
      </c>
      <c r="H19" s="75">
        <f t="shared" si="5"/>
        <v>0.55041865176240112</v>
      </c>
      <c r="I19" s="75">
        <f t="shared" si="5"/>
        <v>0.2796073070709581</v>
      </c>
      <c r="J19" s="75">
        <f t="shared" si="5"/>
        <v>0.29776164933694949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t="s">
        <v>158</v>
      </c>
    </row>
    <row r="20" spans="1:22" x14ac:dyDescent="0.3">
      <c r="A20" s="78" t="s">
        <v>160</v>
      </c>
      <c r="B20" s="7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7"/>
      <c r="R20" s="17"/>
      <c r="S20" s="17"/>
      <c r="T20" s="17"/>
      <c r="U20" s="17"/>
    </row>
    <row r="21" spans="1:22" x14ac:dyDescent="0.3">
      <c r="A21" t="s">
        <v>161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  <c r="P21" s="3"/>
      <c r="Q21" s="3">
        <f>Historicals!K25</f>
        <v>0</v>
      </c>
      <c r="R21" s="3">
        <f>Historicals!L25</f>
        <v>0</v>
      </c>
      <c r="S21" s="3">
        <f>Historicals!M25</f>
        <v>0</v>
      </c>
      <c r="T21" s="3">
        <f>Historicals!N25</f>
        <v>0</v>
      </c>
      <c r="U21" s="3">
        <f>Historicals!O25</f>
        <v>0</v>
      </c>
    </row>
    <row r="22" spans="1:22" x14ac:dyDescent="0.3">
      <c r="A22" t="s">
        <v>162</v>
      </c>
      <c r="C22" s="3">
        <f>(Historicals!C40+Historicals!C41+Historicals!C47)-Historicals!C25</f>
        <v>-2592</v>
      </c>
      <c r="D22" s="3">
        <f>(Historicals!D40+Historicals!D41+Historicals!D47)-Historicals!D25</f>
        <v>-1083</v>
      </c>
      <c r="E22" s="3">
        <f>(Historicals!E40+Historicals!E41+Historicals!E47)-Historicals!E25</f>
        <v>-6</v>
      </c>
      <c r="F22" s="3">
        <f>(Historicals!F40+Historicals!F41+Historicals!F47)-Historicals!F25</f>
        <v>-439</v>
      </c>
      <c r="G22" s="3">
        <f>(Historicals!G40+Historicals!G41+Historicals!G47)-Historicals!G25</f>
        <v>-987</v>
      </c>
      <c r="H22" s="3">
        <f>(Historicals!H40+Historicals!H41+Historicals!H47)-Historicals!H25</f>
        <v>1309</v>
      </c>
      <c r="I22" s="3">
        <f>(Historicals!I40+Historicals!I41+Historicals!I47)-Historicals!I25</f>
        <v>-474</v>
      </c>
      <c r="J22" s="3">
        <f>(Historicals!J40+Historicals!J41+Historicals!J47)-Historicals!J25</f>
        <v>856</v>
      </c>
      <c r="K22" s="3"/>
      <c r="L22" s="3"/>
      <c r="M22" s="3"/>
      <c r="N22" s="3" t="s">
        <v>218</v>
      </c>
      <c r="O22" s="3"/>
      <c r="P22" s="3"/>
      <c r="Q22" s="3"/>
      <c r="R22" s="3"/>
      <c r="S22" s="3"/>
      <c r="T22" s="3"/>
      <c r="U22" s="3"/>
    </row>
    <row r="23" spans="1:22" x14ac:dyDescent="0.3">
      <c r="A23" t="s">
        <v>163</v>
      </c>
      <c r="B23" s="3">
        <f>Historicals!B28+Historicals!B27-Historicals!B42</f>
        <v>5451</v>
      </c>
      <c r="C23" s="3">
        <f>Historicals!C28+Historicals!C27-Historicals!C42</f>
        <v>5564</v>
      </c>
      <c r="D23" s="3">
        <f>Historicals!D28+Historicals!D27-Historicals!D42</f>
        <v>5888</v>
      </c>
      <c r="E23" s="3">
        <f>Historicals!E28+Historicals!E27-Historicals!E42</f>
        <v>6684</v>
      </c>
      <c r="F23" s="3">
        <f>Historicals!F28+Historicals!F27-Historicals!F42</f>
        <v>6480</v>
      </c>
      <c r="G23" s="3">
        <f>Historicals!G28+Historicals!G27-Historicals!G42</f>
        <v>7282</v>
      </c>
      <c r="H23" s="3">
        <f>Historicals!H28+Historicals!H27-Historicals!H42</f>
        <v>7868</v>
      </c>
      <c r="I23" s="3">
        <f>Historicals!I28+Historicals!I27-Historicals!I42</f>
        <v>8481</v>
      </c>
      <c r="J23" s="3">
        <f>Historicals!J28+Historicals!J27-Historicals!J42</f>
        <v>9729</v>
      </c>
      <c r="K23" s="3"/>
      <c r="L23" s="3"/>
      <c r="M23" s="3"/>
      <c r="N23" s="3"/>
      <c r="O23" s="3"/>
      <c r="P23" s="28" t="s">
        <v>201</v>
      </c>
      <c r="Q23" s="3"/>
      <c r="R23" s="3"/>
      <c r="S23" s="3"/>
      <c r="T23" s="3"/>
      <c r="U23" s="3"/>
    </row>
    <row r="24" spans="1:22" x14ac:dyDescent="0.3">
      <c r="A24" t="s">
        <v>164</v>
      </c>
      <c r="C24" s="3">
        <f>Historicals!C29+Historicals!C30</f>
        <v>2357</v>
      </c>
      <c r="D24" s="3">
        <f>Historicals!D31-Historicals!D25-Historicals!D26-Historicals!D27-Historicals!D28</f>
        <v>1489</v>
      </c>
      <c r="E24" s="3">
        <f>Historicals!E31-Historicals!E25-Historicals!E26-Historicals!E27-Historicals!E28</f>
        <v>1150</v>
      </c>
      <c r="F24" s="3">
        <f>Historicals!F31-Historicals!F25-Historicals!F26-Historicals!F27-Historicals!F28</f>
        <v>1130</v>
      </c>
      <c r="G24" s="3">
        <f>Historicals!G31-Historicals!G25-Historicals!G26-Historicals!G27-Historicals!G28</f>
        <v>1968</v>
      </c>
      <c r="H24" s="3">
        <f>Historicals!H31-Historicals!H25-Historicals!H26-Historicals!H27-Historicals!H28</f>
        <v>1653</v>
      </c>
      <c r="I24" s="3">
        <f>Historicals!I31-Historicals!I25-Historicals!I26-Historicals!I27-Historicals!I28</f>
        <v>1498</v>
      </c>
      <c r="J24" s="3">
        <f>Historicals!J31-Historicals!J25-Historicals!J26-Historicals!J27-Historicals!J28</f>
        <v>2129</v>
      </c>
      <c r="K24" s="3"/>
      <c r="L24" s="3"/>
      <c r="M24" s="3"/>
      <c r="N24" s="3" t="s">
        <v>219</v>
      </c>
      <c r="O24" s="3"/>
      <c r="P24" t="s">
        <v>202</v>
      </c>
      <c r="Q24" s="3"/>
      <c r="R24" s="3"/>
      <c r="S24" s="3"/>
      <c r="T24" s="3"/>
      <c r="U24" s="3"/>
    </row>
    <row r="25" spans="1:22" x14ac:dyDescent="0.3">
      <c r="A25" t="s">
        <v>165</v>
      </c>
      <c r="C25" s="3">
        <f>Historicals!C32</f>
        <v>3011</v>
      </c>
      <c r="D25" s="3">
        <f>Historicals!D32</f>
        <v>3520</v>
      </c>
      <c r="E25" s="3">
        <f>Historicals!E32</f>
        <v>3989</v>
      </c>
      <c r="F25" s="3">
        <f>Historicals!F32</f>
        <v>4454</v>
      </c>
      <c r="G25" s="3">
        <f>Historicals!G32</f>
        <v>4744</v>
      </c>
      <c r="H25" s="3">
        <f>Historicals!H32</f>
        <v>4866</v>
      </c>
      <c r="I25" s="3">
        <f>Historicals!I32</f>
        <v>4904</v>
      </c>
      <c r="J25" s="3">
        <f>Historicals!J32</f>
        <v>4791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2" x14ac:dyDescent="0.3">
      <c r="A26" t="s">
        <v>166</v>
      </c>
      <c r="C26" s="3">
        <f>Historicals!C34</f>
        <v>281</v>
      </c>
      <c r="D26" s="3">
        <f>Historicals!D34</f>
        <v>281</v>
      </c>
      <c r="E26" s="3">
        <f>Historicals!E34</f>
        <v>283</v>
      </c>
      <c r="F26" s="3">
        <f>Historicals!F34</f>
        <v>285</v>
      </c>
      <c r="G26" s="3">
        <f>Historicals!G34</f>
        <v>283</v>
      </c>
      <c r="H26" s="3">
        <f>Historicals!H34</f>
        <v>274</v>
      </c>
      <c r="I26" s="3">
        <f>Historicals!I34</f>
        <v>269</v>
      </c>
      <c r="J26" s="3">
        <f>Historicals!J34</f>
        <v>286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2" x14ac:dyDescent="0.3">
      <c r="A27" t="s">
        <v>40</v>
      </c>
      <c r="C27" s="3">
        <f>Historicals!C35</f>
        <v>131</v>
      </c>
      <c r="D27" s="3">
        <f>Historicals!D35</f>
        <v>131</v>
      </c>
      <c r="E27" s="3">
        <f>Historicals!E35</f>
        <v>139</v>
      </c>
      <c r="F27" s="3">
        <f>Historicals!F35</f>
        <v>154</v>
      </c>
      <c r="G27" s="3">
        <f>Historicals!G35</f>
        <v>154</v>
      </c>
      <c r="H27" s="3">
        <f>Historicals!H35</f>
        <v>223</v>
      </c>
      <c r="I27" s="3">
        <f>Historicals!I35</f>
        <v>242</v>
      </c>
      <c r="J27" s="3">
        <f>Historicals!J35</f>
        <v>284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 x14ac:dyDescent="0.3">
      <c r="A28" s="79" t="s">
        <v>38</v>
      </c>
      <c r="B28" s="79"/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0</v>
      </c>
      <c r="H28" s="3">
        <f>Historicals!H33</f>
        <v>3097</v>
      </c>
      <c r="I28" s="3">
        <f>Historicals!I33</f>
        <v>3113</v>
      </c>
      <c r="J28" s="3">
        <f>Historicals!J33</f>
        <v>2926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2" x14ac:dyDescent="0.3">
      <c r="A29" t="s">
        <v>167</v>
      </c>
      <c r="C29" s="3">
        <f>Historicals!C36+Historicals!C26</f>
        <v>4273</v>
      </c>
      <c r="D29" s="3">
        <f>Historicals!D36+Historicals!D26</f>
        <v>4758</v>
      </c>
      <c r="E29" s="3">
        <f>Historicals!E36+Historicals!E26</f>
        <v>5158</v>
      </c>
      <c r="F29" s="3">
        <f>Historicals!F36+Historicals!F26</f>
        <v>3505</v>
      </c>
      <c r="G29" s="3">
        <f>Historicals!G36+Historicals!G26</f>
        <v>2208</v>
      </c>
      <c r="H29" s="3">
        <f>Historicals!H36+Historicals!H26</f>
        <v>2765</v>
      </c>
      <c r="I29" s="3">
        <f>Historicals!I36+Historicals!I26</f>
        <v>6508</v>
      </c>
      <c r="J29" s="3">
        <f>Historicals!J36+Historicals!J26</f>
        <v>8244</v>
      </c>
      <c r="K29" s="3"/>
      <c r="L29" s="3"/>
      <c r="M29" s="3"/>
      <c r="N29" s="3" t="s">
        <v>220</v>
      </c>
      <c r="O29" s="3"/>
      <c r="P29" s="3"/>
      <c r="Q29" s="3"/>
      <c r="R29" s="3"/>
      <c r="S29" s="3"/>
      <c r="T29" s="3"/>
      <c r="U29" s="3"/>
    </row>
    <row r="30" spans="1:22" ht="15" thickBot="1" x14ac:dyDescent="0.35">
      <c r="A30" s="5" t="s">
        <v>168</v>
      </c>
      <c r="B30" s="5"/>
      <c r="C30" s="76">
        <f t="shared" ref="C30:J30" si="6">C21+C23+C24+C25+C26+C27+C28+C29</f>
        <v>19469</v>
      </c>
      <c r="D30" s="76">
        <f t="shared" si="6"/>
        <v>19205</v>
      </c>
      <c r="E30" s="76">
        <f t="shared" si="6"/>
        <v>21211</v>
      </c>
      <c r="F30" s="76">
        <f t="shared" si="6"/>
        <v>20257</v>
      </c>
      <c r="G30" s="76">
        <f t="shared" si="6"/>
        <v>21105</v>
      </c>
      <c r="H30" s="76">
        <f t="shared" si="6"/>
        <v>29094</v>
      </c>
      <c r="I30" s="76">
        <f t="shared" si="6"/>
        <v>34904</v>
      </c>
      <c r="J30" s="76">
        <f t="shared" si="6"/>
        <v>36963</v>
      </c>
      <c r="K30" s="76"/>
      <c r="L30" s="76"/>
      <c r="M30" s="76"/>
      <c r="N30" s="76" t="s">
        <v>217</v>
      </c>
      <c r="O30" s="76" t="s">
        <v>207</v>
      </c>
      <c r="P30" s="76"/>
      <c r="Q30" s="76"/>
      <c r="R30" s="76"/>
      <c r="S30" s="76"/>
      <c r="T30" s="76"/>
      <c r="U30" s="76"/>
    </row>
    <row r="31" spans="1:22" ht="15" thickTop="1" x14ac:dyDescent="0.3">
      <c r="A31" t="s">
        <v>169</v>
      </c>
      <c r="C31" s="3">
        <f t="shared" ref="C31:J31" si="7">C32+C33</f>
        <v>181</v>
      </c>
      <c r="D31" s="3">
        <f t="shared" si="7"/>
        <v>45</v>
      </c>
      <c r="E31" s="3">
        <f t="shared" si="7"/>
        <v>331</v>
      </c>
      <c r="F31" s="3">
        <f t="shared" si="7"/>
        <v>342</v>
      </c>
      <c r="G31" s="3">
        <f t="shared" si="7"/>
        <v>15</v>
      </c>
      <c r="H31" s="3">
        <f t="shared" si="7"/>
        <v>251</v>
      </c>
      <c r="I31" s="3">
        <f t="shared" si="7"/>
        <v>2</v>
      </c>
      <c r="J31" s="3">
        <f t="shared" si="7"/>
        <v>510</v>
      </c>
      <c r="K31" s="3"/>
      <c r="L31" s="3"/>
      <c r="M31" s="3"/>
      <c r="N31" s="3"/>
      <c r="O31" s="3"/>
      <c r="P31" s="3" t="s">
        <v>203</v>
      </c>
      <c r="Q31" s="3"/>
      <c r="R31" s="3"/>
      <c r="S31" s="3"/>
      <c r="T31" s="3"/>
      <c r="U31" s="3"/>
    </row>
    <row r="32" spans="1:22" x14ac:dyDescent="0.3">
      <c r="A32" s="2" t="s">
        <v>45</v>
      </c>
      <c r="B32" s="2"/>
      <c r="C32" s="3">
        <f>Historicals!C40</f>
        <v>107</v>
      </c>
      <c r="D32" s="3">
        <f>Historicals!D40</f>
        <v>44</v>
      </c>
      <c r="E32" s="3">
        <f>Historicals!E40</f>
        <v>6</v>
      </c>
      <c r="F32" s="3">
        <f>Historicals!F40</f>
        <v>6</v>
      </c>
      <c r="G32" s="3">
        <f>Historicals!G40</f>
        <v>6</v>
      </c>
      <c r="H32" s="3">
        <f>Historicals!H40</f>
        <v>3</v>
      </c>
      <c r="I32" s="3">
        <f>Historicals!I40</f>
        <v>0</v>
      </c>
      <c r="J32" s="3">
        <f>Historicals!J40</f>
        <v>500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3">
      <c r="A33" s="2" t="s">
        <v>46</v>
      </c>
      <c r="B33" s="2"/>
      <c r="C33" s="3">
        <f>Historicals!C41</f>
        <v>74</v>
      </c>
      <c r="D33" s="3">
        <f>Historicals!D41</f>
        <v>1</v>
      </c>
      <c r="E33" s="3">
        <f>Historicals!E41</f>
        <v>325</v>
      </c>
      <c r="F33" s="3">
        <f>Historicals!F41</f>
        <v>336</v>
      </c>
      <c r="G33" s="3">
        <f>Historicals!G41</f>
        <v>9</v>
      </c>
      <c r="H33" s="3">
        <f>Historicals!H41</f>
        <v>248</v>
      </c>
      <c r="I33" s="3">
        <f>Historicals!I41</f>
        <v>2</v>
      </c>
      <c r="J33" s="3">
        <f>Historicals!J41</f>
        <v>10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3">
      <c r="A34" t="s">
        <v>170</v>
      </c>
      <c r="C34" s="3">
        <f>Historicals!C43+Historicals!C44+Historicals!C45</f>
        <v>4022</v>
      </c>
      <c r="D34" s="3">
        <f>Historicals!D43+Historicals!D44+Historicals!D45</f>
        <v>3122</v>
      </c>
      <c r="E34" s="3">
        <f>Historicals!E43+Historicals!E44+Historicals!E45</f>
        <v>3095</v>
      </c>
      <c r="F34" s="3">
        <f>Historicals!F43+Historicals!F44+Historicals!F45</f>
        <v>3419</v>
      </c>
      <c r="G34" s="3">
        <f>Historicals!G43+Historicals!G44+Historicals!G45</f>
        <v>5239</v>
      </c>
      <c r="H34" s="3">
        <f>Historicals!H43+Historicals!H44+Historicals!H45</f>
        <v>5785</v>
      </c>
      <c r="I34" s="3">
        <f>Historicals!I43+Historicals!I44+Historicals!I45</f>
        <v>6836</v>
      </c>
      <c r="J34" s="3">
        <f>Historicals!J43+Historicals!J44+Historicals!J45</f>
        <v>6862</v>
      </c>
      <c r="K34" s="3"/>
      <c r="L34" s="3"/>
      <c r="M34" s="3"/>
      <c r="N34" s="3"/>
      <c r="O34" s="3"/>
      <c r="P34" t="s">
        <v>204</v>
      </c>
      <c r="Q34" s="3"/>
      <c r="R34" s="3"/>
      <c r="S34" s="3"/>
      <c r="T34" s="3"/>
      <c r="U34" s="3"/>
    </row>
    <row r="35" spans="1:21" x14ac:dyDescent="0.3">
      <c r="A35" t="s">
        <v>49</v>
      </c>
      <c r="C35" s="3">
        <f>Historicals!C47</f>
        <v>1079</v>
      </c>
      <c r="D35" s="3">
        <f>Historicals!D47</f>
        <v>2010</v>
      </c>
      <c r="E35" s="3">
        <f>Historicals!E47</f>
        <v>3471</v>
      </c>
      <c r="F35" s="3">
        <f>Historicals!F47</f>
        <v>3468</v>
      </c>
      <c r="G35" s="3">
        <f>Historicals!G47</f>
        <v>3464</v>
      </c>
      <c r="H35" s="3">
        <f>Historicals!H47</f>
        <v>9406</v>
      </c>
      <c r="I35" s="3">
        <f>Historicals!I47</f>
        <v>9413</v>
      </c>
      <c r="J35" s="3">
        <f>Historicals!J47</f>
        <v>8920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3">
      <c r="A36" s="79" t="s">
        <v>50</v>
      </c>
      <c r="B36" s="79"/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0</v>
      </c>
      <c r="H36" s="3">
        <f>Historicals!H48</f>
        <v>2913</v>
      </c>
      <c r="I36" s="3">
        <f>Historicals!I48</f>
        <v>2931</v>
      </c>
      <c r="J36" s="3">
        <f>Historicals!J48</f>
        <v>2777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3">
      <c r="A37" t="s">
        <v>171</v>
      </c>
      <c r="C37" s="3">
        <f>Historicals!C49+Historicals!C50+Historicals!C51</f>
        <v>1480</v>
      </c>
      <c r="D37" s="3">
        <f>Historicals!D49+Historicals!D50+Historicals!D51</f>
        <v>1770</v>
      </c>
      <c r="E37" s="3">
        <f>Historicals!E49+Historicals!E50+Historicals!E51</f>
        <v>1907</v>
      </c>
      <c r="F37" s="3">
        <f>Historicals!F49+Historicals!F50+Historicals!F51</f>
        <v>3216</v>
      </c>
      <c r="G37" s="3">
        <f>Historicals!G49+Historicals!G50+Historicals!G51</f>
        <v>3347</v>
      </c>
      <c r="H37" s="3">
        <f>Historicals!H49+Historicals!H50+Historicals!H51</f>
        <v>2684</v>
      </c>
      <c r="I37" s="3">
        <f>Historicals!I49+Historicals!I50+Historicals!I51</f>
        <v>2955</v>
      </c>
      <c r="J37" s="3">
        <f>Historicals!J49+Historicals!J50+Historicals!J51</f>
        <v>2613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3">
      <c r="A38" t="s">
        <v>172</v>
      </c>
      <c r="C38" s="3">
        <f t="shared" ref="C38:J38" si="8">C41+C39+C40</f>
        <v>12707</v>
      </c>
      <c r="D38" s="3">
        <f t="shared" si="8"/>
        <v>12258</v>
      </c>
      <c r="E38" s="3">
        <f t="shared" si="8"/>
        <v>12407</v>
      </c>
      <c r="F38" s="3">
        <f t="shared" si="8"/>
        <v>9812</v>
      </c>
      <c r="G38" s="3">
        <f t="shared" si="8"/>
        <v>9040</v>
      </c>
      <c r="H38" s="3">
        <f t="shared" si="8"/>
        <v>8055</v>
      </c>
      <c r="I38" s="3">
        <f t="shared" si="8"/>
        <v>12767</v>
      </c>
      <c r="J38" s="3">
        <f t="shared" si="8"/>
        <v>15281</v>
      </c>
      <c r="K38" s="3"/>
      <c r="L38" s="3"/>
      <c r="M38" s="3"/>
      <c r="N38" s="3"/>
      <c r="O38" s="3"/>
      <c r="P38" s="3" t="s">
        <v>205</v>
      </c>
      <c r="Q38" s="3"/>
      <c r="R38" s="3"/>
      <c r="S38" s="3"/>
      <c r="T38" s="3"/>
      <c r="U38" s="3"/>
    </row>
    <row r="39" spans="1:21" x14ac:dyDescent="0.3">
      <c r="A39" s="2" t="s">
        <v>173</v>
      </c>
      <c r="B39" s="2"/>
      <c r="C39" s="3">
        <f>Historicals!C54+Historicals!C55+Historicals!C56</f>
        <v>6776</v>
      </c>
      <c r="D39" s="3">
        <f>Historicals!D54+Historicals!D55+Historicals!D56</f>
        <v>7789</v>
      </c>
      <c r="E39" s="3">
        <f>Historicals!E54+Historicals!E55+Historicals!E56</f>
        <v>8641</v>
      </c>
      <c r="F39" s="3">
        <f>Historicals!F54+Historicals!F55+Historicals!F56</f>
        <v>6387</v>
      </c>
      <c r="G39" s="3">
        <f>Historicals!G54+Historicals!G55+Historicals!G56</f>
        <v>7166</v>
      </c>
      <c r="H39" s="3">
        <f>Historicals!H54+Historicals!H55+Historicals!H56</f>
        <v>8302</v>
      </c>
      <c r="I39" s="3">
        <f>Historicals!I54+Historicals!I55+Historicals!I56</f>
        <v>9968</v>
      </c>
      <c r="J39" s="3">
        <f>Historicals!J54+Historicals!J55+Historicals!J56</f>
        <v>11487</v>
      </c>
      <c r="K39" s="3"/>
      <c r="L39" s="3"/>
      <c r="M39" s="3"/>
      <c r="N39" s="3"/>
      <c r="O39" s="3"/>
      <c r="P39" s="3" t="s">
        <v>206</v>
      </c>
      <c r="Q39" s="3"/>
      <c r="R39" s="3"/>
      <c r="S39" s="3"/>
      <c r="T39" s="3"/>
      <c r="U39" s="3"/>
    </row>
    <row r="40" spans="1:21" x14ac:dyDescent="0.3">
      <c r="A40" s="2" t="s">
        <v>174</v>
      </c>
      <c r="B40" s="2"/>
      <c r="C40" s="3">
        <f>Historicals!C58</f>
        <v>4685</v>
      </c>
      <c r="D40" s="3">
        <f>Historicals!D58</f>
        <v>4151</v>
      </c>
      <c r="E40" s="3">
        <f>Historicals!E58</f>
        <v>3979</v>
      </c>
      <c r="F40" s="3">
        <f>Historicals!F58</f>
        <v>3517</v>
      </c>
      <c r="G40" s="3">
        <f>Historicals!G58</f>
        <v>1643</v>
      </c>
      <c r="H40" s="3">
        <f>Historicals!H58</f>
        <v>-191</v>
      </c>
      <c r="I40" s="3">
        <f>Historicals!I58</f>
        <v>3179</v>
      </c>
      <c r="J40" s="3">
        <f>Historicals!J58</f>
        <v>3476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3">
      <c r="A41" s="2" t="s">
        <v>175</v>
      </c>
      <c r="B41" s="2"/>
      <c r="C41" s="3">
        <f>Historicals!C57</f>
        <v>1246</v>
      </c>
      <c r="D41" s="3">
        <f>Historicals!D57</f>
        <v>318</v>
      </c>
      <c r="E41" s="3">
        <f>Historicals!E57</f>
        <v>-213</v>
      </c>
      <c r="F41" s="3">
        <f>Historicals!F57</f>
        <v>-92</v>
      </c>
      <c r="G41" s="3">
        <f>Historicals!G57</f>
        <v>231</v>
      </c>
      <c r="H41" s="3">
        <f>Historicals!H57</f>
        <v>-56</v>
      </c>
      <c r="I41" s="3">
        <f>Historicals!I57</f>
        <v>-380</v>
      </c>
      <c r="J41" s="3">
        <v>318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thickBot="1" x14ac:dyDescent="0.35">
      <c r="A42" s="5" t="s">
        <v>176</v>
      </c>
      <c r="B42" s="5"/>
      <c r="C42" s="76">
        <f t="shared" ref="C42:J42" si="9">C31+C34+C35+C36+C37+C38</f>
        <v>19469</v>
      </c>
      <c r="D42" s="76">
        <f t="shared" si="9"/>
        <v>19205</v>
      </c>
      <c r="E42" s="76">
        <f t="shared" si="9"/>
        <v>21211</v>
      </c>
      <c r="F42" s="76">
        <f t="shared" si="9"/>
        <v>20257</v>
      </c>
      <c r="G42" s="76">
        <f t="shared" si="9"/>
        <v>21105</v>
      </c>
      <c r="H42" s="76">
        <f t="shared" si="9"/>
        <v>29094</v>
      </c>
      <c r="I42" s="76">
        <f t="shared" si="9"/>
        <v>34904</v>
      </c>
      <c r="J42" s="76">
        <f t="shared" si="9"/>
        <v>36963</v>
      </c>
      <c r="K42" s="76"/>
      <c r="L42" s="76"/>
      <c r="M42" s="76"/>
      <c r="N42" s="76"/>
      <c r="O42" s="76" t="s">
        <v>208</v>
      </c>
      <c r="P42" s="76"/>
      <c r="Q42" s="76"/>
      <c r="R42" s="76"/>
      <c r="S42" s="76"/>
      <c r="T42" s="76"/>
      <c r="U42" s="76"/>
    </row>
    <row r="43" spans="1:21" ht="15" thickTop="1" x14ac:dyDescent="0.3">
      <c r="A43" s="80" t="s">
        <v>177</v>
      </c>
      <c r="B43" s="80"/>
      <c r="C43" s="80">
        <f t="shared" ref="C43:J43" si="10">+C42-C30</f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>
        <f t="shared" si="10"/>
        <v>0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</row>
    <row r="44" spans="1:21" x14ac:dyDescent="0.3">
      <c r="A44" s="78" t="s">
        <v>178</v>
      </c>
      <c r="B44" s="7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7"/>
      <c r="R44" s="17"/>
      <c r="S44" s="17"/>
      <c r="T44" s="17"/>
      <c r="U44" s="17"/>
    </row>
    <row r="45" spans="1:21" x14ac:dyDescent="0.3">
      <c r="A45" s="1" t="s">
        <v>134</v>
      </c>
      <c r="B45" s="1"/>
      <c r="C45" s="6">
        <f>'Segmental forecast'!B12</f>
        <v>4233</v>
      </c>
      <c r="D45" s="6">
        <f>'Segmental forecast'!C12</f>
        <v>4642</v>
      </c>
      <c r="E45" s="6">
        <f>'Segmental forecast'!D12</f>
        <v>4945</v>
      </c>
      <c r="F45" s="6">
        <f>'Segmental forecast'!E12</f>
        <v>4379</v>
      </c>
      <c r="G45" s="6">
        <f>'Segmental forecast'!F12</f>
        <v>4850</v>
      </c>
      <c r="H45" s="6">
        <f>'Segmental forecast'!G12</f>
        <v>2976</v>
      </c>
      <c r="I45" s="6">
        <f>'Segmental forecast'!H12</f>
        <v>6923</v>
      </c>
      <c r="J45" s="6">
        <f>'Segmental forecast'!I12</f>
        <v>6856</v>
      </c>
      <c r="K45" s="6"/>
      <c r="L45" s="6"/>
      <c r="M45" s="6"/>
      <c r="N45" s="6"/>
      <c r="P45" s="6" t="s">
        <v>209</v>
      </c>
      <c r="Q45" s="6"/>
      <c r="R45" s="6"/>
      <c r="S45" s="6"/>
      <c r="T45" s="6"/>
      <c r="U45" s="6"/>
    </row>
    <row r="46" spans="1:21" x14ac:dyDescent="0.3">
      <c r="A46" t="s">
        <v>132</v>
      </c>
      <c r="C46" s="81">
        <f>'Segmental forecast'!B8</f>
        <v>606</v>
      </c>
      <c r="D46" s="81">
        <f>'Segmental forecast'!C8</f>
        <v>649</v>
      </c>
      <c r="E46" s="81">
        <f>'Segmental forecast'!D8</f>
        <v>706</v>
      </c>
      <c r="F46" s="81">
        <f>'Segmental forecast'!E8</f>
        <v>747</v>
      </c>
      <c r="G46" s="81">
        <f>'Segmental forecast'!F8</f>
        <v>705</v>
      </c>
      <c r="H46" s="81">
        <f>'Segmental forecast'!G8</f>
        <v>721</v>
      </c>
      <c r="I46" s="81">
        <f>'Segmental forecast'!H8</f>
        <v>744</v>
      </c>
      <c r="J46" s="81">
        <f>'Segmental forecast'!I8</f>
        <v>717</v>
      </c>
      <c r="K46" s="81"/>
      <c r="L46" s="81"/>
      <c r="M46" s="81"/>
      <c r="N46" s="81"/>
      <c r="P46" s="81" t="s">
        <v>209</v>
      </c>
      <c r="Q46" s="81"/>
      <c r="R46" s="81"/>
      <c r="S46" s="81"/>
      <c r="T46" s="81"/>
      <c r="U46" s="81"/>
    </row>
    <row r="47" spans="1:21" x14ac:dyDescent="0.3">
      <c r="A47" t="s">
        <v>179</v>
      </c>
      <c r="C47" s="3">
        <f>Historicals!C107</f>
        <v>1262</v>
      </c>
      <c r="D47" s="3">
        <f>Historicals!D107</f>
        <v>748</v>
      </c>
      <c r="E47" s="3">
        <f>Historicals!E107</f>
        <v>703</v>
      </c>
      <c r="F47" s="3">
        <f>Historicals!F107</f>
        <v>529</v>
      </c>
      <c r="G47" s="3">
        <f>Historicals!G107</f>
        <v>757</v>
      </c>
      <c r="H47" s="3">
        <f>Historicals!H107</f>
        <v>1028</v>
      </c>
      <c r="I47" s="3">
        <f>Historicals!I107</f>
        <v>1177</v>
      </c>
      <c r="J47" s="3">
        <f>Historicals!J107</f>
        <v>1231</v>
      </c>
      <c r="K47" s="3"/>
      <c r="L47" s="3"/>
      <c r="M47" s="3"/>
      <c r="N47" s="3"/>
      <c r="P47" s="3" t="s">
        <v>210</v>
      </c>
      <c r="Q47" s="3"/>
      <c r="R47" s="3"/>
      <c r="S47" s="3"/>
      <c r="T47" s="3"/>
      <c r="U47" s="3"/>
    </row>
    <row r="48" spans="1:21" x14ac:dyDescent="0.3">
      <c r="A48" s="1" t="s">
        <v>180</v>
      </c>
      <c r="B48" s="1"/>
      <c r="C48" s="6">
        <f>Historicals!C12</f>
        <v>3273</v>
      </c>
      <c r="D48" s="6">
        <f>Historicals!D12</f>
        <v>3760</v>
      </c>
      <c r="E48" s="6">
        <f>Historicals!E12</f>
        <v>4240</v>
      </c>
      <c r="F48" s="6">
        <f>Historicals!F12</f>
        <v>1933</v>
      </c>
      <c r="G48" s="6">
        <f>Historicals!G12</f>
        <v>4029</v>
      </c>
      <c r="H48" s="6">
        <f>Historicals!H12</f>
        <v>2539</v>
      </c>
      <c r="I48" s="6">
        <f>Historicals!I12</f>
        <v>5727</v>
      </c>
      <c r="J48" s="6">
        <f>Historicals!J12</f>
        <v>6046</v>
      </c>
      <c r="K48" s="6"/>
      <c r="L48" s="6"/>
      <c r="M48" s="6"/>
      <c r="N48" s="6"/>
      <c r="P48" s="6"/>
      <c r="Q48" s="6"/>
      <c r="R48" s="6"/>
      <c r="S48" s="6"/>
      <c r="T48" s="6"/>
      <c r="U48" s="6"/>
    </row>
    <row r="49" spans="1:21" x14ac:dyDescent="0.3">
      <c r="A49" t="s">
        <v>181</v>
      </c>
      <c r="C49" s="3">
        <f>Historicals!C106</f>
        <v>53</v>
      </c>
      <c r="D49" s="3">
        <f>Historicals!D106</f>
        <v>70</v>
      </c>
      <c r="E49" s="3">
        <f>Historicals!E106</f>
        <v>98</v>
      </c>
      <c r="F49" s="3">
        <f>Historicals!F106</f>
        <v>125</v>
      </c>
      <c r="G49" s="3">
        <f>Historicals!G106</f>
        <v>153</v>
      </c>
      <c r="H49" s="3">
        <f>Historicals!H106</f>
        <v>140</v>
      </c>
      <c r="I49" s="3">
        <f>Historicals!I106</f>
        <v>293</v>
      </c>
      <c r="J49" s="3">
        <f>Historicals!J106</f>
        <v>290</v>
      </c>
      <c r="K49" s="3"/>
      <c r="L49" s="3"/>
      <c r="M49" s="3"/>
      <c r="N49" s="3"/>
      <c r="P49" s="3" t="s">
        <v>210</v>
      </c>
      <c r="Q49" s="3"/>
      <c r="R49" s="3"/>
      <c r="S49" s="3"/>
      <c r="T49" s="3"/>
      <c r="U49" s="3"/>
    </row>
    <row r="50" spans="1:21" x14ac:dyDescent="0.3">
      <c r="A50" t="s">
        <v>182</v>
      </c>
      <c r="B50" s="81"/>
      <c r="C50" s="81">
        <f t="shared" ref="C50:J50" si="11">B23-C23</f>
        <v>-113</v>
      </c>
      <c r="D50" s="81">
        <f t="shared" si="11"/>
        <v>-324</v>
      </c>
      <c r="E50" s="81">
        <f t="shared" si="11"/>
        <v>-796</v>
      </c>
      <c r="F50" s="81">
        <f t="shared" si="11"/>
        <v>204</v>
      </c>
      <c r="G50" s="81">
        <f t="shared" si="11"/>
        <v>-802</v>
      </c>
      <c r="H50" s="81">
        <f t="shared" si="11"/>
        <v>-586</v>
      </c>
      <c r="I50" s="81">
        <f t="shared" si="11"/>
        <v>-613</v>
      </c>
      <c r="J50" s="81">
        <f t="shared" si="11"/>
        <v>-1248</v>
      </c>
      <c r="K50" s="81"/>
      <c r="L50" s="81"/>
      <c r="M50" s="81"/>
      <c r="N50" s="3" t="s">
        <v>221</v>
      </c>
      <c r="P50" s="3" t="s">
        <v>211</v>
      </c>
      <c r="Q50" s="3"/>
      <c r="R50" s="3"/>
      <c r="S50" s="3"/>
      <c r="T50" s="3"/>
      <c r="U50" s="3"/>
    </row>
    <row r="51" spans="1:21" x14ac:dyDescent="0.3">
      <c r="A51" t="s">
        <v>135</v>
      </c>
      <c r="C51" s="3">
        <f>-'Segmental forecast'!B15</f>
        <v>-960</v>
      </c>
      <c r="D51" s="3">
        <f>-'Segmental forecast'!C15</f>
        <v>-1133</v>
      </c>
      <c r="E51" s="3">
        <f>-'Segmental forecast'!D15</f>
        <v>-1092</v>
      </c>
      <c r="F51" s="3">
        <f>-'Segmental forecast'!E15</f>
        <v>-1028</v>
      </c>
      <c r="G51" s="3">
        <f>-'Segmental forecast'!F15</f>
        <v>-1119</v>
      </c>
      <c r="H51" s="3">
        <f>-'Segmental forecast'!G15</f>
        <v>-1086</v>
      </c>
      <c r="I51" s="3">
        <f>-'Segmental forecast'!H15</f>
        <v>-695</v>
      </c>
      <c r="J51" s="3">
        <f>-'Segmental forecast'!I15</f>
        <v>-758</v>
      </c>
      <c r="K51" s="3"/>
      <c r="L51" s="3"/>
      <c r="M51" s="3"/>
      <c r="N51" s="3" t="s">
        <v>222</v>
      </c>
      <c r="P51" s="3" t="s">
        <v>212</v>
      </c>
      <c r="Q51" s="3"/>
      <c r="R51" s="3"/>
      <c r="S51" s="3"/>
      <c r="T51" s="3"/>
      <c r="U51" s="3"/>
    </row>
    <row r="52" spans="1:21" x14ac:dyDescent="0.3">
      <c r="A52" s="1" t="s">
        <v>183</v>
      </c>
      <c r="B52" s="1"/>
      <c r="C52" s="3">
        <f>Historicals!C75+Historicals!C76+Historicals!C77+Historicals!C78</f>
        <v>5773</v>
      </c>
      <c r="D52" s="6">
        <f>Historicals!D77+'Three Statements'!D51+Historicals!D88</f>
        <v>2944</v>
      </c>
      <c r="E52" s="6">
        <f>Historicals!E77+'Three Statements'!E51+Historicals!E88</f>
        <v>4030</v>
      </c>
      <c r="F52" s="6">
        <f>Historicals!F77+'Three Statements'!F51+Historicals!F88</f>
        <v>3927</v>
      </c>
      <c r="G52" s="6">
        <f>Historicals!G77+'Three Statements'!G51+Historicals!G88</f>
        <v>4784</v>
      </c>
      <c r="H52" s="6">
        <f>Historicals!H77+'Three Statements'!H51+Historicals!H88</f>
        <v>7533</v>
      </c>
      <c r="I52" s="6">
        <f>Historicals!I77+'Three Statements'!I51+Historicals!I88</f>
        <v>5962</v>
      </c>
      <c r="J52" s="6">
        <f>Historicals!J77+'Three Statements'!J51+Historicals!J88</f>
        <v>4430</v>
      </c>
      <c r="K52" s="6"/>
      <c r="L52" s="6"/>
      <c r="M52" s="6"/>
      <c r="N52" s="6"/>
      <c r="O52" s="6"/>
      <c r="P52" s="6"/>
      <c r="R52" s="6"/>
      <c r="S52" s="6"/>
      <c r="T52" s="6"/>
      <c r="U52" s="6"/>
    </row>
    <row r="53" spans="1:21" x14ac:dyDescent="0.3">
      <c r="A53" t="s">
        <v>184</v>
      </c>
      <c r="C53" s="3">
        <f>Historicals!C77-(C48+C50+C46)</f>
        <v>914</v>
      </c>
      <c r="D53" s="3">
        <f>Historicals!D77-(D48+D50+D46)</f>
        <v>-989</v>
      </c>
      <c r="E53" s="3">
        <f>Historicals!E77-(E48+E50+E46)</f>
        <v>-510</v>
      </c>
      <c r="F53" s="3">
        <f>Historicals!F77-(F48+F50+F46)</f>
        <v>2071</v>
      </c>
      <c r="G53" s="3">
        <f>Historicals!G77-(G48+G50+G46)</f>
        <v>1971</v>
      </c>
      <c r="H53" s="3">
        <f>Historicals!H77-(H48+H50+H46)</f>
        <v>-189</v>
      </c>
      <c r="I53" s="3">
        <f>Historicals!I77-(I48+I50+I46)</f>
        <v>799</v>
      </c>
      <c r="J53" s="3">
        <f>Historicals!J77-(J48+J50+J46)</f>
        <v>-327</v>
      </c>
      <c r="K53" s="3"/>
      <c r="L53" s="3"/>
      <c r="M53" s="3"/>
      <c r="N53" s="28" t="s">
        <v>228</v>
      </c>
      <c r="O53" s="3"/>
      <c r="P53" s="3"/>
      <c r="Q53" s="3"/>
      <c r="R53" s="3"/>
      <c r="S53" s="3"/>
      <c r="T53" s="3"/>
      <c r="U53" s="3"/>
    </row>
    <row r="54" spans="1:21" s="1" customFormat="1" x14ac:dyDescent="0.3">
      <c r="A54" s="41" t="s">
        <v>185</v>
      </c>
      <c r="B54" s="41"/>
      <c r="C54" s="82">
        <f t="shared" ref="C54:J54" si="12">C48+C50+C46+C53</f>
        <v>4680</v>
      </c>
      <c r="D54" s="82">
        <f t="shared" si="12"/>
        <v>3096</v>
      </c>
      <c r="E54" s="82">
        <f t="shared" si="12"/>
        <v>3640</v>
      </c>
      <c r="F54" s="82">
        <f t="shared" si="12"/>
        <v>4955</v>
      </c>
      <c r="G54" s="82">
        <f t="shared" si="12"/>
        <v>5903</v>
      </c>
      <c r="H54" s="82">
        <f t="shared" si="12"/>
        <v>2485</v>
      </c>
      <c r="I54" s="82">
        <f t="shared" si="12"/>
        <v>6657</v>
      </c>
      <c r="J54" s="82">
        <f t="shared" si="12"/>
        <v>5188</v>
      </c>
      <c r="K54" s="82"/>
      <c r="L54" s="82"/>
      <c r="M54" s="82"/>
      <c r="N54" s="40" t="s">
        <v>223</v>
      </c>
      <c r="O54" s="82"/>
      <c r="P54" s="82"/>
      <c r="Q54" s="82"/>
      <c r="R54" s="82"/>
      <c r="S54" s="82"/>
      <c r="T54" s="82"/>
      <c r="U54" s="82"/>
    </row>
    <row r="55" spans="1:21" x14ac:dyDescent="0.3">
      <c r="A55" t="s">
        <v>186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 t="s">
        <v>224</v>
      </c>
      <c r="O55" s="3"/>
      <c r="P55" s="3"/>
      <c r="Q55" s="3"/>
      <c r="R55" s="3"/>
      <c r="S55" s="3"/>
      <c r="T55" s="3"/>
      <c r="U55" s="3"/>
    </row>
    <row r="56" spans="1:21" x14ac:dyDescent="0.3">
      <c r="A56" t="s">
        <v>187</v>
      </c>
      <c r="C56" s="3">
        <f>Historicals!C79+Historicals!C80+Historicals!C81+Historicals!C85+Historicals!C82</f>
        <v>785</v>
      </c>
      <c r="D56" s="3">
        <f>Historicals!D79+Historicals!D80+Historicals!D81+Historicals!D85+Historicals!D82</f>
        <v>99</v>
      </c>
      <c r="E56" s="3">
        <f>Historicals!E79+Historicals!E80+Historicals!E81+Historicals!E85+Historicals!E82</f>
        <v>84</v>
      </c>
      <c r="F56" s="3">
        <f>Historicals!F79+Historicals!F80+Historicals!F81+Historicals!F85+Historicals!F82</f>
        <v>1304</v>
      </c>
      <c r="G56" s="3">
        <f>Historicals!G79+Historicals!G80+Historicals!G81+Historicals!G85+Historicals!G82</f>
        <v>855</v>
      </c>
      <c r="H56" s="3">
        <f>Historicals!H79+Historicals!H80+Historicals!H81+Historicals!H85+Historicals!H82</f>
        <v>58</v>
      </c>
      <c r="I56" s="3">
        <f>Historicals!I79+Historicals!I80+Historicals!I81+Historicals!I85+Historicals!I82</f>
        <v>-3105</v>
      </c>
      <c r="J56" s="3">
        <f>Historicals!J79+Historicals!J80+Historicals!J81+Historicals!J85+Historicals!J82</f>
        <v>-766</v>
      </c>
      <c r="K56" s="3"/>
      <c r="L56" s="3" t="s">
        <v>231</v>
      </c>
      <c r="M56" s="3" t="s">
        <v>230</v>
      </c>
      <c r="N56" s="3" t="s">
        <v>225</v>
      </c>
      <c r="O56" s="3"/>
      <c r="P56" s="3"/>
      <c r="Q56" s="3"/>
      <c r="R56" s="3"/>
      <c r="S56" s="3"/>
      <c r="T56" s="3"/>
      <c r="U56" s="3"/>
    </row>
    <row r="57" spans="1:21" x14ac:dyDescent="0.3">
      <c r="A57" s="41" t="s">
        <v>188</v>
      </c>
      <c r="B57" s="41"/>
      <c r="C57" s="90">
        <f t="shared" ref="C57:J57" si="13">C51+C55+C56</f>
        <v>-175</v>
      </c>
      <c r="D57" s="90">
        <f t="shared" si="13"/>
        <v>-1034</v>
      </c>
      <c r="E57" s="90">
        <f t="shared" si="13"/>
        <v>-1008</v>
      </c>
      <c r="F57" s="90">
        <f t="shared" si="13"/>
        <v>276</v>
      </c>
      <c r="G57" s="90">
        <f t="shared" si="13"/>
        <v>-264</v>
      </c>
      <c r="H57" s="90">
        <f t="shared" si="13"/>
        <v>-1028</v>
      </c>
      <c r="I57" s="90">
        <f t="shared" si="13"/>
        <v>-3800</v>
      </c>
      <c r="J57" s="90">
        <f t="shared" si="13"/>
        <v>-1524</v>
      </c>
      <c r="K57" s="91"/>
      <c r="L57" s="91"/>
      <c r="M57" s="91"/>
      <c r="N57" t="s">
        <v>226</v>
      </c>
      <c r="O57" s="82"/>
      <c r="P57" s="82"/>
      <c r="Q57" s="82"/>
      <c r="R57" s="82"/>
      <c r="S57" s="82"/>
      <c r="T57" s="82"/>
      <c r="U57" s="82"/>
    </row>
    <row r="58" spans="1:21" x14ac:dyDescent="0.3">
      <c r="A58" t="s">
        <v>189</v>
      </c>
      <c r="C58" s="3">
        <f>Historicals!C93+Historicals!C94</f>
        <v>-2020</v>
      </c>
      <c r="D58" s="3">
        <f>Historicals!D93+Historicals!D94</f>
        <v>-2731</v>
      </c>
      <c r="E58" s="3">
        <f>Historicals!E93+Historicals!E94</f>
        <v>-2734</v>
      </c>
      <c r="F58" s="3">
        <f>Historicals!F93+Historicals!F94</f>
        <v>-3521</v>
      </c>
      <c r="G58" s="3">
        <f>Historicals!G93+Historicals!G94</f>
        <v>-3586</v>
      </c>
      <c r="H58" s="3">
        <f>Historicals!H93+Historicals!H94</f>
        <v>-2182</v>
      </c>
      <c r="I58" s="3">
        <f>Historicals!I93+Historicals!I94</f>
        <v>564</v>
      </c>
      <c r="J58" s="3">
        <f>Historicals!J93+Historicals!J94</f>
        <v>-2863</v>
      </c>
      <c r="K58" s="3"/>
      <c r="L58" s="3"/>
      <c r="M58" s="3"/>
      <c r="N58" s="3"/>
      <c r="O58" s="3"/>
      <c r="P58" s="3"/>
      <c r="Q58" s="3"/>
      <c r="R58" s="3"/>
      <c r="S58" s="87"/>
      <c r="T58" s="3"/>
      <c r="U58" s="3"/>
    </row>
    <row r="59" spans="1:21" x14ac:dyDescent="0.3">
      <c r="A59" s="74" t="s">
        <v>129</v>
      </c>
      <c r="B59" s="74"/>
      <c r="C59" s="75" t="str">
        <f t="shared" ref="C59:J59" si="14">+IFERROR(C58/B58-1,"nm")</f>
        <v>nm</v>
      </c>
      <c r="D59" s="75">
        <f t="shared" si="14"/>
        <v>0.35198019801980207</v>
      </c>
      <c r="E59" s="75">
        <f t="shared" si="14"/>
        <v>1.0984987184181616E-3</v>
      </c>
      <c r="F59" s="75">
        <f t="shared" si="14"/>
        <v>0.28785662033650339</v>
      </c>
      <c r="G59" s="75">
        <f t="shared" si="14"/>
        <v>1.8460664583924924E-2</v>
      </c>
      <c r="H59" s="75">
        <f t="shared" si="14"/>
        <v>-0.39152258784160621</v>
      </c>
      <c r="I59" s="75">
        <f t="shared" si="14"/>
        <v>-1.2584784601283228</v>
      </c>
      <c r="J59" s="75">
        <f t="shared" si="14"/>
        <v>-6.0762411347517729</v>
      </c>
      <c r="K59" s="75"/>
      <c r="L59" s="75"/>
      <c r="M59" s="75"/>
      <c r="N59" s="75"/>
      <c r="O59" s="75"/>
      <c r="P59" s="75"/>
      <c r="Q59" s="75"/>
      <c r="R59" s="75"/>
      <c r="S59" s="75"/>
      <c r="T59" s="88"/>
      <c r="U59" s="88"/>
    </row>
    <row r="60" spans="1:21" x14ac:dyDescent="0.3">
      <c r="A60" t="s">
        <v>190</v>
      </c>
      <c r="C60" s="3">
        <f>Historicals!C83+Historicals!C84+Historicals!C85+Historicals!C86</f>
        <v>-1135</v>
      </c>
      <c r="D60" s="3">
        <f>Historicals!D96</f>
        <v>-1022</v>
      </c>
      <c r="E60" s="3">
        <f>Historicals!E96</f>
        <v>-1133</v>
      </c>
      <c r="F60" s="3">
        <f>Historicals!F96</f>
        <v>-1243</v>
      </c>
      <c r="G60" s="3">
        <f>Historicals!G96</f>
        <v>-1332</v>
      </c>
      <c r="H60" s="3">
        <f>Historicals!H96</f>
        <v>-1452</v>
      </c>
      <c r="I60" s="3">
        <f>Historicals!I96</f>
        <v>-1638</v>
      </c>
      <c r="J60" s="3">
        <f>Historicals!J96</f>
        <v>-1837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3">
      <c r="A61" t="s">
        <v>191</v>
      </c>
      <c r="C61" s="3">
        <f>Historicals!C84+Historicals!C85+Historicals!C86+Historicals!C87</f>
        <v>-1138</v>
      </c>
      <c r="D61" s="3">
        <f>Historicals!D92+Historicals!D88</f>
        <v>981</v>
      </c>
      <c r="E61" s="3">
        <f>Historicals!E92+Historicals!E88</f>
        <v>1482</v>
      </c>
      <c r="F61" s="3">
        <f>Historicals!F92+Historicals!F88</f>
        <v>0</v>
      </c>
      <c r="G61" s="3">
        <f>Historicals!G92+Historicals!G88</f>
        <v>0</v>
      </c>
      <c r="H61" s="3">
        <f>Historicals!H92+Historicals!H88</f>
        <v>6134</v>
      </c>
      <c r="I61" s="3">
        <f>Historicals!I92+Historicals!I88</f>
        <v>-197</v>
      </c>
      <c r="J61" s="3">
        <f>Historicals!J92+Historicals!J88</f>
        <v>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3">
      <c r="A62" t="s">
        <v>192</v>
      </c>
      <c r="C62" s="3">
        <f>Historicals!C85+Historicals!C86+Historicals!C87+Historicals!C88</f>
        <v>-175</v>
      </c>
      <c r="D62" s="3">
        <f>Historicals!D89+Historicals!D90+Historicals!D91+Historicals!D95+Historicals!D97</f>
        <v>101</v>
      </c>
      <c r="E62" s="3">
        <f>Historicals!E89+Historicals!E90+Historicals!E91+Historicals!E95+Historicals!E97</f>
        <v>443</v>
      </c>
      <c r="F62" s="3">
        <f>Historicals!F89+Historicals!F90+Historicals!F91+Historicals!F95+Historicals!F97</f>
        <v>-71</v>
      </c>
      <c r="G62" s="3">
        <f>Historicals!G89+Historicals!G90+Historicals!G91+Historicals!G95+Historicals!G97</f>
        <v>-375</v>
      </c>
      <c r="H62" s="3">
        <f>Historicals!H89+Historicals!H90+Historicals!H91+Historicals!H95+Historicals!H97</f>
        <v>-9</v>
      </c>
      <c r="I62" s="3">
        <f>Historicals!I89+Historicals!I90+Historicals!I91+Historicals!I95+Historicals!I97</f>
        <v>-188</v>
      </c>
      <c r="J62" s="3">
        <f>Historicals!J89+Historicals!J90+Historicals!J91+Historicals!J95+Historicals!J97</f>
        <v>-136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3">
      <c r="A63" s="41" t="s">
        <v>193</v>
      </c>
      <c r="B63" s="1"/>
      <c r="C63" s="82">
        <f>C58+C60+C62+C61</f>
        <v>-4468</v>
      </c>
      <c r="D63" s="82">
        <f>D58+D60+D62+D61</f>
        <v>-2671</v>
      </c>
      <c r="E63" s="82">
        <f t="shared" ref="E63:J63" si="15">E58+E60+E62+E61</f>
        <v>-1942</v>
      </c>
      <c r="F63" s="82">
        <f t="shared" si="15"/>
        <v>-4835</v>
      </c>
      <c r="G63" s="82">
        <f t="shared" si="15"/>
        <v>-5293</v>
      </c>
      <c r="H63" s="82">
        <f t="shared" si="15"/>
        <v>2491</v>
      </c>
      <c r="I63" s="82">
        <f t="shared" si="15"/>
        <v>-1459</v>
      </c>
      <c r="J63" s="82">
        <f t="shared" si="15"/>
        <v>-4836</v>
      </c>
      <c r="K63" s="82" t="s">
        <v>234</v>
      </c>
      <c r="L63" s="82"/>
      <c r="M63" s="82"/>
      <c r="N63" s="82"/>
      <c r="O63" s="82"/>
      <c r="P63" s="82"/>
      <c r="Q63" s="82"/>
      <c r="R63" s="82"/>
      <c r="S63" s="82"/>
      <c r="T63" s="82"/>
      <c r="U63" s="82"/>
    </row>
    <row r="64" spans="1:21" x14ac:dyDescent="0.3">
      <c r="A64" t="s">
        <v>194</v>
      </c>
      <c r="C64" s="3">
        <f>Historicals!C87+Historicals!C88+Historicals!C89+Historicals!C90</f>
        <v>-70</v>
      </c>
      <c r="D64" s="3">
        <f>Historicals!D99</f>
        <v>-105</v>
      </c>
      <c r="E64" s="3">
        <f>Historicals!E99</f>
        <v>-20</v>
      </c>
      <c r="F64" s="3">
        <f>Historicals!F99</f>
        <v>45</v>
      </c>
      <c r="G64" s="3">
        <f>Historicals!G99</f>
        <v>-129</v>
      </c>
      <c r="H64" s="3">
        <f>Historicals!H99</f>
        <v>-66</v>
      </c>
      <c r="I64" s="3">
        <f>Historicals!I99</f>
        <v>143</v>
      </c>
      <c r="J64" s="3">
        <f>Historicals!J99</f>
        <v>-143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s="1" customFormat="1" x14ac:dyDescent="0.3">
      <c r="A65" s="41" t="s">
        <v>195</v>
      </c>
      <c r="C65" s="6">
        <f t="shared" ref="C65:J65" si="16">C54+C57+C63+C64</f>
        <v>-33</v>
      </c>
      <c r="D65" s="6">
        <f t="shared" si="16"/>
        <v>-714</v>
      </c>
      <c r="E65" s="6">
        <f t="shared" si="16"/>
        <v>670</v>
      </c>
      <c r="F65" s="6">
        <f t="shared" si="16"/>
        <v>441</v>
      </c>
      <c r="G65" s="6">
        <f t="shared" si="16"/>
        <v>217</v>
      </c>
      <c r="H65" s="6">
        <f t="shared" si="16"/>
        <v>3882</v>
      </c>
      <c r="I65" s="6">
        <f t="shared" si="16"/>
        <v>1541</v>
      </c>
      <c r="J65" s="6">
        <f t="shared" si="16"/>
        <v>-1315</v>
      </c>
      <c r="K65" s="6"/>
      <c r="L65" s="82" t="s">
        <v>233</v>
      </c>
      <c r="M65" s="82"/>
      <c r="N65" s="82"/>
      <c r="O65" s="82"/>
      <c r="P65" s="82"/>
      <c r="Q65" s="82"/>
      <c r="R65" s="82"/>
      <c r="S65" s="82"/>
      <c r="T65" s="82"/>
      <c r="U65" s="82"/>
    </row>
    <row r="66" spans="1:21" x14ac:dyDescent="0.3">
      <c r="A66" t="s">
        <v>196</v>
      </c>
      <c r="C66" s="3">
        <f>Historicals!C101</f>
        <v>2220</v>
      </c>
      <c r="D66" s="3">
        <f t="shared" ref="D66:J66" si="17">C67</f>
        <v>2187</v>
      </c>
      <c r="E66" s="3">
        <f t="shared" si="17"/>
        <v>1473</v>
      </c>
      <c r="F66" s="3">
        <f t="shared" si="17"/>
        <v>2143</v>
      </c>
      <c r="G66" s="3">
        <f t="shared" si="17"/>
        <v>2584</v>
      </c>
      <c r="H66" s="3">
        <f t="shared" si="17"/>
        <v>2801</v>
      </c>
      <c r="I66" s="3">
        <f t="shared" si="17"/>
        <v>6683</v>
      </c>
      <c r="J66" s="3">
        <f t="shared" si="17"/>
        <v>8224</v>
      </c>
      <c r="K66" s="3"/>
      <c r="L66" s="3" t="s">
        <v>232</v>
      </c>
      <c r="M66" t="s">
        <v>227</v>
      </c>
      <c r="N66" t="s">
        <v>227</v>
      </c>
      <c r="O66" s="3"/>
      <c r="P66" s="3"/>
      <c r="Q66" s="3"/>
      <c r="R66" s="3"/>
      <c r="S66" s="3"/>
      <c r="T66" s="3"/>
      <c r="U66" s="3"/>
    </row>
    <row r="67" spans="1:21" ht="15" thickBot="1" x14ac:dyDescent="0.35">
      <c r="A67" s="5" t="s">
        <v>197</v>
      </c>
      <c r="B67" s="1"/>
      <c r="C67" s="6">
        <f t="shared" ref="C67:J67" si="18">C65+C66</f>
        <v>2187</v>
      </c>
      <c r="D67" s="6">
        <f t="shared" si="18"/>
        <v>1473</v>
      </c>
      <c r="E67" s="6">
        <f t="shared" si="18"/>
        <v>2143</v>
      </c>
      <c r="F67" s="6">
        <f t="shared" si="18"/>
        <v>2584</v>
      </c>
      <c r="G67" s="6">
        <f t="shared" si="18"/>
        <v>2801</v>
      </c>
      <c r="H67" s="6">
        <f t="shared" si="18"/>
        <v>6683</v>
      </c>
      <c r="I67" s="6">
        <f t="shared" si="18"/>
        <v>8224</v>
      </c>
      <c r="J67" s="6">
        <f t="shared" si="18"/>
        <v>6909</v>
      </c>
      <c r="K67" s="6"/>
      <c r="L67" s="6"/>
      <c r="M67" s="76" t="s">
        <v>229</v>
      </c>
      <c r="N67" s="76"/>
      <c r="O67" s="76"/>
      <c r="P67" s="76"/>
      <c r="Q67" s="76"/>
      <c r="R67" s="76"/>
      <c r="S67" s="76"/>
      <c r="T67" s="76"/>
      <c r="U67" s="76"/>
    </row>
    <row r="68" spans="1:21" ht="15" thickTop="1" x14ac:dyDescent="0.3">
      <c r="A68" s="1" t="s">
        <v>198</v>
      </c>
      <c r="B68" s="1"/>
      <c r="C68" s="26">
        <f>Historicals!C40+Historicals!C47-(Historicals!C25+Historicals!C26)</f>
        <v>-4738</v>
      </c>
      <c r="D68" s="26">
        <f>Historicals!D40+Historicals!D47-(Historicals!D25+Historicals!D26)</f>
        <v>-3403</v>
      </c>
      <c r="E68" s="26">
        <f>Historicals!E40+Historicals!E47-(Historicals!E25+Historicals!E26)</f>
        <v>-2702</v>
      </c>
      <c r="F68" s="26">
        <f>Historicals!F40+Historicals!F47-(Historicals!F25+Historicals!F26)</f>
        <v>-1771</v>
      </c>
      <c r="G68" s="26">
        <f>Historicals!G40+Historicals!G47-(Historicals!G25+Historicals!G26)</f>
        <v>-1193</v>
      </c>
      <c r="H68" s="26">
        <f>Historicals!H40+Historicals!H47-(Historicals!H25+Historicals!H26)</f>
        <v>622</v>
      </c>
      <c r="I68" s="26">
        <f>Historicals!I40+Historicals!I47-(Historicals!I25+Historicals!I26)</f>
        <v>-4063</v>
      </c>
      <c r="J68" s="26">
        <f>Historicals!J40+Historicals!J47-(Historicals!J25+Historicals!J26)</f>
        <v>-3577</v>
      </c>
      <c r="K68" s="26"/>
      <c r="L68" s="26"/>
      <c r="M68" s="26"/>
      <c r="N68" s="26"/>
      <c r="O68" t="s">
        <v>213</v>
      </c>
      <c r="P68" s="26"/>
      <c r="Q68" s="26"/>
      <c r="R68" s="26"/>
      <c r="S68" s="26"/>
      <c r="T68" s="26"/>
      <c r="U68" s="26"/>
    </row>
    <row r="70" spans="1:21" x14ac:dyDescent="0.3">
      <c r="C70" s="81"/>
      <c r="D70" s="81"/>
      <c r="E70" s="81"/>
      <c r="F70" s="81"/>
      <c r="G70" s="81"/>
      <c r="H70" s="81"/>
      <c r="I70" s="81"/>
      <c r="J70" s="81"/>
      <c r="K70" s="81"/>
    </row>
    <row r="71" spans="1:21" x14ac:dyDescent="0.3">
      <c r="C71" s="81"/>
      <c r="D71" s="81"/>
      <c r="E71" s="81"/>
      <c r="F71" s="81"/>
      <c r="G71" s="81"/>
      <c r="H71" s="81"/>
      <c r="I71" s="81"/>
      <c r="J71" s="81"/>
      <c r="K71" s="81"/>
    </row>
    <row r="72" spans="1:21" x14ac:dyDescent="0.3">
      <c r="C72" s="81"/>
      <c r="D72" s="81"/>
      <c r="E72" s="81"/>
      <c r="F72" s="81"/>
      <c r="G72" s="81"/>
      <c r="H72" s="81"/>
      <c r="I72" s="81"/>
      <c r="J72" s="81"/>
      <c r="K72" s="81"/>
    </row>
    <row r="73" spans="1:21" x14ac:dyDescent="0.3">
      <c r="C73" s="81"/>
      <c r="D73" s="81"/>
      <c r="E73" s="81"/>
      <c r="F73" s="81"/>
      <c r="G73" s="81"/>
      <c r="H73" s="81"/>
      <c r="I73" s="81"/>
      <c r="J73" s="81"/>
      <c r="K73" s="81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2024-01-30T16:12:07Z</dcterms:modified>
</cp:coreProperties>
</file>