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4FFA134A-12C7-184B-AEB6-CB28437D29A2}" xr6:coauthVersionLast="36" xr6:coauthVersionMax="47" xr10:uidLastSave="{00000000-0000-0000-0000-000000000000}"/>
  <bookViews>
    <workbookView xWindow="4540" yWindow="500" windowWidth="21900" windowHeight="158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L14" i="4"/>
  <c r="M14" i="4"/>
  <c r="N14" i="4"/>
  <c r="J14" i="4"/>
  <c r="K13" i="4"/>
  <c r="L13" i="4" s="1"/>
  <c r="M13" i="4" s="1"/>
  <c r="N13" i="4" s="1"/>
  <c r="J13" i="4"/>
  <c r="J12" i="4"/>
  <c r="K10" i="4"/>
  <c r="L10" i="4"/>
  <c r="M10" i="4"/>
  <c r="N10" i="4"/>
  <c r="J10" i="4"/>
  <c r="K9" i="4"/>
  <c r="L9" i="4"/>
  <c r="M9" i="4"/>
  <c r="N9" i="4"/>
  <c r="J9" i="4"/>
  <c r="K7" i="4"/>
  <c r="L7" i="4"/>
  <c r="M7" i="4" s="1"/>
  <c r="N7" i="4" s="1"/>
  <c r="J7" i="4"/>
  <c r="K6" i="4"/>
  <c r="L6" i="4"/>
  <c r="M6" i="4"/>
  <c r="N6" i="4"/>
  <c r="J6" i="4"/>
  <c r="K5" i="4"/>
  <c r="L5" i="4"/>
  <c r="M5" i="4"/>
  <c r="N5" i="4"/>
  <c r="J5" i="4"/>
  <c r="K3" i="4"/>
  <c r="L3" i="4"/>
  <c r="M3" i="4" s="1"/>
  <c r="N3" i="4" s="1"/>
  <c r="J3" i="4"/>
  <c r="C64" i="4"/>
  <c r="D64" i="4"/>
  <c r="E64" i="4"/>
  <c r="F64" i="4"/>
  <c r="G64" i="4"/>
  <c r="H64" i="4"/>
  <c r="I64" i="4"/>
  <c r="J64" i="4"/>
  <c r="K64" i="4"/>
  <c r="L64" i="4"/>
  <c r="M64" i="4"/>
  <c r="N64" i="4"/>
  <c r="B64" i="4"/>
  <c r="B66" i="4" s="1"/>
  <c r="F63" i="4"/>
  <c r="G63" i="4"/>
  <c r="E63" i="4"/>
  <c r="I63" i="4"/>
  <c r="J63" i="4"/>
  <c r="K63" i="4"/>
  <c r="L63" i="4"/>
  <c r="M63" i="4"/>
  <c r="N63" i="4"/>
  <c r="H63" i="4"/>
  <c r="C63" i="4"/>
  <c r="D63" i="4"/>
  <c r="B63" i="4"/>
  <c r="I62" i="4"/>
  <c r="G62" i="4"/>
  <c r="F62" i="4"/>
  <c r="E62" i="4"/>
  <c r="D62" i="4"/>
  <c r="H62" i="4"/>
  <c r="C62" i="4"/>
  <c r="B62" i="4"/>
  <c r="K12" i="4" l="1"/>
  <c r="L12" i="4" s="1"/>
  <c r="M12" i="4" s="1"/>
  <c r="N12" i="4" s="1"/>
  <c r="E96" i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61" i="4" l="1"/>
  <c r="D61" i="4"/>
  <c r="E61" i="4"/>
  <c r="F61" i="4"/>
  <c r="G61" i="4"/>
  <c r="H61" i="4"/>
  <c r="I61" i="4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F32" i="4" s="1"/>
  <c r="G33" i="4"/>
  <c r="G32" i="4" s="1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I31" i="4" l="1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12" i="1" l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I144" i="1" l="1"/>
  <c r="F59" i="1"/>
  <c r="F60" i="1" s="1"/>
  <c r="E98" i="1"/>
  <c r="E10" i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I10" i="1"/>
  <c r="I12" i="1" s="1"/>
  <c r="I20" i="1" s="1"/>
  <c r="J208" i="3"/>
  <c r="E144" i="1"/>
  <c r="E151" i="1" s="1"/>
  <c r="L55" i="3"/>
  <c r="G10" i="1"/>
  <c r="G12" i="1" s="1"/>
  <c r="G20" i="1" s="1"/>
  <c r="K207" i="3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K114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L54" i="3" s="1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C98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99" i="1" l="1"/>
  <c r="C100" i="1" s="1"/>
  <c r="B101" i="1"/>
  <c r="K203" i="3"/>
  <c r="K204" i="3" s="1"/>
  <c r="B37" i="3"/>
  <c r="H20" i="1"/>
  <c r="H64" i="1"/>
  <c r="H76" i="1" s="1"/>
  <c r="H98" i="1" s="1"/>
  <c r="K235" i="3"/>
  <c r="C16" i="3"/>
  <c r="K31" i="3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99" i="1" l="1"/>
  <c r="D100" i="1" s="1"/>
  <c r="C101" i="1"/>
  <c r="K162" i="3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J356" i="3" s="1"/>
  <c r="J357" i="3" s="1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2" i="1"/>
  <c r="I182" i="1"/>
  <c r="H182" i="1"/>
  <c r="G182" i="1"/>
  <c r="F182" i="1"/>
  <c r="E182" i="1"/>
  <c r="D182" i="1"/>
  <c r="B182" i="1"/>
  <c r="E99" i="1" l="1"/>
  <c r="E100" i="1" s="1"/>
  <c r="D101" i="1"/>
  <c r="L260" i="3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E101" i="1" l="1"/>
  <c r="F99" i="1"/>
  <c r="F100" i="1" s="1"/>
  <c r="J74" i="3"/>
  <c r="K74" i="3"/>
  <c r="B53" i="4"/>
  <c r="B54" i="4"/>
  <c r="B55" i="4" s="1"/>
  <c r="B68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2" i="1"/>
  <c r="C67" i="4" l="1"/>
  <c r="B69" i="4"/>
  <c r="G99" i="1"/>
  <c r="G100" i="1" s="1"/>
  <c r="F101" i="1"/>
  <c r="N332" i="3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N362" i="3"/>
  <c r="N359" i="3"/>
  <c r="N349" i="3"/>
  <c r="N321" i="3"/>
  <c r="N325" i="3" s="1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2" i="1"/>
  <c r="G152" i="1"/>
  <c r="D152" i="1"/>
  <c r="F152" i="1"/>
  <c r="B152" i="1"/>
  <c r="C152" i="1"/>
  <c r="H99" i="1" l="1"/>
  <c r="H100" i="1" s="1"/>
  <c r="G101" i="1"/>
  <c r="C66" i="4"/>
  <c r="C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46" i="3"/>
  <c r="N14" i="3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7" i="1"/>
  <c r="E67" i="4" l="1"/>
  <c r="E68" i="4" s="1"/>
  <c r="E69" i="4" s="1"/>
  <c r="D69" i="4"/>
  <c r="M10" i="3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F67" i="4" l="1"/>
  <c r="F68" i="4" s="1"/>
  <c r="F69" i="4" s="1"/>
  <c r="M12" i="3"/>
  <c r="M13" i="3"/>
  <c r="N13" i="3"/>
  <c r="N12" i="3"/>
  <c r="G67" i="4" l="1"/>
  <c r="G68" i="4" s="1"/>
  <c r="G69" i="4" s="1"/>
  <c r="H67" i="4" l="1"/>
  <c r="H68" i="4" s="1"/>
  <c r="H69" i="4" s="1"/>
  <c r="I67" i="4" l="1"/>
  <c r="I68" i="4" s="1"/>
  <c r="I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<sst xmlns="http://schemas.openxmlformats.org/spreadsheetml/2006/main" count="811" uniqueCount="210">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</sst>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86" activePane="bottomLeft" state="frozen"/>
      <selection pane="bottomLeft" activeCell="B92" sqref="B9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5">
        <v>30601</v>
      </c>
      <c r="C2" s="75">
        <v>32376</v>
      </c>
      <c r="D2" s="75">
        <v>34350</v>
      </c>
      <c r="E2" s="75">
        <v>36397</v>
      </c>
      <c r="F2" s="75">
        <v>39117</v>
      </c>
      <c r="G2" s="75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6">
        <v>16534</v>
      </c>
      <c r="C3" s="76">
        <v>17405</v>
      </c>
      <c r="D3" s="76">
        <v>19038</v>
      </c>
      <c r="E3" s="76">
        <v>20441</v>
      </c>
      <c r="F3" s="76">
        <v>21643</v>
      </c>
      <c r="G3" s="76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7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5">
        <v>2220</v>
      </c>
      <c r="C99" s="75">
        <f>+B100</f>
        <v>3852</v>
      </c>
      <c r="D99" s="75">
        <f t="shared" ref="D99:I99" si="16">+C100</f>
        <v>3138</v>
      </c>
      <c r="E99" s="75">
        <f t="shared" si="16"/>
        <v>3808</v>
      </c>
      <c r="F99" s="75">
        <f t="shared" si="16"/>
        <v>4249</v>
      </c>
      <c r="G99" s="75">
        <f t="shared" si="16"/>
        <v>4466</v>
      </c>
      <c r="H99" s="75">
        <f t="shared" si="16"/>
        <v>8348</v>
      </c>
      <c r="I99" s="75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3">
        <f>+E98+E99</f>
        <v>4249</v>
      </c>
      <c r="F100" s="83">
        <f t="shared" ref="F100:I100" si="18">+F98+F99</f>
        <v>4466</v>
      </c>
      <c r="G100" s="83">
        <f t="shared" si="18"/>
        <v>8348</v>
      </c>
      <c r="H100" s="83">
        <f t="shared" si="18"/>
        <v>9889</v>
      </c>
      <c r="I100" s="83">
        <f t="shared" si="18"/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84">
        <f>+E100-E25</f>
        <v>0</v>
      </c>
      <c r="F101" s="84">
        <f>+F100-F25</f>
        <v>0</v>
      </c>
      <c r="G101" s="84">
        <f>+G100-G25</f>
        <v>0</v>
      </c>
      <c r="H101" s="84">
        <f>+H100-H25</f>
        <v>0</v>
      </c>
      <c r="I101" s="84">
        <f>+I100-I25</f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19">+SUM(E112:E114)</f>
        <v>14855</v>
      </c>
      <c r="F111" s="3">
        <f t="shared" si="19"/>
        <v>15902</v>
      </c>
      <c r="G111" s="3">
        <f t="shared" si="19"/>
        <v>14484</v>
      </c>
      <c r="H111" s="3">
        <f t="shared" ref="H111" si="20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1">+SUM(B116:B118)</f>
        <v>0</v>
      </c>
      <c r="C115" s="3">
        <f t="shared" si="21"/>
        <v>0</v>
      </c>
      <c r="D115" s="3">
        <f t="shared" si="21"/>
        <v>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2">+SUM(E120:E122)</f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3">+SUM(B124:B126)</f>
        <v>0</v>
      </c>
      <c r="C123" s="3">
        <f t="shared" si="23"/>
        <v>0</v>
      </c>
      <c r="D123" s="3">
        <f t="shared" si="23"/>
        <v>0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4">SUM(C129:C131)</f>
        <v>5884</v>
      </c>
      <c r="D128" s="3">
        <f t="shared" si="24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5">SUM(C133:C135)</f>
        <v>1431</v>
      </c>
      <c r="D132" s="3">
        <f t="shared" si="25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6">SUM(C141:C143)</f>
        <v>3701</v>
      </c>
      <c r="D140" s="3">
        <f t="shared" si="26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7">+E111+E115+E119+E123+E127</f>
        <v>34485</v>
      </c>
      <c r="F144" s="5">
        <f t="shared" si="27"/>
        <v>37218</v>
      </c>
      <c r="G144" s="5">
        <f t="shared" si="27"/>
        <v>35568</v>
      </c>
      <c r="H144" s="5">
        <f t="shared" si="27"/>
        <v>42293</v>
      </c>
      <c r="I144" s="5">
        <f t="shared" si="27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8">SUM(F146:F149)</f>
        <v>1906</v>
      </c>
      <c r="G145" s="3">
        <f t="shared" si="28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29">+B144+B145+B150</f>
        <v>30601</v>
      </c>
      <c r="C151" s="7">
        <f t="shared" si="29"/>
        <v>32376</v>
      </c>
      <c r="D151" s="7">
        <f t="shared" si="29"/>
        <v>34350</v>
      </c>
      <c r="E151" s="7">
        <f t="shared" si="29"/>
        <v>36397</v>
      </c>
      <c r="F151" s="7">
        <f t="shared" si="29"/>
        <v>39117</v>
      </c>
      <c r="G151" s="7">
        <f t="shared" si="29"/>
        <v>37403</v>
      </c>
      <c r="H151" s="7">
        <f t="shared" si="29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>+C151-C2</f>
        <v>0</v>
      </c>
      <c r="D152" s="13">
        <f>+D151-D2</f>
        <v>0</v>
      </c>
      <c r="E152" s="13">
        <f>+E151-E2</f>
        <v>0</v>
      </c>
      <c r="F152" s="13">
        <f>+F151-F2</f>
        <v>0</v>
      </c>
      <c r="G152" s="13">
        <f>+G151-G2</f>
        <v>0</v>
      </c>
      <c r="H152" s="13">
        <f>+H151-H2</f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0">SUM(C154:C162)</f>
        <v>5328</v>
      </c>
      <c r="D163" s="5">
        <f t="shared" si="30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1">+SUM(H154:H161)</f>
        <v>8641</v>
      </c>
      <c r="I163" s="5">
        <f t="shared" si="31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2">+SUM(B163:B165)</f>
        <v>4233</v>
      </c>
      <c r="C166" s="7">
        <f t="shared" ref="C166:H166" si="33">+SUM(C163:C165)</f>
        <v>4642</v>
      </c>
      <c r="D166" s="7">
        <f t="shared" si="33"/>
        <v>4945</v>
      </c>
      <c r="E166" s="7">
        <f t="shared" si="33"/>
        <v>4379</v>
      </c>
      <c r="F166" s="7">
        <f t="shared" si="33"/>
        <v>4850</v>
      </c>
      <c r="G166" s="7">
        <f t="shared" si="33"/>
        <v>2976</v>
      </c>
      <c r="H166" s="7">
        <f t="shared" si="33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>+B166-B10-B8</f>
        <v>0</v>
      </c>
      <c r="C167" s="13">
        <f>+C166-C10-C8</f>
        <v>0</v>
      </c>
      <c r="D167" s="13">
        <f>+D166-D10-D8</f>
        <v>0</v>
      </c>
      <c r="E167" s="13">
        <f>+E166-E10-E8</f>
        <v>0</v>
      </c>
      <c r="F167" s="13">
        <f>+F166-F10-F8</f>
        <v>0</v>
      </c>
      <c r="G167" s="13">
        <f>+G166-G10-G8</f>
        <v>0</v>
      </c>
      <c r="H167" s="13">
        <f>+H166-H10-H8</f>
        <v>0</v>
      </c>
      <c r="I167" s="13">
        <f>+I166-I10-I8</f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4">+SUM(B169:B177)</f>
        <v>2176</v>
      </c>
      <c r="C178" s="5">
        <f t="shared" si="34"/>
        <v>2458</v>
      </c>
      <c r="D178" s="5">
        <f t="shared" si="34"/>
        <v>2626</v>
      </c>
      <c r="E178" s="5">
        <f t="shared" si="34"/>
        <v>2889</v>
      </c>
      <c r="F178" s="5">
        <f t="shared" si="34"/>
        <v>2971</v>
      </c>
      <c r="G178" s="5">
        <f t="shared" si="34"/>
        <v>2870</v>
      </c>
      <c r="H178" s="5">
        <f t="shared" ref="H178:I178" si="35">+SUM(H169:H177)</f>
        <v>2971</v>
      </c>
      <c r="I178" s="5">
        <f t="shared" si="35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6">+SUM(B178:B180)</f>
        <v>3011</v>
      </c>
      <c r="C181" s="7">
        <f t="shared" si="36"/>
        <v>3520</v>
      </c>
      <c r="D181" s="7">
        <f t="shared" si="36"/>
        <v>3989</v>
      </c>
      <c r="E181" s="7">
        <f t="shared" si="36"/>
        <v>4454</v>
      </c>
      <c r="F181" s="7">
        <f t="shared" si="36"/>
        <v>4744</v>
      </c>
      <c r="G181" s="7">
        <f t="shared" si="36"/>
        <v>4866</v>
      </c>
      <c r="H181" s="7">
        <f t="shared" si="36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>+B181-B31</f>
        <v>0</v>
      </c>
      <c r="C182" s="13">
        <f>+C181-C31</f>
        <v>0</v>
      </c>
      <c r="D182" s="13">
        <f>+D181-D31</f>
        <v>0</v>
      </c>
      <c r="E182" s="13">
        <f>+E181-E31</f>
        <v>0</v>
      </c>
      <c r="F182" s="13">
        <f>+F181-F31</f>
        <v>0</v>
      </c>
      <c r="G182" s="13">
        <f>+G181-G31</f>
        <v>0</v>
      </c>
      <c r="H182" s="13">
        <f>+H181-H31</f>
        <v>0</v>
      </c>
      <c r="I182" s="13">
        <f>+I181-I31</f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5"/>
      <c r="C184" s="75"/>
      <c r="D184" s="75"/>
      <c r="E184" s="75">
        <v>196</v>
      </c>
      <c r="F184" s="75">
        <v>117</v>
      </c>
      <c r="G184" s="75">
        <v>110</v>
      </c>
      <c r="H184" s="75">
        <v>98</v>
      </c>
      <c r="I184" s="75">
        <v>146</v>
      </c>
    </row>
    <row r="185" spans="1:9" x14ac:dyDescent="0.2">
      <c r="A185" s="2" t="s">
        <v>196</v>
      </c>
      <c r="B185" s="75"/>
      <c r="C185" s="75"/>
      <c r="D185" s="75"/>
      <c r="E185" s="75"/>
      <c r="F185" s="75"/>
      <c r="G185" s="75"/>
      <c r="H185" s="75"/>
      <c r="I185" s="75"/>
    </row>
    <row r="186" spans="1:9" x14ac:dyDescent="0.2">
      <c r="A186" s="2" t="s">
        <v>197</v>
      </c>
      <c r="B186" s="75"/>
      <c r="C186" s="75"/>
      <c r="D186" s="75"/>
      <c r="E186" s="75"/>
      <c r="F186" s="75"/>
      <c r="G186" s="75"/>
      <c r="H186" s="75"/>
      <c r="I186" s="75"/>
    </row>
    <row r="187" spans="1:9" x14ac:dyDescent="0.2">
      <c r="A187" s="2" t="s">
        <v>100</v>
      </c>
      <c r="B187" s="75"/>
      <c r="C187" s="75"/>
      <c r="D187" s="75"/>
      <c r="E187" s="75">
        <v>240</v>
      </c>
      <c r="F187" s="75">
        <v>233</v>
      </c>
      <c r="G187" s="75">
        <v>139</v>
      </c>
      <c r="H187" s="75">
        <v>153</v>
      </c>
      <c r="I187" s="75">
        <v>197</v>
      </c>
    </row>
    <row r="188" spans="1:9" x14ac:dyDescent="0.2">
      <c r="A188" s="2" t="s">
        <v>101</v>
      </c>
      <c r="B188" s="75"/>
      <c r="C188" s="75"/>
      <c r="D188" s="75"/>
      <c r="E188" s="75">
        <v>76</v>
      </c>
      <c r="F188" s="75">
        <v>49</v>
      </c>
      <c r="G188" s="75">
        <v>28</v>
      </c>
      <c r="H188" s="75">
        <v>94</v>
      </c>
      <c r="I188" s="75">
        <v>78</v>
      </c>
    </row>
    <row r="189" spans="1:9" x14ac:dyDescent="0.2">
      <c r="A189" s="2" t="s">
        <v>207</v>
      </c>
      <c r="B189" s="75"/>
      <c r="C189" s="75"/>
      <c r="D189" s="75"/>
      <c r="E189" s="75"/>
      <c r="F189" s="75"/>
      <c r="G189" s="75"/>
      <c r="H189" s="75"/>
      <c r="I189" s="75"/>
    </row>
    <row r="190" spans="1:9" x14ac:dyDescent="0.2">
      <c r="A190" s="2" t="s">
        <v>117</v>
      </c>
      <c r="B190" s="75"/>
      <c r="C190" s="75"/>
      <c r="D190" s="75"/>
      <c r="E190" s="75">
        <v>49</v>
      </c>
      <c r="F190" s="75">
        <v>47</v>
      </c>
      <c r="G190" s="75">
        <v>41</v>
      </c>
      <c r="H190" s="75">
        <v>54</v>
      </c>
      <c r="I190" s="75">
        <v>56</v>
      </c>
    </row>
    <row r="191" spans="1:9" x14ac:dyDescent="0.2">
      <c r="A191" s="2" t="s">
        <v>208</v>
      </c>
      <c r="B191" s="75"/>
      <c r="C191" s="75"/>
      <c r="D191" s="75"/>
      <c r="E191" s="75"/>
      <c r="F191" s="75"/>
      <c r="G191" s="75"/>
      <c r="H191" s="75"/>
      <c r="I191" s="75"/>
    </row>
    <row r="192" spans="1:9" x14ac:dyDescent="0.2">
      <c r="A192" s="2" t="s">
        <v>106</v>
      </c>
      <c r="B192" s="75"/>
      <c r="C192" s="75"/>
      <c r="D192" s="75"/>
      <c r="E192" s="75">
        <v>286</v>
      </c>
      <c r="F192" s="75">
        <v>278</v>
      </c>
      <c r="G192" s="75">
        <v>438</v>
      </c>
      <c r="H192" s="75">
        <v>278</v>
      </c>
      <c r="I192" s="75">
        <v>222</v>
      </c>
    </row>
    <row r="193" spans="1:9" x14ac:dyDescent="0.2">
      <c r="A193" s="4" t="s">
        <v>118</v>
      </c>
      <c r="B193" s="78" t="s">
        <v>209</v>
      </c>
      <c r="C193" s="78" t="s">
        <v>209</v>
      </c>
      <c r="D193" s="78" t="s">
        <v>209</v>
      </c>
      <c r="E193" s="78">
        <v>847</v>
      </c>
      <c r="F193" s="78">
        <v>724</v>
      </c>
      <c r="G193" s="78">
        <v>756</v>
      </c>
      <c r="H193" s="78">
        <v>677</v>
      </c>
      <c r="I193" s="78">
        <v>699</v>
      </c>
    </row>
    <row r="194" spans="1:9" x14ac:dyDescent="0.2">
      <c r="A194" s="2" t="s">
        <v>103</v>
      </c>
      <c r="B194" s="75"/>
      <c r="C194" s="79"/>
      <c r="D194" s="79"/>
      <c r="E194" s="75">
        <v>22</v>
      </c>
      <c r="F194" s="75">
        <v>18</v>
      </c>
      <c r="G194" s="75">
        <v>12</v>
      </c>
      <c r="H194" s="75">
        <v>7</v>
      </c>
      <c r="I194" s="75">
        <v>9</v>
      </c>
    </row>
    <row r="195" spans="1:9" x14ac:dyDescent="0.2">
      <c r="A195" s="2" t="s">
        <v>107</v>
      </c>
      <c r="B195" s="75">
        <v>963</v>
      </c>
      <c r="C195" s="75">
        <v>1143</v>
      </c>
      <c r="D195" s="75">
        <v>1105</v>
      </c>
      <c r="E195" s="75">
        <v>159</v>
      </c>
      <c r="F195" s="75">
        <v>377</v>
      </c>
      <c r="G195" s="75">
        <v>318</v>
      </c>
      <c r="H195" s="75">
        <v>11</v>
      </c>
      <c r="I195" s="75">
        <v>50</v>
      </c>
    </row>
    <row r="196" spans="1:9" ht="16" thickBot="1" x14ac:dyDescent="0.25">
      <c r="A196" s="6" t="s">
        <v>122</v>
      </c>
      <c r="B196" s="80">
        <v>963</v>
      </c>
      <c r="C196" s="80">
        <v>1143</v>
      </c>
      <c r="D196" s="80">
        <v>1105</v>
      </c>
      <c r="E196" s="80">
        <v>1028</v>
      </c>
      <c r="F196" s="80">
        <v>1119</v>
      </c>
      <c r="G196" s="80">
        <v>1086</v>
      </c>
      <c r="H196" s="80">
        <v>695</v>
      </c>
      <c r="I196" s="80">
        <v>758</v>
      </c>
    </row>
    <row r="197" spans="1:9" ht="16" thickTop="1" x14ac:dyDescent="0.2">
      <c r="A197" s="12" t="s">
        <v>110</v>
      </c>
      <c r="B197" s="13">
        <f>+B196+B82</f>
        <v>0</v>
      </c>
      <c r="C197" s="13">
        <f>+C196+C82</f>
        <v>0</v>
      </c>
      <c r="D197" s="13">
        <f>+D196+D82</f>
        <v>0</v>
      </c>
      <c r="E197" s="13">
        <f>+E196+E82</f>
        <v>0</v>
      </c>
      <c r="F197" s="13">
        <f>+F196+F82</f>
        <v>0</v>
      </c>
      <c r="G197" s="13">
        <f>+G196+G82</f>
        <v>0</v>
      </c>
      <c r="H197" s="13">
        <f>+H196+H82</f>
        <v>0</v>
      </c>
      <c r="I197" s="13">
        <f>+I196+I82</f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5">
        <v>22</v>
      </c>
      <c r="C204" s="75">
        <v>18</v>
      </c>
      <c r="D204" s="75">
        <v>18</v>
      </c>
    </row>
    <row r="205" spans="1:9" x14ac:dyDescent="0.2">
      <c r="A205" s="2" t="s">
        <v>105</v>
      </c>
      <c r="B205" s="75"/>
      <c r="C205" s="75"/>
      <c r="D205" s="75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5">
        <v>210</v>
      </c>
      <c r="C207" s="75">
        <v>230</v>
      </c>
      <c r="D207" s="75">
        <v>233</v>
      </c>
      <c r="E207" s="75">
        <v>217</v>
      </c>
      <c r="F207" s="75">
        <v>195</v>
      </c>
      <c r="G207" s="75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37">+SUM(B199:B207)</f>
        <v>513</v>
      </c>
      <c r="C208" s="5">
        <f t="shared" si="37"/>
        <v>538</v>
      </c>
      <c r="D208" s="5">
        <f t="shared" si="37"/>
        <v>587</v>
      </c>
      <c r="E208" s="5">
        <f t="shared" si="37"/>
        <v>604</v>
      </c>
      <c r="F208" s="5">
        <f t="shared" si="37"/>
        <v>558</v>
      </c>
      <c r="G208" s="5">
        <f t="shared" si="37"/>
        <v>584</v>
      </c>
      <c r="H208" s="5">
        <f t="shared" si="37"/>
        <v>577</v>
      </c>
      <c r="I208" s="5">
        <f t="shared" si="37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38">+SUM(B208:B210)</f>
        <v>606</v>
      </c>
      <c r="C211" s="7">
        <f t="shared" si="38"/>
        <v>649</v>
      </c>
      <c r="D211" s="7">
        <f t="shared" si="38"/>
        <v>706</v>
      </c>
      <c r="E211" s="7">
        <f t="shared" si="38"/>
        <v>747</v>
      </c>
      <c r="F211" s="7">
        <f t="shared" si="38"/>
        <v>705</v>
      </c>
      <c r="G211" s="7">
        <f t="shared" si="38"/>
        <v>721</v>
      </c>
      <c r="H211" s="7">
        <f t="shared" si="38"/>
        <v>744</v>
      </c>
      <c r="I211" s="7">
        <f t="shared" si="38"/>
        <v>717</v>
      </c>
    </row>
    <row r="212" spans="1:9" ht="16" thickTop="1" x14ac:dyDescent="0.2">
      <c r="A212" s="12" t="s">
        <v>110</v>
      </c>
      <c r="B212" s="13">
        <f>+B211-B66</f>
        <v>0</v>
      </c>
      <c r="C212" s="13">
        <f>+C211-C66</f>
        <v>0</v>
      </c>
      <c r="D212" s="13">
        <f>+D211-D66</f>
        <v>0</v>
      </c>
      <c r="E212" s="13">
        <f>+E211-E66</f>
        <v>0</v>
      </c>
      <c r="F212" s="13">
        <f>+F211-F66</f>
        <v>0</v>
      </c>
      <c r="G212" s="13">
        <f>+G211-G66</f>
        <v>0</v>
      </c>
      <c r="H212" s="13">
        <f>+H211-H66</f>
        <v>0</v>
      </c>
      <c r="I212" s="13">
        <f>+I211-I66</f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81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81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81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4"/>
  <sheetViews>
    <sheetView zoomScale="83" workbookViewId="0">
      <selection activeCell="J1" sqref="J1:N2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</row>
    <row r="4" spans="1:14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4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</row>
    <row r="6" spans="1:14" x14ac:dyDescent="0.2">
      <c r="A6" s="42" t="s">
        <v>128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4" x14ac:dyDescent="0.2">
      <c r="A7" s="42" t="s">
        <v>130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4" x14ac:dyDescent="0.2">
      <c r="A8" s="41" t="s">
        <v>131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</row>
    <row r="9" spans="1:14" x14ac:dyDescent="0.2">
      <c r="A9" s="42" t="s">
        <v>128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4" x14ac:dyDescent="0.2">
      <c r="A10" s="42" t="s">
        <v>132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4" x14ac:dyDescent="0.2">
      <c r="A11" s="41" t="s">
        <v>133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</row>
    <row r="12" spans="1:14" x14ac:dyDescent="0.2">
      <c r="A12" s="42" t="s">
        <v>128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4" x14ac:dyDescent="0.2">
      <c r="A13" s="42" t="s">
        <v>130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4" x14ac:dyDescent="0.2">
      <c r="A14" s="41" t="s">
        <v>134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</row>
    <row r="15" spans="1:14" x14ac:dyDescent="0.2">
      <c r="A15" s="42" t="s">
        <v>128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4" x14ac:dyDescent="0.2">
      <c r="A16" s="42" t="s">
        <v>132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4" x14ac:dyDescent="0.2">
      <c r="A17" s="9" t="s">
        <v>140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</row>
    <row r="18" spans="1:14" x14ac:dyDescent="0.2">
      <c r="A18" s="42" t="s">
        <v>128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4" x14ac:dyDescent="0.2">
      <c r="A19" s="42" t="s">
        <v>132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">
      <c r="A22" s="44" t="s">
        <v>128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4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4" x14ac:dyDescent="0.2">
      <c r="A26" s="44" t="s">
        <v>137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4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4" x14ac:dyDescent="0.2">
      <c r="A28" s="44" t="s">
        <v>128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4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4" x14ac:dyDescent="0.2">
      <c r="A30" s="44" t="s">
        <v>137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4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4" x14ac:dyDescent="0.2">
      <c r="A32" s="44" t="s">
        <v>128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2">
      <c r="A34" s="44" t="s">
        <v>137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2">
      <c r="A35" s="9" t="s">
        <v>129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2">
      <c r="A36" s="46" t="s">
        <v>128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2">
      <c r="A37" s="46" t="s">
        <v>130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2">
      <c r="A39" s="46" t="s">
        <v>128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2">
      <c r="A40" s="46" t="s">
        <v>132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2">
      <c r="A41" s="46" t="s">
        <v>139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2">
      <c r="A43" s="46" t="s">
        <v>128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2">
      <c r="A44" s="46" t="s">
        <v>130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2">
      <c r="A46" s="46" t="s">
        <v>128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2">
      <c r="A47" s="46" t="s">
        <v>132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2">
      <c r="A49" s="46" t="s">
        <v>128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2">
      <c r="A50" s="46" t="s">
        <v>132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2">
      <c r="A53" s="44" t="s">
        <v>128</v>
      </c>
      <c r="E53" s="62" t="s">
        <v>193</v>
      </c>
      <c r="F53" s="63">
        <f>F52/E52-1</f>
        <v>6.1674962129409261E-2</v>
      </c>
      <c r="G53" s="63">
        <f t="shared" ref="G53:I53" si="78">G52/F52-1</f>
        <v>-4.7390949857317621E-2</v>
      </c>
      <c r="H53" s="63">
        <f t="shared" si="78"/>
        <v>0.22563389322777372</v>
      </c>
      <c r="I53" s="64">
        <f t="shared" si="78"/>
        <v>8.9298184357541999E-2</v>
      </c>
      <c r="J53" s="63">
        <f>J52/I52-1</f>
        <v>0</v>
      </c>
      <c r="K53" s="63">
        <f t="shared" ref="K53:N53" si="79">K52/J52-1</f>
        <v>0</v>
      </c>
      <c r="L53" s="63">
        <f t="shared" si="79"/>
        <v>0</v>
      </c>
      <c r="M53" s="63">
        <f t="shared" si="79"/>
        <v>0</v>
      </c>
      <c r="N53" s="63">
        <f t="shared" si="79"/>
        <v>0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2">
      <c r="A55" s="44" t="s">
        <v>128</v>
      </c>
      <c r="E55" s="62" t="s">
        <v>193</v>
      </c>
      <c r="F55" s="63">
        <f>F54/E54-1</f>
        <v>7.1148936170212673E-2</v>
      </c>
      <c r="G55" s="63">
        <f t="shared" ref="G55:I55" si="81">G54/F54-1</f>
        <v>-6.3721595423486432E-2</v>
      </c>
      <c r="H55" s="63">
        <f t="shared" si="81"/>
        <v>0.18295994568907004</v>
      </c>
      <c r="I55" s="63">
        <f t="shared" si="81"/>
        <v>5.9971305595408975E-2</v>
      </c>
      <c r="J55" s="65">
        <f>J56+J57</f>
        <v>0</v>
      </c>
      <c r="K55" s="65">
        <f t="shared" ref="K55:N55" si="82">K56+K57</f>
        <v>0</v>
      </c>
      <c r="L55" s="65">
        <f t="shared" si="82"/>
        <v>0</v>
      </c>
      <c r="M55" s="65">
        <f t="shared" si="82"/>
        <v>0</v>
      </c>
      <c r="N55" s="65">
        <f t="shared" si="82"/>
        <v>0</v>
      </c>
    </row>
    <row r="56" spans="1:14" x14ac:dyDescent="0.2">
      <c r="A56" s="44" t="s">
        <v>136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2">
      <c r="A57" s="44" t="s">
        <v>137</v>
      </c>
      <c r="E57" t="s">
        <v>193</v>
      </c>
      <c r="F57" s="64">
        <f>F55-F56</f>
        <v>1.1489361702126666E-3</v>
      </c>
      <c r="G57" s="64">
        <f t="shared" ref="G57:I57" si="84">G55-G56</f>
        <v>-3.7215954234864346E-3</v>
      </c>
      <c r="H57" s="64">
        <f t="shared" si="84"/>
        <v>2.9599456890700426E-3</v>
      </c>
      <c r="I57" s="64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2">
      <c r="A59" s="44" t="s">
        <v>128</v>
      </c>
      <c r="E59" s="62" t="s">
        <v>193</v>
      </c>
      <c r="F59" s="63">
        <f>F58/E58-1</f>
        <v>5.0000000000000044E-2</v>
      </c>
      <c r="G59" s="63">
        <f t="shared" ref="G59:I59" si="86">G58/F58-1</f>
        <v>-1.1013929381276322E-2</v>
      </c>
      <c r="H59" s="63">
        <f t="shared" si="86"/>
        <v>0.30887651490337364</v>
      </c>
      <c r="I59" s="63">
        <f t="shared" si="86"/>
        <v>0.13288288288288297</v>
      </c>
      <c r="J59" s="65">
        <f>J60+J61</f>
        <v>0</v>
      </c>
      <c r="K59" s="65">
        <f t="shared" ref="K59:N59" si="87">K60+K61</f>
        <v>0</v>
      </c>
      <c r="L59" s="65">
        <f t="shared" si="87"/>
        <v>0</v>
      </c>
      <c r="M59" s="65">
        <f t="shared" si="87"/>
        <v>0</v>
      </c>
      <c r="N59" s="65">
        <f t="shared" si="87"/>
        <v>0</v>
      </c>
    </row>
    <row r="60" spans="1:14" x14ac:dyDescent="0.2">
      <c r="A60" s="44" t="s">
        <v>136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2">
      <c r="A61" s="44" t="s">
        <v>137</v>
      </c>
      <c r="E61" s="62" t="s">
        <v>193</v>
      </c>
      <c r="F61" s="63">
        <f>F59-F60</f>
        <v>0</v>
      </c>
      <c r="G61" s="63">
        <f t="shared" ref="G61:I61" si="88">G59-G60</f>
        <v>-1.0139293812763215E-3</v>
      </c>
      <c r="H61" s="63">
        <f t="shared" si="88"/>
        <v>-1.1234850966263532E-3</v>
      </c>
      <c r="I61" s="63">
        <f t="shared" si="88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2">
      <c r="A63" s="44" t="s">
        <v>128</v>
      </c>
      <c r="E63" s="62" t="s">
        <v>193</v>
      </c>
      <c r="F63" s="63">
        <f>F62/E62-1</f>
        <v>1.1709601873536313E-2</v>
      </c>
      <c r="G63" s="63">
        <f t="shared" ref="G63:I63" si="90">G62/F62-1</f>
        <v>-6.944444444444442E-2</v>
      </c>
      <c r="H63" s="63">
        <f t="shared" si="90"/>
        <v>0.21890547263681581</v>
      </c>
      <c r="I63" s="63">
        <f t="shared" si="90"/>
        <v>0.15102040816326534</v>
      </c>
      <c r="J63" s="65">
        <f>J64+J65</f>
        <v>0</v>
      </c>
      <c r="K63" s="65">
        <f t="shared" ref="K63:N63" si="91">K64+K65</f>
        <v>0</v>
      </c>
      <c r="L63" s="65">
        <f t="shared" si="91"/>
        <v>0</v>
      </c>
      <c r="M63" s="65">
        <f t="shared" si="91"/>
        <v>0</v>
      </c>
      <c r="N63" s="65">
        <f t="shared" si="91"/>
        <v>0</v>
      </c>
    </row>
    <row r="64" spans="1:14" x14ac:dyDescent="0.2">
      <c r="A64" s="44" t="s">
        <v>136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2">
      <c r="A65" s="44" t="s">
        <v>137</v>
      </c>
      <c r="E65" s="62" t="s">
        <v>193</v>
      </c>
      <c r="F65" s="63">
        <f>F63-F64</f>
        <v>1.7096018735363126E-3</v>
      </c>
      <c r="G65" s="63">
        <f t="shared" ref="G65:I65" si="92">G63-G64</f>
        <v>5.5555555555558689E-4</v>
      </c>
      <c r="H65" s="63">
        <f t="shared" si="92"/>
        <v>-1.094527363184189E-3</v>
      </c>
      <c r="I65" s="63">
        <f t="shared" si="92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2">
      <c r="A67" s="46" t="s">
        <v>128</v>
      </c>
      <c r="E67" s="62" t="s">
        <v>193</v>
      </c>
      <c r="F67" s="67">
        <f>F66/E66-1</f>
        <v>0.23664122137404586</v>
      </c>
      <c r="G67" s="67">
        <f t="shared" ref="G67:I67" si="95">G66/F66-1</f>
        <v>-0.20560303893637222</v>
      </c>
      <c r="H67" s="67">
        <f t="shared" si="95"/>
        <v>0.53676031081888831</v>
      </c>
      <c r="I67" s="67">
        <f t="shared" si="95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2">
      <c r="A68" s="46" t="s">
        <v>130</v>
      </c>
      <c r="E68" s="67">
        <f>E66/E52</f>
        <v>0.18426747457260334</v>
      </c>
      <c r="F68" s="67">
        <f t="shared" ref="F68:I68" si="96">F66/F52</f>
        <v>0.21463514064410924</v>
      </c>
      <c r="G68" s="67">
        <f t="shared" si="96"/>
        <v>0.17898791055953783</v>
      </c>
      <c r="H68" s="67">
        <f t="shared" si="96"/>
        <v>0.22442388268156424</v>
      </c>
      <c r="I68" s="67">
        <f t="shared" si="96"/>
        <v>0.27462136389133746</v>
      </c>
      <c r="J68" s="67">
        <f>I68</f>
        <v>0.27462136389133746</v>
      </c>
      <c r="K68" s="67">
        <f t="shared" ref="K68:N68" si="97">J68</f>
        <v>0.27462136389133746</v>
      </c>
      <c r="L68" s="67">
        <f t="shared" si="97"/>
        <v>0.27462136389133746</v>
      </c>
      <c r="M68" s="67">
        <f t="shared" si="97"/>
        <v>0.27462136389133746</v>
      </c>
      <c r="N68" s="67">
        <f t="shared" si="97"/>
        <v>0.27462136389133746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2">
      <c r="A70" s="46" t="s">
        <v>128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2">
      <c r="A71" s="46" t="s">
        <v>132</v>
      </c>
      <c r="E71" s="64">
        <f>E69/E52</f>
        <v>1.2551395801774508E-2</v>
      </c>
      <c r="F71" s="64">
        <f t="shared" ref="F71:I71" si="99">F69/F52</f>
        <v>1.1312678353037097E-2</v>
      </c>
      <c r="G71" s="64">
        <f t="shared" si="99"/>
        <v>1.4122178239007167E-2</v>
      </c>
      <c r="H71" s="64">
        <f t="shared" si="99"/>
        <v>1.1871508379888268E-2</v>
      </c>
      <c r="I71" s="64">
        <f t="shared" si="99"/>
        <v>1.0738039907043834E-2</v>
      </c>
      <c r="J71" s="64">
        <f>I71</f>
        <v>1.0738039907043834E-2</v>
      </c>
      <c r="K71" s="64">
        <f t="shared" ref="K71:N72" si="100">J71</f>
        <v>1.0738039907043834E-2</v>
      </c>
      <c r="L71" s="64">
        <f t="shared" si="100"/>
        <v>1.0738039907043834E-2</v>
      </c>
      <c r="M71" s="64">
        <f t="shared" si="100"/>
        <v>1.0738039907043834E-2</v>
      </c>
      <c r="N71" s="64">
        <f t="shared" si="100"/>
        <v>1.0738039907043834E-2</v>
      </c>
    </row>
    <row r="72" spans="1:14" x14ac:dyDescent="0.2">
      <c r="A72" s="46" t="s">
        <v>139</v>
      </c>
      <c r="E72" s="64">
        <f>E69/E79</f>
        <v>0.13663133097762073</v>
      </c>
      <c r="F72" s="64">
        <f t="shared" ref="F72:I72" si="101">F69/F79</f>
        <v>0.11948331539289558</v>
      </c>
      <c r="G72" s="64">
        <f t="shared" si="101"/>
        <v>0.14915254237288136</v>
      </c>
      <c r="H72" s="64">
        <f t="shared" si="101"/>
        <v>0.1384928716904277</v>
      </c>
      <c r="I72" s="64">
        <f t="shared" si="101"/>
        <v>0.14565217391304347</v>
      </c>
      <c r="J72" s="64">
        <f>I72</f>
        <v>0.14565217391304347</v>
      </c>
      <c r="K72" s="64">
        <f t="shared" si="100"/>
        <v>0.14565217391304347</v>
      </c>
      <c r="L72" s="64">
        <f t="shared" si="100"/>
        <v>0.14565217391304347</v>
      </c>
      <c r="M72" s="64">
        <f t="shared" si="100"/>
        <v>0.14565217391304347</v>
      </c>
      <c r="N72" s="64">
        <f t="shared" si="100"/>
        <v>0.14565217391304347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2">
      <c r="A74" s="46" t="s">
        <v>128</v>
      </c>
      <c r="E74" s="63" t="s">
        <v>193</v>
      </c>
      <c r="F74" s="67">
        <f t="shared" ref="F74:I74" si="103">F73/E73-1</f>
        <v>0.25708884688090738</v>
      </c>
      <c r="G74" s="67">
        <f t="shared" si="103"/>
        <v>-0.22756892230576442</v>
      </c>
      <c r="H74" s="67">
        <f t="shared" si="103"/>
        <v>0.58014276443867629</v>
      </c>
      <c r="I74" s="67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130</v>
      </c>
      <c r="E75" s="67">
        <f>E73/E52</f>
        <v>0.17171607877082881</v>
      </c>
      <c r="F75" s="67">
        <f t="shared" ref="F75:I75" si="105">F73/F52</f>
        <v>0.20332246229107215</v>
      </c>
      <c r="G75" s="67">
        <f t="shared" si="105"/>
        <v>0.16486573232053064</v>
      </c>
      <c r="H75" s="67">
        <f t="shared" si="105"/>
        <v>0.21255237430167598</v>
      </c>
      <c r="I75" s="67">
        <f t="shared" si="105"/>
        <v>0.26388332398429359</v>
      </c>
      <c r="J75" s="64">
        <f>I75</f>
        <v>0.26388332398429359</v>
      </c>
      <c r="K75" s="64">
        <f t="shared" ref="K75:N75" si="106">J75</f>
        <v>0.26388332398429359</v>
      </c>
      <c r="L75" s="64">
        <f t="shared" si="106"/>
        <v>0.26388332398429359</v>
      </c>
      <c r="M75" s="64">
        <f t="shared" si="106"/>
        <v>0.26388332398429359</v>
      </c>
      <c r="N75" s="64">
        <f t="shared" si="106"/>
        <v>0.26388332398429359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2">
      <c r="A77" s="46" t="s">
        <v>128</v>
      </c>
      <c r="E77" s="62" t="s">
        <v>193</v>
      </c>
      <c r="F77" s="67">
        <f>F76/E76-1</f>
        <v>-2.9166666666666674E-2</v>
      </c>
      <c r="G77" s="67">
        <f t="shared" ref="G77:I77" si="108">G76/F76-1</f>
        <v>-0.40343347639484983</v>
      </c>
      <c r="H77" s="67">
        <f t="shared" si="108"/>
        <v>0.10071942446043169</v>
      </c>
      <c r="I77" s="67">
        <f t="shared" si="108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2">
      <c r="A78" s="46" t="s">
        <v>132</v>
      </c>
      <c r="E78" s="64">
        <f>E76/E52</f>
        <v>2.5968405107119671E-2</v>
      </c>
      <c r="F78" s="64">
        <f t="shared" ref="F78:I78" si="109">F76/F52</f>
        <v>2.3746432939258051E-2</v>
      </c>
      <c r="G78" s="64">
        <f t="shared" si="109"/>
        <v>1.4871081630469669E-2</v>
      </c>
      <c r="H78" s="64">
        <f t="shared" si="109"/>
        <v>1.3355446927374302E-2</v>
      </c>
      <c r="I78" s="64">
        <f t="shared" si="109"/>
        <v>1.5786521355877874E-2</v>
      </c>
      <c r="J78" s="64">
        <f>I78</f>
        <v>1.5786521355877874E-2</v>
      </c>
      <c r="K78" s="64">
        <f t="shared" ref="K78:N78" si="110">J78</f>
        <v>1.5786521355877874E-2</v>
      </c>
      <c r="L78" s="64">
        <f t="shared" si="110"/>
        <v>1.5786521355877874E-2</v>
      </c>
      <c r="M78" s="64">
        <f t="shared" si="110"/>
        <v>1.5786521355877874E-2</v>
      </c>
      <c r="N78" s="64">
        <f t="shared" si="110"/>
        <v>1.5786521355877874E-2</v>
      </c>
    </row>
    <row r="79" spans="1:14" ht="16" x14ac:dyDescent="0.2">
      <c r="A79" s="73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2">
      <c r="A80" s="46" t="s">
        <v>128</v>
      </c>
      <c r="E80" t="s">
        <v>193</v>
      </c>
      <c r="F80" s="64">
        <f>F79/E79-1</f>
        <v>9.4228504122497059E-2</v>
      </c>
      <c r="G80" s="64">
        <f t="shared" ref="G80:I80" si="112">G79/F79-1</f>
        <v>-4.7362755651237931E-2</v>
      </c>
      <c r="H80" s="64">
        <f t="shared" si="112"/>
        <v>0.1096045197740112</v>
      </c>
      <c r="I80" s="64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2">
      <c r="A81" s="46" t="s">
        <v>132</v>
      </c>
      <c r="E81" s="64">
        <f>E79/E52</f>
        <v>9.1863233066435832E-2</v>
      </c>
      <c r="F81" s="64">
        <f t="shared" ref="F81:I81" si="114">F79/F52</f>
        <v>9.4679983693436609E-2</v>
      </c>
      <c r="G81" s="64">
        <f t="shared" si="114"/>
        <v>9.4682785920616241E-2</v>
      </c>
      <c r="H81" s="64">
        <f t="shared" si="114"/>
        <v>8.5719273743016758E-2</v>
      </c>
      <c r="I81" s="64">
        <f t="shared" si="114"/>
        <v>7.37238560782114E-2</v>
      </c>
      <c r="J81" s="64">
        <f>I81</f>
        <v>7.37238560782114E-2</v>
      </c>
      <c r="K81" s="64">
        <f t="shared" ref="K81:N81" si="115">J81</f>
        <v>7.37238560782114E-2</v>
      </c>
      <c r="L81" s="64">
        <f t="shared" si="115"/>
        <v>7.37238560782114E-2</v>
      </c>
      <c r="M81" s="64">
        <f t="shared" si="115"/>
        <v>7.37238560782114E-2</v>
      </c>
      <c r="N81" s="64">
        <f t="shared" si="115"/>
        <v>7.37238560782114E-2</v>
      </c>
    </row>
    <row r="82" spans="1:14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2">
      <c r="A84" s="44" t="s">
        <v>128</v>
      </c>
      <c r="B84" t="s">
        <v>193</v>
      </c>
      <c r="C84" s="64">
        <f>C83/B83-1</f>
        <v>0.23410498858819695</v>
      </c>
      <c r="D84" s="64">
        <f t="shared" ref="D84:E84" si="117">D83/C83-1</f>
        <v>0.11941875825627468</v>
      </c>
      <c r="E84" s="64">
        <f t="shared" si="117"/>
        <v>0.21170639603493036</v>
      </c>
      <c r="F84" s="63">
        <f>F83/E83-1</f>
        <v>0.20919361121932223</v>
      </c>
      <c r="G84" s="63">
        <f t="shared" ref="G84:I84" si="118">G83/F83-1</f>
        <v>7.5869845360824639E-2</v>
      </c>
      <c r="H84" s="63">
        <f t="shared" si="118"/>
        <v>0.24120377301991325</v>
      </c>
      <c r="I84" s="63">
        <f t="shared" si="118"/>
        <v>-8.9626055488540413E-2</v>
      </c>
      <c r="J84" s="63">
        <f>J83/I83-1</f>
        <v>0</v>
      </c>
      <c r="K84" s="63">
        <f t="shared" ref="K84:N84" si="119">K83/J83-1</f>
        <v>0</v>
      </c>
      <c r="L84" s="63">
        <f t="shared" si="119"/>
        <v>0</v>
      </c>
      <c r="M84" s="63">
        <f t="shared" si="119"/>
        <v>0</v>
      </c>
      <c r="N84" s="63">
        <f t="shared" si="119"/>
        <v>0</v>
      </c>
    </row>
    <row r="85" spans="1:14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2">
      <c r="A86" s="46" t="s">
        <v>128</v>
      </c>
      <c r="B86" t="s">
        <v>193</v>
      </c>
      <c r="C86" s="64">
        <f>C85/B85-1</f>
        <v>0.28918650793650791</v>
      </c>
      <c r="D86" s="64">
        <f t="shared" ref="D86:E86" si="121">D85/C85-1</f>
        <v>0.12350904193920731</v>
      </c>
      <c r="E86" s="64">
        <f t="shared" si="121"/>
        <v>0.19726027397260282</v>
      </c>
      <c r="F86" s="63">
        <f>F85/E85-1</f>
        <v>0.21910755148741412</v>
      </c>
      <c r="G86" s="63">
        <f t="shared" ref="G86:I86" si="122">G85/F85-1</f>
        <v>8.7517597372125833E-2</v>
      </c>
      <c r="H86" s="63">
        <f t="shared" si="122"/>
        <v>0.24012944983818763</v>
      </c>
      <c r="I86" s="63">
        <f t="shared" si="122"/>
        <v>-5.7759220598469052E-2</v>
      </c>
      <c r="J86" s="65">
        <f>J87+J88</f>
        <v>0</v>
      </c>
      <c r="K86" s="65">
        <f t="shared" ref="K86:N86" si="123">K87+K88</f>
        <v>0</v>
      </c>
      <c r="L86" s="65">
        <f t="shared" si="123"/>
        <v>0</v>
      </c>
      <c r="M86" s="65">
        <f t="shared" si="123"/>
        <v>0</v>
      </c>
      <c r="N86" s="65">
        <f t="shared" si="123"/>
        <v>0</v>
      </c>
    </row>
    <row r="87" spans="1:14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">
      <c r="A88" s="44" t="s">
        <v>137</v>
      </c>
      <c r="B88" t="s">
        <v>193</v>
      </c>
      <c r="C88" s="64">
        <f>C86-C87</f>
        <v>-8.134920634920717E-4</v>
      </c>
      <c r="D88" s="64">
        <f t="shared" ref="D88:E88" si="125">D86-D87</f>
        <v>3.5090419392073136E-3</v>
      </c>
      <c r="E88" s="64">
        <f t="shared" si="125"/>
        <v>-2.7397260273971935E-3</v>
      </c>
      <c r="F88" s="63">
        <f>F86-F87</f>
        <v>-8.9244851258588054E-4</v>
      </c>
      <c r="G88" s="63">
        <f t="shared" ref="G88:H88" si="126">G86-G87</f>
        <v>-2.482402627874164E-3</v>
      </c>
      <c r="H88" s="63">
        <f t="shared" si="126"/>
        <v>1.2944983818763411E-4</v>
      </c>
      <c r="I88" s="63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2">
      <c r="A90" s="44" t="s">
        <v>128</v>
      </c>
      <c r="B90" t="s">
        <v>193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8">G89/F89-1</f>
        <v>4.8672566371681381E-2</v>
      </c>
      <c r="H90" s="63">
        <f t="shared" si="128"/>
        <v>0.2378691983122363</v>
      </c>
      <c r="I90" s="63">
        <f t="shared" si="128"/>
        <v>-0.17426501917341286</v>
      </c>
      <c r="J90" s="65">
        <f>J91+J92</f>
        <v>0</v>
      </c>
      <c r="K90" s="65">
        <f t="shared" ref="K90:N90" si="129">K91+K92</f>
        <v>0</v>
      </c>
      <c r="L90" s="65">
        <f t="shared" si="129"/>
        <v>0</v>
      </c>
      <c r="M90" s="65">
        <f t="shared" si="129"/>
        <v>0</v>
      </c>
      <c r="N90" s="65">
        <f t="shared" si="129"/>
        <v>0</v>
      </c>
    </row>
    <row r="91" spans="1:14" x14ac:dyDescent="0.2">
      <c r="A91" s="44" t="s">
        <v>136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2">
      <c r="A92" s="44" t="s">
        <v>137</v>
      </c>
      <c r="B92" t="s">
        <v>193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69">
        <f>F90-F91</f>
        <v>-1.0610079575597564E-3</v>
      </c>
      <c r="G92" s="69">
        <f t="shared" ref="G92:I92" si="130">G90-G91</f>
        <v>-1.3274336283186222E-3</v>
      </c>
      <c r="H92" s="69">
        <f t="shared" si="130"/>
        <v>-2.1308016877636948E-3</v>
      </c>
      <c r="I92" s="69">
        <f t="shared" si="130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2">
      <c r="A94" s="44" t="s">
        <v>128</v>
      </c>
      <c r="B94" t="s">
        <v>193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2">G93/F93-1</f>
        <v>7.2463768115942129E-2</v>
      </c>
      <c r="H94" s="63">
        <f t="shared" si="132"/>
        <v>0.31756756756756754</v>
      </c>
      <c r="I94" s="63">
        <f t="shared" si="132"/>
        <v>-1.025641025641022E-2</v>
      </c>
      <c r="J94" s="65">
        <f>J95+J96</f>
        <v>0</v>
      </c>
      <c r="K94" s="65">
        <f t="shared" ref="K94:N94" si="133">K95+K96</f>
        <v>0</v>
      </c>
      <c r="L94" s="65">
        <f t="shared" si="133"/>
        <v>0</v>
      </c>
      <c r="M94" s="65">
        <f t="shared" si="133"/>
        <v>0</v>
      </c>
      <c r="N94" s="65">
        <f t="shared" si="133"/>
        <v>0</v>
      </c>
    </row>
    <row r="95" spans="1:14" x14ac:dyDescent="0.2">
      <c r="A95" s="44" t="s">
        <v>136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2">
      <c r="A96" s="44" t="s">
        <v>137</v>
      </c>
      <c r="B96" t="s">
        <v>193</v>
      </c>
      <c r="C96" s="64">
        <f>C94-C95</f>
        <v>-3.1746031746023723E-4</v>
      </c>
      <c r="D96" s="64">
        <f t="shared" ref="D96:E96" si="134">D94-D95</f>
        <v>4.732824427480891E-3</v>
      </c>
      <c r="E96" s="64">
        <f t="shared" si="134"/>
        <v>-2.2480620155038624E-3</v>
      </c>
      <c r="F96" s="63">
        <f>F94-F95</f>
        <v>1.5384615384615441E-3</v>
      </c>
      <c r="G96" s="63">
        <f t="shared" ref="G96:I96" si="135">G94-G95</f>
        <v>2.4637681159421221E-3</v>
      </c>
      <c r="H96" s="63">
        <f t="shared" si="135"/>
        <v>-2.4324324324324631E-3</v>
      </c>
      <c r="I96" s="63">
        <f t="shared" si="135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">
      <c r="A98" s="46" t="s">
        <v>128</v>
      </c>
      <c r="B98" t="s">
        <v>193</v>
      </c>
      <c r="C98" s="64">
        <f>C97/B97-1</f>
        <v>0.36669874879692022</v>
      </c>
      <c r="D98" s="64">
        <f t="shared" ref="D98:I98" si="138">D97/C97-1</f>
        <v>9.9295774647887303E-2</v>
      </c>
      <c r="E98" s="64">
        <f t="shared" si="138"/>
        <v>0.19346572709801402</v>
      </c>
      <c r="F98" s="64">
        <f t="shared" si="138"/>
        <v>0.3022007514761138</v>
      </c>
      <c r="G98" s="64">
        <f t="shared" si="138"/>
        <v>4.4517724649629109E-2</v>
      </c>
      <c r="H98" s="64">
        <f t="shared" si="138"/>
        <v>0.29794790844514596</v>
      </c>
      <c r="I98" s="64">
        <f t="shared" si="13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2">
      <c r="A99" s="46" t="s">
        <v>130</v>
      </c>
      <c r="B99" s="64">
        <f>B97/B83</f>
        <v>0.33876752526899251</v>
      </c>
      <c r="C99" s="64">
        <f t="shared" ref="C99:I99" si="139">C97/C83</f>
        <v>0.37516512549537651</v>
      </c>
      <c r="D99" s="64">
        <f t="shared" si="139"/>
        <v>0.36842105263157893</v>
      </c>
      <c r="E99" s="64">
        <f t="shared" si="139"/>
        <v>0.36287495130502534</v>
      </c>
      <c r="F99" s="64">
        <f t="shared" si="139"/>
        <v>0.3907860824742268</v>
      </c>
      <c r="G99" s="64">
        <f t="shared" si="139"/>
        <v>0.37939811349004343</v>
      </c>
      <c r="H99" s="64">
        <f t="shared" si="139"/>
        <v>0.39674306393244874</v>
      </c>
      <c r="I99" s="64">
        <f t="shared" si="139"/>
        <v>0.31880217304889358</v>
      </c>
      <c r="J99" s="67">
        <f>I99</f>
        <v>0.31880217304889358</v>
      </c>
      <c r="K99" s="67">
        <f t="shared" ref="K99:N99" si="140">J99</f>
        <v>0.31880217304889358</v>
      </c>
      <c r="L99" s="67">
        <f t="shared" si="140"/>
        <v>0.31880217304889358</v>
      </c>
      <c r="M99" s="67">
        <f t="shared" si="140"/>
        <v>0.31880217304889358</v>
      </c>
      <c r="N99" s="67">
        <f t="shared" si="140"/>
        <v>0.31880217304889358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128</v>
      </c>
      <c r="B101" t="s">
        <v>193</v>
      </c>
      <c r="C101" s="64">
        <f>C100/B100-1</f>
        <v>4.3478260869565188E-2</v>
      </c>
      <c r="D101" s="64">
        <f t="shared" ref="D101:I101" si="142">D100/C100-1</f>
        <v>0.125</v>
      </c>
      <c r="E101" s="64">
        <f t="shared" si="142"/>
        <v>3.7037037037036979E-2</v>
      </c>
      <c r="F101" s="64">
        <f t="shared" si="142"/>
        <v>-0.1071428571428571</v>
      </c>
      <c r="G101" s="64">
        <f t="shared" si="142"/>
        <v>-0.12</v>
      </c>
      <c r="H101" s="64">
        <f t="shared" si="142"/>
        <v>4.5454545454545414E-2</v>
      </c>
      <c r="I101" s="64">
        <f t="shared" si="14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2">
      <c r="A102" s="46" t="s">
        <v>132</v>
      </c>
      <c r="B102" s="64">
        <f>B100/B83</f>
        <v>1.4998369742419302E-2</v>
      </c>
      <c r="C102" s="64">
        <f t="shared" ref="C102:I102" si="143">C100/C83</f>
        <v>1.2681638044914135E-2</v>
      </c>
      <c r="D102" s="64">
        <f t="shared" si="143"/>
        <v>1.2744866650932263E-2</v>
      </c>
      <c r="E102" s="64">
        <f t="shared" si="143"/>
        <v>1.090767432800935E-2</v>
      </c>
      <c r="F102" s="64">
        <f t="shared" si="143"/>
        <v>8.0541237113402053E-3</v>
      </c>
      <c r="G102" s="64">
        <f t="shared" si="143"/>
        <v>6.5878125467884411E-3</v>
      </c>
      <c r="H102" s="64">
        <f t="shared" si="143"/>
        <v>5.5488540410132689E-3</v>
      </c>
      <c r="I102" s="64">
        <f t="shared" si="143"/>
        <v>5.4326222340002651E-3</v>
      </c>
      <c r="J102" s="64">
        <f>I102</f>
        <v>5.4326222340002651E-3</v>
      </c>
      <c r="K102" s="64">
        <f t="shared" ref="K102:N103" si="144">J102</f>
        <v>5.4326222340002651E-3</v>
      </c>
      <c r="L102" s="64">
        <f t="shared" si="144"/>
        <v>5.4326222340002651E-3</v>
      </c>
      <c r="M102" s="64">
        <f t="shared" si="144"/>
        <v>5.4326222340002651E-3</v>
      </c>
      <c r="N102" s="64">
        <f t="shared" si="144"/>
        <v>5.4326222340002651E-3</v>
      </c>
    </row>
    <row r="103" spans="1:14" x14ac:dyDescent="0.2">
      <c r="A103" s="46" t="s">
        <v>139</v>
      </c>
      <c r="B103" s="64">
        <f>B100/B110</f>
        <v>0.18110236220472442</v>
      </c>
      <c r="C103" s="64">
        <f t="shared" ref="C103:I103" si="145">C100/C110</f>
        <v>0.20512820512820512</v>
      </c>
      <c r="D103" s="64">
        <f t="shared" si="145"/>
        <v>0.24</v>
      </c>
      <c r="E103" s="64">
        <f t="shared" si="145"/>
        <v>0.21875</v>
      </c>
      <c r="F103" s="64">
        <f t="shared" si="145"/>
        <v>0.2109704641350211</v>
      </c>
      <c r="G103" s="64">
        <f t="shared" si="145"/>
        <v>0.20560747663551401</v>
      </c>
      <c r="H103" s="64">
        <f t="shared" si="145"/>
        <v>0.15972222222222221</v>
      </c>
      <c r="I103" s="64">
        <f t="shared" si="145"/>
        <v>0.13531353135313531</v>
      </c>
      <c r="J103" s="64">
        <f>I103</f>
        <v>0.13531353135313531</v>
      </c>
      <c r="K103" s="64">
        <f t="shared" si="144"/>
        <v>0.13531353135313531</v>
      </c>
      <c r="L103" s="64">
        <f t="shared" si="144"/>
        <v>0.13531353135313531</v>
      </c>
      <c r="M103" s="64">
        <f t="shared" si="144"/>
        <v>0.13531353135313531</v>
      </c>
      <c r="N103" s="64">
        <f t="shared" si="144"/>
        <v>0.13531353135313531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2">
      <c r="A105" s="46" t="s">
        <v>128</v>
      </c>
      <c r="B105" t="s">
        <v>193</v>
      </c>
      <c r="C105" s="64">
        <f>C104/B104-1</f>
        <v>0.38167170191339372</v>
      </c>
      <c r="D105" s="64">
        <f t="shared" ref="D105:I105" si="147">D104/C104-1</f>
        <v>9.8396501457725938E-2</v>
      </c>
      <c r="E105" s="64">
        <f t="shared" si="147"/>
        <v>0.19907100199071004</v>
      </c>
      <c r="F105" s="64">
        <f t="shared" si="147"/>
        <v>0.31488655229662421</v>
      </c>
      <c r="G105" s="64">
        <f t="shared" si="147"/>
        <v>4.7979797979798011E-2</v>
      </c>
      <c r="H105" s="64">
        <f t="shared" si="147"/>
        <v>0.30240963855421676</v>
      </c>
      <c r="I105" s="64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2">
      <c r="A106" s="46" t="s">
        <v>130</v>
      </c>
      <c r="B106" s="64">
        <f>B104/B83</f>
        <v>0.3237691555265732</v>
      </c>
      <c r="C106" s="64">
        <f t="shared" ref="C106:I106" si="149">C104/C83</f>
        <v>0.36248348745046233</v>
      </c>
      <c r="D106" s="64">
        <f t="shared" si="149"/>
        <v>0.35567618598064671</v>
      </c>
      <c r="E106" s="64">
        <f t="shared" si="149"/>
        <v>0.35196727697701596</v>
      </c>
      <c r="F106" s="64">
        <f t="shared" si="149"/>
        <v>0.38273195876288657</v>
      </c>
      <c r="G106" s="64">
        <f t="shared" si="149"/>
        <v>0.37281030094325496</v>
      </c>
      <c r="H106" s="64">
        <f t="shared" si="149"/>
        <v>0.39119420989143544</v>
      </c>
      <c r="I106" s="64">
        <f t="shared" si="149"/>
        <v>0.31336955081489332</v>
      </c>
      <c r="J106" s="64">
        <f>I106</f>
        <v>0.31336955081489332</v>
      </c>
      <c r="K106" s="64">
        <f t="shared" ref="K106:N106" si="150">J106</f>
        <v>0.31336955081489332</v>
      </c>
      <c r="L106" s="64">
        <f t="shared" si="150"/>
        <v>0.31336955081489332</v>
      </c>
      <c r="M106" s="64">
        <f t="shared" si="150"/>
        <v>0.31336955081489332</v>
      </c>
      <c r="N106" s="64">
        <f t="shared" si="150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2">
      <c r="A108" s="46" t="s">
        <v>128</v>
      </c>
      <c r="E108" t="s">
        <v>193</v>
      </c>
      <c r="F108" s="64">
        <f>F107/E107-1</f>
        <v>-0.35526315789473684</v>
      </c>
      <c r="G108" s="64">
        <f t="shared" ref="G108:I108" si="152">G107/F107-1</f>
        <v>-0.4285714285714286</v>
      </c>
      <c r="H108" s="64">
        <f t="shared" si="152"/>
        <v>2.3571428571428572</v>
      </c>
      <c r="I108" s="64">
        <f t="shared" si="15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2">
      <c r="A109" s="46" t="s">
        <v>132</v>
      </c>
      <c r="E109" s="64">
        <f>E107/E83</f>
        <v>1.4803272302298403E-2</v>
      </c>
      <c r="F109" s="64">
        <f t="shared" ref="F109:H109" si="153">F107/F83</f>
        <v>7.8930412371134018E-3</v>
      </c>
      <c r="G109" s="64">
        <f t="shared" si="153"/>
        <v>4.1922443479562805E-3</v>
      </c>
      <c r="H109" s="64">
        <f t="shared" si="153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4">J109</f>
        <v>1.0335232542732211E-2</v>
      </c>
      <c r="L109" s="64">
        <f t="shared" si="154"/>
        <v>1.0335232542732211E-2</v>
      </c>
      <c r="M109" s="64">
        <f t="shared" si="154"/>
        <v>1.0335232542732211E-2</v>
      </c>
      <c r="N109" s="64">
        <f t="shared" si="154"/>
        <v>1.0335232542732211E-2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2">
      <c r="A111" s="46" t="s">
        <v>128</v>
      </c>
      <c r="B111" t="s">
        <v>193</v>
      </c>
      <c r="C111" s="64">
        <f>C110/B110-1</f>
        <v>-7.8740157480314932E-2</v>
      </c>
      <c r="D111" s="64">
        <f t="shared" ref="D111:I111" si="156">D110/C110-1</f>
        <v>-3.8461538461538436E-2</v>
      </c>
      <c r="E111" s="64">
        <f t="shared" si="156"/>
        <v>0.13777777777777778</v>
      </c>
      <c r="F111" s="64">
        <f t="shared" si="156"/>
        <v>-7.421875E-2</v>
      </c>
      <c r="G111" s="64">
        <f t="shared" si="156"/>
        <v>-9.7046413502109741E-2</v>
      </c>
      <c r="H111" s="64">
        <f t="shared" si="156"/>
        <v>0.34579439252336441</v>
      </c>
      <c r="I111" s="64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2">
      <c r="A112" s="46" t="s">
        <v>132</v>
      </c>
      <c r="B112" s="64">
        <f>B110/B83</f>
        <v>8.2817085099445714E-2</v>
      </c>
      <c r="C112" s="64">
        <f t="shared" ref="C112:I112" si="158">C110/C83</f>
        <v>6.1822985468956405E-2</v>
      </c>
      <c r="D112" s="64">
        <f t="shared" si="158"/>
        <v>5.31036110455511E-2</v>
      </c>
      <c r="E112" s="64">
        <f t="shared" si="158"/>
        <v>4.9863654070899883E-2</v>
      </c>
      <c r="F112" s="64">
        <f t="shared" si="158"/>
        <v>3.817654639175258E-2</v>
      </c>
      <c r="G112" s="64">
        <f t="shared" si="158"/>
        <v>3.2040724659380147E-2</v>
      </c>
      <c r="H112" s="64">
        <f t="shared" si="158"/>
        <v>3.4740651387213509E-2</v>
      </c>
      <c r="I112" s="64">
        <f t="shared" si="158"/>
        <v>4.0148403339075128E-2</v>
      </c>
      <c r="J112" s="64">
        <f>I112</f>
        <v>4.0148403339075128E-2</v>
      </c>
      <c r="K112" s="64">
        <f t="shared" ref="K112:N112" si="159">J112</f>
        <v>4.0148403339075128E-2</v>
      </c>
      <c r="L112" s="64">
        <f t="shared" si="159"/>
        <v>4.0148403339075128E-2</v>
      </c>
      <c r="M112" s="64">
        <f t="shared" si="159"/>
        <v>4.0148403339075128E-2</v>
      </c>
      <c r="N112" s="64">
        <f t="shared" si="159"/>
        <v>4.0148403339075128E-2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2">
      <c r="A115" s="44" t="s">
        <v>128</v>
      </c>
      <c r="E115" t="s">
        <v>193</v>
      </c>
      <c r="F115" s="64">
        <f>F114/E114-1</f>
        <v>1.7034456058846237E-2</v>
      </c>
      <c r="G115" s="64">
        <f t="shared" ref="G115:I115" si="161">G114/F114-1</f>
        <v>-4.3014845831747195E-2</v>
      </c>
      <c r="H115" s="64">
        <f t="shared" si="161"/>
        <v>6.2649164677804237E-2</v>
      </c>
      <c r="I115" s="64">
        <f t="shared" si="161"/>
        <v>0.11454239191465465</v>
      </c>
      <c r="J115" s="63">
        <f>J114/I114-1</f>
        <v>0</v>
      </c>
      <c r="K115" s="63">
        <f t="shared" ref="K115:N115" si="162">K114/J114-1</f>
        <v>0</v>
      </c>
      <c r="L115" s="63">
        <f t="shared" si="162"/>
        <v>0</v>
      </c>
      <c r="M115" s="63">
        <f t="shared" si="162"/>
        <v>0</v>
      </c>
      <c r="N115" s="63">
        <f t="shared" si="162"/>
        <v>0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2">
      <c r="A117" s="46" t="s">
        <v>128</v>
      </c>
      <c r="E117" t="s">
        <v>193</v>
      </c>
      <c r="F117" s="64">
        <f>F116/E116-1</f>
        <v>1.3146853146853044E-2</v>
      </c>
      <c r="G117" s="64">
        <f t="shared" ref="G117:I117" si="164">G116/F116-1</f>
        <v>-4.7763666482606326E-2</v>
      </c>
      <c r="H117" s="64">
        <f t="shared" si="164"/>
        <v>6.0887213685126174E-2</v>
      </c>
      <c r="I117" s="64">
        <f t="shared" si="164"/>
        <v>0.12353101940420874</v>
      </c>
      <c r="J117" s="65">
        <f>J118+J119</f>
        <v>0</v>
      </c>
      <c r="K117" s="65">
        <f t="shared" ref="K117:N117" si="165">K118+K119</f>
        <v>0</v>
      </c>
      <c r="L117" s="65">
        <f t="shared" si="165"/>
        <v>0</v>
      </c>
      <c r="M117" s="65">
        <f t="shared" si="165"/>
        <v>0</v>
      </c>
      <c r="N117" s="65">
        <f t="shared" si="165"/>
        <v>0</v>
      </c>
    </row>
    <row r="118" spans="1:14" x14ac:dyDescent="0.2">
      <c r="A118" s="44" t="s">
        <v>136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2">
      <c r="A119" s="44" t="s">
        <v>137</v>
      </c>
      <c r="E119" t="s">
        <v>193</v>
      </c>
      <c r="F119" s="64">
        <f>F117-F118</f>
        <v>3.1468531468530434E-3</v>
      </c>
      <c r="G119" s="64">
        <f t="shared" ref="G119:I119" si="167">G117-G118</f>
        <v>2.2363335173936766E-3</v>
      </c>
      <c r="H119" s="64">
        <f t="shared" si="167"/>
        <v>8.8721368512617582E-4</v>
      </c>
      <c r="I119" s="64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2">
      <c r="A121" s="44" t="s">
        <v>128</v>
      </c>
      <c r="E121" t="s">
        <v>193</v>
      </c>
      <c r="F121" s="64">
        <f>F120/E120-1</f>
        <v>3.563474387527843E-2</v>
      </c>
      <c r="G121" s="64">
        <f t="shared" ref="G121:I121" si="169">G120/F120-1</f>
        <v>-2.1505376344086002E-2</v>
      </c>
      <c r="H121" s="64">
        <f t="shared" si="169"/>
        <v>9.4505494505494614E-2</v>
      </c>
      <c r="I121" s="64">
        <f t="shared" si="169"/>
        <v>7.7643908969210251E-2</v>
      </c>
      <c r="J121" s="65">
        <f>J122+J123</f>
        <v>0</v>
      </c>
      <c r="K121" s="65">
        <f t="shared" ref="K121:N121" si="170">K122+K123</f>
        <v>0</v>
      </c>
      <c r="L121" s="65">
        <f t="shared" si="170"/>
        <v>0</v>
      </c>
      <c r="M121" s="65">
        <f t="shared" si="170"/>
        <v>0</v>
      </c>
      <c r="N121" s="65">
        <f t="shared" si="170"/>
        <v>0</v>
      </c>
    </row>
    <row r="122" spans="1:14" x14ac:dyDescent="0.2">
      <c r="A122" s="44" t="s">
        <v>136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2">
      <c r="A123" s="44" t="s">
        <v>137</v>
      </c>
      <c r="E123" t="s">
        <v>193</v>
      </c>
      <c r="F123" s="64">
        <f>F121-F122</f>
        <v>-4.3652561247215713E-3</v>
      </c>
      <c r="G123" s="64">
        <f t="shared" ref="G123:I123" si="171">G121-G122</f>
        <v>-1.505376344086002E-3</v>
      </c>
      <c r="H123" s="64">
        <f t="shared" si="171"/>
        <v>4.5054945054946172E-3</v>
      </c>
      <c r="I123" s="64">
        <f t="shared" si="171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2">
      <c r="A125" s="44" t="s">
        <v>128</v>
      </c>
      <c r="E125" t="s">
        <v>193</v>
      </c>
      <c r="F125" s="64">
        <f>F124/E124-1</f>
        <v>-2.8688524590163911E-2</v>
      </c>
      <c r="G125" s="64">
        <f t="shared" ref="G125:I125" si="173">G124/F124-1</f>
        <v>-9.7046413502109741E-2</v>
      </c>
      <c r="H125" s="64">
        <f t="shared" si="173"/>
        <v>-0.11214953271028039</v>
      </c>
      <c r="I125" s="64">
        <f t="shared" si="173"/>
        <v>0.23157894736842111</v>
      </c>
      <c r="J125" s="65">
        <f>J126+J127</f>
        <v>0</v>
      </c>
      <c r="K125" s="65">
        <f t="shared" ref="K125:N125" si="174">K126+K127</f>
        <v>0</v>
      </c>
      <c r="L125" s="65">
        <f t="shared" si="174"/>
        <v>0</v>
      </c>
      <c r="M125" s="65">
        <f t="shared" si="174"/>
        <v>0</v>
      </c>
      <c r="N125" s="65">
        <f t="shared" si="174"/>
        <v>0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2">
      <c r="A127" s="44" t="s">
        <v>137</v>
      </c>
      <c r="E127" t="s">
        <v>193</v>
      </c>
      <c r="F127" s="64">
        <f>F125-F126</f>
        <v>1.3114754098360881E-3</v>
      </c>
      <c r="G127" s="64">
        <f t="shared" ref="G127:I127" si="175">G125-G126</f>
        <v>2.9535864978902648E-3</v>
      </c>
      <c r="H127" s="64">
        <f t="shared" si="175"/>
        <v>-2.1495327102803857E-3</v>
      </c>
      <c r="I127" s="64">
        <f t="shared" si="175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2">
      <c r="A129" s="46" t="s">
        <v>128</v>
      </c>
      <c r="E129" t="s">
        <v>193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8">H128/G128-1</f>
        <v>0.27886178861788613</v>
      </c>
      <c r="I129" s="64">
        <f t="shared" si="178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2">
      <c r="A130" s="46" t="s">
        <v>130</v>
      </c>
      <c r="E130" s="64">
        <f>E128/E114</f>
        <v>0.2408052651955091</v>
      </c>
      <c r="F130" s="64">
        <f t="shared" ref="F130:I130" si="179">F128/F114</f>
        <v>0.26189569851541683</v>
      </c>
      <c r="G130" s="64">
        <f t="shared" si="179"/>
        <v>0.24463007159904535</v>
      </c>
      <c r="H130" s="64">
        <f t="shared" si="179"/>
        <v>0.2944038929440389</v>
      </c>
      <c r="I130" s="64">
        <f t="shared" si="179"/>
        <v>0.32544080604534004</v>
      </c>
      <c r="J130" s="67">
        <f>I130</f>
        <v>0.32544080604534004</v>
      </c>
      <c r="K130" s="67">
        <f t="shared" ref="K130:N130" si="180">J130</f>
        <v>0.32544080604534004</v>
      </c>
      <c r="L130" s="67">
        <f t="shared" si="180"/>
        <v>0.32544080604534004</v>
      </c>
      <c r="M130" s="67">
        <f t="shared" si="180"/>
        <v>0.32544080604534004</v>
      </c>
      <c r="N130" s="67">
        <f t="shared" si="180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2">
      <c r="A132" s="46" t="s">
        <v>128</v>
      </c>
      <c r="E132" t="s">
        <v>193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2">H131/G131-1</f>
        <v>-6.5217391304347783E-2</v>
      </c>
      <c r="I132" s="64">
        <f t="shared" si="182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2">
      <c r="A133" s="46" t="s">
        <v>132</v>
      </c>
      <c r="E133" s="64">
        <f>E131/E114</f>
        <v>1.064653503677894E-2</v>
      </c>
      <c r="F133" s="64">
        <f t="shared" ref="F133:I133" si="183">F131/F114</f>
        <v>1.0087552341073468E-2</v>
      </c>
      <c r="G133" s="64">
        <f t="shared" si="183"/>
        <v>9.148766905330152E-3</v>
      </c>
      <c r="H133" s="64">
        <f t="shared" si="183"/>
        <v>8.0479131574022079E-3</v>
      </c>
      <c r="I133" s="64">
        <f t="shared" si="183"/>
        <v>7.0528967254408059E-3</v>
      </c>
      <c r="J133" s="64">
        <f>I133</f>
        <v>7.0528967254408059E-3</v>
      </c>
      <c r="K133" s="64">
        <f t="shared" ref="K133:N134" si="184">J133</f>
        <v>7.0528967254408059E-3</v>
      </c>
      <c r="L133" s="64">
        <f t="shared" si="184"/>
        <v>7.0528967254408059E-3</v>
      </c>
      <c r="M133" s="64">
        <f t="shared" si="184"/>
        <v>7.0528967254408059E-3</v>
      </c>
      <c r="N133" s="64">
        <f t="shared" si="184"/>
        <v>7.0528967254408059E-3</v>
      </c>
    </row>
    <row r="134" spans="1:14" x14ac:dyDescent="0.2">
      <c r="A134" s="46" t="s">
        <v>139</v>
      </c>
      <c r="E134" s="64">
        <f>E131/E141</f>
        <v>0.16224188790560473</v>
      </c>
      <c r="F134" s="64">
        <f t="shared" ref="F134:I134" si="185">F131/F141</f>
        <v>0.16257668711656442</v>
      </c>
      <c r="G134" s="64">
        <f t="shared" si="185"/>
        <v>0.1554054054054054</v>
      </c>
      <c r="H134" s="64">
        <f t="shared" si="185"/>
        <v>0.14144736842105263</v>
      </c>
      <c r="I134" s="64">
        <f t="shared" si="185"/>
        <v>0.15328467153284672</v>
      </c>
      <c r="J134" s="64">
        <f>I134</f>
        <v>0.15328467153284672</v>
      </c>
      <c r="K134" s="64">
        <f t="shared" si="184"/>
        <v>0.15328467153284672</v>
      </c>
      <c r="L134" s="64">
        <f t="shared" si="184"/>
        <v>0.15328467153284672</v>
      </c>
      <c r="M134" s="64">
        <f t="shared" si="184"/>
        <v>0.15328467153284672</v>
      </c>
      <c r="N134" s="64">
        <f t="shared" si="184"/>
        <v>0.15328467153284672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2">
      <c r="A136" s="46" t="s">
        <v>128</v>
      </c>
      <c r="E136" t="s">
        <v>193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7">H135/G135-1</f>
        <v>0.29222972972972983</v>
      </c>
      <c r="I136" s="64">
        <f t="shared" si="187"/>
        <v>0.23921568627450984</v>
      </c>
      <c r="J136" s="64">
        <f t="shared" si="187"/>
        <v>0</v>
      </c>
      <c r="K136" s="64">
        <f t="shared" si="187"/>
        <v>0</v>
      </c>
      <c r="L136" s="64">
        <f t="shared" si="187"/>
        <v>0</v>
      </c>
      <c r="M136" s="64">
        <f t="shared" si="187"/>
        <v>0</v>
      </c>
      <c r="N136" s="64">
        <f t="shared" si="187"/>
        <v>0</v>
      </c>
    </row>
    <row r="137" spans="1:14" x14ac:dyDescent="0.2">
      <c r="A137" s="46" t="s">
        <v>130</v>
      </c>
      <c r="E137" s="64">
        <f>E135/E114</f>
        <v>0.23015873015873015</v>
      </c>
      <c r="F137" s="64">
        <f t="shared" ref="F137:I137" si="188">F135/F114</f>
        <v>0.25180814617434338</v>
      </c>
      <c r="G137" s="64">
        <f t="shared" si="188"/>
        <v>0.2354813046937152</v>
      </c>
      <c r="H137" s="64">
        <f t="shared" si="188"/>
        <v>0.28635597978663674</v>
      </c>
      <c r="I137" s="64">
        <f t="shared" si="188"/>
        <v>0.31838790931989924</v>
      </c>
      <c r="J137" s="64">
        <f>I137</f>
        <v>0.31838790931989924</v>
      </c>
      <c r="K137" s="64">
        <f t="shared" ref="K137:N137" si="189">J137</f>
        <v>0.31838790931989924</v>
      </c>
      <c r="L137" s="64">
        <f t="shared" si="189"/>
        <v>0.31838790931989924</v>
      </c>
      <c r="M137" s="64">
        <f t="shared" si="189"/>
        <v>0.31838790931989924</v>
      </c>
      <c r="N137" s="64">
        <f t="shared" si="189"/>
        <v>0.31838790931989924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2">
      <c r="A139" s="46" t="s">
        <v>128</v>
      </c>
      <c r="E139" t="s">
        <v>193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1">H138/G138-1</f>
        <v>0.31707317073170738</v>
      </c>
      <c r="I139" s="64">
        <f t="shared" si="191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2">
      <c r="A140" s="46" t="s">
        <v>132</v>
      </c>
      <c r="E140" s="64">
        <f>E138/E114</f>
        <v>9.485094850948509E-3</v>
      </c>
      <c r="F140" s="64">
        <f t="shared" ref="F140:I140" si="192">F138/F114</f>
        <v>8.9455652835934533E-3</v>
      </c>
      <c r="G140" s="64">
        <f t="shared" si="192"/>
        <v>8.1543357199681775E-3</v>
      </c>
      <c r="H140" s="64">
        <f t="shared" si="192"/>
        <v>1.0106681639528355E-2</v>
      </c>
      <c r="I140" s="64">
        <f t="shared" si="192"/>
        <v>9.4038623005877411E-3</v>
      </c>
      <c r="J140" s="64">
        <f>I140</f>
        <v>9.4038623005877411E-3</v>
      </c>
      <c r="K140" s="64">
        <f t="shared" ref="K140:N140" si="193">J140</f>
        <v>9.4038623005877411E-3</v>
      </c>
      <c r="L140" s="64">
        <f t="shared" si="193"/>
        <v>9.4038623005877411E-3</v>
      </c>
      <c r="M140" s="64">
        <f t="shared" si="193"/>
        <v>9.4038623005877411E-3</v>
      </c>
      <c r="N140" s="64">
        <f t="shared" si="193"/>
        <v>9.4038623005877411E-3</v>
      </c>
    </row>
    <row r="141" spans="1:14" x14ac:dyDescent="0.2">
      <c r="A141" s="74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2">
      <c r="A142" s="46" t="s">
        <v>128</v>
      </c>
      <c r="E142" t="s">
        <v>193</v>
      </c>
      <c r="F142" s="64">
        <f>F141/E141-1</f>
        <v>-3.8348082595870192E-2</v>
      </c>
      <c r="G142" s="64">
        <f t="shared" ref="G142:I142" si="195">G141/F141-1</f>
        <v>-9.2024539877300637E-2</v>
      </c>
      <c r="H142" s="64">
        <f t="shared" si="195"/>
        <v>2.7027027027026973E-2</v>
      </c>
      <c r="I142" s="64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2">
      <c r="A143" s="46" t="s">
        <v>132</v>
      </c>
      <c r="E143" s="64">
        <f>E141/E114</f>
        <v>6.5621370499419282E-2</v>
      </c>
      <c r="F143" s="64">
        <f t="shared" ref="F143:I143" si="197">F141/F114</f>
        <v>6.2047963456414161E-2</v>
      </c>
      <c r="G143" s="64">
        <f t="shared" si="197"/>
        <v>5.88703261734288E-2</v>
      </c>
      <c r="H143" s="64">
        <f t="shared" si="197"/>
        <v>5.6896874415122589E-2</v>
      </c>
      <c r="I143" s="64">
        <f t="shared" si="197"/>
        <v>4.6011754827875735E-2</v>
      </c>
      <c r="J143" s="64">
        <f>I143</f>
        <v>4.6011754827875735E-2</v>
      </c>
      <c r="K143" s="64">
        <f t="shared" ref="K143:N143" si="198">J143</f>
        <v>4.6011754827875735E-2</v>
      </c>
      <c r="L143" s="64">
        <f t="shared" si="198"/>
        <v>4.6011754827875735E-2</v>
      </c>
      <c r="M143" s="64">
        <f t="shared" si="198"/>
        <v>4.6011754827875735E-2</v>
      </c>
      <c r="N143" s="64">
        <f t="shared" si="198"/>
        <v>4.6011754827875735E-2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2">
      <c r="A146" s="44" t="s">
        <v>128</v>
      </c>
      <c r="B146" t="s">
        <v>193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0">K145/J145-1</f>
        <v>#DIV/0!</v>
      </c>
      <c r="L146" s="63" t="e">
        <f t="shared" si="200"/>
        <v>#DIV/0!</v>
      </c>
      <c r="M146" s="63" t="e">
        <f t="shared" si="200"/>
        <v>#DIV/0!</v>
      </c>
      <c r="N146" s="63" t="e">
        <f t="shared" si="200"/>
        <v>#DIV/0!</v>
      </c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2">
      <c r="A148" s="46" t="s">
        <v>128</v>
      </c>
      <c r="B148" t="s">
        <v>193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2">K149+K150</f>
        <v>0</v>
      </c>
      <c r="L148" s="65">
        <f t="shared" si="202"/>
        <v>0</v>
      </c>
      <c r="M148" s="65">
        <f t="shared" si="202"/>
        <v>0</v>
      </c>
      <c r="N148" s="65">
        <f t="shared" si="202"/>
        <v>0</v>
      </c>
    </row>
    <row r="149" spans="1:14" x14ac:dyDescent="0.2">
      <c r="A149" s="44" t="s">
        <v>136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2">
      <c r="A150" s="44" t="s">
        <v>137</v>
      </c>
      <c r="B150" t="s">
        <v>193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2">
      <c r="A152" s="44" t="s">
        <v>128</v>
      </c>
      <c r="B152" t="s">
        <v>193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5">K153+K154</f>
        <v>0</v>
      </c>
      <c r="L152" s="65">
        <f t="shared" si="205"/>
        <v>0</v>
      </c>
      <c r="M152" s="65">
        <f t="shared" si="205"/>
        <v>0</v>
      </c>
      <c r="N152" s="65">
        <f t="shared" si="205"/>
        <v>0</v>
      </c>
    </row>
    <row r="153" spans="1:14" x14ac:dyDescent="0.2">
      <c r="A153" s="44" t="s">
        <v>136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2">
      <c r="A154" s="44" t="s">
        <v>137</v>
      </c>
      <c r="B154" t="s">
        <v>193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2">
      <c r="A155" s="45" t="s">
        <v>114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2">
      <c r="A156" s="44" t="s">
        <v>128</v>
      </c>
      <c r="B156" t="s">
        <v>193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7">K157+K158</f>
        <v>0</v>
      </c>
      <c r="L156" s="65">
        <f t="shared" si="207"/>
        <v>0</v>
      </c>
      <c r="M156" s="65">
        <f t="shared" si="207"/>
        <v>0</v>
      </c>
      <c r="N156" s="65">
        <f t="shared" si="207"/>
        <v>0</v>
      </c>
    </row>
    <row r="157" spans="1:14" x14ac:dyDescent="0.2">
      <c r="A157" s="44" t="s">
        <v>136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2">
      <c r="A158" s="44" t="s">
        <v>137</v>
      </c>
      <c r="B158" t="s">
        <v>193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2">
      <c r="A159" s="9" t="s">
        <v>129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2">
      <c r="A160" s="46" t="s">
        <v>128</v>
      </c>
      <c r="B160" t="s">
        <v>193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2">
      <c r="A161" s="46" t="s">
        <v>130</v>
      </c>
      <c r="B161" s="64">
        <f>B159/B145</f>
        <v>0.23663453111305871</v>
      </c>
      <c r="C161" s="64">
        <f t="shared" ref="C161:D161" si="210">C159/C145</f>
        <v>0.2559483344663494</v>
      </c>
      <c r="D161" s="64">
        <f t="shared" si="210"/>
        <v>0.20834004186121396</v>
      </c>
      <c r="J161" s="67">
        <f>I161</f>
        <v>0</v>
      </c>
      <c r="K161" s="67">
        <f t="shared" ref="K161:N161" si="211">J161</f>
        <v>0</v>
      </c>
      <c r="L161" s="67">
        <f t="shared" si="211"/>
        <v>0</v>
      </c>
      <c r="M161" s="67">
        <f t="shared" si="211"/>
        <v>0</v>
      </c>
      <c r="N161" s="67">
        <f t="shared" si="211"/>
        <v>0</v>
      </c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2">
      <c r="A163" s="46" t="s">
        <v>128</v>
      </c>
      <c r="B163" t="s">
        <v>193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2">
      <c r="A164" s="46" t="s">
        <v>132</v>
      </c>
      <c r="B164" s="64">
        <f>B162/B145</f>
        <v>1.3146362839614373E-2</v>
      </c>
      <c r="C164" s="64">
        <f t="shared" ref="C164:D164" si="213">C162/C145</f>
        <v>1.2236573759347382E-2</v>
      </c>
      <c r="D164" s="64">
        <f t="shared" si="213"/>
        <v>1.4651424891321848E-2</v>
      </c>
      <c r="J164" s="64">
        <f>I164</f>
        <v>0</v>
      </c>
      <c r="K164" s="64">
        <f t="shared" ref="K164:N165" si="214">J164</f>
        <v>0</v>
      </c>
      <c r="L164" s="64">
        <f t="shared" si="214"/>
        <v>0</v>
      </c>
      <c r="M164" s="64">
        <f t="shared" si="214"/>
        <v>0</v>
      </c>
      <c r="N164" s="64">
        <f t="shared" si="214"/>
        <v>0</v>
      </c>
    </row>
    <row r="165" spans="1:14" x14ac:dyDescent="0.2">
      <c r="A165" s="46" t="s">
        <v>139</v>
      </c>
      <c r="B165" s="64">
        <f>B162/B172</f>
        <v>1.5957446808510638</v>
      </c>
      <c r="C165" s="64">
        <f t="shared" ref="C165:D165" si="215">C162/C172</f>
        <v>1.44</v>
      </c>
      <c r="D165" s="64">
        <f t="shared" si="215"/>
        <v>1.8958333333333333</v>
      </c>
      <c r="J165" s="64">
        <f>I165</f>
        <v>0</v>
      </c>
      <c r="K165" s="64">
        <f t="shared" si="214"/>
        <v>0</v>
      </c>
      <c r="L165" s="64">
        <f t="shared" si="214"/>
        <v>0</v>
      </c>
      <c r="M165" s="64">
        <f t="shared" si="214"/>
        <v>0</v>
      </c>
      <c r="N165" s="64">
        <f t="shared" si="214"/>
        <v>0</v>
      </c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2">
      <c r="A167" s="46" t="s">
        <v>128</v>
      </c>
      <c r="B167" t="s">
        <v>193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2">
      <c r="A168" s="46" t="s">
        <v>130</v>
      </c>
      <c r="B168" s="64">
        <f>B166/B145</f>
        <v>0.22348816827344434</v>
      </c>
      <c r="C168" s="64">
        <f t="shared" ref="C168:D168" si="218">C166/C145</f>
        <v>0.24371176070700204</v>
      </c>
      <c r="D168" s="64">
        <f t="shared" si="218"/>
        <v>0.19368861696989212</v>
      </c>
      <c r="J168" s="64">
        <f>I168</f>
        <v>0</v>
      </c>
      <c r="K168" s="64">
        <f t="shared" ref="K168:N168" si="219">J168</f>
        <v>0</v>
      </c>
      <c r="L168" s="64">
        <f t="shared" si="219"/>
        <v>0</v>
      </c>
      <c r="M168" s="64">
        <f t="shared" si="219"/>
        <v>0</v>
      </c>
      <c r="N168" s="64">
        <f t="shared" si="219"/>
        <v>0</v>
      </c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2">
      <c r="A170" s="46" t="s">
        <v>128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2">
      <c r="A171" s="46" t="s">
        <v>132</v>
      </c>
      <c r="B171" s="64"/>
      <c r="C171" s="64"/>
      <c r="D171" s="64"/>
      <c r="J171" s="64">
        <f>I171</f>
        <v>0</v>
      </c>
      <c r="K171" s="64">
        <f t="shared" ref="K171:N171" si="221">J171</f>
        <v>0</v>
      </c>
      <c r="L171" s="64">
        <f t="shared" si="221"/>
        <v>0</v>
      </c>
      <c r="M171" s="64">
        <f t="shared" si="221"/>
        <v>0</v>
      </c>
      <c r="N171" s="64">
        <f t="shared" si="221"/>
        <v>0</v>
      </c>
    </row>
    <row r="172" spans="1:14" x14ac:dyDescent="0.2">
      <c r="A172" s="74" t="s">
        <v>140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2">
      <c r="A173" s="46" t="s">
        <v>128</v>
      </c>
      <c r="B173" s="64" t="s">
        <v>193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2">
      <c r="A174" s="46" t="s">
        <v>132</v>
      </c>
      <c r="B174" s="64">
        <f>B172/B145</f>
        <v>8.238387379491674E-3</v>
      </c>
      <c r="C174" s="64">
        <f t="shared" ref="C174:D174" si="224">C172/C145</f>
        <v>8.4976206662134603E-3</v>
      </c>
      <c r="D174" s="64">
        <f t="shared" si="224"/>
        <v>7.7282241184994365E-3</v>
      </c>
      <c r="J174" s="64">
        <f>I174</f>
        <v>0</v>
      </c>
      <c r="K174" s="64">
        <f t="shared" ref="K174:N174" si="225">J174</f>
        <v>0</v>
      </c>
      <c r="L174" s="64">
        <f t="shared" si="225"/>
        <v>0</v>
      </c>
      <c r="M174" s="64">
        <f t="shared" si="225"/>
        <v>0</v>
      </c>
      <c r="N174" s="64">
        <f t="shared" si="225"/>
        <v>0</v>
      </c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2">
      <c r="A177" s="44" t="s">
        <v>128</v>
      </c>
      <c r="B177" t="s">
        <v>193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7">K176/J176-1</f>
        <v>#DIV/0!</v>
      </c>
      <c r="L177" s="63" t="e">
        <f t="shared" si="227"/>
        <v>#DIV/0!</v>
      </c>
      <c r="M177" s="63" t="e">
        <f t="shared" si="227"/>
        <v>#DIV/0!</v>
      </c>
      <c r="N177" s="63" t="e">
        <f t="shared" si="227"/>
        <v>#DIV/0!</v>
      </c>
    </row>
    <row r="178" spans="1:14" x14ac:dyDescent="0.2">
      <c r="A178" s="45" t="s">
        <v>112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2">
      <c r="A179" s="46" t="s">
        <v>128</v>
      </c>
      <c r="B179" t="s">
        <v>193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29">K180+K181</f>
        <v>0</v>
      </c>
      <c r="L179" s="65">
        <f t="shared" si="229"/>
        <v>0</v>
      </c>
      <c r="M179" s="65">
        <f t="shared" si="229"/>
        <v>0</v>
      </c>
      <c r="N179" s="65">
        <f t="shared" si="229"/>
        <v>0</v>
      </c>
    </row>
    <row r="180" spans="1:14" x14ac:dyDescent="0.2">
      <c r="A180" s="44" t="s">
        <v>136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2">
      <c r="A181" s="44" t="s">
        <v>137</v>
      </c>
      <c r="B181" t="s">
        <v>193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2">
      <c r="A182" s="45" t="s">
        <v>113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2">
      <c r="A183" s="44" t="s">
        <v>128</v>
      </c>
      <c r="B183" t="s">
        <v>193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2">K184+K185</f>
        <v>0</v>
      </c>
      <c r="L183" s="65">
        <f t="shared" si="232"/>
        <v>0</v>
      </c>
      <c r="M183" s="65">
        <f t="shared" si="232"/>
        <v>0</v>
      </c>
      <c r="N183" s="65">
        <f t="shared" si="232"/>
        <v>0</v>
      </c>
    </row>
    <row r="184" spans="1:14" x14ac:dyDescent="0.2">
      <c r="A184" s="44" t="s">
        <v>136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2">
      <c r="A185" s="44" t="s">
        <v>137</v>
      </c>
      <c r="B185" t="s">
        <v>193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2">
      <c r="A186" s="45" t="s">
        <v>114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2">
      <c r="A187" s="44" t="s">
        <v>128</v>
      </c>
      <c r="B187" t="s">
        <v>193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4">K188+K189</f>
        <v>0</v>
      </c>
      <c r="L187" s="65">
        <f t="shared" si="234"/>
        <v>0</v>
      </c>
      <c r="M187" s="65">
        <f t="shared" si="234"/>
        <v>0</v>
      </c>
      <c r="N187" s="65">
        <f t="shared" si="234"/>
        <v>0</v>
      </c>
    </row>
    <row r="188" spans="1:14" x14ac:dyDescent="0.2">
      <c r="A188" s="44" t="s">
        <v>136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2">
      <c r="A189" s="44" t="s">
        <v>137</v>
      </c>
      <c r="B189" t="s">
        <v>193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2">
      <c r="A190" s="9" t="s">
        <v>129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2">
      <c r="A191" s="46" t="s">
        <v>128</v>
      </c>
      <c r="B191" t="s">
        <v>193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2">
      <c r="A192" s="46" t="s">
        <v>130</v>
      </c>
      <c r="B192" s="64">
        <f>B190/B176</f>
        <v>0.18367346938775511</v>
      </c>
      <c r="C192" s="64">
        <f t="shared" ref="C192:D192" si="237">C190/C176</f>
        <v>0.21034241788958771</v>
      </c>
      <c r="D192" s="64">
        <f t="shared" si="237"/>
        <v>0.17283120376597175</v>
      </c>
      <c r="J192" s="67">
        <f>I192</f>
        <v>0</v>
      </c>
      <c r="K192" s="67">
        <f t="shared" ref="K192:N192" si="238">J192</f>
        <v>0</v>
      </c>
      <c r="L192" s="67">
        <f t="shared" si="238"/>
        <v>0</v>
      </c>
      <c r="M192" s="67">
        <f t="shared" si="238"/>
        <v>0</v>
      </c>
      <c r="N192" s="67">
        <f t="shared" si="238"/>
        <v>0</v>
      </c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2">
      <c r="A194" s="46" t="s">
        <v>128</v>
      </c>
      <c r="B194" t="s">
        <v>193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2">
      <c r="A195" s="46" t="s">
        <v>132</v>
      </c>
      <c r="B195" s="64">
        <f>B193/B176</f>
        <v>8.44475721323012E-3</v>
      </c>
      <c r="C195" s="64">
        <f t="shared" ref="C195:D195" si="240">C193/C176</f>
        <v>8.385744234800839E-3</v>
      </c>
      <c r="D195" s="64">
        <f t="shared" si="240"/>
        <v>8.7424344317417624E-3</v>
      </c>
      <c r="J195" s="64">
        <f>I195</f>
        <v>0</v>
      </c>
      <c r="K195" s="64">
        <f t="shared" ref="K195:N196" si="241">J195</f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</row>
    <row r="196" spans="1:14" x14ac:dyDescent="0.2">
      <c r="A196" s="46" t="s">
        <v>139</v>
      </c>
      <c r="B196" s="64">
        <f>B193/B203</f>
        <v>0.25531914893617019</v>
      </c>
      <c r="C196" s="64">
        <f t="shared" ref="C196:D196" si="242">C193/C203</f>
        <v>0.24</v>
      </c>
      <c r="D196" s="64">
        <f t="shared" si="242"/>
        <v>0.27083333333333331</v>
      </c>
      <c r="J196" s="64">
        <f>I196</f>
        <v>0</v>
      </c>
      <c r="K196" s="64">
        <f t="shared" si="241"/>
        <v>0</v>
      </c>
      <c r="L196" s="64">
        <f t="shared" si="241"/>
        <v>0</v>
      </c>
      <c r="M196" s="64">
        <f t="shared" si="241"/>
        <v>0</v>
      </c>
      <c r="N196" s="64">
        <f t="shared" si="241"/>
        <v>0</v>
      </c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2">
      <c r="A198" s="46" t="s">
        <v>128</v>
      </c>
      <c r="B198" t="s">
        <v>193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2">
      <c r="A199" s="46" t="s">
        <v>130</v>
      </c>
      <c r="B199" s="64">
        <f>B197/B176</f>
        <v>0.17522871217452499</v>
      </c>
      <c r="C199" s="64">
        <f t="shared" ref="C199:D199" si="245">C197/C176</f>
        <v>0.20195667365478687</v>
      </c>
      <c r="D199" s="64">
        <f t="shared" si="245"/>
        <v>0.16408876933423</v>
      </c>
      <c r="J199" s="64">
        <f>I199</f>
        <v>0</v>
      </c>
      <c r="K199" s="64">
        <f t="shared" ref="K199:N199" si="246">J199</f>
        <v>0</v>
      </c>
      <c r="L199" s="64">
        <f t="shared" si="246"/>
        <v>0</v>
      </c>
      <c r="M199" s="64">
        <f t="shared" si="246"/>
        <v>0</v>
      </c>
      <c r="N199" s="64">
        <f t="shared" si="246"/>
        <v>0</v>
      </c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2">
      <c r="A201" s="46" t="s">
        <v>128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2">
      <c r="A202" s="46" t="s">
        <v>132</v>
      </c>
      <c r="J202" s="64">
        <f>I202</f>
        <v>0</v>
      </c>
      <c r="K202" s="64">
        <f t="shared" ref="K202:N202" si="248">J202</f>
        <v>0</v>
      </c>
      <c r="L202" s="64">
        <f t="shared" si="248"/>
        <v>0</v>
      </c>
      <c r="M202" s="64">
        <f t="shared" si="248"/>
        <v>0</v>
      </c>
      <c r="N202" s="64">
        <f t="shared" si="248"/>
        <v>0</v>
      </c>
    </row>
    <row r="203" spans="1:14" x14ac:dyDescent="0.2">
      <c r="A203" s="74" t="s">
        <v>140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2">
      <c r="A204" s="46" t="s">
        <v>128</v>
      </c>
      <c r="B204" t="s">
        <v>193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2">
      <c r="A205" s="46" t="s">
        <v>132</v>
      </c>
      <c r="B205" s="64">
        <f>B203/B176</f>
        <v>3.3075299085151305E-2</v>
      </c>
      <c r="C205" s="64">
        <f t="shared" ref="C205:D205" si="251">C203/C176</f>
        <v>3.494060097833683E-2</v>
      </c>
      <c r="D205" s="64">
        <f t="shared" si="251"/>
        <v>3.2279757901815739E-2</v>
      </c>
      <c r="J205" s="64">
        <f>I205</f>
        <v>0</v>
      </c>
      <c r="K205" s="64">
        <f t="shared" ref="K205:N205" si="252">J205</f>
        <v>0</v>
      </c>
      <c r="L205" s="64">
        <f t="shared" si="252"/>
        <v>0</v>
      </c>
      <c r="M205" s="64">
        <f t="shared" si="252"/>
        <v>0</v>
      </c>
      <c r="N205" s="64">
        <f t="shared" si="252"/>
        <v>0</v>
      </c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2">
      <c r="A208" s="44" t="s">
        <v>128</v>
      </c>
      <c r="B208" t="s">
        <v>193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4">K207/J207-1</f>
        <v>#DIV/0!</v>
      </c>
      <c r="L208" s="63" t="e">
        <f t="shared" si="254"/>
        <v>#DIV/0!</v>
      </c>
      <c r="M208" s="63" t="e">
        <f t="shared" si="254"/>
        <v>#DIV/0!</v>
      </c>
      <c r="N208" s="63" t="e">
        <f t="shared" si="254"/>
        <v>#DIV/0!</v>
      </c>
    </row>
    <row r="209" spans="1:14" x14ac:dyDescent="0.2">
      <c r="A209" s="45" t="s">
        <v>112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2">
      <c r="A210" s="46" t="s">
        <v>128</v>
      </c>
      <c r="B210" t="s">
        <v>193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6">K211+K212</f>
        <v>0</v>
      </c>
      <c r="L210" s="65">
        <f t="shared" si="256"/>
        <v>0</v>
      </c>
      <c r="M210" s="65">
        <f t="shared" si="256"/>
        <v>0</v>
      </c>
      <c r="N210" s="65">
        <f t="shared" si="256"/>
        <v>0</v>
      </c>
    </row>
    <row r="211" spans="1:14" x14ac:dyDescent="0.2">
      <c r="A211" s="44" t="s">
        <v>136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2">
      <c r="A212" s="44" t="s">
        <v>137</v>
      </c>
      <c r="B212" t="s">
        <v>193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2">
      <c r="A213" s="45" t="s">
        <v>113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2">
      <c r="A214" s="44" t="s">
        <v>128</v>
      </c>
      <c r="B214" t="s">
        <v>193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59">K215+K216</f>
        <v>0</v>
      </c>
      <c r="L214" s="65">
        <f t="shared" si="259"/>
        <v>0</v>
      </c>
      <c r="M214" s="65">
        <f t="shared" si="259"/>
        <v>0</v>
      </c>
      <c r="N214" s="65">
        <f t="shared" si="259"/>
        <v>0</v>
      </c>
    </row>
    <row r="215" spans="1:14" x14ac:dyDescent="0.2">
      <c r="A215" s="44" t="s">
        <v>136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2">
      <c r="A216" s="44" t="s">
        <v>137</v>
      </c>
      <c r="B216" t="s">
        <v>193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2">
      <c r="A217" s="45" t="s">
        <v>114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2">
      <c r="A218" s="44" t="s">
        <v>128</v>
      </c>
      <c r="B218" t="s">
        <v>193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1">K219+K220</f>
        <v>0</v>
      </c>
      <c r="L218" s="65">
        <f t="shared" si="261"/>
        <v>0</v>
      </c>
      <c r="M218" s="65">
        <f t="shared" si="261"/>
        <v>0</v>
      </c>
      <c r="N218" s="65">
        <f t="shared" si="261"/>
        <v>0</v>
      </c>
    </row>
    <row r="219" spans="1:14" x14ac:dyDescent="0.2">
      <c r="A219" s="44" t="s">
        <v>136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2">
      <c r="A220" s="44" t="s">
        <v>137</v>
      </c>
      <c r="B220" t="s">
        <v>193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2">
      <c r="A221" s="9" t="s">
        <v>129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2">
      <c r="A222" s="46" t="s">
        <v>128</v>
      </c>
      <c r="B222" t="s">
        <v>193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2">
      <c r="A223" s="46" t="s">
        <v>130</v>
      </c>
      <c r="B223" s="64">
        <f>B221/B207</f>
        <v>0.16158940397350993</v>
      </c>
      <c r="C223" s="64">
        <f t="shared" ref="C223:D223" si="264">C221/C207</f>
        <v>0.22094361334867663</v>
      </c>
      <c r="D223" s="64">
        <f t="shared" si="264"/>
        <v>0.23865877712031558</v>
      </c>
      <c r="J223" s="67">
        <f>I223</f>
        <v>0</v>
      </c>
      <c r="K223" s="67">
        <f t="shared" ref="K223:N223" si="265">J223</f>
        <v>0</v>
      </c>
      <c r="L223" s="67">
        <f t="shared" si="265"/>
        <v>0</v>
      </c>
      <c r="M223" s="67">
        <f t="shared" si="265"/>
        <v>0</v>
      </c>
      <c r="N223" s="67">
        <f t="shared" si="265"/>
        <v>0</v>
      </c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2">
      <c r="A225" s="46" t="s">
        <v>128</v>
      </c>
      <c r="B225" t="s">
        <v>193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2">
      <c r="A226" s="46" t="s">
        <v>132</v>
      </c>
      <c r="B226" s="64">
        <f>B224/B207</f>
        <v>2.9139072847682121E-2</v>
      </c>
      <c r="C226" s="64">
        <f t="shared" ref="C226:D226" si="267">C224/C207</f>
        <v>2.0713463751438434E-2</v>
      </c>
      <c r="D226" s="64">
        <f t="shared" si="267"/>
        <v>1.7751479289940829E-2</v>
      </c>
      <c r="J226" s="64">
        <f>I226</f>
        <v>0</v>
      </c>
      <c r="K226" s="64">
        <f t="shared" ref="K226:N227" si="268">J226</f>
        <v>0</v>
      </c>
      <c r="L226" s="64">
        <f t="shared" si="268"/>
        <v>0</v>
      </c>
      <c r="M226" s="64">
        <f t="shared" si="268"/>
        <v>0</v>
      </c>
      <c r="N226" s="64">
        <f t="shared" si="268"/>
        <v>0</v>
      </c>
    </row>
    <row r="227" spans="1:14" x14ac:dyDescent="0.2">
      <c r="A227" s="46" t="s">
        <v>139</v>
      </c>
      <c r="B227" s="64">
        <f>B224/B234</f>
        <v>0.10731707317073171</v>
      </c>
      <c r="C227" s="64">
        <f t="shared" ref="C227:D227" si="269">C224/C234</f>
        <v>8.0717488789237665E-2</v>
      </c>
      <c r="D227" s="64">
        <f t="shared" si="269"/>
        <v>8.0717488789237665E-2</v>
      </c>
      <c r="J227" s="64">
        <f>I227</f>
        <v>0</v>
      </c>
      <c r="K227" s="64">
        <f t="shared" si="268"/>
        <v>0</v>
      </c>
      <c r="L227" s="64">
        <f t="shared" si="268"/>
        <v>0</v>
      </c>
      <c r="M227" s="64">
        <f t="shared" si="268"/>
        <v>0</v>
      </c>
      <c r="N227" s="64">
        <f t="shared" si="268"/>
        <v>0</v>
      </c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2">
      <c r="A229" s="46" t="s">
        <v>128</v>
      </c>
      <c r="B229" t="s">
        <v>193</v>
      </c>
      <c r="C229" s="64">
        <f>C228/B228-1</f>
        <v>0.74</v>
      </c>
      <c r="D229" s="64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2">
      <c r="A230" s="46" t="s">
        <v>130</v>
      </c>
      <c r="B230" s="64">
        <f>B228/B207</f>
        <v>0.13245033112582782</v>
      </c>
      <c r="C230" s="64">
        <f t="shared" ref="C230:D230" si="272">C228/C207</f>
        <v>0.2002301495972382</v>
      </c>
      <c r="D230" s="64">
        <f t="shared" si="272"/>
        <v>0.22090729783037474</v>
      </c>
      <c r="J230" s="64">
        <f>I230</f>
        <v>0</v>
      </c>
      <c r="K230" s="64">
        <f t="shared" ref="K230:N230" si="273">J230</f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2">
      <c r="A232" s="46" t="s">
        <v>128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2">
      <c r="A233" s="46" t="s">
        <v>132</v>
      </c>
      <c r="J233" s="64">
        <f>I233</f>
        <v>0</v>
      </c>
      <c r="K233" s="64">
        <f t="shared" ref="K233:N233" si="275">J233</f>
        <v>0</v>
      </c>
      <c r="L233" s="64">
        <f t="shared" si="275"/>
        <v>0</v>
      </c>
      <c r="M233" s="64">
        <f t="shared" si="275"/>
        <v>0</v>
      </c>
      <c r="N233" s="64">
        <f t="shared" si="275"/>
        <v>0</v>
      </c>
    </row>
    <row r="234" spans="1:14" x14ac:dyDescent="0.2">
      <c r="A234" s="74" t="s">
        <v>140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2">
      <c r="A235" s="46" t="s">
        <v>128</v>
      </c>
      <c r="B235" t="s">
        <v>193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2">
      <c r="A236" s="46" t="s">
        <v>132</v>
      </c>
      <c r="B236" s="64">
        <f>B234/B207</f>
        <v>0.27152317880794702</v>
      </c>
      <c r="C236" s="64">
        <f t="shared" ref="C236:D236" si="278">C234/C207</f>
        <v>0.25661680092059841</v>
      </c>
      <c r="D236" s="64">
        <f t="shared" si="278"/>
        <v>0.21992110453648916</v>
      </c>
      <c r="J236" s="64">
        <f>I236</f>
        <v>0</v>
      </c>
      <c r="K236" s="64">
        <f t="shared" ref="K236:N236" si="279">J236</f>
        <v>0</v>
      </c>
      <c r="L236" s="64">
        <f t="shared" si="279"/>
        <v>0</v>
      </c>
      <c r="M236" s="64">
        <f t="shared" si="279"/>
        <v>0</v>
      </c>
      <c r="N236" s="64">
        <f t="shared" si="279"/>
        <v>0</v>
      </c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2">
      <c r="A239" s="44" t="s">
        <v>128</v>
      </c>
      <c r="B239" t="s">
        <v>193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1">K238/J238-1</f>
        <v>#DIV/0!</v>
      </c>
      <c r="L239" s="63" t="e">
        <f t="shared" si="281"/>
        <v>#DIV/0!</v>
      </c>
      <c r="M239" s="63" t="e">
        <f t="shared" si="281"/>
        <v>#DIV/0!</v>
      </c>
      <c r="N239" s="63" t="e">
        <f t="shared" si="281"/>
        <v>#DIV/0!</v>
      </c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2">
      <c r="A241" s="46" t="s">
        <v>128</v>
      </c>
      <c r="B241" t="s">
        <v>193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3">K242+K243</f>
        <v>0</v>
      </c>
      <c r="L241" s="65">
        <f t="shared" si="283"/>
        <v>0</v>
      </c>
      <c r="M241" s="65">
        <f t="shared" si="283"/>
        <v>0</v>
      </c>
      <c r="N241" s="65">
        <f t="shared" si="283"/>
        <v>0</v>
      </c>
    </row>
    <row r="242" spans="1:14" x14ac:dyDescent="0.2">
      <c r="A242" s="44" t="s">
        <v>136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2">
      <c r="A243" s="44" t="s">
        <v>137</v>
      </c>
      <c r="B243" t="s">
        <v>193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2">
      <c r="A245" s="44" t="s">
        <v>128</v>
      </c>
      <c r="B245" t="s">
        <v>193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6">K246+K247</f>
        <v>0</v>
      </c>
      <c r="L245" s="65">
        <f t="shared" si="286"/>
        <v>0</v>
      </c>
      <c r="M245" s="65">
        <f t="shared" si="286"/>
        <v>0</v>
      </c>
      <c r="N245" s="65">
        <f t="shared" si="286"/>
        <v>0</v>
      </c>
    </row>
    <row r="246" spans="1:14" x14ac:dyDescent="0.2">
      <c r="A246" s="44" t="s">
        <v>136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2">
      <c r="A247" s="44" t="s">
        <v>137</v>
      </c>
      <c r="B247" t="s">
        <v>193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2">
      <c r="A248" s="45" t="s">
        <v>114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2">
      <c r="A249" s="44" t="s">
        <v>128</v>
      </c>
      <c r="B249" t="s">
        <v>193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8">K250+K251</f>
        <v>0</v>
      </c>
      <c r="L249" s="65">
        <f t="shared" si="288"/>
        <v>0</v>
      </c>
      <c r="M249" s="65">
        <f t="shared" si="288"/>
        <v>0</v>
      </c>
      <c r="N249" s="65">
        <f t="shared" si="288"/>
        <v>0</v>
      </c>
    </row>
    <row r="250" spans="1:14" x14ac:dyDescent="0.2">
      <c r="A250" s="44" t="s">
        <v>136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2">
      <c r="A251" s="44" t="s">
        <v>137</v>
      </c>
      <c r="B251" t="s">
        <v>193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2">
      <c r="A252" s="9" t="s">
        <v>129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2">
      <c r="A253" s="46" t="s">
        <v>128</v>
      </c>
      <c r="B253" t="s">
        <v>193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2">
      <c r="A254" s="46" t="s">
        <v>130</v>
      </c>
      <c r="B254" s="64">
        <f>B252/B238</f>
        <v>0.2167778347870703</v>
      </c>
      <c r="C254" s="64">
        <f t="shared" ref="C254:D254" si="291">C252/C238</f>
        <v>0.24777087273709808</v>
      </c>
      <c r="D254" s="64">
        <f t="shared" si="291"/>
        <v>0.21376720901126409</v>
      </c>
      <c r="J254" s="67">
        <f>I254</f>
        <v>0</v>
      </c>
      <c r="K254" s="67">
        <f t="shared" ref="K254:N254" si="292">J254</f>
        <v>0</v>
      </c>
      <c r="L254" s="67">
        <f t="shared" si="292"/>
        <v>0</v>
      </c>
      <c r="M254" s="67">
        <f t="shared" si="292"/>
        <v>0</v>
      </c>
      <c r="N254" s="67">
        <f t="shared" si="292"/>
        <v>0</v>
      </c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2">
      <c r="A256" s="46" t="s">
        <v>128</v>
      </c>
      <c r="B256" t="s">
        <v>193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2">
      <c r="A257" s="46" t="s">
        <v>132</v>
      </c>
      <c r="B257" s="64">
        <f>B255/B238</f>
        <v>6.926629040533607E-3</v>
      </c>
      <c r="C257" s="64">
        <f t="shared" ref="C257:D257" si="294">C255/C238</f>
        <v>6.754931099702783E-3</v>
      </c>
      <c r="D257" s="64">
        <f t="shared" si="294"/>
        <v>9.5118898623279095E-3</v>
      </c>
      <c r="J257" s="64">
        <f>I257</f>
        <v>0</v>
      </c>
      <c r="K257" s="64">
        <f t="shared" ref="K257:N258" si="295">J257</f>
        <v>0</v>
      </c>
      <c r="L257" s="64">
        <f t="shared" si="295"/>
        <v>0</v>
      </c>
      <c r="M257" s="64">
        <f t="shared" si="295"/>
        <v>0</v>
      </c>
      <c r="N257" s="64">
        <f t="shared" si="295"/>
        <v>0</v>
      </c>
    </row>
    <row r="258" spans="1:14" x14ac:dyDescent="0.2">
      <c r="A258" s="46" t="s">
        <v>139</v>
      </c>
      <c r="J258" s="64">
        <f>I258</f>
        <v>0</v>
      </c>
      <c r="K258" s="64">
        <f t="shared" si="295"/>
        <v>0</v>
      </c>
      <c r="L258" s="64">
        <f t="shared" si="295"/>
        <v>0</v>
      </c>
      <c r="M258" s="64">
        <f t="shared" si="295"/>
        <v>0</v>
      </c>
      <c r="N258" s="64">
        <f t="shared" si="295"/>
        <v>0</v>
      </c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2">
      <c r="A260" s="46" t="s">
        <v>128</v>
      </c>
      <c r="B260" t="s">
        <v>193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2">
      <c r="A261" s="46" t="s">
        <v>130</v>
      </c>
      <c r="B261" s="64">
        <f>B259/B238</f>
        <v>0.20985120574653668</v>
      </c>
      <c r="C261" s="64">
        <f t="shared" ref="C261:D261" si="298">C259/C238</f>
        <v>0.24101594163739529</v>
      </c>
      <c r="D261" s="64">
        <f t="shared" si="298"/>
        <v>0.20425531914893616</v>
      </c>
      <c r="J261" s="64">
        <f>I261</f>
        <v>0</v>
      </c>
      <c r="K261" s="64">
        <f t="shared" ref="K261:N261" si="299">J261</f>
        <v>0</v>
      </c>
      <c r="L261" s="64">
        <f t="shared" si="299"/>
        <v>0</v>
      </c>
      <c r="M261" s="64">
        <f t="shared" si="299"/>
        <v>0</v>
      </c>
      <c r="N261" s="64">
        <f t="shared" si="299"/>
        <v>0</v>
      </c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2">
      <c r="A263" s="46" t="s">
        <v>128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2">
      <c r="A264" s="46" t="s">
        <v>132</v>
      </c>
      <c r="J264" s="64">
        <f>I264</f>
        <v>0</v>
      </c>
      <c r="K264" s="64">
        <f t="shared" ref="K264:N264" si="301">J264</f>
        <v>0</v>
      </c>
      <c r="L264" s="64">
        <f t="shared" si="301"/>
        <v>0</v>
      </c>
      <c r="M264" s="64">
        <f t="shared" si="301"/>
        <v>0</v>
      </c>
      <c r="N264" s="64">
        <f t="shared" si="301"/>
        <v>0</v>
      </c>
    </row>
    <row r="265" spans="1:14" x14ac:dyDescent="0.2">
      <c r="A265" s="74" t="s">
        <v>140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2">
      <c r="A266" s="46" t="s">
        <v>128</v>
      </c>
      <c r="B266" t="s">
        <v>193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2">
      <c r="A267" s="46" t="s">
        <v>132</v>
      </c>
      <c r="B267" s="64">
        <f>B265/B238</f>
        <v>2.642380708055413E-2</v>
      </c>
      <c r="C267" s="64">
        <f t="shared" ref="C267:D267" si="304">C265/C238</f>
        <v>2.9451499594704136E-2</v>
      </c>
      <c r="D267" s="64">
        <f t="shared" si="304"/>
        <v>3.0037546933667083E-2</v>
      </c>
      <c r="J267" s="64">
        <f>I267</f>
        <v>0</v>
      </c>
      <c r="K267" s="64">
        <f t="shared" ref="K267:N267" si="305">J267</f>
        <v>0</v>
      </c>
      <c r="L267" s="64">
        <f t="shared" si="305"/>
        <v>0</v>
      </c>
      <c r="M267" s="64">
        <f t="shared" si="305"/>
        <v>0</v>
      </c>
      <c r="N267" s="64">
        <f t="shared" si="305"/>
        <v>0</v>
      </c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2">
      <c r="A270" s="44" t="s">
        <v>128</v>
      </c>
      <c r="B270" t="s">
        <v>193</v>
      </c>
      <c r="C270" s="64">
        <f>C269/B269-1</f>
        <v>-0.36521739130434783</v>
      </c>
      <c r="D270" s="64">
        <f t="shared" ref="D270:I270" si="307">D269/C269-1</f>
        <v>0</v>
      </c>
      <c r="E270" s="64">
        <f t="shared" si="307"/>
        <v>0.20547945205479445</v>
      </c>
      <c r="F270" s="64">
        <f t="shared" si="307"/>
        <v>-0.52272727272727271</v>
      </c>
      <c r="G270" s="64">
        <f t="shared" si="307"/>
        <v>-0.2857142857142857</v>
      </c>
      <c r="H270" s="64">
        <f t="shared" si="307"/>
        <v>-0.16666666666666663</v>
      </c>
      <c r="I270" s="64">
        <f t="shared" si="307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2">
      <c r="A271" s="45" t="s">
        <v>112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2">
      <c r="A272" s="46" t="s">
        <v>128</v>
      </c>
      <c r="J272" s="65">
        <f>J273+J274</f>
        <v>0</v>
      </c>
      <c r="K272" s="65">
        <f t="shared" ref="K272:N272" si="309">K273+K274</f>
        <v>0</v>
      </c>
      <c r="L272" s="65">
        <f t="shared" si="309"/>
        <v>0</v>
      </c>
      <c r="M272" s="65">
        <f t="shared" si="309"/>
        <v>0</v>
      </c>
      <c r="N272" s="65">
        <f t="shared" si="309"/>
        <v>0</v>
      </c>
    </row>
    <row r="273" spans="1:14" x14ac:dyDescent="0.2">
      <c r="A273" s="44" t="s">
        <v>136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2">
      <c r="A274" s="44" t="s">
        <v>137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2">
      <c r="A275" s="45" t="s">
        <v>113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2">
      <c r="A276" s="44" t="s">
        <v>128</v>
      </c>
      <c r="J276" s="65">
        <f>J277+J278</f>
        <v>0</v>
      </c>
      <c r="K276" s="65">
        <f t="shared" ref="K276:N276" si="312">K277+K278</f>
        <v>0</v>
      </c>
      <c r="L276" s="65">
        <f t="shared" si="312"/>
        <v>0</v>
      </c>
      <c r="M276" s="65">
        <f t="shared" si="312"/>
        <v>0</v>
      </c>
      <c r="N276" s="65">
        <f t="shared" si="312"/>
        <v>0</v>
      </c>
    </row>
    <row r="277" spans="1:14" x14ac:dyDescent="0.2">
      <c r="A277" s="44" t="s">
        <v>136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2">
      <c r="A278" s="44" t="s">
        <v>137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2">
      <c r="A279" s="45" t="s">
        <v>114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2">
      <c r="A280" s="44" t="s">
        <v>128</v>
      </c>
      <c r="J280" s="65">
        <f>J281+J282</f>
        <v>0</v>
      </c>
      <c r="K280" s="65">
        <f t="shared" ref="K280:N280" si="314">K281+K282</f>
        <v>0</v>
      </c>
      <c r="L280" s="65">
        <f t="shared" si="314"/>
        <v>0</v>
      </c>
      <c r="M280" s="65">
        <f t="shared" si="314"/>
        <v>0</v>
      </c>
      <c r="N280" s="65">
        <f t="shared" si="314"/>
        <v>0</v>
      </c>
    </row>
    <row r="281" spans="1:14" x14ac:dyDescent="0.2">
      <c r="A281" s="44" t="s">
        <v>136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2">
      <c r="A282" s="44" t="s">
        <v>137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2">
      <c r="A283" s="9" t="s">
        <v>129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2">
      <c r="A284" s="46" t="s">
        <v>128</v>
      </c>
      <c r="B284" t="s">
        <v>193</v>
      </c>
      <c r="C284" s="64">
        <f>-(C283/B283-1)</f>
        <v>-0.15021876519202726</v>
      </c>
      <c r="D284" s="64">
        <f t="shared" ref="D284:I284" si="317">-(D283/C283-1)</f>
        <v>-3.2967032967033072E-2</v>
      </c>
      <c r="E284" s="64">
        <f t="shared" si="317"/>
        <v>1.2274959083469206E-3</v>
      </c>
      <c r="F284" s="64">
        <f t="shared" si="317"/>
        <v>-0.25645227365833678</v>
      </c>
      <c r="G284" s="64">
        <f t="shared" si="317"/>
        <v>-6.0971633518095869E-2</v>
      </c>
      <c r="H284" s="64">
        <f t="shared" si="317"/>
        <v>-5.5316533497234088E-2</v>
      </c>
      <c r="I284" s="64">
        <f t="shared" si="317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2">
      <c r="A285" s="46" t="s">
        <v>130</v>
      </c>
      <c r="B285" s="64">
        <f>B283/B269</f>
        <v>-17.88695652173913</v>
      </c>
      <c r="C285" s="64">
        <f t="shared" ref="C285:I285" si="318">C283/C269</f>
        <v>-32.410958904109592</v>
      </c>
      <c r="D285" s="64">
        <f t="shared" si="318"/>
        <v>-33.479452054794521</v>
      </c>
      <c r="E285" s="64">
        <f t="shared" si="318"/>
        <v>-27.738636363636363</v>
      </c>
      <c r="F285" s="64">
        <f t="shared" si="318"/>
        <v>-73.023809523809518</v>
      </c>
      <c r="G285" s="64">
        <f t="shared" si="318"/>
        <v>-108.46666666666667</v>
      </c>
      <c r="H285" s="64">
        <f t="shared" si="318"/>
        <v>-137.36000000000001</v>
      </c>
      <c r="I285" s="64">
        <f t="shared" si="318"/>
        <v>-39.627450980392155</v>
      </c>
      <c r="J285" s="67">
        <f>I285</f>
        <v>-39.627450980392155</v>
      </c>
      <c r="K285" s="67">
        <f t="shared" ref="K285:N285" si="319">J285</f>
        <v>-39.627450980392155</v>
      </c>
      <c r="L285" s="67">
        <f t="shared" si="319"/>
        <v>-39.627450980392155</v>
      </c>
      <c r="M285" s="67">
        <f t="shared" si="319"/>
        <v>-39.627450980392155</v>
      </c>
      <c r="N285" s="67">
        <f t="shared" si="319"/>
        <v>-39.627450980392155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2">
      <c r="A287" s="46" t="s">
        <v>128</v>
      </c>
      <c r="B287" t="s">
        <v>193</v>
      </c>
      <c r="C287" s="64">
        <f>C286/B286-1</f>
        <v>9.5238095238095344E-2</v>
      </c>
      <c r="D287" s="64">
        <f t="shared" ref="D287:I287" si="321">D286/C286-1</f>
        <v>1.304347826086949E-2</v>
      </c>
      <c r="E287" s="64">
        <f t="shared" si="321"/>
        <v>-6.8669527896995763E-2</v>
      </c>
      <c r="F287" s="64">
        <f t="shared" si="321"/>
        <v>-0.10138248847926268</v>
      </c>
      <c r="G287" s="64">
        <f t="shared" si="321"/>
        <v>9.7435897435897534E-2</v>
      </c>
      <c r="H287" s="64">
        <f t="shared" si="321"/>
        <v>3.7383177570093462E-2</v>
      </c>
      <c r="I287" s="64">
        <f t="shared" si="321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2">
      <c r="A288" s="46" t="s">
        <v>132</v>
      </c>
      <c r="B288" s="64">
        <f>B286/B269</f>
        <v>1.826086956521739</v>
      </c>
      <c r="C288" s="64">
        <f t="shared" ref="C288:I288" si="322">C286/C269</f>
        <v>3.1506849315068495</v>
      </c>
      <c r="D288" s="64">
        <f t="shared" si="322"/>
        <v>3.1917808219178081</v>
      </c>
      <c r="E288" s="64">
        <f t="shared" si="322"/>
        <v>2.4659090909090908</v>
      </c>
      <c r="F288" s="64">
        <f t="shared" si="322"/>
        <v>4.6428571428571432</v>
      </c>
      <c r="G288" s="64">
        <f t="shared" si="322"/>
        <v>7.1333333333333337</v>
      </c>
      <c r="H288" s="64">
        <f t="shared" si="322"/>
        <v>8.8800000000000008</v>
      </c>
      <c r="I288" s="64">
        <f t="shared" si="322"/>
        <v>2.1568627450980391</v>
      </c>
      <c r="J288" s="64">
        <f>J286/J269</f>
        <v>2.1568627450980391</v>
      </c>
      <c r="K288" s="64">
        <f t="shared" ref="K288:N288" si="323">K286/K269</f>
        <v>2.1568627450980391</v>
      </c>
      <c r="L288" s="64">
        <f t="shared" si="323"/>
        <v>2.1568627450980391</v>
      </c>
      <c r="M288" s="64">
        <f t="shared" si="323"/>
        <v>2.1568627450980391</v>
      </c>
      <c r="N288" s="64">
        <f t="shared" si="323"/>
        <v>2.1568627450980391</v>
      </c>
    </row>
    <row r="289" spans="1:14" x14ac:dyDescent="0.2">
      <c r="A289" s="46" t="s">
        <v>139</v>
      </c>
      <c r="B289" s="64">
        <f>B286/B296</f>
        <v>0.43388429752066116</v>
      </c>
      <c r="C289" s="64">
        <f t="shared" ref="C289:I289" si="324">C286/C296</f>
        <v>0.45009784735812131</v>
      </c>
      <c r="D289" s="64">
        <f t="shared" si="324"/>
        <v>0.43714821763602252</v>
      </c>
      <c r="E289" s="64">
        <f t="shared" si="324"/>
        <v>0.36348408710217756</v>
      </c>
      <c r="F289" s="64">
        <f t="shared" si="324"/>
        <v>0.2932330827067669</v>
      </c>
      <c r="G289" s="64">
        <f t="shared" si="324"/>
        <v>0.25783132530120484</v>
      </c>
      <c r="H289" s="64">
        <f t="shared" si="324"/>
        <v>0.2846153846153846</v>
      </c>
      <c r="I289" s="64">
        <f t="shared" si="324"/>
        <v>0.27883396704689478</v>
      </c>
      <c r="J289" s="64">
        <f>I289</f>
        <v>0.27883396704689478</v>
      </c>
      <c r="K289" s="64">
        <f t="shared" ref="K289:N289" si="325">J289</f>
        <v>0.27883396704689478</v>
      </c>
      <c r="L289" s="64">
        <f t="shared" si="325"/>
        <v>0.27883396704689478</v>
      </c>
      <c r="M289" s="64">
        <f t="shared" si="325"/>
        <v>0.27883396704689478</v>
      </c>
      <c r="N289" s="64">
        <f t="shared" si="325"/>
        <v>0.27883396704689478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2">
      <c r="A291" s="46" t="s">
        <v>128</v>
      </c>
      <c r="B291" t="s">
        <v>193</v>
      </c>
      <c r="C291" s="64">
        <f>(C290/B290)-1</f>
        <v>0.145125716806352</v>
      </c>
      <c r="D291" s="64">
        <f t="shared" ref="D291:I291" si="327">D290/C290-1</f>
        <v>3.1201848998459125E-2</v>
      </c>
      <c r="E291" s="64">
        <f t="shared" si="327"/>
        <v>-7.097497198356395E-3</v>
      </c>
      <c r="F291" s="64">
        <f t="shared" si="327"/>
        <v>0.22723852520692245</v>
      </c>
      <c r="G291" s="64">
        <f t="shared" si="327"/>
        <v>6.3151440833844275E-2</v>
      </c>
      <c r="H291" s="64">
        <f t="shared" si="327"/>
        <v>5.4209919261822392E-2</v>
      </c>
      <c r="I291" s="64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2">
      <c r="A292" s="46" t="s">
        <v>130</v>
      </c>
      <c r="B292" s="64">
        <f>B290/B269</f>
        <v>-19.713043478260868</v>
      </c>
      <c r="C292" s="64">
        <f t="shared" ref="C292:I292" si="329">C290/C269</f>
        <v>-35.561643835616437</v>
      </c>
      <c r="D292" s="64">
        <f t="shared" si="329"/>
        <v>-36.671232876712331</v>
      </c>
      <c r="E292" s="64">
        <f t="shared" si="329"/>
        <v>-30.204545454545453</v>
      </c>
      <c r="F292" s="64">
        <f t="shared" si="329"/>
        <v>-77.666666666666671</v>
      </c>
      <c r="G292" s="64">
        <f t="shared" si="329"/>
        <v>-115.6</v>
      </c>
      <c r="H292" s="64">
        <f t="shared" si="329"/>
        <v>-146.24</v>
      </c>
      <c r="I292" s="64">
        <f t="shared" si="329"/>
        <v>-41.784313725490193</v>
      </c>
      <c r="J292" s="64">
        <f>I292</f>
        <v>-41.784313725490193</v>
      </c>
      <c r="K292" s="64">
        <f t="shared" ref="K292:N293" si="330">J292</f>
        <v>-41.784313725490193</v>
      </c>
      <c r="L292" s="64">
        <f t="shared" si="330"/>
        <v>-41.784313725490193</v>
      </c>
      <c r="M292" s="64">
        <f t="shared" si="330"/>
        <v>-41.784313725490193</v>
      </c>
      <c r="N292" s="64">
        <f t="shared" si="330"/>
        <v>-41.784313725490193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2">
      <c r="A294" s="46" t="s">
        <v>128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2">
      <c r="A295" s="46" t="s">
        <v>132</v>
      </c>
      <c r="J295" s="64">
        <f>I295</f>
        <v>0</v>
      </c>
      <c r="K295" s="64">
        <f t="shared" ref="K295:N295" si="331">J295</f>
        <v>0</v>
      </c>
      <c r="L295" s="64">
        <f t="shared" si="331"/>
        <v>0</v>
      </c>
      <c r="M295" s="64">
        <f t="shared" si="331"/>
        <v>0</v>
      </c>
      <c r="N295" s="64">
        <f t="shared" si="331"/>
        <v>0</v>
      </c>
    </row>
    <row r="296" spans="1:14" x14ac:dyDescent="0.2">
      <c r="A296" s="74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2">
      <c r="A297" s="46" t="s">
        <v>128</v>
      </c>
      <c r="B297" t="s">
        <v>193</v>
      </c>
      <c r="C297" s="64">
        <f>C296/B296-1</f>
        <v>5.5785123966942241E-2</v>
      </c>
      <c r="D297" s="64">
        <f t="shared" ref="D297:I297" si="333">D296/C296-1</f>
        <v>4.3052837573385627E-2</v>
      </c>
      <c r="E297" s="64">
        <f t="shared" si="333"/>
        <v>0.12007504690431525</v>
      </c>
      <c r="F297" s="64">
        <f t="shared" si="333"/>
        <v>0.11390284757118918</v>
      </c>
      <c r="G297" s="64">
        <f t="shared" si="333"/>
        <v>0.24812030075187974</v>
      </c>
      <c r="H297" s="64">
        <f t="shared" si="333"/>
        <v>-6.0240963855421659E-2</v>
      </c>
      <c r="I297" s="64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2">
      <c r="A298" s="46" t="s">
        <v>132</v>
      </c>
      <c r="B298" s="64">
        <f>B296/B269</f>
        <v>4.2086956521739127</v>
      </c>
      <c r="C298" s="64">
        <f t="shared" ref="C298:I298" si="335">C296/C269</f>
        <v>7</v>
      </c>
      <c r="D298" s="64">
        <f t="shared" si="335"/>
        <v>7.3013698630136989</v>
      </c>
      <c r="E298" s="64">
        <f t="shared" si="335"/>
        <v>6.7840909090909092</v>
      </c>
      <c r="F298" s="64">
        <f t="shared" si="335"/>
        <v>15.833333333333334</v>
      </c>
      <c r="G298" s="64">
        <f t="shared" si="335"/>
        <v>27.666666666666668</v>
      </c>
      <c r="H298" s="64">
        <f t="shared" si="335"/>
        <v>31.2</v>
      </c>
      <c r="I298" s="64">
        <f t="shared" si="335"/>
        <v>7.7352941176470589</v>
      </c>
      <c r="J298" s="64">
        <f>I298</f>
        <v>7.7352941176470589</v>
      </c>
      <c r="K298" s="64">
        <f t="shared" ref="K298:N298" si="336">J298</f>
        <v>7.7352941176470589</v>
      </c>
      <c r="L298" s="64">
        <f t="shared" si="336"/>
        <v>7.7352941176470589</v>
      </c>
      <c r="M298" s="64">
        <f t="shared" si="336"/>
        <v>7.7352941176470589</v>
      </c>
      <c r="N298" s="64">
        <f t="shared" si="336"/>
        <v>7.7352941176470589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0">
        <f>J302+J306+J310+J314</f>
        <v>2346</v>
      </c>
      <c r="K300" s="70">
        <f t="shared" ref="K300:N300" si="337">K302+K306+K310+K314</f>
        <v>2346</v>
      </c>
      <c r="L300" s="70">
        <f t="shared" si="337"/>
        <v>2346</v>
      </c>
      <c r="M300" s="70">
        <f t="shared" si="337"/>
        <v>2346</v>
      </c>
      <c r="N300" s="70">
        <f t="shared" si="337"/>
        <v>2346</v>
      </c>
    </row>
    <row r="301" spans="1:14" x14ac:dyDescent="0.2">
      <c r="A301" s="44" t="s">
        <v>128</v>
      </c>
      <c r="B301" t="s">
        <v>193</v>
      </c>
      <c r="C301" s="64">
        <f>C300/B300-1</f>
        <v>-1.3622603430877955E-2</v>
      </c>
      <c r="D301" s="64">
        <f t="shared" ref="D301:H301" si="338">D300/C300-1</f>
        <v>4.4501278772378416E-2</v>
      </c>
      <c r="E301" s="64">
        <f t="shared" si="338"/>
        <v>-7.6395690499510338E-2</v>
      </c>
      <c r="F301" s="64">
        <f t="shared" si="338"/>
        <v>1.0604453870625585E-2</v>
      </c>
      <c r="G301" s="64">
        <f t="shared" si="338"/>
        <v>-3.147953830010497E-2</v>
      </c>
      <c r="H301" s="64">
        <f t="shared" si="338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39">K300/J300-1</f>
        <v>0</v>
      </c>
      <c r="L301" s="63">
        <f t="shared" si="339"/>
        <v>0</v>
      </c>
      <c r="M301" s="63">
        <f t="shared" si="339"/>
        <v>0</v>
      </c>
      <c r="N301" s="63">
        <f t="shared" si="339"/>
        <v>0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2">
      <c r="A303" s="46" t="s">
        <v>128</v>
      </c>
      <c r="E303" t="s">
        <v>193</v>
      </c>
      <c r="F303" s="64">
        <f>F302/E302-1</f>
        <v>2.9174425822470429E-2</v>
      </c>
      <c r="G303" s="64">
        <f t="shared" ref="G303:I303" si="341">G302/F302-1</f>
        <v>-9.6501809408926498E-3</v>
      </c>
      <c r="H303" s="64">
        <f t="shared" si="341"/>
        <v>0.2095006090133984</v>
      </c>
      <c r="I303" s="64">
        <f t="shared" si="341"/>
        <v>5.4380664652567967E-2</v>
      </c>
      <c r="J303" s="65">
        <f>J304+J305</f>
        <v>0</v>
      </c>
      <c r="K303" s="65">
        <f t="shared" ref="K303:N303" si="342">K304+K305</f>
        <v>0</v>
      </c>
      <c r="L303" s="65">
        <f t="shared" si="342"/>
        <v>0</v>
      </c>
      <c r="M303" s="65">
        <f t="shared" si="342"/>
        <v>0</v>
      </c>
      <c r="N303" s="65">
        <f t="shared" si="342"/>
        <v>0</v>
      </c>
    </row>
    <row r="304" spans="1:14" x14ac:dyDescent="0.2">
      <c r="A304" s="44" t="s">
        <v>136</v>
      </c>
      <c r="E304" t="s">
        <v>193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2">
      <c r="A305" s="44" t="s">
        <v>137</v>
      </c>
      <c r="E305" t="s">
        <v>193</v>
      </c>
      <c r="F305" s="71">
        <f>F303-F304</f>
        <v>-8.2557417752956996E-4</v>
      </c>
      <c r="G305" s="71">
        <f t="shared" ref="G305:I305" si="344">G303-G304</f>
        <v>3.4981905910735044E-4</v>
      </c>
      <c r="H305" s="71">
        <f t="shared" si="344"/>
        <v>-4.9939098660159442E-4</v>
      </c>
      <c r="I305" s="71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2">
      <c r="A307" s="44" t="s">
        <v>128</v>
      </c>
      <c r="E307" t="s">
        <v>193</v>
      </c>
      <c r="F307" s="64">
        <f>F306/E306-1</f>
        <v>-0.18055555555555558</v>
      </c>
      <c r="G307" s="64">
        <f t="shared" ref="G307:I307" si="346">G306/F306-1</f>
        <v>-0.24576271186440679</v>
      </c>
      <c r="H307" s="64">
        <f t="shared" si="346"/>
        <v>0.1685393258426966</v>
      </c>
      <c r="I307" s="64">
        <f t="shared" si="346"/>
        <v>-9.6153846153845812E-3</v>
      </c>
      <c r="J307" s="65">
        <f>J308+J309</f>
        <v>0</v>
      </c>
      <c r="K307" s="65">
        <f t="shared" ref="K307:N307" si="347">K308+K309</f>
        <v>0</v>
      </c>
      <c r="L307" s="65">
        <f t="shared" si="347"/>
        <v>0</v>
      </c>
      <c r="M307" s="65">
        <f t="shared" si="347"/>
        <v>0</v>
      </c>
      <c r="N307" s="65">
        <f t="shared" si="347"/>
        <v>0</v>
      </c>
    </row>
    <row r="308" spans="1:14" x14ac:dyDescent="0.2">
      <c r="A308" s="44" t="s">
        <v>136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2">
      <c r="A309" s="44" t="s">
        <v>137</v>
      </c>
      <c r="E309" t="s">
        <v>193</v>
      </c>
      <c r="F309" s="64">
        <f>F307-F308</f>
        <v>-5.5555555555558689E-4</v>
      </c>
      <c r="G309" s="64">
        <f t="shared" ref="G309:I309" si="348">G307-G308</f>
        <v>4.237288135593209E-3</v>
      </c>
      <c r="H309" s="64">
        <f t="shared" si="348"/>
        <v>-1.4606741573034154E-3</v>
      </c>
      <c r="I309" s="64">
        <f t="shared" si="348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2">
      <c r="A311" s="44" t="s">
        <v>128</v>
      </c>
      <c r="E311" t="s">
        <v>193</v>
      </c>
      <c r="F311" s="64">
        <f>F310/E310-1</f>
        <v>-0.1428571428571429</v>
      </c>
      <c r="G311" s="64">
        <f t="shared" ref="G311:I311" si="350">G310/F310-1</f>
        <v>4.1666666666666741E-2</v>
      </c>
      <c r="H311" s="64">
        <f t="shared" si="350"/>
        <v>0.15999999999999992</v>
      </c>
      <c r="I311" s="64">
        <f t="shared" si="350"/>
        <v>-0.10344827586206895</v>
      </c>
      <c r="J311" s="65">
        <f>J312+J313</f>
        <v>0</v>
      </c>
      <c r="K311" s="65">
        <f t="shared" ref="K311:N311" si="351">K312+K313</f>
        <v>0</v>
      </c>
      <c r="L311" s="65">
        <f t="shared" si="351"/>
        <v>0</v>
      </c>
      <c r="M311" s="65">
        <f t="shared" si="351"/>
        <v>0</v>
      </c>
      <c r="N311" s="65">
        <f t="shared" si="351"/>
        <v>0</v>
      </c>
    </row>
    <row r="312" spans="1:14" x14ac:dyDescent="0.2">
      <c r="A312" s="44" t="s">
        <v>136</v>
      </c>
      <c r="E312" t="s">
        <v>193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2">
      <c r="A313" s="44" t="s">
        <v>137</v>
      </c>
      <c r="E313" t="s">
        <v>193</v>
      </c>
      <c r="F313" s="64">
        <f>F311-F312</f>
        <v>-2.8571428571428914E-3</v>
      </c>
      <c r="G313" s="64">
        <f t="shared" ref="G313:I313" si="352">G311-G312</f>
        <v>1.6666666666667398E-3</v>
      </c>
      <c r="H313" s="64">
        <f t="shared" si="352"/>
        <v>0</v>
      </c>
      <c r="I313" s="64">
        <f t="shared" si="352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0">
        <f>I314*(1+J315)</f>
        <v>123</v>
      </c>
      <c r="K314" s="70">
        <f t="shared" ref="K314:N314" si="353">J314*(1+K315)</f>
        <v>123</v>
      </c>
      <c r="L314" s="70">
        <f t="shared" si="353"/>
        <v>123</v>
      </c>
      <c r="M314" s="70">
        <f t="shared" si="353"/>
        <v>123</v>
      </c>
      <c r="N314" s="70">
        <f t="shared" si="353"/>
        <v>123</v>
      </c>
    </row>
    <row r="315" spans="1:14" x14ac:dyDescent="0.2">
      <c r="A315" s="44" t="s">
        <v>128</v>
      </c>
      <c r="E315" t="s">
        <v>193</v>
      </c>
      <c r="F315" s="64">
        <f>F314/E314-1</f>
        <v>2.9126213592232997E-2</v>
      </c>
      <c r="G315" s="64">
        <f t="shared" ref="G315:I315" si="354">G314/F314-1</f>
        <v>-0.15094339622641506</v>
      </c>
      <c r="H315" s="64">
        <f t="shared" si="354"/>
        <v>-4.4444444444444398E-2</v>
      </c>
      <c r="I315" s="64">
        <f t="shared" si="354"/>
        <v>0.43023255813953498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</row>
    <row r="316" spans="1:14" x14ac:dyDescent="0.2">
      <c r="A316" s="44" t="s">
        <v>136</v>
      </c>
      <c r="E316" t="s">
        <v>193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2">
      <c r="A317" s="44" t="s">
        <v>137</v>
      </c>
      <c r="E317" t="s">
        <v>193</v>
      </c>
      <c r="F317" s="64">
        <f>F315-F316</f>
        <v>-8.7378640776700212E-4</v>
      </c>
      <c r="G317" s="64">
        <f t="shared" ref="G317:I317" si="355">G315-G316</f>
        <v>-9.4339622641506637E-4</v>
      </c>
      <c r="H317" s="64">
        <f t="shared" si="355"/>
        <v>-4.4444444444443967E-3</v>
      </c>
      <c r="I317" s="64">
        <f t="shared" si="355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2">
      <c r="A318" s="9" t="s">
        <v>129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2">
      <c r="A319" s="46" t="s">
        <v>128</v>
      </c>
      <c r="B319" t="s">
        <v>193</v>
      </c>
      <c r="C319" s="64">
        <f>C318/B318-1</f>
        <v>-3.9252336448598157E-2</v>
      </c>
      <c r="D319" s="64">
        <f t="shared" ref="D319:I319" si="358">D318/C318-1</f>
        <v>-1.7509727626459193E-2</v>
      </c>
      <c r="E319" s="64">
        <f t="shared" si="358"/>
        <v>-0.32079207920792074</v>
      </c>
      <c r="F319" s="64">
        <f t="shared" si="358"/>
        <v>-2.6239067055393583E-2</v>
      </c>
      <c r="G319" s="64">
        <f t="shared" si="358"/>
        <v>-3.59281437125748E-2</v>
      </c>
      <c r="H319" s="64">
        <f t="shared" si="358"/>
        <v>0.76708074534161486</v>
      </c>
      <c r="I319" s="64">
        <f t="shared" si="358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2">
      <c r="A320" s="46" t="s">
        <v>130</v>
      </c>
      <c r="B320" s="64">
        <f>B318/B300</f>
        <v>0.26992936427850656</v>
      </c>
      <c r="C320" s="64">
        <f t="shared" ref="C320:I320" si="359">C318/C300</f>
        <v>0.26291560102301792</v>
      </c>
      <c r="D320" s="64">
        <f t="shared" si="359"/>
        <v>0.24730656219392752</v>
      </c>
      <c r="E320" s="64">
        <f t="shared" si="359"/>
        <v>0.18186638388123011</v>
      </c>
      <c r="F320" s="64">
        <f t="shared" si="359"/>
        <v>0.17523609653725078</v>
      </c>
      <c r="G320" s="64">
        <f t="shared" si="359"/>
        <v>0.17443120260021669</v>
      </c>
      <c r="H320" s="64">
        <f t="shared" si="359"/>
        <v>0.25804988662131517</v>
      </c>
      <c r="I320" s="64">
        <f t="shared" si="359"/>
        <v>0.29454390451832907</v>
      </c>
      <c r="J320" s="67">
        <f>I320</f>
        <v>0.29454390451832907</v>
      </c>
      <c r="K320" s="67">
        <f t="shared" ref="K320:N320" si="360">J320</f>
        <v>0.29454390451832907</v>
      </c>
      <c r="L320" s="67">
        <f t="shared" si="360"/>
        <v>0.29454390451832907</v>
      </c>
      <c r="M320" s="67">
        <f t="shared" si="360"/>
        <v>0.29454390451832907</v>
      </c>
      <c r="N320" s="67">
        <f t="shared" si="360"/>
        <v>0.29454390451832907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2">
      <c r="A322" s="46" t="s">
        <v>128</v>
      </c>
      <c r="B322" t="s">
        <v>193</v>
      </c>
      <c r="C322" s="64">
        <f>C321/B321-1</f>
        <v>0.5</v>
      </c>
      <c r="D322" s="64">
        <f t="shared" ref="D322:I322" si="362">D321/C321-1</f>
        <v>3.7037037037036979E-2</v>
      </c>
      <c r="E322" s="64">
        <f t="shared" si="362"/>
        <v>0.1785714285714286</v>
      </c>
      <c r="F322" s="64">
        <f t="shared" si="362"/>
        <v>-6.0606060606060552E-2</v>
      </c>
      <c r="G322" s="64">
        <f t="shared" si="362"/>
        <v>-0.19354838709677424</v>
      </c>
      <c r="H322" s="64">
        <f t="shared" si="362"/>
        <v>4.0000000000000036E-2</v>
      </c>
      <c r="I322" s="64">
        <f t="shared" si="362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2">
      <c r="A323" s="46" t="s">
        <v>132</v>
      </c>
      <c r="B323" s="64">
        <f>B321/B300</f>
        <v>9.0817356205852677E-3</v>
      </c>
      <c r="C323" s="64">
        <f t="shared" ref="C323:I323" si="363">C321/C300</f>
        <v>1.3810741687979539E-2</v>
      </c>
      <c r="D323" s="64">
        <f t="shared" si="363"/>
        <v>1.3712047012732615E-2</v>
      </c>
      <c r="E323" s="64">
        <f t="shared" si="363"/>
        <v>1.7497348886532343E-2</v>
      </c>
      <c r="F323" s="64">
        <f t="shared" si="363"/>
        <v>1.6264428121720881E-2</v>
      </c>
      <c r="G323" s="64">
        <f t="shared" si="363"/>
        <v>1.3542795232936078E-2</v>
      </c>
      <c r="H323" s="64">
        <f t="shared" si="363"/>
        <v>1.1791383219954649E-2</v>
      </c>
      <c r="I323" s="64">
        <f t="shared" si="363"/>
        <v>9.3776641091219103E-3</v>
      </c>
      <c r="J323" s="64">
        <f>I323</f>
        <v>9.3776641091219103E-3</v>
      </c>
      <c r="K323" s="64">
        <f t="shared" ref="K323:N324" si="364">J323</f>
        <v>9.3776641091219103E-3</v>
      </c>
      <c r="L323" s="64">
        <f t="shared" si="364"/>
        <v>9.3776641091219103E-3</v>
      </c>
      <c r="M323" s="64">
        <f t="shared" si="364"/>
        <v>9.3776641091219103E-3</v>
      </c>
      <c r="N323" s="64">
        <f t="shared" si="364"/>
        <v>9.3776641091219103E-3</v>
      </c>
    </row>
    <row r="324" spans="1:14" x14ac:dyDescent="0.2">
      <c r="A324" s="46" t="s">
        <v>139</v>
      </c>
      <c r="B324" s="64">
        <f>B321/B331</f>
        <v>0.14754098360655737</v>
      </c>
      <c r="C324" s="64">
        <f t="shared" ref="C324:I324" si="365">C321/C331</f>
        <v>0.216</v>
      </c>
      <c r="D324" s="64">
        <f t="shared" si="365"/>
        <v>0.224</v>
      </c>
      <c r="E324" s="64">
        <f t="shared" si="365"/>
        <v>0.28695652173913044</v>
      </c>
      <c r="F324" s="64">
        <f t="shared" si="365"/>
        <v>0.31</v>
      </c>
      <c r="G324" s="64">
        <f t="shared" si="365"/>
        <v>0.3125</v>
      </c>
      <c r="H324" s="64">
        <f t="shared" si="365"/>
        <v>0.41269841269841268</v>
      </c>
      <c r="I324" s="64">
        <f t="shared" si="365"/>
        <v>0.44897959183673469</v>
      </c>
      <c r="J324" s="64">
        <f>I324</f>
        <v>0.44897959183673469</v>
      </c>
      <c r="K324" s="64">
        <f t="shared" si="364"/>
        <v>0.44897959183673469</v>
      </c>
      <c r="L324" s="64">
        <f t="shared" si="364"/>
        <v>0.44897959183673469</v>
      </c>
      <c r="M324" s="64">
        <f t="shared" si="364"/>
        <v>0.44897959183673469</v>
      </c>
      <c r="N324" s="64">
        <f t="shared" si="364"/>
        <v>0.44897959183673469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2">
      <c r="A326" s="46" t="s">
        <v>128</v>
      </c>
      <c r="B326" t="s">
        <v>193</v>
      </c>
      <c r="C326" s="64">
        <f>C325/B325-1</f>
        <v>-5.8027079303675011E-2</v>
      </c>
      <c r="D326" s="64">
        <f t="shared" ref="D326:I326" si="367">D325/C325-1</f>
        <v>-2.0533880903490731E-2</v>
      </c>
      <c r="E326" s="64">
        <f t="shared" si="367"/>
        <v>-0.35010482180293501</v>
      </c>
      <c r="F326" s="64">
        <f t="shared" si="367"/>
        <v>-2.2580645161290325E-2</v>
      </c>
      <c r="G326" s="64">
        <f t="shared" si="367"/>
        <v>-1.980198019801982E-2</v>
      </c>
      <c r="H326" s="64">
        <f t="shared" si="367"/>
        <v>0.82828282828282829</v>
      </c>
      <c r="I326" s="64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2">
      <c r="A327" s="46" t="s">
        <v>130</v>
      </c>
      <c r="B327" s="64">
        <f>B325/B300</f>
        <v>0.26084762865792127</v>
      </c>
      <c r="C327" s="64">
        <f t="shared" ref="C327:I327" si="369">C325/C300</f>
        <v>0.24910485933503837</v>
      </c>
      <c r="D327" s="64">
        <f t="shared" si="369"/>
        <v>0.23359451518119489</v>
      </c>
      <c r="E327" s="64">
        <f t="shared" si="369"/>
        <v>0.16436903499469777</v>
      </c>
      <c r="F327" s="64">
        <f t="shared" si="369"/>
        <v>0.1589716684155299</v>
      </c>
      <c r="G327" s="64">
        <f t="shared" si="369"/>
        <v>0.16088840736728061</v>
      </c>
      <c r="H327" s="64">
        <f t="shared" si="369"/>
        <v>0.24625850340136055</v>
      </c>
      <c r="I327" s="64">
        <f t="shared" si="369"/>
        <v>0.28516624040920718</v>
      </c>
      <c r="J327" s="64">
        <f>I327</f>
        <v>0.28516624040920718</v>
      </c>
      <c r="K327" s="64">
        <f t="shared" ref="K327:N327" si="370">J327</f>
        <v>0.28516624040920718</v>
      </c>
      <c r="L327" s="64">
        <f t="shared" si="370"/>
        <v>0.28516624040920718</v>
      </c>
      <c r="M327" s="64">
        <f t="shared" si="370"/>
        <v>0.28516624040920718</v>
      </c>
      <c r="N327" s="64">
        <f t="shared" si="370"/>
        <v>0.28516624040920718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70">
        <f>J300*J330</f>
        <v>9</v>
      </c>
      <c r="K328" s="70">
        <f t="shared" ref="K328:N328" si="371">K300*K330</f>
        <v>9</v>
      </c>
      <c r="L328" s="70">
        <f t="shared" si="371"/>
        <v>9</v>
      </c>
      <c r="M328" s="70">
        <f t="shared" si="371"/>
        <v>9</v>
      </c>
      <c r="N328" s="70">
        <f t="shared" si="371"/>
        <v>9</v>
      </c>
    </row>
    <row r="329" spans="1:14" x14ac:dyDescent="0.2">
      <c r="A329" s="46" t="s">
        <v>128</v>
      </c>
      <c r="E329" t="s">
        <v>193</v>
      </c>
      <c r="F329" s="64">
        <f>F328/E328-1</f>
        <v>-0.18181818181818177</v>
      </c>
      <c r="G329" s="64">
        <f t="shared" ref="G329:I329" si="372">G328/F328-1</f>
        <v>-0.33333333333333337</v>
      </c>
      <c r="H329" s="64">
        <f t="shared" si="372"/>
        <v>-0.41666666666666663</v>
      </c>
      <c r="I329" s="64">
        <f t="shared" si="372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2">
      <c r="A330" s="46" t="s">
        <v>132</v>
      </c>
      <c r="E330" s="64">
        <f>E328/E300</f>
        <v>1.166489925768823E-2</v>
      </c>
      <c r="F330" s="64">
        <f t="shared" ref="F330:I330" si="373">F328/F300</f>
        <v>9.4438614900314802E-3</v>
      </c>
      <c r="G330" s="64">
        <f t="shared" si="373"/>
        <v>6.5005417118093175E-3</v>
      </c>
      <c r="H330" s="64">
        <f t="shared" si="373"/>
        <v>3.1746031746031746E-3</v>
      </c>
      <c r="I330" s="64">
        <f t="shared" si="373"/>
        <v>3.8363171355498722E-3</v>
      </c>
      <c r="J330" s="64">
        <f>I330</f>
        <v>3.8363171355498722E-3</v>
      </c>
      <c r="K330" s="64">
        <f t="shared" ref="K330:N330" si="374">J330</f>
        <v>3.8363171355498722E-3</v>
      </c>
      <c r="L330" s="64">
        <f t="shared" si="374"/>
        <v>3.8363171355498722E-3</v>
      </c>
      <c r="M330" s="64">
        <f t="shared" si="374"/>
        <v>3.8363171355498722E-3</v>
      </c>
      <c r="N330" s="64">
        <f t="shared" si="374"/>
        <v>3.8363171355498722E-3</v>
      </c>
    </row>
    <row r="331" spans="1:14" x14ac:dyDescent="0.2">
      <c r="A331" s="74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0">
        <f>J300*J333</f>
        <v>49</v>
      </c>
      <c r="K331" s="70">
        <f t="shared" ref="K331:N331" si="375">K300*K333</f>
        <v>49</v>
      </c>
      <c r="L331" s="70">
        <f t="shared" si="375"/>
        <v>49</v>
      </c>
      <c r="M331" s="70">
        <f t="shared" si="375"/>
        <v>49</v>
      </c>
      <c r="N331" s="70">
        <f t="shared" si="375"/>
        <v>49</v>
      </c>
    </row>
    <row r="332" spans="1:14" x14ac:dyDescent="0.2">
      <c r="A332" s="46" t="s">
        <v>128</v>
      </c>
      <c r="B332" t="s">
        <v>193</v>
      </c>
      <c r="C332" s="64">
        <f>C331/B331-1</f>
        <v>2.4590163934426146E-2</v>
      </c>
      <c r="D332" s="64">
        <f t="shared" ref="D332:I332" si="376">D331/C331-1</f>
        <v>0</v>
      </c>
      <c r="E332" s="64">
        <f t="shared" si="376"/>
        <v>-7.999999999999996E-2</v>
      </c>
      <c r="F332" s="64">
        <f t="shared" si="376"/>
        <v>-0.13043478260869568</v>
      </c>
      <c r="G332" s="64">
        <f t="shared" si="376"/>
        <v>-0.19999999999999996</v>
      </c>
      <c r="H332" s="64">
        <f t="shared" si="376"/>
        <v>-0.21250000000000002</v>
      </c>
      <c r="I332" s="64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2">
      <c r="A333" s="46" t="s">
        <v>132</v>
      </c>
      <c r="B333" s="64">
        <f>B331/B300</f>
        <v>6.1553985872855703E-2</v>
      </c>
      <c r="C333" s="64">
        <f t="shared" ref="C333:I333" si="378">C331/C300</f>
        <v>6.3938618925831206E-2</v>
      </c>
      <c r="D333" s="64">
        <f t="shared" si="378"/>
        <v>6.1214495592556317E-2</v>
      </c>
      <c r="E333" s="64">
        <f t="shared" si="378"/>
        <v>6.097560975609756E-2</v>
      </c>
      <c r="F333" s="64">
        <f t="shared" si="378"/>
        <v>5.2465897166841552E-2</v>
      </c>
      <c r="G333" s="64">
        <f t="shared" si="378"/>
        <v>4.3336944745395449E-2</v>
      </c>
      <c r="H333" s="64">
        <f t="shared" si="378"/>
        <v>2.8571428571428571E-2</v>
      </c>
      <c r="I333" s="64">
        <f t="shared" si="378"/>
        <v>2.0886615515771527E-2</v>
      </c>
      <c r="J333" s="64">
        <f>I333</f>
        <v>2.0886615515771527E-2</v>
      </c>
      <c r="K333" s="64">
        <f t="shared" ref="K333:N333" si="379">J333</f>
        <v>2.0886615515771527E-2</v>
      </c>
      <c r="L333" s="64">
        <f t="shared" si="379"/>
        <v>2.0886615515771527E-2</v>
      </c>
      <c r="M333" s="64">
        <f t="shared" si="379"/>
        <v>2.0886615515771527E-2</v>
      </c>
      <c r="N333" s="64">
        <f t="shared" si="379"/>
        <v>2.0886615515771527E-2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2">
      <c r="A336" s="44" t="s">
        <v>128</v>
      </c>
      <c r="B336" t="s">
        <v>193</v>
      </c>
      <c r="C336" s="64">
        <f>-(C335/B335-1)</f>
        <v>-4.8780487804878092E-2</v>
      </c>
      <c r="D336" s="64">
        <f t="shared" ref="D336:I336" si="381">-(D335/C335-1)</f>
        <v>1.8720930232558139</v>
      </c>
      <c r="E336" s="64">
        <f t="shared" si="381"/>
        <v>0.65333333333333332</v>
      </c>
      <c r="F336" s="64">
        <f t="shared" si="381"/>
        <v>1.2692307692307692</v>
      </c>
      <c r="G336" s="64">
        <f t="shared" si="381"/>
        <v>-0.5714285714285714</v>
      </c>
      <c r="H336" s="64">
        <f t="shared" si="381"/>
        <v>4.6363636363636367</v>
      </c>
      <c r="I336" s="64">
        <f t="shared" si="381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2">
      <c r="A337" s="45" t="s">
        <v>112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2">
      <c r="A338" s="46" t="s">
        <v>128</v>
      </c>
      <c r="J338" s="65">
        <f>J339+J340</f>
        <v>0</v>
      </c>
      <c r="K338" s="65">
        <f t="shared" ref="K338:N338" si="383">K339+K340</f>
        <v>0</v>
      </c>
      <c r="L338" s="65">
        <f t="shared" si="383"/>
        <v>0</v>
      </c>
      <c r="M338" s="65">
        <f t="shared" si="383"/>
        <v>0</v>
      </c>
      <c r="N338" s="65">
        <f t="shared" si="383"/>
        <v>0</v>
      </c>
    </row>
    <row r="339" spans="1:14" x14ac:dyDescent="0.2">
      <c r="A339" s="44" t="s">
        <v>136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2">
      <c r="A340" s="44" t="s">
        <v>137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2">
      <c r="A341" s="45" t="s">
        <v>113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2">
      <c r="A342" s="44" t="s">
        <v>128</v>
      </c>
      <c r="J342" s="65">
        <f>J343+J344</f>
        <v>0</v>
      </c>
      <c r="K342" s="65">
        <f t="shared" ref="K342:N342" si="386">K343+K344</f>
        <v>0</v>
      </c>
      <c r="L342" s="65">
        <f t="shared" si="386"/>
        <v>0</v>
      </c>
      <c r="M342" s="65">
        <f t="shared" si="386"/>
        <v>0</v>
      </c>
      <c r="N342" s="65">
        <f t="shared" si="386"/>
        <v>0</v>
      </c>
    </row>
    <row r="343" spans="1:14" x14ac:dyDescent="0.2">
      <c r="A343" s="44" t="s">
        <v>136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2">
      <c r="A344" s="44" t="s">
        <v>137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2">
      <c r="A345" s="45" t="s">
        <v>114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2">
      <c r="A346" s="44" t="s">
        <v>128</v>
      </c>
      <c r="J346" s="65">
        <f>J347+J348</f>
        <v>0</v>
      </c>
      <c r="K346" s="65">
        <f t="shared" ref="K346:N346" si="388">K347+K348</f>
        <v>0</v>
      </c>
      <c r="L346" s="65">
        <f t="shared" si="388"/>
        <v>0</v>
      </c>
      <c r="M346" s="65">
        <f t="shared" si="388"/>
        <v>0</v>
      </c>
      <c r="N346" s="65">
        <f t="shared" si="388"/>
        <v>0</v>
      </c>
    </row>
    <row r="347" spans="1:14" x14ac:dyDescent="0.2">
      <c r="A347" s="44" t="s">
        <v>136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2">
      <c r="A348" s="44" t="s">
        <v>137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2">
      <c r="A349" s="9" t="s">
        <v>129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2">
      <c r="A350" s="46" t="s">
        <v>128</v>
      </c>
      <c r="B350" t="s">
        <v>193</v>
      </c>
      <c r="C350" s="64">
        <f>-(C349/B349-1)</f>
        <v>-6.5557729941291498E-2</v>
      </c>
      <c r="D350" s="64">
        <f t="shared" ref="D350:I350" si="391">-(D349/C349-1)</f>
        <v>0.41873278236914602</v>
      </c>
      <c r="E350" s="64">
        <f t="shared" si="391"/>
        <v>-1.126382306477093</v>
      </c>
      <c r="F350" s="64">
        <f t="shared" si="391"/>
        <v>-0.25854383358098065</v>
      </c>
      <c r="G350" s="64">
        <f t="shared" si="391"/>
        <v>-9.5041322314049603E-2</v>
      </c>
      <c r="H350" s="64">
        <f t="shared" si="391"/>
        <v>-0.14285714285714279</v>
      </c>
      <c r="I350" s="64">
        <f t="shared" si="391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2">
      <c r="A351" s="46" t="s">
        <v>130</v>
      </c>
      <c r="B351" s="64">
        <f>B349/B335</f>
        <v>12.463414634146341</v>
      </c>
      <c r="C351" s="64">
        <f t="shared" ref="C351:I351" si="392">C349/C335</f>
        <v>12.662790697674419</v>
      </c>
      <c r="D351" s="64">
        <f t="shared" si="392"/>
        <v>-8.44</v>
      </c>
      <c r="E351" s="64">
        <f t="shared" si="392"/>
        <v>-51.769230769230766</v>
      </c>
      <c r="F351" s="64">
        <f t="shared" si="392"/>
        <v>242</v>
      </c>
      <c r="G351" s="64">
        <f t="shared" si="392"/>
        <v>168.63636363636363</v>
      </c>
      <c r="H351" s="64">
        <f t="shared" si="392"/>
        <v>-53</v>
      </c>
      <c r="I351" s="64">
        <f t="shared" si="392"/>
        <v>28.958333333333332</v>
      </c>
      <c r="J351" s="67">
        <f>I351</f>
        <v>28.958333333333332</v>
      </c>
      <c r="K351" s="67">
        <f t="shared" ref="K351:N351" si="393">J351</f>
        <v>28.958333333333332</v>
      </c>
      <c r="L351" s="67">
        <f t="shared" si="393"/>
        <v>28.958333333333332</v>
      </c>
      <c r="M351" s="67">
        <f t="shared" si="393"/>
        <v>28.958333333333332</v>
      </c>
      <c r="N351" s="67">
        <f t="shared" si="393"/>
        <v>28.958333333333332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2">
      <c r="A353" s="46" t="s">
        <v>128</v>
      </c>
      <c r="B353" t="s">
        <v>193</v>
      </c>
      <c r="C353" s="64">
        <f>C352/B352-1</f>
        <v>0.12000000000000011</v>
      </c>
      <c r="D353" s="64">
        <f t="shared" ref="D353:I353" si="395">D352/C352-1</f>
        <v>8.3333333333333259E-2</v>
      </c>
      <c r="E353" s="64">
        <f t="shared" si="395"/>
        <v>0.20879120879120872</v>
      </c>
      <c r="F353" s="64">
        <f t="shared" si="395"/>
        <v>5.4545454545454453E-2</v>
      </c>
      <c r="G353" s="64">
        <f t="shared" si="395"/>
        <v>-3.4482758620689613E-2</v>
      </c>
      <c r="H353" s="64">
        <f t="shared" si="395"/>
        <v>0.2589285714285714</v>
      </c>
      <c r="I353" s="64">
        <f t="shared" si="395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2">
      <c r="A354" s="46" t="s">
        <v>132</v>
      </c>
      <c r="B354" s="64">
        <f>B352/B335</f>
        <v>-0.91463414634146345</v>
      </c>
      <c r="C354" s="64">
        <f t="shared" ref="C354:I354" si="396">C352/C335</f>
        <v>-0.97674418604651159</v>
      </c>
      <c r="D354" s="64">
        <f t="shared" si="396"/>
        <v>1.2133333333333334</v>
      </c>
      <c r="E354" s="64">
        <f t="shared" si="396"/>
        <v>4.2307692307692308</v>
      </c>
      <c r="F354" s="64">
        <f t="shared" si="396"/>
        <v>-16.571428571428573</v>
      </c>
      <c r="G354" s="64">
        <f t="shared" si="396"/>
        <v>-10.181818181818182</v>
      </c>
      <c r="H354" s="64">
        <f t="shared" si="396"/>
        <v>3.5249999999999999</v>
      </c>
      <c r="I354" s="64">
        <f t="shared" si="396"/>
        <v>-1.8611111111111112</v>
      </c>
      <c r="J354" s="64">
        <f>I354</f>
        <v>-1.8611111111111112</v>
      </c>
      <c r="K354" s="64">
        <f t="shared" ref="K354:N355" si="397">J354</f>
        <v>-1.8611111111111112</v>
      </c>
      <c r="L354" s="64">
        <f t="shared" si="397"/>
        <v>-1.8611111111111112</v>
      </c>
      <c r="M354" s="64">
        <f t="shared" si="397"/>
        <v>-1.8611111111111112</v>
      </c>
      <c r="N354" s="64">
        <f t="shared" si="397"/>
        <v>-1.8611111111111112</v>
      </c>
    </row>
    <row r="355" spans="1:14" x14ac:dyDescent="0.2">
      <c r="A355" s="46" t="s">
        <v>139</v>
      </c>
      <c r="B355" s="64">
        <f>B352/B362</f>
        <v>0.10518934081346423</v>
      </c>
      <c r="C355" s="64">
        <f t="shared" ref="C355:I355" si="398">C352/C362</f>
        <v>8.9647812166488788E-2</v>
      </c>
      <c r="D355" s="64">
        <f t="shared" si="398"/>
        <v>7.3505654281098551E-2</v>
      </c>
      <c r="E355" s="64">
        <f t="shared" si="398"/>
        <v>7.586206896551724E-2</v>
      </c>
      <c r="F355" s="64">
        <f t="shared" si="398"/>
        <v>6.9336521219366412E-2</v>
      </c>
      <c r="G355" s="64">
        <f t="shared" si="398"/>
        <v>5.845511482254697E-2</v>
      </c>
      <c r="H355" s="64">
        <f t="shared" si="398"/>
        <v>7.5401069518716571E-2</v>
      </c>
      <c r="I355" s="64">
        <f t="shared" si="398"/>
        <v>7.374793615850303E-2</v>
      </c>
      <c r="J355" s="64">
        <f>I355</f>
        <v>7.374793615850303E-2</v>
      </c>
      <c r="K355" s="64">
        <f t="shared" si="397"/>
        <v>7.374793615850303E-2</v>
      </c>
      <c r="L355" s="64">
        <f t="shared" si="397"/>
        <v>7.374793615850303E-2</v>
      </c>
      <c r="M355" s="64">
        <f t="shared" si="397"/>
        <v>7.374793615850303E-2</v>
      </c>
      <c r="N355" s="64">
        <f t="shared" si="397"/>
        <v>7.374793615850303E-2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2">
      <c r="A357" s="46" t="s">
        <v>128</v>
      </c>
      <c r="B357" t="s">
        <v>193</v>
      </c>
      <c r="C357" s="64">
        <f>-(C356/B356-1)</f>
        <v>-6.9279854147675568E-2</v>
      </c>
      <c r="D357" s="64">
        <f t="shared" ref="D357:I357" si="400">-(D356/C356-1)</f>
        <v>0.38277919863597609</v>
      </c>
      <c r="E357" s="64">
        <f t="shared" si="400"/>
        <v>-1.0110497237569063</v>
      </c>
      <c r="F357" s="64">
        <f t="shared" si="400"/>
        <v>-0.24313186813186816</v>
      </c>
      <c r="G357" s="64">
        <f t="shared" si="400"/>
        <v>-8.6740331491712785E-2</v>
      </c>
      <c r="H357" s="64">
        <f t="shared" si="400"/>
        <v>-0.14946619217081847</v>
      </c>
      <c r="I357" s="64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2">
      <c r="A358" s="46" t="s">
        <v>130</v>
      </c>
      <c r="B358" s="64">
        <f>B356/B335</f>
        <v>13.378048780487806</v>
      </c>
      <c r="C358" s="64">
        <f t="shared" ref="C358:I358" si="402">C356/C335</f>
        <v>13.63953488372093</v>
      </c>
      <c r="D358" s="64">
        <f t="shared" si="402"/>
        <v>-9.6533333333333342</v>
      </c>
      <c r="E358" s="64">
        <f t="shared" si="402"/>
        <v>-56</v>
      </c>
      <c r="F358" s="64">
        <f t="shared" si="402"/>
        <v>258.57142857142856</v>
      </c>
      <c r="G358" s="64">
        <f t="shared" si="402"/>
        <v>178.81818181818181</v>
      </c>
      <c r="H358" s="64">
        <f t="shared" si="402"/>
        <v>-56.524999999999999</v>
      </c>
      <c r="I358" s="64">
        <f t="shared" si="402"/>
        <v>30.819444444444443</v>
      </c>
      <c r="J358" s="64">
        <f>I358</f>
        <v>30.819444444444443</v>
      </c>
      <c r="K358" s="64">
        <f t="shared" ref="K358:N358" si="403">J358</f>
        <v>30.819444444444443</v>
      </c>
      <c r="L358" s="64">
        <f t="shared" si="403"/>
        <v>30.819444444444443</v>
      </c>
      <c r="M358" s="64">
        <f t="shared" si="403"/>
        <v>30.819444444444443</v>
      </c>
      <c r="N358" s="64">
        <f t="shared" si="403"/>
        <v>30.819444444444443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2">
      <c r="A360" s="46" t="s">
        <v>128</v>
      </c>
      <c r="B360" t="s">
        <v>193</v>
      </c>
      <c r="C360" s="64">
        <f>C359/B359-1</f>
        <v>0.18691588785046731</v>
      </c>
      <c r="D360" s="64">
        <f t="shared" ref="D360:I360" si="405">D359/C359-1</f>
        <v>-3.3245844269466307E-2</v>
      </c>
      <c r="E360" s="64">
        <f t="shared" si="405"/>
        <v>-0.85610859728506794</v>
      </c>
      <c r="F360" s="64">
        <f t="shared" si="405"/>
        <v>1.3710691823899372</v>
      </c>
      <c r="G360" s="64">
        <f t="shared" si="405"/>
        <v>-0.156498673740053</v>
      </c>
      <c r="H360" s="64">
        <f t="shared" si="405"/>
        <v>-0.96540880503144655</v>
      </c>
      <c r="I360" s="64">
        <f t="shared" si="405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2">
      <c r="A361" s="46" t="s">
        <v>132</v>
      </c>
      <c r="B361" s="64">
        <f>B359/B335</f>
        <v>-11.74390243902439</v>
      </c>
      <c r="C361" s="64">
        <f t="shared" ref="C361:I361" si="406">C359/C335</f>
        <v>-13.290697674418604</v>
      </c>
      <c r="D361" s="64">
        <f t="shared" si="406"/>
        <v>14.733333333333333</v>
      </c>
      <c r="E361" s="64">
        <f t="shared" si="406"/>
        <v>6.115384615384615</v>
      </c>
      <c r="F361" s="64">
        <f t="shared" si="406"/>
        <v>-53.857142857142854</v>
      </c>
      <c r="G361" s="64">
        <f t="shared" si="406"/>
        <v>-28.90909090909091</v>
      </c>
      <c r="H361" s="64">
        <f t="shared" si="406"/>
        <v>0.27500000000000002</v>
      </c>
      <c r="I361" s="64">
        <f t="shared" si="406"/>
        <v>-0.69444444444444442</v>
      </c>
      <c r="J361" s="64">
        <f>I361</f>
        <v>-0.69444444444444442</v>
      </c>
      <c r="K361" s="64">
        <f t="shared" ref="K361:N361" si="407">J361</f>
        <v>-0.69444444444444442</v>
      </c>
      <c r="L361" s="64">
        <f t="shared" si="407"/>
        <v>-0.69444444444444442</v>
      </c>
      <c r="M361" s="64">
        <f t="shared" si="407"/>
        <v>-0.69444444444444442</v>
      </c>
      <c r="N361" s="64">
        <f t="shared" si="407"/>
        <v>-0.69444444444444442</v>
      </c>
    </row>
    <row r="362" spans="1:14" x14ac:dyDescent="0.2">
      <c r="A362" s="74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2">
      <c r="A363" s="46" t="s">
        <v>128</v>
      </c>
      <c r="B363" t="s">
        <v>193</v>
      </c>
      <c r="C363" s="64">
        <f>C362/B362-1</f>
        <v>0.31416549789621318</v>
      </c>
      <c r="D363" s="64">
        <f t="shared" ref="D363:I363" si="409">D362/C362-1</f>
        <v>0.32123799359658478</v>
      </c>
      <c r="E363" s="64">
        <f t="shared" si="409"/>
        <v>0.17124394184168024</v>
      </c>
      <c r="F363" s="64">
        <f t="shared" si="409"/>
        <v>0.15379310344827579</v>
      </c>
      <c r="G363" s="64">
        <f t="shared" si="409"/>
        <v>0.14524805738194857</v>
      </c>
      <c r="H363" s="64">
        <f t="shared" si="409"/>
        <v>-2.4008350730688965E-2</v>
      </c>
      <c r="I363" s="64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2">
      <c r="A364" s="46" t="s">
        <v>132</v>
      </c>
      <c r="B364" s="64">
        <f>B362/B335</f>
        <v>-8.6951219512195124</v>
      </c>
      <c r="C364" s="64">
        <f t="shared" ref="C364:I364" si="411">C362/C335</f>
        <v>-10.895348837209303</v>
      </c>
      <c r="D364" s="64">
        <f t="shared" si="411"/>
        <v>16.506666666666668</v>
      </c>
      <c r="E364" s="64">
        <f t="shared" si="411"/>
        <v>55.769230769230766</v>
      </c>
      <c r="F364" s="64">
        <f t="shared" si="411"/>
        <v>-239</v>
      </c>
      <c r="G364" s="64">
        <f t="shared" si="411"/>
        <v>-174.18181818181819</v>
      </c>
      <c r="H364" s="64">
        <f t="shared" si="411"/>
        <v>46.75</v>
      </c>
      <c r="I364" s="64">
        <f t="shared" si="411"/>
        <v>-25.236111111111111</v>
      </c>
      <c r="J364" s="64">
        <f>I364</f>
        <v>-25.236111111111111</v>
      </c>
      <c r="K364" s="64">
        <f t="shared" ref="K364:N364" si="412">J364</f>
        <v>-25.236111111111111</v>
      </c>
      <c r="L364" s="64">
        <f t="shared" si="412"/>
        <v>-25.236111111111111</v>
      </c>
      <c r="M364" s="64">
        <f t="shared" si="412"/>
        <v>-25.236111111111111</v>
      </c>
      <c r="N364" s="64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B1" workbookViewId="0">
      <selection activeCell="M15" sqref="M15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5" width="13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I3*(1+J4)</f>
        <v>46710</v>
      </c>
      <c r="K3" s="9">
        <f t="shared" ref="K3:N3" si="1">J3*(1+K4)</f>
        <v>46710</v>
      </c>
      <c r="L3" s="9">
        <f t="shared" si="1"/>
        <v>46710</v>
      </c>
      <c r="M3" s="9">
        <f t="shared" si="1"/>
        <v>46710</v>
      </c>
      <c r="N3" s="9">
        <f t="shared" si="1"/>
        <v>46710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2">D3/C3-1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I7*(1+J8)</f>
        <v>6856</v>
      </c>
      <c r="K7" s="5">
        <f t="shared" ref="K7:N7" si="3">J7*(1+K8)</f>
        <v>6856</v>
      </c>
      <c r="L7" s="5">
        <f t="shared" si="3"/>
        <v>6856</v>
      </c>
      <c r="M7" s="5">
        <f t="shared" si="3"/>
        <v>6856</v>
      </c>
      <c r="N7" s="5">
        <f t="shared" si="3"/>
        <v>6856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4">D7/C7-1</f>
        <v>6.5273588970271357E-2</v>
      </c>
      <c r="E8" s="54">
        <f t="shared" si="4"/>
        <v>-0.11445904954499497</v>
      </c>
      <c r="F8" s="54">
        <f t="shared" si="4"/>
        <v>0.10755880337976698</v>
      </c>
      <c r="G8" s="54">
        <f t="shared" si="4"/>
        <v>-0.38639175257731961</v>
      </c>
      <c r="H8" s="54">
        <f t="shared" si="4"/>
        <v>1.32627688172043</v>
      </c>
      <c r="I8" s="54">
        <f t="shared" si="4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5">C7/C3</f>
        <v>0.14337781072399308</v>
      </c>
      <c r="D9" s="54">
        <f t="shared" si="5"/>
        <v>0.14395924308588065</v>
      </c>
      <c r="E9" s="54">
        <f t="shared" si="5"/>
        <v>0.12031211363573921</v>
      </c>
      <c r="F9" s="54">
        <f t="shared" si="5"/>
        <v>0.12398701331901731</v>
      </c>
      <c r="G9" s="54">
        <f t="shared" si="5"/>
        <v>7.9565810229126011E-2</v>
      </c>
      <c r="H9" s="54">
        <f t="shared" si="5"/>
        <v>0.1554402981723472</v>
      </c>
      <c r="I9" s="54">
        <f t="shared" si="5"/>
        <v>0.14677799186469706</v>
      </c>
      <c r="J9" s="54">
        <f>I9</f>
        <v>0.14677799186469706</v>
      </c>
      <c r="K9" s="54">
        <f t="shared" ref="K9:N9" si="6">J9</f>
        <v>0.14677799186469706</v>
      </c>
      <c r="L9" s="54">
        <f t="shared" si="6"/>
        <v>0.14677799186469706</v>
      </c>
      <c r="M9" s="54">
        <f t="shared" si="6"/>
        <v>0.14677799186469706</v>
      </c>
      <c r="N9" s="54">
        <f t="shared" si="6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7">J10</f>
        <v>205</v>
      </c>
      <c r="L10" s="3">
        <f t="shared" si="7"/>
        <v>205</v>
      </c>
      <c r="M10" s="3">
        <f t="shared" si="7"/>
        <v>205</v>
      </c>
      <c r="N10" s="3">
        <f t="shared" si="7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8">C7-C10</f>
        <v>4623</v>
      </c>
      <c r="D11" s="5">
        <f t="shared" si="8"/>
        <v>4886</v>
      </c>
      <c r="E11" s="5">
        <f t="shared" si="8"/>
        <v>4325</v>
      </c>
      <c r="F11" s="5">
        <f t="shared" si="8"/>
        <v>4801</v>
      </c>
      <c r="G11" s="5">
        <f t="shared" si="8"/>
        <v>2887</v>
      </c>
      <c r="H11" s="5">
        <f t="shared" si="8"/>
        <v>6661</v>
      </c>
      <c r="I11" s="5">
        <f t="shared" si="8"/>
        <v>6651</v>
      </c>
      <c r="J11" s="5">
        <f t="shared" si="8"/>
        <v>6651</v>
      </c>
      <c r="K11" s="5">
        <f t="shared" si="8"/>
        <v>6651</v>
      </c>
      <c r="L11" s="5">
        <f t="shared" si="8"/>
        <v>6651</v>
      </c>
      <c r="M11" s="5">
        <f t="shared" si="8"/>
        <v>6651</v>
      </c>
      <c r="N11" s="5">
        <f t="shared" si="8"/>
        <v>6651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I12*(1+J13)</f>
        <v>660.0330777326717</v>
      </c>
      <c r="K12" s="3">
        <f t="shared" ref="K12:N12" si="9">J12*(1+K13)</f>
        <v>720.07217140704643</v>
      </c>
      <c r="L12" s="3">
        <f t="shared" si="9"/>
        <v>785.57264708006744</v>
      </c>
      <c r="M12" s="3">
        <f t="shared" si="9"/>
        <v>857.03129261960146</v>
      </c>
      <c r="N12" s="3">
        <f t="shared" si="9"/>
        <v>934.99008558830667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10">C12/C11</f>
        <v>0.18667531905688947</v>
      </c>
      <c r="D13" s="56">
        <f t="shared" si="10"/>
        <v>0.13221449038067951</v>
      </c>
      <c r="E13" s="56">
        <f t="shared" si="10"/>
        <v>0.55306358381502885</v>
      </c>
      <c r="F13" s="56">
        <f t="shared" si="10"/>
        <v>0.16079983336804832</v>
      </c>
      <c r="G13" s="56">
        <f t="shared" si="10"/>
        <v>0.12054035330793211</v>
      </c>
      <c r="H13" s="56">
        <f t="shared" si="10"/>
        <v>0.14021918630836211</v>
      </c>
      <c r="I13" s="56">
        <f t="shared" si="10"/>
        <v>9.0963764847391368E-2</v>
      </c>
      <c r="J13" s="57">
        <f>I13</f>
        <v>9.0963764847391368E-2</v>
      </c>
      <c r="K13" s="57">
        <f t="shared" ref="K13:N13" si="11">J13</f>
        <v>9.0963764847391368E-2</v>
      </c>
      <c r="L13" s="57">
        <f t="shared" si="11"/>
        <v>9.0963764847391368E-2</v>
      </c>
      <c r="M13" s="57">
        <f t="shared" si="11"/>
        <v>9.0963764847391368E-2</v>
      </c>
      <c r="N13" s="57">
        <f t="shared" si="11"/>
        <v>9.0963764847391368E-2</v>
      </c>
      <c r="O13" s="57"/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12">C11-C12</f>
        <v>3760</v>
      </c>
      <c r="D14" s="7">
        <f t="shared" si="12"/>
        <v>4240</v>
      </c>
      <c r="E14" s="7">
        <f t="shared" si="12"/>
        <v>1933</v>
      </c>
      <c r="F14" s="7">
        <f t="shared" si="12"/>
        <v>4029</v>
      </c>
      <c r="G14" s="7">
        <f t="shared" si="12"/>
        <v>2539</v>
      </c>
      <c r="H14" s="7">
        <f t="shared" si="12"/>
        <v>5727</v>
      </c>
      <c r="I14" s="7">
        <f t="shared" si="12"/>
        <v>6046</v>
      </c>
      <c r="J14" s="7">
        <f>J11-J12</f>
        <v>5990.9669222673283</v>
      </c>
      <c r="K14" s="7">
        <f t="shared" ref="K14:N14" si="13">K11-K12</f>
        <v>5930.927828592954</v>
      </c>
      <c r="L14" s="7">
        <f t="shared" si="13"/>
        <v>5865.4273529199327</v>
      </c>
      <c r="M14" s="7">
        <f t="shared" si="13"/>
        <v>5793.9687073803989</v>
      </c>
      <c r="N14" s="7">
        <f t="shared" si="13"/>
        <v>5716.009914411693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I16" si="14">C14/C15</f>
        <v>2.1578192252510759</v>
      </c>
      <c r="D16" s="58">
        <f t="shared" si="14"/>
        <v>2.5059101654846336</v>
      </c>
      <c r="E16" s="58">
        <f t="shared" si="14"/>
        <v>1.165159734779988</v>
      </c>
      <c r="F16" s="58">
        <f t="shared" si="14"/>
        <v>2.4901112484548826</v>
      </c>
      <c r="G16" s="58">
        <f t="shared" si="14"/>
        <v>1.5952500628298569</v>
      </c>
      <c r="H16" s="58">
        <f t="shared" si="14"/>
        <v>3.5584689946563937</v>
      </c>
      <c r="I16" s="58">
        <f t="shared" si="14"/>
        <v>3.7534144524459898</v>
      </c>
      <c r="J16" s="58"/>
      <c r="K16" s="58"/>
      <c r="L16" s="58"/>
      <c r="M16" s="58"/>
      <c r="N16" s="58"/>
      <c r="O16" s="58"/>
    </row>
    <row r="17" spans="1:15" x14ac:dyDescent="0.2">
      <c r="A17" t="s">
        <v>148</v>
      </c>
      <c r="B17" s="82">
        <f>Historicals!B15</f>
        <v>1.85</v>
      </c>
      <c r="C17" s="82">
        <f>Historicals!C15</f>
        <v>2.16</v>
      </c>
      <c r="D17" s="82">
        <f>Historicals!D15</f>
        <v>2.5099999999999998</v>
      </c>
      <c r="E17" s="82">
        <f>Historicals!E15</f>
        <v>1.17</v>
      </c>
      <c r="F17" s="82">
        <f>Historicals!F15</f>
        <v>2.4900000000000002</v>
      </c>
      <c r="G17" s="82">
        <f>Historicals!G15</f>
        <v>1.6</v>
      </c>
      <c r="H17" s="82">
        <f>Historicals!H15</f>
        <v>3.56</v>
      </c>
      <c r="I17" s="82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5">-(D17/C17-1)</f>
        <v>-0.16203703703703676</v>
      </c>
      <c r="E18" s="56">
        <f t="shared" si="15"/>
        <v>0.53386454183266929</v>
      </c>
      <c r="F18" s="56">
        <f t="shared" si="15"/>
        <v>-1.1282051282051286</v>
      </c>
      <c r="G18" s="56">
        <f t="shared" si="15"/>
        <v>0.35742971887550201</v>
      </c>
      <c r="H18" s="56">
        <f t="shared" si="15"/>
        <v>-1.2250000000000001</v>
      </c>
      <c r="I18" s="56">
        <f t="shared" si="15"/>
        <v>-5.3370786516854007E-2</v>
      </c>
      <c r="J18" s="57"/>
      <c r="K18" s="57"/>
      <c r="L18" s="57"/>
      <c r="M18" s="57"/>
      <c r="N18" s="57"/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16">C17/C16</f>
        <v>1.0010106382978725</v>
      </c>
      <c r="D19" s="56">
        <f t="shared" si="16"/>
        <v>1.0016320754716981</v>
      </c>
      <c r="E19" s="56">
        <f t="shared" si="16"/>
        <v>1.0041541645111225</v>
      </c>
      <c r="F19" s="56">
        <f t="shared" si="16"/>
        <v>0.9999553239017126</v>
      </c>
      <c r="G19" s="56">
        <f t="shared" si="16"/>
        <v>1.0029775502166207</v>
      </c>
      <c r="H19" s="56">
        <f t="shared" si="16"/>
        <v>1.0004302427099703</v>
      </c>
      <c r="I19" s="56">
        <f t="shared" si="16"/>
        <v>0.99909030764141571</v>
      </c>
      <c r="J19" s="56"/>
      <c r="K19" s="56"/>
      <c r="L19" s="56"/>
      <c r="M19" s="56"/>
      <c r="N19" s="56"/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17">C23/C3</f>
        <v>0.1818631084754139</v>
      </c>
      <c r="D24" s="56">
        <f t="shared" si="17"/>
        <v>0.19458515283842795</v>
      </c>
      <c r="E24" s="56">
        <f t="shared" si="17"/>
        <v>0.17803665137236585</v>
      </c>
      <c r="F24" s="56">
        <f t="shared" si="17"/>
        <v>0.18615947030702765</v>
      </c>
      <c r="G24" s="56">
        <f t="shared" si="17"/>
        <v>0.21035745795791783</v>
      </c>
      <c r="H24" s="56">
        <f t="shared" si="17"/>
        <v>0.19042166240064665</v>
      </c>
      <c r="I24" s="56">
        <f t="shared" si="17"/>
        <v>0.20828516377649325</v>
      </c>
      <c r="J24" s="57"/>
      <c r="K24" s="57"/>
      <c r="L24" s="57"/>
      <c r="M24" s="57"/>
      <c r="N24" s="57"/>
      <c r="O24" s="57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I31" si="18">C21+C22+C23+C25+C26+C27+C28+C29+C30</f>
        <v>19205</v>
      </c>
      <c r="D31" s="7">
        <f t="shared" si="18"/>
        <v>21211</v>
      </c>
      <c r="E31" s="7">
        <f t="shared" si="18"/>
        <v>20257</v>
      </c>
      <c r="F31" s="7">
        <f t="shared" si="18"/>
        <v>21105</v>
      </c>
      <c r="G31" s="7">
        <f t="shared" si="18"/>
        <v>29094</v>
      </c>
      <c r="H31" s="7">
        <f t="shared" si="18"/>
        <v>34904</v>
      </c>
      <c r="I31" s="7">
        <f t="shared" si="18"/>
        <v>36963</v>
      </c>
      <c r="J31" s="7"/>
      <c r="K31" s="7"/>
      <c r="L31" s="7"/>
      <c r="M31" s="7"/>
      <c r="N31" s="7"/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19">C33+C34</f>
        <v>45</v>
      </c>
      <c r="D32" s="3">
        <f t="shared" si="19"/>
        <v>331</v>
      </c>
      <c r="E32" s="3">
        <f t="shared" si="19"/>
        <v>342</v>
      </c>
      <c r="F32" s="3">
        <f t="shared" si="19"/>
        <v>15</v>
      </c>
      <c r="G32" s="3">
        <f t="shared" si="19"/>
        <v>251</v>
      </c>
      <c r="H32" s="3">
        <f t="shared" si="19"/>
        <v>2</v>
      </c>
      <c r="I32" s="3">
        <f t="shared" si="19"/>
        <v>510</v>
      </c>
      <c r="J32" s="3"/>
      <c r="K32" s="3"/>
      <c r="L32" s="3"/>
      <c r="M32" s="3"/>
      <c r="N32" s="3"/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20">C40+C41+C42</f>
        <v>12258</v>
      </c>
      <c r="D39" s="3">
        <f t="shared" si="20"/>
        <v>12407</v>
      </c>
      <c r="E39" s="3">
        <f t="shared" si="20"/>
        <v>9812</v>
      </c>
      <c r="F39" s="3">
        <f t="shared" si="20"/>
        <v>9040</v>
      </c>
      <c r="G39" s="3">
        <f t="shared" si="20"/>
        <v>8055</v>
      </c>
      <c r="H39" s="3">
        <f t="shared" si="20"/>
        <v>12767</v>
      </c>
      <c r="I39" s="3">
        <f t="shared" si="20"/>
        <v>15281</v>
      </c>
      <c r="J39" s="3"/>
      <c r="K39" s="3"/>
      <c r="L39" s="3"/>
      <c r="M39" s="3"/>
      <c r="N39" s="3"/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21">C32+C35+C36+C38+C39</f>
        <v>19205</v>
      </c>
      <c r="D43" s="7">
        <f t="shared" si="21"/>
        <v>21211</v>
      </c>
      <c r="E43" s="7">
        <f t="shared" si="21"/>
        <v>20257</v>
      </c>
      <c r="F43" s="7">
        <f t="shared" si="21"/>
        <v>21105</v>
      </c>
      <c r="G43" s="7">
        <f>G32+G35+G36+G38+G39+G37</f>
        <v>29094</v>
      </c>
      <c r="H43" s="7">
        <f t="shared" ref="H43:N43" si="22">H32+H35+H36+H38+H39+H37</f>
        <v>34904</v>
      </c>
      <c r="I43" s="7">
        <f t="shared" si="22"/>
        <v>36963</v>
      </c>
      <c r="J43" s="7">
        <f t="shared" si="22"/>
        <v>0</v>
      </c>
      <c r="K43" s="7">
        <f t="shared" si="22"/>
        <v>0</v>
      </c>
      <c r="L43" s="7">
        <f t="shared" si="22"/>
        <v>0</v>
      </c>
      <c r="M43" s="7">
        <f t="shared" si="22"/>
        <v>0</v>
      </c>
      <c r="N43" s="7">
        <f t="shared" si="22"/>
        <v>0</v>
      </c>
      <c r="O43" s="41"/>
    </row>
    <row r="44" spans="1:15" s="1" customFormat="1" ht="16" thickTop="1" x14ac:dyDescent="0.2">
      <c r="A44" s="61" t="s">
        <v>168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I49" si="23">C46-C48</f>
        <v>3894</v>
      </c>
      <c r="D49" s="9">
        <f t="shared" si="23"/>
        <v>4242</v>
      </c>
      <c r="E49" s="9">
        <f t="shared" si="23"/>
        <v>3850</v>
      </c>
      <c r="F49" s="9">
        <f t="shared" si="23"/>
        <v>4093</v>
      </c>
      <c r="G49" s="9">
        <f t="shared" si="23"/>
        <v>1948</v>
      </c>
      <c r="H49" s="9">
        <f t="shared" si="23"/>
        <v>5746</v>
      </c>
      <c r="I49" s="9">
        <f t="shared" si="23"/>
        <v>5625</v>
      </c>
      <c r="J49" s="9"/>
      <c r="K49" s="9"/>
      <c r="L49" s="9"/>
      <c r="M49" s="9"/>
      <c r="N49" s="9"/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24">C23-D23</f>
        <v>-796</v>
      </c>
      <c r="E51" s="3">
        <f t="shared" si="24"/>
        <v>204</v>
      </c>
      <c r="F51" s="3">
        <f t="shared" si="24"/>
        <v>-802</v>
      </c>
      <c r="G51" s="3">
        <f t="shared" si="24"/>
        <v>-586</v>
      </c>
      <c r="H51" s="3">
        <f t="shared" si="24"/>
        <v>-613</v>
      </c>
      <c r="I51" s="3">
        <f t="shared" si="24"/>
        <v>-1248</v>
      </c>
      <c r="J51" s="3"/>
      <c r="K51" s="3"/>
      <c r="L51" s="3"/>
      <c r="M51" s="3"/>
      <c r="N51" s="3"/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25">C49+C47-C50+C51+C52</f>
        <v>3006</v>
      </c>
      <c r="D53" s="9">
        <f t="shared" si="25"/>
        <v>2949</v>
      </c>
      <c r="E53" s="9">
        <f t="shared" si="25"/>
        <v>3648</v>
      </c>
      <c r="F53" s="9">
        <f t="shared" si="25"/>
        <v>2724</v>
      </c>
      <c r="G53" s="9">
        <f t="shared" si="25"/>
        <v>857</v>
      </c>
      <c r="H53" s="9">
        <f t="shared" si="25"/>
        <v>4889</v>
      </c>
      <c r="I53" s="9">
        <f t="shared" si="25"/>
        <v>4046</v>
      </c>
      <c r="J53" s="9">
        <f t="shared" si="25"/>
        <v>0</v>
      </c>
      <c r="K53" s="9">
        <f t="shared" si="25"/>
        <v>0</v>
      </c>
      <c r="L53" s="9">
        <f t="shared" si="25"/>
        <v>0</v>
      </c>
      <c r="M53" s="9">
        <f t="shared" si="25"/>
        <v>0</v>
      </c>
      <c r="N53" s="9">
        <f t="shared" si="25"/>
        <v>0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I55" si="26">C49+C51+C47+C54</f>
        <v>3096</v>
      </c>
      <c r="D55" s="26">
        <f t="shared" si="26"/>
        <v>3640</v>
      </c>
      <c r="E55" s="26">
        <f t="shared" si="26"/>
        <v>4955</v>
      </c>
      <c r="F55" s="26">
        <f t="shared" si="26"/>
        <v>5813</v>
      </c>
      <c r="G55" s="26">
        <f t="shared" si="26"/>
        <v>2485</v>
      </c>
      <c r="H55" s="26">
        <f t="shared" si="26"/>
        <v>6657</v>
      </c>
      <c r="I55" s="26">
        <f t="shared" si="26"/>
        <v>5188</v>
      </c>
      <c r="J55" s="26"/>
      <c r="K55" s="26"/>
      <c r="L55" s="26"/>
      <c r="M55" s="26"/>
      <c r="N55" s="26"/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I58" si="27">C52+C57</f>
        <v>-1034</v>
      </c>
      <c r="D58" s="26">
        <f t="shared" si="27"/>
        <v>-1008</v>
      </c>
      <c r="E58" s="26">
        <f t="shared" si="27"/>
        <v>276</v>
      </c>
      <c r="F58" s="26">
        <f t="shared" si="27"/>
        <v>-264</v>
      </c>
      <c r="G58" s="26">
        <f t="shared" si="27"/>
        <v>-1028</v>
      </c>
      <c r="H58" s="26">
        <f t="shared" si="27"/>
        <v>-3800</v>
      </c>
      <c r="I58" s="26">
        <f t="shared" si="27"/>
        <v>-1524</v>
      </c>
      <c r="J58" s="26"/>
      <c r="K58" s="26"/>
      <c r="L58" s="26"/>
      <c r="M58" s="26"/>
      <c r="N58" s="26"/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/>
      <c r="K59" s="3"/>
      <c r="L59" s="60"/>
      <c r="M59" s="3"/>
      <c r="N59" s="3"/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N60" si="28">D59/C59-1</f>
        <v>1.0984987184181616E-3</v>
      </c>
      <c r="E60" s="56">
        <f t="shared" si="28"/>
        <v>0.28785662033650339</v>
      </c>
      <c r="F60" s="56">
        <f t="shared" si="28"/>
        <v>1.8460664583924924E-2</v>
      </c>
      <c r="G60" s="56">
        <f t="shared" si="28"/>
        <v>-0.39152258784160621</v>
      </c>
      <c r="H60" s="56">
        <f t="shared" si="28"/>
        <v>-1.2584784601283228</v>
      </c>
      <c r="I60" s="56">
        <f t="shared" si="28"/>
        <v>-6.0762411347517729</v>
      </c>
      <c r="J60" s="56">
        <f t="shared" si="28"/>
        <v>-1</v>
      </c>
      <c r="K60" s="56" t="e">
        <f t="shared" si="28"/>
        <v>#DIV/0!</v>
      </c>
      <c r="L60" s="56" t="e">
        <f t="shared" si="28"/>
        <v>#DIV/0!</v>
      </c>
      <c r="M60" s="56" t="e">
        <f t="shared" si="28"/>
        <v>#DIV/0!</v>
      </c>
      <c r="N60" s="56" t="e">
        <f t="shared" si="28"/>
        <v>#DIV/0!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Historicals!J95</f>
        <v>0</v>
      </c>
      <c r="K63" s="3">
        <f>Historicals!K95</f>
        <v>0</v>
      </c>
      <c r="L63" s="3">
        <f>Historicals!L95</f>
        <v>0</v>
      </c>
      <c r="M63" s="3">
        <f>Historicals!M95</f>
        <v>0</v>
      </c>
      <c r="N63" s="3">
        <f>Historicals!N95</f>
        <v>0</v>
      </c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29">C59+C61+C63+C62</f>
        <v>-2671</v>
      </c>
      <c r="D64" s="26">
        <f t="shared" si="29"/>
        <v>-1942</v>
      </c>
      <c r="E64" s="26">
        <f t="shared" si="29"/>
        <v>-4835</v>
      </c>
      <c r="F64" s="26">
        <f t="shared" si="29"/>
        <v>-5293</v>
      </c>
      <c r="G64" s="26">
        <f t="shared" si="29"/>
        <v>2491</v>
      </c>
      <c r="H64" s="26">
        <f t="shared" si="29"/>
        <v>-1459</v>
      </c>
      <c r="I64" s="26">
        <f t="shared" si="29"/>
        <v>-4836</v>
      </c>
      <c r="J64" s="26">
        <f t="shared" si="29"/>
        <v>0</v>
      </c>
      <c r="K64" s="26">
        <f t="shared" si="29"/>
        <v>0</v>
      </c>
      <c r="L64" s="26">
        <f t="shared" si="29"/>
        <v>0</v>
      </c>
      <c r="M64" s="26">
        <f t="shared" si="29"/>
        <v>0</v>
      </c>
      <c r="N64" s="26">
        <f t="shared" si="29"/>
        <v>0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I66" si="30">C58+C64+C65+C55</f>
        <v>-714</v>
      </c>
      <c r="D66" s="26">
        <f t="shared" si="30"/>
        <v>670</v>
      </c>
      <c r="E66" s="26">
        <f t="shared" si="30"/>
        <v>441</v>
      </c>
      <c r="F66" s="26">
        <v>217</v>
      </c>
      <c r="G66" s="26">
        <f t="shared" si="30"/>
        <v>3882</v>
      </c>
      <c r="H66" s="26">
        <f t="shared" si="30"/>
        <v>1541</v>
      </c>
      <c r="I66" s="26">
        <f t="shared" si="30"/>
        <v>-1315</v>
      </c>
      <c r="J66" s="26"/>
      <c r="K66" s="26"/>
      <c r="L66" s="26"/>
      <c r="M66" s="26"/>
      <c r="N66" s="26"/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31">C68</f>
        <v>3138</v>
      </c>
      <c r="E67" s="3">
        <f t="shared" si="31"/>
        <v>3808</v>
      </c>
      <c r="F67" s="3">
        <f t="shared" si="31"/>
        <v>4249</v>
      </c>
      <c r="G67" s="3">
        <f t="shared" si="31"/>
        <v>4466</v>
      </c>
      <c r="H67" s="3">
        <f t="shared" si="31"/>
        <v>8348</v>
      </c>
      <c r="I67" s="3">
        <f t="shared" si="31"/>
        <v>9889</v>
      </c>
      <c r="J67" s="3"/>
      <c r="K67" s="3"/>
      <c r="L67" s="3"/>
      <c r="M67" s="3"/>
      <c r="N67" s="3"/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I68" si="32">C66+C67</f>
        <v>3138</v>
      </c>
      <c r="D68" s="7">
        <f t="shared" si="32"/>
        <v>3808</v>
      </c>
      <c r="E68" s="7">
        <f t="shared" si="32"/>
        <v>4249</v>
      </c>
      <c r="F68" s="7">
        <f t="shared" si="32"/>
        <v>4466</v>
      </c>
      <c r="G68" s="7">
        <f t="shared" si="32"/>
        <v>8348</v>
      </c>
      <c r="H68" s="7">
        <f t="shared" si="32"/>
        <v>9889</v>
      </c>
      <c r="I68" s="7">
        <f t="shared" si="32"/>
        <v>8574</v>
      </c>
      <c r="J68" s="7"/>
      <c r="K68" s="7"/>
      <c r="L68" s="7"/>
      <c r="M68" s="7"/>
      <c r="N68" s="7"/>
      <c r="O68" s="41"/>
    </row>
    <row r="69" spans="1:15" ht="16" thickTop="1" x14ac:dyDescent="0.2">
      <c r="A69" s="61" t="s">
        <v>168</v>
      </c>
      <c r="B69" s="85">
        <f t="shared" ref="B69:I69" si="33">+B68-B21</f>
        <v>0</v>
      </c>
      <c r="C69" s="85">
        <f t="shared" si="33"/>
        <v>0</v>
      </c>
      <c r="D69" s="85">
        <f t="shared" si="33"/>
        <v>0</v>
      </c>
      <c r="E69" s="85">
        <f t="shared" si="33"/>
        <v>0</v>
      </c>
      <c r="F69" s="85">
        <f t="shared" si="33"/>
        <v>0</v>
      </c>
      <c r="G69" s="85">
        <f t="shared" si="33"/>
        <v>0</v>
      </c>
      <c r="H69" s="85">
        <f t="shared" si="33"/>
        <v>0</v>
      </c>
      <c r="I69" s="85">
        <f t="shared" si="33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2023-10-31T21:33:54Z</dcterms:modified>
</cp:coreProperties>
</file>