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4FFA134A-12C7-184B-AEB6-CB28437D29A2}" xr6:coauthVersionLast="36" xr6:coauthVersionMax="47" xr10:uidLastSave="{00000000-0000-0000-0000-000000000000}"/>
  <bookViews>
    <workbookView xWindow="4540" yWindow="500" windowWidth="21900" windowHeight="158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" l="1"/>
  <c r="L14" i="4"/>
  <c r="M14" i="4"/>
  <c r="N14" i="4"/>
  <c r="J14" i="4"/>
  <c r="K13" i="4"/>
  <c r="L13" i="4" s="1"/>
  <c r="M13" i="4" s="1"/>
  <c r="N13" i="4" s="1"/>
  <c r="J13" i="4"/>
  <c r="J12" i="4"/>
  <c r="K10" i="4"/>
  <c r="L10" i="4"/>
  <c r="M10" i="4"/>
  <c r="N10" i="4"/>
  <c r="J10" i="4"/>
  <c r="K9" i="4"/>
  <c r="L9" i="4"/>
  <c r="M9" i="4"/>
  <c r="N9" i="4"/>
  <c r="J9" i="4"/>
  <c r="K7" i="4"/>
  <c r="L7" i="4"/>
  <c r="M7" i="4" s="1"/>
  <c r="N7" i="4" s="1"/>
  <c r="J7" i="4"/>
  <c r="K6" i="4"/>
  <c r="L6" i="4"/>
  <c r="M6" i="4"/>
  <c r="N6" i="4"/>
  <c r="J6" i="4"/>
  <c r="K5" i="4"/>
  <c r="L5" i="4"/>
  <c r="M5" i="4"/>
  <c r="N5" i="4"/>
  <c r="J5" i="4"/>
  <c r="K3" i="4"/>
  <c r="L3" i="4"/>
  <c r="M3" i="4" s="1"/>
  <c r="N3" i="4" s="1"/>
  <c r="J3" i="4"/>
  <c r="C64" i="4"/>
  <c r="D64" i="4"/>
  <c r="E64" i="4"/>
  <c r="F64" i="4"/>
  <c r="G64" i="4"/>
  <c r="H64" i="4"/>
  <c r="I64" i="4"/>
  <c r="J64" i="4"/>
  <c r="K64" i="4"/>
  <c r="L64" i="4"/>
  <c r="M64" i="4"/>
  <c r="N64" i="4"/>
  <c r="B64" i="4"/>
  <c r="B66" i="4" s="1"/>
  <c r="F63" i="4"/>
  <c r="G63" i="4"/>
  <c r="E63" i="4"/>
  <c r="I63" i="4"/>
  <c r="J63" i="4"/>
  <c r="K63" i="4"/>
  <c r="L63" i="4"/>
  <c r="M63" i="4"/>
  <c r="N63" i="4"/>
  <c r="H63" i="4"/>
  <c r="C63" i="4"/>
  <c r="D63" i="4"/>
  <c r="B63" i="4"/>
  <c r="I62" i="4"/>
  <c r="G62" i="4"/>
  <c r="F62" i="4"/>
  <c r="E62" i="4"/>
  <c r="D62" i="4"/>
  <c r="H62" i="4"/>
  <c r="C62" i="4"/>
  <c r="B62" i="4"/>
  <c r="K12" i="4" l="1"/>
  <c r="L12" i="4" s="1"/>
  <c r="M12" i="4" s="1"/>
  <c r="N12" i="4" s="1"/>
  <c r="E96" i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J53" i="4"/>
  <c r="K53" i="4"/>
  <c r="L53" i="4"/>
  <c r="M53" i="4"/>
  <c r="N53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J43" i="4"/>
  <c r="K43" i="4"/>
  <c r="L43" i="4"/>
  <c r="M43" i="4"/>
  <c r="N43" i="4"/>
  <c r="C34" i="4" l="1"/>
  <c r="D34" i="4"/>
  <c r="E34" i="4"/>
  <c r="F34" i="4"/>
  <c r="G34" i="4"/>
  <c r="H34" i="4"/>
  <c r="I34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C61" i="4" l="1"/>
  <c r="D61" i="4"/>
  <c r="E61" i="4"/>
  <c r="F61" i="4"/>
  <c r="G61" i="4"/>
  <c r="H61" i="4"/>
  <c r="I61" i="4"/>
  <c r="B61" i="4"/>
  <c r="K60" i="4"/>
  <c r="L60" i="4"/>
  <c r="M60" i="4"/>
  <c r="N60" i="4"/>
  <c r="C60" i="4"/>
  <c r="D60" i="4"/>
  <c r="E60" i="4"/>
  <c r="H60" i="4"/>
  <c r="I60" i="4"/>
  <c r="J57" i="4"/>
  <c r="K57" i="4"/>
  <c r="L57" i="4"/>
  <c r="M57" i="4"/>
  <c r="N57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3" i="4"/>
  <c r="D33" i="4"/>
  <c r="E33" i="4"/>
  <c r="F33" i="4"/>
  <c r="F32" i="4" s="1"/>
  <c r="G33" i="4"/>
  <c r="G32" i="4" s="1"/>
  <c r="H33" i="4"/>
  <c r="H32" i="4" s="1"/>
  <c r="I33" i="4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B30" i="4"/>
  <c r="B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J11" i="4"/>
  <c r="K11" i="4"/>
  <c r="L11" i="4"/>
  <c r="M11" i="4"/>
  <c r="N11" i="4"/>
  <c r="I31" i="4" l="1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I43" i="4" s="1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J60" i="4"/>
  <c r="F18" i="4"/>
  <c r="G18" i="4"/>
  <c r="D18" i="4"/>
  <c r="H18" i="4"/>
  <c r="E18" i="4"/>
  <c r="I18" i="4"/>
  <c r="C18" i="4" l="1"/>
  <c r="I212" i="1" l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J355" i="3" s="1"/>
  <c r="K355" i="3" s="1"/>
  <c r="B354" i="3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39" i="3"/>
  <c r="M339" i="3" s="1"/>
  <c r="K339" i="3"/>
  <c r="J338" i="3"/>
  <c r="J337" i="3"/>
  <c r="K337" i="3" s="1"/>
  <c r="L337" i="3" s="1"/>
  <c r="M337" i="3" s="1"/>
  <c r="N337" i="3" s="1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N311" i="3"/>
  <c r="M311" i="3"/>
  <c r="L311" i="3"/>
  <c r="K311" i="3"/>
  <c r="J311" i="3"/>
  <c r="G311" i="3"/>
  <c r="G313" i="3" s="1"/>
  <c r="N307" i="3"/>
  <c r="M307" i="3"/>
  <c r="L307" i="3"/>
  <c r="K307" i="3"/>
  <c r="J307" i="3"/>
  <c r="I307" i="3"/>
  <c r="G307" i="3"/>
  <c r="K305" i="3"/>
  <c r="L305" i="3" s="1"/>
  <c r="M305" i="3" s="1"/>
  <c r="N305" i="3" s="1"/>
  <c r="K304" i="3"/>
  <c r="J303" i="3"/>
  <c r="J302" i="3"/>
  <c r="H303" i="3"/>
  <c r="F303" i="3"/>
  <c r="I301" i="3"/>
  <c r="G301" i="3"/>
  <c r="F333" i="3"/>
  <c r="C301" i="3"/>
  <c r="E297" i="3"/>
  <c r="J295" i="3"/>
  <c r="K295" i="3" s="1"/>
  <c r="L295" i="3" s="1"/>
  <c r="M295" i="3" s="1"/>
  <c r="N295" i="3" s="1"/>
  <c r="G291" i="3"/>
  <c r="C291" i="3"/>
  <c r="G283" i="3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K273" i="3"/>
  <c r="L273" i="3" s="1"/>
  <c r="M273" i="3" s="1"/>
  <c r="N273" i="3" s="1"/>
  <c r="J272" i="3"/>
  <c r="J271" i="3"/>
  <c r="K271" i="3" s="1"/>
  <c r="L271" i="3" s="1"/>
  <c r="M271" i="3" s="1"/>
  <c r="N271" i="3" s="1"/>
  <c r="J269" i="3"/>
  <c r="J267" i="3"/>
  <c r="K267" i="3" s="1"/>
  <c r="L267" i="3" s="1"/>
  <c r="M267" i="3" s="1"/>
  <c r="N267" i="3" s="1"/>
  <c r="C266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L258" i="3" s="1"/>
  <c r="M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J244" i="3"/>
  <c r="K244" i="3" s="1"/>
  <c r="C245" i="3"/>
  <c r="K243" i="3"/>
  <c r="L243" i="3" s="1"/>
  <c r="M243" i="3" s="1"/>
  <c r="N243" i="3" s="1"/>
  <c r="K242" i="3"/>
  <c r="J241" i="3"/>
  <c r="J240" i="3"/>
  <c r="K240" i="3" s="1"/>
  <c r="L240" i="3" s="1"/>
  <c r="J238" i="3"/>
  <c r="J236" i="3"/>
  <c r="K236" i="3" s="1"/>
  <c r="L236" i="3" s="1"/>
  <c r="M236" i="3" s="1"/>
  <c r="N236" i="3" s="1"/>
  <c r="L233" i="3"/>
  <c r="M233" i="3" s="1"/>
  <c r="N233" i="3" s="1"/>
  <c r="J233" i="3"/>
  <c r="K233" i="3" s="1"/>
  <c r="J230" i="3"/>
  <c r="K230" i="3" s="1"/>
  <c r="L230" i="3" s="1"/>
  <c r="M230" i="3" s="1"/>
  <c r="N230" i="3" s="1"/>
  <c r="J227" i="3"/>
  <c r="K227" i="3" s="1"/>
  <c r="B227" i="3"/>
  <c r="J226" i="3"/>
  <c r="K226" i="3" s="1"/>
  <c r="L226" i="3" s="1"/>
  <c r="M226" i="3" s="1"/>
  <c r="N226" i="3" s="1"/>
  <c r="C225" i="3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J213" i="3"/>
  <c r="K213" i="3" s="1"/>
  <c r="L213" i="3" s="1"/>
  <c r="M213" i="3" s="1"/>
  <c r="N213" i="3" s="1"/>
  <c r="K212" i="3"/>
  <c r="L212" i="3" s="1"/>
  <c r="M212" i="3" s="1"/>
  <c r="N212" i="3" s="1"/>
  <c r="K211" i="3"/>
  <c r="L211" i="3" s="1"/>
  <c r="J210" i="3"/>
  <c r="J209" i="3"/>
  <c r="D210" i="3"/>
  <c r="J207" i="3"/>
  <c r="D208" i="3"/>
  <c r="B236" i="3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B199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J182" i="3"/>
  <c r="K182" i="3" s="1"/>
  <c r="L182" i="3" s="1"/>
  <c r="M182" i="3" s="1"/>
  <c r="N182" i="3" s="1"/>
  <c r="C183" i="3"/>
  <c r="K181" i="3"/>
  <c r="L181" i="3" s="1"/>
  <c r="M181" i="3" s="1"/>
  <c r="N181" i="3" s="1"/>
  <c r="K180" i="3"/>
  <c r="L180" i="3" s="1"/>
  <c r="J179" i="3"/>
  <c r="J178" i="3"/>
  <c r="J176" i="3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D156" i="3"/>
  <c r="N152" i="3"/>
  <c r="M152" i="3"/>
  <c r="L152" i="3"/>
  <c r="K152" i="3"/>
  <c r="J152" i="3"/>
  <c r="J151" i="3"/>
  <c r="K151" i="3" s="1"/>
  <c r="L151" i="3" s="1"/>
  <c r="M151" i="3" s="1"/>
  <c r="N151" i="3" s="1"/>
  <c r="D152" i="3"/>
  <c r="K150" i="3"/>
  <c r="L150" i="3" s="1"/>
  <c r="M150" i="3" s="1"/>
  <c r="N150" i="3" s="1"/>
  <c r="K149" i="3"/>
  <c r="K148" i="3" s="1"/>
  <c r="J148" i="3"/>
  <c r="J147" i="3"/>
  <c r="J145" i="3"/>
  <c r="J159" i="3" s="1"/>
  <c r="D164" i="3"/>
  <c r="B174" i="3"/>
  <c r="G136" i="3"/>
  <c r="F134" i="3"/>
  <c r="N125" i="3"/>
  <c r="M125" i="3"/>
  <c r="L125" i="3"/>
  <c r="K125" i="3"/>
  <c r="J125" i="3"/>
  <c r="F125" i="3"/>
  <c r="F127" i="3" s="1"/>
  <c r="N121" i="3"/>
  <c r="M121" i="3"/>
  <c r="L121" i="3"/>
  <c r="K121" i="3"/>
  <c r="J121" i="3"/>
  <c r="I121" i="3"/>
  <c r="F121" i="3"/>
  <c r="F123" i="3" s="1"/>
  <c r="K119" i="3"/>
  <c r="L119" i="3" s="1"/>
  <c r="M119" i="3" s="1"/>
  <c r="N119" i="3" s="1"/>
  <c r="L118" i="3"/>
  <c r="K118" i="3"/>
  <c r="K117" i="3"/>
  <c r="J117" i="3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N94" i="3"/>
  <c r="M94" i="3"/>
  <c r="L94" i="3"/>
  <c r="K94" i="3"/>
  <c r="J94" i="3"/>
  <c r="G94" i="3"/>
  <c r="C94" i="3"/>
  <c r="N90" i="3"/>
  <c r="M90" i="3"/>
  <c r="L90" i="3"/>
  <c r="K90" i="3"/>
  <c r="J90" i="3"/>
  <c r="I90" i="3"/>
  <c r="I92" i="3" s="1"/>
  <c r="E90" i="3"/>
  <c r="E92" i="3" s="1"/>
  <c r="K88" i="3"/>
  <c r="L88" i="3" s="1"/>
  <c r="M88" i="3" s="1"/>
  <c r="N88" i="3" s="1"/>
  <c r="K87" i="3"/>
  <c r="L87" i="3" s="1"/>
  <c r="J86" i="3"/>
  <c r="I86" i="3"/>
  <c r="G86" i="3"/>
  <c r="E86" i="3"/>
  <c r="C86" i="3"/>
  <c r="I112" i="3"/>
  <c r="J112" i="3" s="1"/>
  <c r="K112" i="3" s="1"/>
  <c r="L112" i="3" s="1"/>
  <c r="M112" i="3" s="1"/>
  <c r="N112" i="3" s="1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J72" i="3" s="1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N63" i="3"/>
  <c r="M63" i="3"/>
  <c r="L63" i="3"/>
  <c r="K63" i="3"/>
  <c r="J63" i="3"/>
  <c r="F63" i="3"/>
  <c r="F65" i="3" s="1"/>
  <c r="N59" i="3"/>
  <c r="M59" i="3"/>
  <c r="L59" i="3"/>
  <c r="K59" i="3"/>
  <c r="J59" i="3"/>
  <c r="K57" i="3"/>
  <c r="K55" i="3" s="1"/>
  <c r="L56" i="3"/>
  <c r="M56" i="3" s="1"/>
  <c r="N56" i="3" s="1"/>
  <c r="K56" i="3"/>
  <c r="J55" i="3"/>
  <c r="J54" i="3" s="1"/>
  <c r="F55" i="3"/>
  <c r="F57" i="3" s="1"/>
  <c r="I75" i="3"/>
  <c r="J75" i="3" s="1"/>
  <c r="K75" i="3" s="1"/>
  <c r="L75" i="3" s="1"/>
  <c r="M75" i="3" s="1"/>
  <c r="N75" i="3" s="1"/>
  <c r="H71" i="3"/>
  <c r="F71" i="3"/>
  <c r="E75" i="3"/>
  <c r="D49" i="3"/>
  <c r="B46" i="3"/>
  <c r="F43" i="3"/>
  <c r="B43" i="3"/>
  <c r="E35" i="3"/>
  <c r="K34" i="3"/>
  <c r="L34" i="3" s="1"/>
  <c r="M34" i="3" s="1"/>
  <c r="N34" i="3" s="1"/>
  <c r="K33" i="3"/>
  <c r="L33" i="3" s="1"/>
  <c r="J32" i="3"/>
  <c r="B32" i="3"/>
  <c r="L30" i="3"/>
  <c r="M30" i="3" s="1"/>
  <c r="N30" i="3" s="1"/>
  <c r="K30" i="3"/>
  <c r="K29" i="3"/>
  <c r="K28" i="3" s="1"/>
  <c r="J28" i="3"/>
  <c r="J27" i="3"/>
  <c r="B28" i="3"/>
  <c r="N26" i="3"/>
  <c r="K26" i="3"/>
  <c r="L26" i="3" s="1"/>
  <c r="M26" i="3" s="1"/>
  <c r="K25" i="3"/>
  <c r="L25" i="3" s="1"/>
  <c r="J24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I144" i="1" l="1"/>
  <c r="F59" i="1"/>
  <c r="F60" i="1" s="1"/>
  <c r="E98" i="1"/>
  <c r="E10" i="1"/>
  <c r="E12" i="1" s="1"/>
  <c r="E20" i="1" s="1"/>
  <c r="F10" i="1"/>
  <c r="F12" i="1" s="1"/>
  <c r="F20" i="1" s="1"/>
  <c r="L57" i="3"/>
  <c r="M57" i="3" s="1"/>
  <c r="N57" i="3" s="1"/>
  <c r="N55" i="3" s="1"/>
  <c r="K179" i="3"/>
  <c r="H10" i="1"/>
  <c r="H12" i="1" s="1"/>
  <c r="J234" i="3"/>
  <c r="I10" i="1"/>
  <c r="I12" i="1" s="1"/>
  <c r="I20" i="1" s="1"/>
  <c r="J208" i="3"/>
  <c r="E144" i="1"/>
  <c r="E151" i="1" s="1"/>
  <c r="L55" i="3"/>
  <c r="G10" i="1"/>
  <c r="G12" i="1" s="1"/>
  <c r="G20" i="1" s="1"/>
  <c r="K207" i="3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J58" i="3"/>
  <c r="F108" i="3"/>
  <c r="F115" i="3"/>
  <c r="I117" i="3"/>
  <c r="I119" i="3" s="1"/>
  <c r="G134" i="3"/>
  <c r="F137" i="3"/>
  <c r="I140" i="3"/>
  <c r="J140" i="3" s="1"/>
  <c r="K140" i="3" s="1"/>
  <c r="L140" i="3" s="1"/>
  <c r="M140" i="3" s="1"/>
  <c r="N140" i="3" s="1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J85" i="3"/>
  <c r="F90" i="3"/>
  <c r="F92" i="3" s="1"/>
  <c r="J89" i="3"/>
  <c r="K89" i="3" s="1"/>
  <c r="L89" i="3" s="1"/>
  <c r="M89" i="3" s="1"/>
  <c r="N89" i="3" s="1"/>
  <c r="D94" i="3"/>
  <c r="D96" i="3" s="1"/>
  <c r="H94" i="3"/>
  <c r="H96" i="3" s="1"/>
  <c r="B106" i="3"/>
  <c r="F105" i="3"/>
  <c r="I143" i="3"/>
  <c r="J143" i="3" s="1"/>
  <c r="K143" i="3" s="1"/>
  <c r="L143" i="3" s="1"/>
  <c r="M143" i="3" s="1"/>
  <c r="N143" i="3" s="1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J134" i="3" s="1"/>
  <c r="K134" i="3" s="1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J93" i="3"/>
  <c r="G115" i="3"/>
  <c r="F117" i="3"/>
  <c r="F119" i="3" s="1"/>
  <c r="J116" i="3"/>
  <c r="K114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J190" i="3"/>
  <c r="J177" i="3"/>
  <c r="B195" i="3"/>
  <c r="B196" i="3"/>
  <c r="C205" i="3"/>
  <c r="C204" i="3"/>
  <c r="L304" i="3"/>
  <c r="K303" i="3"/>
  <c r="C349" i="3"/>
  <c r="C351" i="3" s="1"/>
  <c r="C355" i="3"/>
  <c r="I357" i="3"/>
  <c r="I358" i="3"/>
  <c r="J358" i="3" s="1"/>
  <c r="K358" i="3" s="1"/>
  <c r="L358" i="3" s="1"/>
  <c r="M358" i="3" s="1"/>
  <c r="N358" i="3" s="1"/>
  <c r="I349" i="3"/>
  <c r="I351" i="3" s="1"/>
  <c r="J351" i="3" s="1"/>
  <c r="K351" i="3" s="1"/>
  <c r="L351" i="3" s="1"/>
  <c r="M351" i="3" s="1"/>
  <c r="N351" i="3" s="1"/>
  <c r="D3" i="3"/>
  <c r="D3" i="4" s="1"/>
  <c r="C17" i="3"/>
  <c r="C18" i="3" s="1"/>
  <c r="L29" i="3"/>
  <c r="E39" i="3"/>
  <c r="I39" i="3"/>
  <c r="H41" i="3"/>
  <c r="E43" i="3"/>
  <c r="I43" i="3"/>
  <c r="D50" i="3"/>
  <c r="J62" i="3"/>
  <c r="K62" i="3" s="1"/>
  <c r="L62" i="3" s="1"/>
  <c r="M62" i="3" s="1"/>
  <c r="N62" i="3" s="1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J99" i="3" s="1"/>
  <c r="K99" i="3" s="1"/>
  <c r="L99" i="3" s="1"/>
  <c r="M99" i="3" s="1"/>
  <c r="N99" i="3" s="1"/>
  <c r="C105" i="3"/>
  <c r="G106" i="3"/>
  <c r="F109" i="3"/>
  <c r="G128" i="3"/>
  <c r="J262" i="3"/>
  <c r="J252" i="3"/>
  <c r="J239" i="3"/>
  <c r="J265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K27" i="3"/>
  <c r="B39" i="3"/>
  <c r="B50" i="3"/>
  <c r="F50" i="3"/>
  <c r="G50" i="3"/>
  <c r="K58" i="3"/>
  <c r="L58" i="3" s="1"/>
  <c r="M58" i="3" s="1"/>
  <c r="N58" i="3" s="1"/>
  <c r="G84" i="3"/>
  <c r="F94" i="3"/>
  <c r="F96" i="3" s="1"/>
  <c r="F106" i="3"/>
  <c r="J172" i="3"/>
  <c r="J173" i="3" s="1"/>
  <c r="J169" i="3"/>
  <c r="J146" i="3"/>
  <c r="M180" i="3"/>
  <c r="L179" i="3"/>
  <c r="B190" i="3"/>
  <c r="B192" i="3" s="1"/>
  <c r="B230" i="3"/>
  <c r="D235" i="3"/>
  <c r="D236" i="3"/>
  <c r="F288" i="3"/>
  <c r="G289" i="3"/>
  <c r="D297" i="3"/>
  <c r="H297" i="3"/>
  <c r="F305" i="3"/>
  <c r="L340" i="3"/>
  <c r="M340" i="3" s="1"/>
  <c r="N340" i="3" s="1"/>
  <c r="K338" i="3"/>
  <c r="G349" i="3"/>
  <c r="G351" i="3" s="1"/>
  <c r="I6" i="4"/>
  <c r="H22" i="3"/>
  <c r="F26" i="3"/>
  <c r="H28" i="3"/>
  <c r="H30" i="3" s="1"/>
  <c r="G105" i="3"/>
  <c r="J114" i="3"/>
  <c r="J120" i="3"/>
  <c r="K120" i="3" s="1"/>
  <c r="L120" i="3" s="1"/>
  <c r="M120" i="3" s="1"/>
  <c r="N120" i="3" s="1"/>
  <c r="G3" i="3"/>
  <c r="F47" i="4"/>
  <c r="F6" i="4"/>
  <c r="D22" i="3"/>
  <c r="B30" i="3"/>
  <c r="D28" i="3"/>
  <c r="D30" i="3" s="1"/>
  <c r="H49" i="3"/>
  <c r="K54" i="3"/>
  <c r="L54" i="3" s="1"/>
  <c r="D84" i="3"/>
  <c r="K93" i="3"/>
  <c r="L93" i="3" s="1"/>
  <c r="M93" i="3" s="1"/>
  <c r="N93" i="3" s="1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J124" i="3"/>
  <c r="K124" i="3" s="1"/>
  <c r="L124" i="3" s="1"/>
  <c r="M124" i="3" s="1"/>
  <c r="N124" i="3" s="1"/>
  <c r="H132" i="3"/>
  <c r="H133" i="3"/>
  <c r="E128" i="3"/>
  <c r="E130" i="3" s="1"/>
  <c r="D146" i="3"/>
  <c r="D148" i="3"/>
  <c r="D150" i="3" s="1"/>
  <c r="C177" i="3"/>
  <c r="K176" i="3"/>
  <c r="K200" i="3" s="1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J133" i="3" s="1"/>
  <c r="K133" i="3" s="1"/>
  <c r="L133" i="3" s="1"/>
  <c r="M133" i="3" s="1"/>
  <c r="N133" i="3" s="1"/>
  <c r="C152" i="3"/>
  <c r="C154" i="3" s="1"/>
  <c r="K178" i="3"/>
  <c r="K209" i="3"/>
  <c r="L209" i="3" s="1"/>
  <c r="G288" i="3"/>
  <c r="I309" i="3"/>
  <c r="F313" i="3"/>
  <c r="E354" i="3"/>
  <c r="I354" i="3"/>
  <c r="J354" i="3" s="1"/>
  <c r="K354" i="3" s="1"/>
  <c r="L354" i="3" s="1"/>
  <c r="M354" i="3" s="1"/>
  <c r="N354" i="3" s="1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K116" i="3"/>
  <c r="L116" i="3" s="1"/>
  <c r="L117" i="3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K24" i="3"/>
  <c r="I28" i="3"/>
  <c r="I30" i="3" s="1"/>
  <c r="M33" i="3"/>
  <c r="L32" i="3"/>
  <c r="C44" i="3"/>
  <c r="C43" i="3"/>
  <c r="C35" i="3"/>
  <c r="G44" i="3"/>
  <c r="G35" i="3"/>
  <c r="G43" i="3"/>
  <c r="E44" i="3"/>
  <c r="H16" i="3"/>
  <c r="I3" i="3"/>
  <c r="I37" i="3"/>
  <c r="J37" i="3" s="1"/>
  <c r="K37" i="3" s="1"/>
  <c r="L37" i="3" s="1"/>
  <c r="M37" i="3" s="1"/>
  <c r="N37" i="3" s="1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M25" i="3"/>
  <c r="L24" i="3"/>
  <c r="F28" i="3"/>
  <c r="F30" i="3" s="1"/>
  <c r="E32" i="3"/>
  <c r="E34" i="3" s="1"/>
  <c r="I32" i="3"/>
  <c r="I34" i="3" s="1"/>
  <c r="K32" i="3"/>
  <c r="F37" i="3"/>
  <c r="F36" i="3"/>
  <c r="I40" i="3"/>
  <c r="E47" i="3"/>
  <c r="I47" i="3"/>
  <c r="J47" i="3" s="1"/>
  <c r="K47" i="3" s="1"/>
  <c r="L47" i="3" s="1"/>
  <c r="M47" i="3" s="1"/>
  <c r="N47" i="3" s="1"/>
  <c r="E50" i="3"/>
  <c r="I50" i="3"/>
  <c r="J50" i="3" s="1"/>
  <c r="E101" i="3"/>
  <c r="M209" i="3"/>
  <c r="M207" i="3"/>
  <c r="H292" i="3"/>
  <c r="H283" i="3"/>
  <c r="I41" i="3"/>
  <c r="J41" i="3" s="1"/>
  <c r="C47" i="3"/>
  <c r="I49" i="3"/>
  <c r="H84" i="3"/>
  <c r="M87" i="3"/>
  <c r="L86" i="3"/>
  <c r="F101" i="3"/>
  <c r="C106" i="3"/>
  <c r="G109" i="3"/>
  <c r="I128" i="3"/>
  <c r="I136" i="3"/>
  <c r="I137" i="3"/>
  <c r="J137" i="3" s="1"/>
  <c r="K137" i="3" s="1"/>
  <c r="L137" i="3" s="1"/>
  <c r="M137" i="3" s="1"/>
  <c r="N137" i="3" s="1"/>
  <c r="I142" i="3"/>
  <c r="H142" i="3"/>
  <c r="H143" i="3"/>
  <c r="L238" i="3"/>
  <c r="L244" i="3"/>
  <c r="M244" i="3" s="1"/>
  <c r="N244" i="3" s="1"/>
  <c r="H68" i="3"/>
  <c r="I67" i="3"/>
  <c r="H67" i="3"/>
  <c r="I68" i="3"/>
  <c r="J68" i="3" s="1"/>
  <c r="K68" i="3" s="1"/>
  <c r="L68" i="3" s="1"/>
  <c r="M68" i="3" s="1"/>
  <c r="N68" i="3" s="1"/>
  <c r="J83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J71" i="3" s="1"/>
  <c r="K71" i="3" s="1"/>
  <c r="L71" i="3" s="1"/>
  <c r="M71" i="3" s="1"/>
  <c r="N71" i="3" s="1"/>
  <c r="E78" i="3"/>
  <c r="I81" i="3"/>
  <c r="J81" i="3" s="1"/>
  <c r="K81" i="3" s="1"/>
  <c r="L81" i="3" s="1"/>
  <c r="M81" i="3" s="1"/>
  <c r="N81" i="3" s="1"/>
  <c r="F102" i="3"/>
  <c r="I103" i="3"/>
  <c r="J103" i="3" s="1"/>
  <c r="H105" i="3"/>
  <c r="C112" i="3"/>
  <c r="C185" i="3"/>
  <c r="L207" i="3"/>
  <c r="D327" i="3"/>
  <c r="D333" i="3"/>
  <c r="D320" i="3"/>
  <c r="D301" i="3"/>
  <c r="J23" i="3"/>
  <c r="J3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K72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J102" i="3" s="1"/>
  <c r="K102" i="3" s="1"/>
  <c r="L102" i="3" s="1"/>
  <c r="M102" i="3" s="1"/>
  <c r="N102" i="3" s="1"/>
  <c r="D106" i="3"/>
  <c r="D97" i="3"/>
  <c r="H106" i="3"/>
  <c r="H97" i="3"/>
  <c r="H109" i="3"/>
  <c r="G140" i="3"/>
  <c r="G139" i="3"/>
  <c r="J162" i="3"/>
  <c r="J166" i="3" s="1"/>
  <c r="J167" i="3" s="1"/>
  <c r="K165" i="3"/>
  <c r="D168" i="3"/>
  <c r="D167" i="3"/>
  <c r="D159" i="3"/>
  <c r="D174" i="3"/>
  <c r="D173" i="3"/>
  <c r="D165" i="3"/>
  <c r="L176" i="3"/>
  <c r="L178" i="3"/>
  <c r="K196" i="3"/>
  <c r="J235" i="3"/>
  <c r="J224" i="3"/>
  <c r="K238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M55" i="3"/>
  <c r="I63" i="3"/>
  <c r="I65" i="3" s="1"/>
  <c r="H63" i="3"/>
  <c r="H65" i="3" s="1"/>
  <c r="G68" i="3"/>
  <c r="F68" i="3"/>
  <c r="E71" i="3"/>
  <c r="H75" i="3"/>
  <c r="I78" i="3"/>
  <c r="J78" i="3" s="1"/>
  <c r="K78" i="3" s="1"/>
  <c r="L78" i="3" s="1"/>
  <c r="M78" i="3" s="1"/>
  <c r="N78" i="3" s="1"/>
  <c r="E81" i="3"/>
  <c r="E88" i="3"/>
  <c r="I88" i="3"/>
  <c r="K86" i="3"/>
  <c r="G97" i="3"/>
  <c r="C98" i="3"/>
  <c r="D102" i="3"/>
  <c r="H102" i="3"/>
  <c r="B102" i="3"/>
  <c r="E103" i="3"/>
  <c r="D105" i="3"/>
  <c r="I109" i="3"/>
  <c r="J109" i="3" s="1"/>
  <c r="K109" i="3" s="1"/>
  <c r="L109" i="3" s="1"/>
  <c r="M109" i="3" s="1"/>
  <c r="N109" i="3" s="1"/>
  <c r="I108" i="3"/>
  <c r="H108" i="3"/>
  <c r="H117" i="3"/>
  <c r="H119" i="3" s="1"/>
  <c r="H136" i="3"/>
  <c r="H140" i="3"/>
  <c r="H139" i="3"/>
  <c r="L149" i="3"/>
  <c r="B165" i="3"/>
  <c r="B164" i="3"/>
  <c r="B159" i="3"/>
  <c r="B161" i="3" s="1"/>
  <c r="C163" i="3"/>
  <c r="D205" i="3"/>
  <c r="L210" i="3"/>
  <c r="M211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J203" i="3"/>
  <c r="J204" i="3" s="1"/>
  <c r="J200" i="3"/>
  <c r="C194" i="3"/>
  <c r="C196" i="3"/>
  <c r="C195" i="3"/>
  <c r="C190" i="3"/>
  <c r="E270" i="3"/>
  <c r="I270" i="3"/>
  <c r="L274" i="3"/>
  <c r="M274" i="3" s="1"/>
  <c r="N274" i="3" s="1"/>
  <c r="N272" i="3" s="1"/>
  <c r="K272" i="3"/>
  <c r="F291" i="3"/>
  <c r="E292" i="3"/>
  <c r="I291" i="3"/>
  <c r="I292" i="3"/>
  <c r="J292" i="3" s="1"/>
  <c r="K292" i="3" s="1"/>
  <c r="L292" i="3" s="1"/>
  <c r="M292" i="3" s="1"/>
  <c r="N292" i="3" s="1"/>
  <c r="I283" i="3"/>
  <c r="E289" i="3"/>
  <c r="E298" i="3"/>
  <c r="I298" i="3"/>
  <c r="J298" i="3" s="1"/>
  <c r="K298" i="3" s="1"/>
  <c r="L298" i="3" s="1"/>
  <c r="M298" i="3" s="1"/>
  <c r="N298" i="3" s="1"/>
  <c r="I297" i="3"/>
  <c r="I289" i="3"/>
  <c r="J289" i="3" s="1"/>
  <c r="F84" i="3"/>
  <c r="D101" i="3"/>
  <c r="H101" i="3"/>
  <c r="I115" i="3"/>
  <c r="M118" i="3"/>
  <c r="G121" i="3"/>
  <c r="G123" i="3" s="1"/>
  <c r="G133" i="3"/>
  <c r="G132" i="3"/>
  <c r="E133" i="3"/>
  <c r="C146" i="3"/>
  <c r="C168" i="3"/>
  <c r="K145" i="3"/>
  <c r="K147" i="3"/>
  <c r="C174" i="3"/>
  <c r="C173" i="3"/>
  <c r="N180" i="3"/>
  <c r="N179" i="3" s="1"/>
  <c r="M179" i="3"/>
  <c r="D196" i="3"/>
  <c r="D195" i="3"/>
  <c r="D190" i="3"/>
  <c r="J231" i="3"/>
  <c r="J221" i="3"/>
  <c r="K231" i="3"/>
  <c r="K221" i="3"/>
  <c r="K234" i="3"/>
  <c r="K208" i="3"/>
  <c r="K210" i="3"/>
  <c r="M240" i="3"/>
  <c r="K241" i="3"/>
  <c r="L242" i="3"/>
  <c r="N258" i="3"/>
  <c r="E291" i="3"/>
  <c r="H134" i="3"/>
  <c r="D198" i="3"/>
  <c r="C229" i="3"/>
  <c r="C221" i="3"/>
  <c r="B267" i="3"/>
  <c r="K269" i="3"/>
  <c r="F270" i="3"/>
  <c r="B298" i="3"/>
  <c r="F298" i="3"/>
  <c r="F297" i="3"/>
  <c r="E301" i="3"/>
  <c r="B205" i="3"/>
  <c r="L227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L303" i="3"/>
  <c r="M304" i="3"/>
  <c r="L355" i="3"/>
  <c r="B292" i="3"/>
  <c r="F292" i="3"/>
  <c r="B327" i="3"/>
  <c r="B333" i="3"/>
  <c r="H301" i="3"/>
  <c r="C324" i="3"/>
  <c r="C318" i="3"/>
  <c r="G324" i="3"/>
  <c r="G318" i="3"/>
  <c r="I323" i="3"/>
  <c r="J323" i="3" s="1"/>
  <c r="K323" i="3" s="1"/>
  <c r="L323" i="3" s="1"/>
  <c r="M323" i="3" s="1"/>
  <c r="N323" i="3" s="1"/>
  <c r="F327" i="3"/>
  <c r="H330" i="3"/>
  <c r="D349" i="3"/>
  <c r="D355" i="3"/>
  <c r="H349" i="3"/>
  <c r="H355" i="3"/>
  <c r="G358" i="3"/>
  <c r="E287" i="3"/>
  <c r="I287" i="3"/>
  <c r="K302" i="3"/>
  <c r="J314" i="3"/>
  <c r="K314" i="3" s="1"/>
  <c r="L314" i="3" s="1"/>
  <c r="M314" i="3" s="1"/>
  <c r="N314" i="3" s="1"/>
  <c r="D323" i="3"/>
  <c r="H323" i="3"/>
  <c r="C322" i="3"/>
  <c r="C323" i="3"/>
  <c r="E327" i="3"/>
  <c r="I327" i="3"/>
  <c r="J327" i="3" s="1"/>
  <c r="K327" i="3" s="1"/>
  <c r="L327" i="3" s="1"/>
  <c r="M327" i="3" s="1"/>
  <c r="N327" i="3" s="1"/>
  <c r="E326" i="3"/>
  <c r="H327" i="3"/>
  <c r="E330" i="3"/>
  <c r="I330" i="3"/>
  <c r="J330" i="3" s="1"/>
  <c r="K330" i="3" s="1"/>
  <c r="L330" i="3" s="1"/>
  <c r="M330" i="3" s="1"/>
  <c r="N330" i="3" s="1"/>
  <c r="C333" i="3"/>
  <c r="G333" i="3"/>
  <c r="D336" i="3"/>
  <c r="H336" i="3"/>
  <c r="C336" i="3"/>
  <c r="M338" i="3"/>
  <c r="D353" i="3"/>
  <c r="D354" i="3"/>
  <c r="F357" i="3"/>
  <c r="C361" i="3"/>
  <c r="G361" i="3"/>
  <c r="F301" i="3"/>
  <c r="J310" i="3"/>
  <c r="K310" i="3" s="1"/>
  <c r="L310" i="3" s="1"/>
  <c r="M310" i="3" s="1"/>
  <c r="N310" i="3" s="1"/>
  <c r="E318" i="3"/>
  <c r="F319" i="3" s="1"/>
  <c r="E324" i="3"/>
  <c r="I318" i="3"/>
  <c r="I324" i="3"/>
  <c r="J324" i="3" s="1"/>
  <c r="E322" i="3"/>
  <c r="E323" i="3"/>
  <c r="F326" i="3"/>
  <c r="I329" i="3"/>
  <c r="D332" i="3"/>
  <c r="H332" i="3"/>
  <c r="C332" i="3"/>
  <c r="I364" i="3"/>
  <c r="J364" i="3" s="1"/>
  <c r="K364" i="3" s="1"/>
  <c r="L364" i="3" s="1"/>
  <c r="M364" i="3" s="1"/>
  <c r="N364" i="3" s="1"/>
  <c r="J335" i="3"/>
  <c r="E336" i="3"/>
  <c r="L338" i="3"/>
  <c r="N339" i="3"/>
  <c r="N338" i="3" s="1"/>
  <c r="B355" i="3"/>
  <c r="B349" i="3"/>
  <c r="F355" i="3"/>
  <c r="F349" i="3"/>
  <c r="F353" i="3"/>
  <c r="F354" i="3"/>
  <c r="C357" i="3"/>
  <c r="G357" i="3"/>
  <c r="C358" i="3"/>
  <c r="D361" i="3"/>
  <c r="D360" i="3"/>
  <c r="J306" i="3"/>
  <c r="K306" i="3" s="1"/>
  <c r="L306" i="3" s="1"/>
  <c r="M306" i="3" s="1"/>
  <c r="N306" i="3" s="1"/>
  <c r="B323" i="3"/>
  <c r="F323" i="3"/>
  <c r="G322" i="3"/>
  <c r="G323" i="3"/>
  <c r="C327" i="3"/>
  <c r="G327" i="3"/>
  <c r="I326" i="3"/>
  <c r="G330" i="3"/>
  <c r="F330" i="3"/>
  <c r="E333" i="3"/>
  <c r="I333" i="3"/>
  <c r="J333" i="3" s="1"/>
  <c r="K333" i="3" s="1"/>
  <c r="L333" i="3" s="1"/>
  <c r="M333" i="3" s="1"/>
  <c r="N333" i="3" s="1"/>
  <c r="E332" i="3"/>
  <c r="F336" i="3"/>
  <c r="G336" i="3"/>
  <c r="C354" i="3"/>
  <c r="G354" i="3"/>
  <c r="H353" i="3"/>
  <c r="H354" i="3"/>
  <c r="E358" i="3"/>
  <c r="E361" i="3"/>
  <c r="I361" i="3"/>
  <c r="J361" i="3" s="1"/>
  <c r="K361" i="3" s="1"/>
  <c r="L361" i="3" s="1"/>
  <c r="M361" i="3" s="1"/>
  <c r="N361" i="3" s="1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99" i="1" l="1"/>
  <c r="C100" i="1" s="1"/>
  <c r="B101" i="1"/>
  <c r="K203" i="3"/>
  <c r="K204" i="3" s="1"/>
  <c r="B37" i="3"/>
  <c r="H20" i="1"/>
  <c r="H64" i="1"/>
  <c r="H76" i="1" s="1"/>
  <c r="H98" i="1" s="1"/>
  <c r="K235" i="3"/>
  <c r="C16" i="3"/>
  <c r="K31" i="3"/>
  <c r="J228" i="3"/>
  <c r="J229" i="3" s="1"/>
  <c r="C4" i="4"/>
  <c r="J141" i="3"/>
  <c r="J142" i="3" s="1"/>
  <c r="E284" i="3"/>
  <c r="G129" i="3"/>
  <c r="H15" i="3"/>
  <c r="D19" i="3"/>
  <c r="J115" i="3"/>
  <c r="K85" i="3"/>
  <c r="L85" i="3" s="1"/>
  <c r="E15" i="3"/>
  <c r="E18" i="3"/>
  <c r="B19" i="3"/>
  <c r="B16" i="3"/>
  <c r="G130" i="3"/>
  <c r="L114" i="3"/>
  <c r="L141" i="3" s="1"/>
  <c r="K52" i="3"/>
  <c r="C284" i="3"/>
  <c r="J138" i="3"/>
  <c r="I98" i="3"/>
  <c r="F129" i="3"/>
  <c r="C19" i="3"/>
  <c r="D18" i="3"/>
  <c r="D16" i="3"/>
  <c r="J52" i="3"/>
  <c r="J53" i="3" s="1"/>
  <c r="E10" i="3"/>
  <c r="E3" i="4"/>
  <c r="G4" i="3"/>
  <c r="G3" i="4"/>
  <c r="F15" i="3"/>
  <c r="C47" i="4"/>
  <c r="C6" i="4"/>
  <c r="D47" i="4"/>
  <c r="D6" i="4"/>
  <c r="F16" i="3"/>
  <c r="B15" i="3"/>
  <c r="H47" i="4"/>
  <c r="H6" i="4"/>
  <c r="K224" i="3"/>
  <c r="K228" i="3" s="1"/>
  <c r="K229" i="3" s="1"/>
  <c r="L31" i="3"/>
  <c r="G15" i="3"/>
  <c r="H4" i="3"/>
  <c r="I19" i="3"/>
  <c r="I3" i="4"/>
  <c r="L28" i="3"/>
  <c r="M29" i="3"/>
  <c r="B47" i="4"/>
  <c r="B6" i="4"/>
  <c r="E19" i="3"/>
  <c r="M272" i="3"/>
  <c r="G16" i="3"/>
  <c r="G47" i="4"/>
  <c r="G6" i="4"/>
  <c r="K177" i="3"/>
  <c r="K190" i="3"/>
  <c r="L27" i="3"/>
  <c r="J266" i="3"/>
  <c r="J255" i="3"/>
  <c r="J259" i="3" s="1"/>
  <c r="J260" i="3" s="1"/>
  <c r="D24" i="4"/>
  <c r="D4" i="4"/>
  <c r="M24" i="3"/>
  <c r="N25" i="3"/>
  <c r="N24" i="3" s="1"/>
  <c r="K324" i="3"/>
  <c r="D351" i="3"/>
  <c r="D350" i="3"/>
  <c r="E350" i="3"/>
  <c r="M227" i="3"/>
  <c r="K296" i="3"/>
  <c r="L269" i="3"/>
  <c r="C253" i="3"/>
  <c r="N238" i="3"/>
  <c r="N240" i="3"/>
  <c r="D191" i="3"/>
  <c r="D192" i="3"/>
  <c r="C191" i="3"/>
  <c r="C192" i="3"/>
  <c r="G98" i="3"/>
  <c r="G99" i="3"/>
  <c r="F285" i="3"/>
  <c r="F284" i="3"/>
  <c r="K193" i="3"/>
  <c r="K197" i="3" s="1"/>
  <c r="L196" i="3"/>
  <c r="L234" i="3"/>
  <c r="L235" i="3" s="1"/>
  <c r="L221" i="3"/>
  <c r="L208" i="3"/>
  <c r="L231" i="3"/>
  <c r="H129" i="3"/>
  <c r="H130" i="3"/>
  <c r="K115" i="3"/>
  <c r="K138" i="3"/>
  <c r="K141" i="3"/>
  <c r="J110" i="3"/>
  <c r="J111" i="3" s="1"/>
  <c r="J84" i="3"/>
  <c r="J107" i="3"/>
  <c r="J97" i="3"/>
  <c r="I129" i="3"/>
  <c r="I130" i="3"/>
  <c r="J130" i="3" s="1"/>
  <c r="I5" i="3"/>
  <c r="I5" i="4" s="1"/>
  <c r="M86" i="3"/>
  <c r="N87" i="3"/>
  <c r="N86" i="3" s="1"/>
  <c r="M234" i="3"/>
  <c r="M208" i="3"/>
  <c r="M231" i="3"/>
  <c r="M221" i="3"/>
  <c r="F5" i="3"/>
  <c r="F5" i="4" s="1"/>
  <c r="B351" i="3"/>
  <c r="C350" i="3"/>
  <c r="I320" i="3"/>
  <c r="J320" i="3" s="1"/>
  <c r="K320" i="3" s="1"/>
  <c r="L320" i="3" s="1"/>
  <c r="M320" i="3" s="1"/>
  <c r="N320" i="3" s="1"/>
  <c r="I319" i="3"/>
  <c r="K300" i="3"/>
  <c r="L302" i="3"/>
  <c r="G320" i="3"/>
  <c r="G319" i="3"/>
  <c r="J300" i="3"/>
  <c r="L147" i="3"/>
  <c r="L145" i="3"/>
  <c r="K252" i="3"/>
  <c r="K239" i="3"/>
  <c r="K265" i="3"/>
  <c r="K262" i="3"/>
  <c r="D99" i="3"/>
  <c r="D98" i="3"/>
  <c r="F98" i="3"/>
  <c r="F99" i="3"/>
  <c r="L72" i="3"/>
  <c r="K23" i="3"/>
  <c r="J21" i="3"/>
  <c r="J193" i="3"/>
  <c r="J197" i="3" s="1"/>
  <c r="J198" i="3" s="1"/>
  <c r="C160" i="3"/>
  <c r="C161" i="3"/>
  <c r="N209" i="3"/>
  <c r="N207" i="3"/>
  <c r="G9" i="3"/>
  <c r="G10" i="3"/>
  <c r="I4" i="3"/>
  <c r="I16" i="3"/>
  <c r="K79" i="3"/>
  <c r="G37" i="3"/>
  <c r="G36" i="3"/>
  <c r="G5" i="3"/>
  <c r="G5" i="4" s="1"/>
  <c r="H319" i="3"/>
  <c r="H351" i="3"/>
  <c r="H350" i="3"/>
  <c r="D254" i="3"/>
  <c r="D253" i="3"/>
  <c r="K172" i="3"/>
  <c r="K173" i="3" s="1"/>
  <c r="K169" i="3"/>
  <c r="K159" i="3"/>
  <c r="K146" i="3"/>
  <c r="N118" i="3"/>
  <c r="N117" i="3" s="1"/>
  <c r="M117" i="3"/>
  <c r="K289" i="3"/>
  <c r="N211" i="3"/>
  <c r="N210" i="3" s="1"/>
  <c r="M210" i="3"/>
  <c r="H36" i="3"/>
  <c r="H37" i="3"/>
  <c r="I36" i="3"/>
  <c r="H5" i="3"/>
  <c r="H5" i="4" s="1"/>
  <c r="J131" i="3"/>
  <c r="H285" i="3"/>
  <c r="H284" i="3"/>
  <c r="C9" i="3"/>
  <c r="C10" i="3"/>
  <c r="I10" i="3"/>
  <c r="M54" i="3"/>
  <c r="L52" i="3"/>
  <c r="B5" i="3"/>
  <c r="B5" i="4" s="1"/>
  <c r="N33" i="3"/>
  <c r="N32" i="3" s="1"/>
  <c r="M32" i="3"/>
  <c r="M31" i="3" s="1"/>
  <c r="N31" i="3" s="1"/>
  <c r="M355" i="3"/>
  <c r="C222" i="3"/>
  <c r="C223" i="3"/>
  <c r="M242" i="3"/>
  <c r="L241" i="3"/>
  <c r="D284" i="3"/>
  <c r="D285" i="3"/>
  <c r="K41" i="3"/>
  <c r="M116" i="3"/>
  <c r="M114" i="3"/>
  <c r="D222" i="3"/>
  <c r="D223" i="3"/>
  <c r="M149" i="3"/>
  <c r="L148" i="3"/>
  <c r="M178" i="3"/>
  <c r="M176" i="3"/>
  <c r="L165" i="3"/>
  <c r="H10" i="3"/>
  <c r="H9" i="3"/>
  <c r="I9" i="3"/>
  <c r="K103" i="3"/>
  <c r="L239" i="3"/>
  <c r="L265" i="3"/>
  <c r="L252" i="3"/>
  <c r="L262" i="3"/>
  <c r="I350" i="3"/>
  <c r="F351" i="3"/>
  <c r="F350" i="3"/>
  <c r="G350" i="3"/>
  <c r="J362" i="3"/>
  <c r="J359" i="3"/>
  <c r="J349" i="3"/>
  <c r="K335" i="3"/>
  <c r="E320" i="3"/>
  <c r="E319" i="3"/>
  <c r="E5" i="3"/>
  <c r="E5" i="4" s="1"/>
  <c r="C320" i="3"/>
  <c r="C319" i="3"/>
  <c r="D319" i="3"/>
  <c r="G284" i="3"/>
  <c r="N304" i="3"/>
  <c r="N303" i="3" s="1"/>
  <c r="M303" i="3"/>
  <c r="L272" i="3"/>
  <c r="J296" i="3"/>
  <c r="J297" i="3" s="1"/>
  <c r="M238" i="3"/>
  <c r="I284" i="3"/>
  <c r="I285" i="3"/>
  <c r="J285" i="3" s="1"/>
  <c r="L203" i="3"/>
  <c r="L204" i="3" s="1"/>
  <c r="L190" i="3"/>
  <c r="L177" i="3"/>
  <c r="L200" i="3"/>
  <c r="D160" i="3"/>
  <c r="D161" i="3"/>
  <c r="H99" i="3"/>
  <c r="H98" i="3"/>
  <c r="D36" i="3"/>
  <c r="E36" i="3"/>
  <c r="D37" i="3"/>
  <c r="D5" i="3"/>
  <c r="D5" i="4" s="1"/>
  <c r="D9" i="3"/>
  <c r="D10" i="3"/>
  <c r="L134" i="3"/>
  <c r="E98" i="3"/>
  <c r="J49" i="3"/>
  <c r="K50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99" i="1" l="1"/>
  <c r="D100" i="1" s="1"/>
  <c r="C101" i="1"/>
  <c r="K162" i="3"/>
  <c r="L138" i="3"/>
  <c r="K142" i="3"/>
  <c r="L115" i="3"/>
  <c r="K83" i="3"/>
  <c r="K97" i="3" s="1"/>
  <c r="K53" i="3"/>
  <c r="J79" i="3"/>
  <c r="J80" i="3" s="1"/>
  <c r="J100" i="3"/>
  <c r="J104" i="3" s="1"/>
  <c r="J105" i="3" s="1"/>
  <c r="J66" i="3"/>
  <c r="K66" i="3"/>
  <c r="J76" i="3"/>
  <c r="K76" i="3"/>
  <c r="J286" i="3"/>
  <c r="J288" i="3" s="1"/>
  <c r="N29" i="3"/>
  <c r="N28" i="3" s="1"/>
  <c r="M28" i="3"/>
  <c r="M27" i="3" s="1"/>
  <c r="N27" i="3" s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K131" i="3"/>
  <c r="D11" i="3"/>
  <c r="D7" i="3"/>
  <c r="D6" i="3"/>
  <c r="K285" i="3"/>
  <c r="J283" i="3"/>
  <c r="L266" i="3"/>
  <c r="L255" i="3"/>
  <c r="L259" i="3" s="1"/>
  <c r="M165" i="3"/>
  <c r="N149" i="3"/>
  <c r="N148" i="3" s="1"/>
  <c r="M148" i="3"/>
  <c r="N116" i="3"/>
  <c r="N114" i="3"/>
  <c r="K21" i="3"/>
  <c r="L23" i="3"/>
  <c r="K255" i="3"/>
  <c r="K259" i="3" s="1"/>
  <c r="K260" i="3" s="1"/>
  <c r="K266" i="3"/>
  <c r="M145" i="3"/>
  <c r="M147" i="3"/>
  <c r="M302" i="3"/>
  <c r="L300" i="3"/>
  <c r="K198" i="3"/>
  <c r="K297" i="3"/>
  <c r="M134" i="3"/>
  <c r="L131" i="3"/>
  <c r="J363" i="3"/>
  <c r="J352" i="3"/>
  <c r="J356" i="3" s="1"/>
  <c r="J357" i="3" s="1"/>
  <c r="M190" i="3"/>
  <c r="M177" i="3"/>
  <c r="M200" i="3"/>
  <c r="M203" i="3"/>
  <c r="M204" i="3" s="1"/>
  <c r="N355" i="3"/>
  <c r="K328" i="3"/>
  <c r="K318" i="3"/>
  <c r="K301" i="3"/>
  <c r="K331" i="3"/>
  <c r="N227" i="3"/>
  <c r="M224" i="3"/>
  <c r="M228" i="3" s="1"/>
  <c r="C11" i="3"/>
  <c r="C6" i="3"/>
  <c r="C7" i="3"/>
  <c r="M265" i="3"/>
  <c r="M239" i="3"/>
  <c r="M262" i="3"/>
  <c r="M252" i="3"/>
  <c r="K362" i="3"/>
  <c r="K359" i="3"/>
  <c r="L335" i="3"/>
  <c r="K349" i="3"/>
  <c r="N178" i="3"/>
  <c r="N176" i="3"/>
  <c r="L41" i="3"/>
  <c r="N242" i="3"/>
  <c r="N241" i="3" s="1"/>
  <c r="M241" i="3"/>
  <c r="L76" i="3"/>
  <c r="L79" i="3"/>
  <c r="L80" i="3" s="1"/>
  <c r="L66" i="3"/>
  <c r="L53" i="3"/>
  <c r="L142" i="3"/>
  <c r="L289" i="3"/>
  <c r="K286" i="3"/>
  <c r="K288" i="3" s="1"/>
  <c r="K166" i="3"/>
  <c r="K167" i="3" s="1"/>
  <c r="G7" i="3"/>
  <c r="G6" i="3"/>
  <c r="G11" i="3"/>
  <c r="N231" i="3"/>
  <c r="N234" i="3"/>
  <c r="N235" i="3" s="1"/>
  <c r="N208" i="3"/>
  <c r="N221" i="3"/>
  <c r="K69" i="3"/>
  <c r="F6" i="3"/>
  <c r="F7" i="3"/>
  <c r="F11" i="3"/>
  <c r="M235" i="3"/>
  <c r="K130" i="3"/>
  <c r="J128" i="3"/>
  <c r="J135" i="3" s="1"/>
  <c r="J136" i="3" s="1"/>
  <c r="N262" i="3"/>
  <c r="N252" i="3"/>
  <c r="N265" i="3"/>
  <c r="N239" i="3"/>
  <c r="M269" i="3"/>
  <c r="L296" i="3"/>
  <c r="L297" i="3" s="1"/>
  <c r="L224" i="3"/>
  <c r="L228" i="3" s="1"/>
  <c r="L229" i="3" s="1"/>
  <c r="K110" i="3"/>
  <c r="K111" i="3" s="1"/>
  <c r="K107" i="3"/>
  <c r="K84" i="3"/>
  <c r="K49" i="3"/>
  <c r="L50" i="3"/>
  <c r="M72" i="3"/>
  <c r="J331" i="3"/>
  <c r="J328" i="3"/>
  <c r="J318" i="3"/>
  <c r="J301" i="3"/>
  <c r="E11" i="3"/>
  <c r="E7" i="3"/>
  <c r="E6" i="3"/>
  <c r="L103" i="3"/>
  <c r="M141" i="3"/>
  <c r="M142" i="3" s="1"/>
  <c r="M138" i="3"/>
  <c r="M115" i="3"/>
  <c r="N54" i="3"/>
  <c r="N52" i="3" s="1"/>
  <c r="M52" i="3"/>
  <c r="H11" i="3"/>
  <c r="H7" i="3"/>
  <c r="H6" i="3"/>
  <c r="J45" i="3"/>
  <c r="J48" i="3"/>
  <c r="J22" i="3"/>
  <c r="J3" i="3"/>
  <c r="J4" i="3" s="1"/>
  <c r="J35" i="3"/>
  <c r="L169" i="3"/>
  <c r="L159" i="3"/>
  <c r="L146" i="3"/>
  <c r="L172" i="3"/>
  <c r="L173" i="3" s="1"/>
  <c r="M196" i="3"/>
  <c r="L193" i="3"/>
  <c r="L197" i="3" s="1"/>
  <c r="L198" i="3" s="1"/>
  <c r="K321" i="3"/>
  <c r="L324" i="3"/>
  <c r="M85" i="3"/>
  <c r="L83" i="3"/>
  <c r="C182" i="1"/>
  <c r="I182" i="1"/>
  <c r="H182" i="1"/>
  <c r="G182" i="1"/>
  <c r="F182" i="1"/>
  <c r="E182" i="1"/>
  <c r="D182" i="1"/>
  <c r="B182" i="1"/>
  <c r="E99" i="1" l="1"/>
  <c r="E100" i="1" s="1"/>
  <c r="D101" i="1"/>
  <c r="L260" i="3"/>
  <c r="K80" i="3"/>
  <c r="J69" i="3"/>
  <c r="J73" i="3" s="1"/>
  <c r="K73" i="3"/>
  <c r="J290" i="3"/>
  <c r="J291" i="3" s="1"/>
  <c r="H46" i="4"/>
  <c r="H7" i="4"/>
  <c r="E46" i="4"/>
  <c r="E7" i="4"/>
  <c r="K325" i="3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M229" i="3"/>
  <c r="M131" i="3"/>
  <c r="N134" i="3"/>
  <c r="J5" i="3"/>
  <c r="J36" i="3"/>
  <c r="J46" i="3"/>
  <c r="J14" i="3"/>
  <c r="K100" i="3"/>
  <c r="K104" i="3" s="1"/>
  <c r="K105" i="3" s="1"/>
  <c r="M50" i="3"/>
  <c r="L49" i="3"/>
  <c r="N266" i="3"/>
  <c r="N255" i="3"/>
  <c r="N259" i="3" s="1"/>
  <c r="L130" i="3"/>
  <c r="K128" i="3"/>
  <c r="K135" i="3" s="1"/>
  <c r="K136" i="3" s="1"/>
  <c r="G13" i="3"/>
  <c r="G12" i="3"/>
  <c r="K363" i="3"/>
  <c r="K352" i="3"/>
  <c r="M266" i="3"/>
  <c r="M255" i="3"/>
  <c r="M259" i="3" s="1"/>
  <c r="M260" i="3" s="1"/>
  <c r="C13" i="3"/>
  <c r="C12" i="3"/>
  <c r="N145" i="3"/>
  <c r="N147" i="3"/>
  <c r="L21" i="3"/>
  <c r="M23" i="3"/>
  <c r="M76" i="3"/>
  <c r="M79" i="3"/>
  <c r="M80" i="3" s="1"/>
  <c r="M66" i="3"/>
  <c r="M53" i="3"/>
  <c r="E12" i="3"/>
  <c r="E13" i="3"/>
  <c r="J332" i="3"/>
  <c r="J321" i="3"/>
  <c r="J325" i="3" s="1"/>
  <c r="J326" i="3" s="1"/>
  <c r="M296" i="3"/>
  <c r="M297" i="3" s="1"/>
  <c r="N269" i="3"/>
  <c r="M83" i="3"/>
  <c r="N85" i="3"/>
  <c r="N83" i="3" s="1"/>
  <c r="N196" i="3"/>
  <c r="M193" i="3"/>
  <c r="M197" i="3" s="1"/>
  <c r="M198" i="3" s="1"/>
  <c r="N79" i="3"/>
  <c r="N66" i="3"/>
  <c r="N53" i="3"/>
  <c r="N76" i="3"/>
  <c r="L69" i="3"/>
  <c r="L73" i="3" s="1"/>
  <c r="L74" i="3" s="1"/>
  <c r="F13" i="3"/>
  <c r="F12" i="3"/>
  <c r="M41" i="3"/>
  <c r="L359" i="3"/>
  <c r="L349" i="3"/>
  <c r="L362" i="3"/>
  <c r="M335" i="3"/>
  <c r="N224" i="3"/>
  <c r="L331" i="3"/>
  <c r="L332" i="3" s="1"/>
  <c r="L328" i="3"/>
  <c r="L318" i="3"/>
  <c r="L301" i="3"/>
  <c r="N141" i="3"/>
  <c r="N142" i="3" s="1"/>
  <c r="N138" i="3"/>
  <c r="N115" i="3"/>
  <c r="L162" i="3"/>
  <c r="L166" i="3" s="1"/>
  <c r="L167" i="3" s="1"/>
  <c r="D12" i="3"/>
  <c r="D13" i="3"/>
  <c r="I13" i="3"/>
  <c r="I12" i="3"/>
  <c r="L97" i="3"/>
  <c r="L84" i="3"/>
  <c r="L110" i="3"/>
  <c r="L111" i="3" s="1"/>
  <c r="L107" i="3"/>
  <c r="L286" i="3"/>
  <c r="L288" i="3" s="1"/>
  <c r="M289" i="3"/>
  <c r="K356" i="3"/>
  <c r="K357" i="3" s="1"/>
  <c r="M172" i="3"/>
  <c r="M173" i="3" s="1"/>
  <c r="M146" i="3"/>
  <c r="M159" i="3"/>
  <c r="M169" i="3"/>
  <c r="K45" i="3"/>
  <c r="K48" i="3"/>
  <c r="K22" i="3"/>
  <c r="K35" i="3"/>
  <c r="K3" i="3"/>
  <c r="K4" i="3" s="1"/>
  <c r="L321" i="3"/>
  <c r="M324" i="3"/>
  <c r="J17" i="3"/>
  <c r="J38" i="3"/>
  <c r="J42" i="3" s="1"/>
  <c r="H12" i="3"/>
  <c r="H13" i="3"/>
  <c r="M103" i="3"/>
  <c r="N72" i="3"/>
  <c r="M69" i="3"/>
  <c r="N228" i="3"/>
  <c r="N229" i="3" s="1"/>
  <c r="N203" i="3"/>
  <c r="N204" i="3" s="1"/>
  <c r="N200" i="3"/>
  <c r="N177" i="3"/>
  <c r="N190" i="3"/>
  <c r="K332" i="3"/>
  <c r="M300" i="3"/>
  <c r="N302" i="3"/>
  <c r="N300" i="3" s="1"/>
  <c r="M162" i="3"/>
  <c r="N165" i="3"/>
  <c r="L285" i="3"/>
  <c r="K283" i="3"/>
  <c r="K290" i="3" s="1"/>
  <c r="K291" i="3" s="1"/>
  <c r="B13" i="3"/>
  <c r="B12" i="3"/>
  <c r="E101" i="1" l="1"/>
  <c r="F99" i="1"/>
  <c r="F100" i="1" s="1"/>
  <c r="J74" i="3"/>
  <c r="K74" i="3"/>
  <c r="B53" i="4"/>
  <c r="B54" i="4"/>
  <c r="B55" i="4" s="1"/>
  <c r="B68" i="4" s="1"/>
  <c r="N80" i="3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I8" i="4"/>
  <c r="N69" i="3"/>
  <c r="N73" i="3" s="1"/>
  <c r="C11" i="4"/>
  <c r="C8" i="4"/>
  <c r="C9" i="4"/>
  <c r="H11" i="4"/>
  <c r="H9" i="4"/>
  <c r="H8" i="4"/>
  <c r="D8" i="4"/>
  <c r="D11" i="4"/>
  <c r="D9" i="4"/>
  <c r="B11" i="4"/>
  <c r="B9" i="4"/>
  <c r="N260" i="3"/>
  <c r="J44" i="3"/>
  <c r="J43" i="3"/>
  <c r="J11" i="3"/>
  <c r="M285" i="3"/>
  <c r="L283" i="3"/>
  <c r="L290" i="3" s="1"/>
  <c r="L291" i="3" s="1"/>
  <c r="M318" i="3"/>
  <c r="M328" i="3"/>
  <c r="M331" i="3"/>
  <c r="M332" i="3" s="1"/>
  <c r="M301" i="3"/>
  <c r="N324" i="3"/>
  <c r="M166" i="3"/>
  <c r="M167" i="3" s="1"/>
  <c r="K326" i="3"/>
  <c r="M97" i="3"/>
  <c r="M110" i="3"/>
  <c r="M111" i="3" s="1"/>
  <c r="M84" i="3"/>
  <c r="M107" i="3"/>
  <c r="N172" i="3"/>
  <c r="N173" i="3" s="1"/>
  <c r="N146" i="3"/>
  <c r="N169" i="3"/>
  <c r="N159" i="3"/>
  <c r="J6" i="3"/>
  <c r="J7" i="3"/>
  <c r="K17" i="3"/>
  <c r="K38" i="3"/>
  <c r="N296" i="3"/>
  <c r="N297" i="3" s="1"/>
  <c r="N23" i="3"/>
  <c r="N21" i="3" s="1"/>
  <c r="M21" i="3"/>
  <c r="J16" i="3"/>
  <c r="J15" i="3"/>
  <c r="N103" i="3"/>
  <c r="M100" i="3"/>
  <c r="K46" i="3"/>
  <c r="K14" i="3"/>
  <c r="M286" i="3"/>
  <c r="M288" i="3" s="1"/>
  <c r="N289" i="3"/>
  <c r="L325" i="3"/>
  <c r="L326" i="3" s="1"/>
  <c r="N335" i="3"/>
  <c r="M362" i="3"/>
  <c r="M359" i="3"/>
  <c r="M349" i="3"/>
  <c r="N193" i="3"/>
  <c r="N197" i="3" s="1"/>
  <c r="N198" i="3" s="1"/>
  <c r="M73" i="3"/>
  <c r="M74" i="3" s="1"/>
  <c r="L48" i="3"/>
  <c r="L35" i="3"/>
  <c r="L3" i="3"/>
  <c r="L4" i="3" s="1"/>
  <c r="L22" i="3"/>
  <c r="L45" i="3"/>
  <c r="N131" i="3"/>
  <c r="J40" i="3"/>
  <c r="J8" i="3"/>
  <c r="J39" i="3"/>
  <c r="N331" i="3"/>
  <c r="N301" i="3"/>
  <c r="N328" i="3"/>
  <c r="N318" i="3"/>
  <c r="L100" i="3"/>
  <c r="L104" i="3" s="1"/>
  <c r="L105" i="3" s="1"/>
  <c r="J18" i="3"/>
  <c r="J19" i="3"/>
  <c r="K36" i="3"/>
  <c r="K5" i="3"/>
  <c r="L363" i="3"/>
  <c r="L352" i="3"/>
  <c r="L356" i="3" s="1"/>
  <c r="L357" i="3" s="1"/>
  <c r="N41" i="3"/>
  <c r="N110" i="3"/>
  <c r="N84" i="3"/>
  <c r="N107" i="3"/>
  <c r="N97" i="3"/>
  <c r="M130" i="3"/>
  <c r="L128" i="3"/>
  <c r="L135" i="3" s="1"/>
  <c r="L136" i="3" s="1"/>
  <c r="N50" i="3"/>
  <c r="N49" i="3" s="1"/>
  <c r="M49" i="3"/>
  <c r="H152" i="1"/>
  <c r="C67" i="4" l="1"/>
  <c r="B69" i="4"/>
  <c r="G99" i="1"/>
  <c r="G100" i="1" s="1"/>
  <c r="F101" i="1"/>
  <c r="N332" i="3"/>
  <c r="N74" i="3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M321" i="3"/>
  <c r="M325" i="3" s="1"/>
  <c r="M326" i="3" s="1"/>
  <c r="N286" i="3"/>
  <c r="N288" i="3" s="1"/>
  <c r="G14" i="4"/>
  <c r="G13" i="4"/>
  <c r="M104" i="3"/>
  <c r="M105" i="3" s="1"/>
  <c r="B13" i="4"/>
  <c r="B14" i="4"/>
  <c r="B16" i="4" s="1"/>
  <c r="B19" i="4" s="1"/>
  <c r="E14" i="4"/>
  <c r="E13" i="4"/>
  <c r="C14" i="4"/>
  <c r="C13" i="4"/>
  <c r="I13" i="4"/>
  <c r="I14" i="4"/>
  <c r="N111" i="3"/>
  <c r="N100" i="3"/>
  <c r="N104" i="3" s="1"/>
  <c r="D14" i="4"/>
  <c r="D13" i="4"/>
  <c r="H13" i="4"/>
  <c r="H14" i="4"/>
  <c r="F14" i="4"/>
  <c r="F13" i="4"/>
  <c r="N45" i="3"/>
  <c r="N22" i="3"/>
  <c r="N48" i="3"/>
  <c r="N3" i="3"/>
  <c r="N35" i="3"/>
  <c r="K40" i="3"/>
  <c r="K8" i="3"/>
  <c r="K39" i="3"/>
  <c r="J13" i="3"/>
  <c r="J12" i="3"/>
  <c r="M363" i="3"/>
  <c r="M352" i="3"/>
  <c r="M356" i="3" s="1"/>
  <c r="M357" i="3" s="1"/>
  <c r="L36" i="3"/>
  <c r="L5" i="3"/>
  <c r="N362" i="3"/>
  <c r="N359" i="3"/>
  <c r="N349" i="3"/>
  <c r="N321" i="3"/>
  <c r="N325" i="3" s="1"/>
  <c r="K6" i="3"/>
  <c r="K7" i="3"/>
  <c r="N130" i="3"/>
  <c r="N128" i="3" s="1"/>
  <c r="N135" i="3" s="1"/>
  <c r="M128" i="3"/>
  <c r="M135" i="3" s="1"/>
  <c r="M136" i="3" s="1"/>
  <c r="K19" i="3"/>
  <c r="K18" i="3"/>
  <c r="J10" i="3"/>
  <c r="J9" i="3"/>
  <c r="L46" i="3"/>
  <c r="L14" i="3"/>
  <c r="L17" i="3"/>
  <c r="L38" i="3"/>
  <c r="N162" i="3"/>
  <c r="N166" i="3" s="1"/>
  <c r="N167" i="3" s="1"/>
  <c r="K16" i="3"/>
  <c r="K15" i="3"/>
  <c r="K42" i="3"/>
  <c r="M35" i="3"/>
  <c r="M3" i="3"/>
  <c r="M4" i="3" s="1"/>
  <c r="M48" i="3"/>
  <c r="M45" i="3"/>
  <c r="M22" i="3"/>
  <c r="N285" i="3"/>
  <c r="N283" i="3" s="1"/>
  <c r="M283" i="3"/>
  <c r="M290" i="3" s="1"/>
  <c r="M291" i="3" s="1"/>
  <c r="E152" i="1"/>
  <c r="G152" i="1"/>
  <c r="D152" i="1"/>
  <c r="F152" i="1"/>
  <c r="B152" i="1"/>
  <c r="C152" i="1"/>
  <c r="H99" i="1" l="1"/>
  <c r="H100" i="1" s="1"/>
  <c r="G101" i="1"/>
  <c r="C66" i="4"/>
  <c r="C68" i="4" s="1"/>
  <c r="N290" i="3"/>
  <c r="N291" i="3" s="1"/>
  <c r="N326" i="3"/>
  <c r="N105" i="3"/>
  <c r="I16" i="4"/>
  <c r="I19" i="4" s="1"/>
  <c r="N17" i="3"/>
  <c r="N19" i="3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L7" i="3"/>
  <c r="L6" i="3"/>
  <c r="N4" i="3"/>
  <c r="M5" i="3"/>
  <c r="M36" i="3"/>
  <c r="L40" i="3"/>
  <c r="L39" i="3"/>
  <c r="L8" i="3"/>
  <c r="L42" i="3"/>
  <c r="K9" i="3"/>
  <c r="K10" i="3"/>
  <c r="M46" i="3"/>
  <c r="M14" i="3"/>
  <c r="K44" i="3"/>
  <c r="K43" i="3"/>
  <c r="K11" i="3"/>
  <c r="L19" i="3"/>
  <c r="L18" i="3"/>
  <c r="M17" i="3"/>
  <c r="M38" i="3"/>
  <c r="N38" i="3"/>
  <c r="L16" i="3"/>
  <c r="L15" i="3"/>
  <c r="N136" i="3"/>
  <c r="N363" i="3"/>
  <c r="N352" i="3"/>
  <c r="N356" i="3" s="1"/>
  <c r="N357" i="3" s="1"/>
  <c r="N36" i="3"/>
  <c r="N5" i="3"/>
  <c r="N46" i="3"/>
  <c r="N14" i="3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M39" i="3"/>
  <c r="M40" i="3"/>
  <c r="M8" i="3"/>
  <c r="K13" i="3"/>
  <c r="K12" i="3"/>
  <c r="M42" i="3"/>
  <c r="N15" i="3"/>
  <c r="N16" i="3"/>
  <c r="M19" i="3"/>
  <c r="M18" i="3"/>
  <c r="L44" i="3"/>
  <c r="L43" i="3"/>
  <c r="L11" i="3"/>
  <c r="N6" i="3"/>
  <c r="N7" i="3"/>
  <c r="N40" i="3"/>
  <c r="N8" i="3"/>
  <c r="N39" i="3"/>
  <c r="N42" i="3"/>
  <c r="N18" i="3"/>
  <c r="M15" i="3"/>
  <c r="M16" i="3"/>
  <c r="L9" i="3"/>
  <c r="L10" i="3"/>
  <c r="M7" i="3"/>
  <c r="M6" i="3"/>
  <c r="G167" i="1"/>
  <c r="E67" i="4" l="1"/>
  <c r="E68" i="4" s="1"/>
  <c r="E69" i="4" s="1"/>
  <c r="D69" i="4"/>
  <c r="M10" i="3"/>
  <c r="M9" i="3"/>
  <c r="M43" i="3"/>
  <c r="M11" i="3"/>
  <c r="M44" i="3"/>
  <c r="N44" i="3"/>
  <c r="N43" i="3"/>
  <c r="N11" i="3"/>
  <c r="N10" i="3"/>
  <c r="N9" i="3"/>
  <c r="L12" i="3"/>
  <c r="L13" i="3"/>
  <c r="H1" i="1"/>
  <c r="G1" i="1" s="1"/>
  <c r="F1" i="1" s="1"/>
  <c r="E1" i="1" s="1"/>
  <c r="D1" i="1" s="1"/>
  <c r="C1" i="1" s="1"/>
  <c r="B1" i="1" s="1"/>
  <c r="F67" i="4" l="1"/>
  <c r="F68" i="4" s="1"/>
  <c r="F69" i="4" s="1"/>
  <c r="M12" i="3"/>
  <c r="M13" i="3"/>
  <c r="N13" i="3"/>
  <c r="N12" i="3"/>
  <c r="G67" i="4" l="1"/>
  <c r="G68" i="4" s="1"/>
  <c r="G69" i="4" s="1"/>
  <c r="H67" i="4" l="1"/>
  <c r="H68" i="4" s="1"/>
  <c r="H69" i="4" s="1"/>
  <c r="I67" i="4" l="1"/>
  <c r="I68" i="4" s="1"/>
  <c r="I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<sst xmlns="http://schemas.openxmlformats.org/spreadsheetml/2006/main" count="811" uniqueCount="210">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</sst>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0" fontId="15" fillId="0" borderId="0" xfId="0" applyFont="1" applyAlignment="1">
      <alignment horizontal="right"/>
    </xf>
    <xf numFmtId="10" fontId="15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5" fillId="0" borderId="0" xfId="0" applyNumberFormat="1" applyFont="1"/>
    <xf numFmtId="166" fontId="16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6" fontId="18" fillId="0" borderId="0" xfId="0" applyNumberFormat="1" applyFont="1"/>
    <xf numFmtId="165" fontId="2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8" fillId="0" borderId="0" xfId="0" applyNumberFormat="1" applyFont="1"/>
    <xf numFmtId="165" fontId="18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7" fillId="0" borderId="1" xfId="0" applyNumberFormat="1" applyFont="1" applyBorder="1"/>
    <xf numFmtId="0" fontId="18" fillId="0" borderId="0" xfId="0" applyFont="1"/>
    <xf numFmtId="165" fontId="17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86" activePane="bottomLeft" state="frozen"/>
      <selection pane="bottomLeft" activeCell="B92" sqref="B9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5">
        <v>30601</v>
      </c>
      <c r="C2" s="75">
        <v>32376</v>
      </c>
      <c r="D2" s="75">
        <v>34350</v>
      </c>
      <c r="E2" s="75">
        <v>36397</v>
      </c>
      <c r="F2" s="75">
        <v>39117</v>
      </c>
      <c r="G2" s="75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6">
        <v>16534</v>
      </c>
      <c r="C3" s="76">
        <v>17405</v>
      </c>
      <c r="D3" s="76">
        <v>19038</v>
      </c>
      <c r="E3" s="76">
        <v>20441</v>
      </c>
      <c r="F3" s="76">
        <v>21643</v>
      </c>
      <c r="G3" s="76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7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5">
        <v>2220</v>
      </c>
      <c r="C99" s="75">
        <f>+B100</f>
        <v>3852</v>
      </c>
      <c r="D99" s="75">
        <f t="shared" ref="D99:I99" si="16">+C100</f>
        <v>3138</v>
      </c>
      <c r="E99" s="75">
        <f t="shared" si="16"/>
        <v>3808</v>
      </c>
      <c r="F99" s="75">
        <f t="shared" si="16"/>
        <v>4249</v>
      </c>
      <c r="G99" s="75">
        <f t="shared" si="16"/>
        <v>4466</v>
      </c>
      <c r="H99" s="75">
        <f t="shared" si="16"/>
        <v>8348</v>
      </c>
      <c r="I99" s="75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3">
        <f>+E98+E99</f>
        <v>4249</v>
      </c>
      <c r="F100" s="83">
        <f t="shared" ref="F100:I100" si="18">+F98+F99</f>
        <v>4466</v>
      </c>
      <c r="G100" s="83">
        <f t="shared" si="18"/>
        <v>8348</v>
      </c>
      <c r="H100" s="83">
        <f t="shared" si="18"/>
        <v>9889</v>
      </c>
      <c r="I100" s="83">
        <f t="shared" si="18"/>
        <v>8574</v>
      </c>
    </row>
    <row r="101" spans="1:9" s="12" customFormat="1" ht="16" thickTop="1" x14ac:dyDescent="0.2">
      <c r="A101" s="12" t="s">
        <v>19</v>
      </c>
      <c r="B101" s="13">
        <f>+B100-B25</f>
        <v>0</v>
      </c>
      <c r="C101" s="13">
        <f>+C100-C25</f>
        <v>0</v>
      </c>
      <c r="D101" s="13">
        <f>+D100-D25</f>
        <v>0</v>
      </c>
      <c r="E101" s="84">
        <f>+E100-E25</f>
        <v>0</v>
      </c>
      <c r="F101" s="84">
        <f>+F100-F25</f>
        <v>0</v>
      </c>
      <c r="G101" s="84">
        <f>+G100-G25</f>
        <v>0</v>
      </c>
      <c r="H101" s="84">
        <f>+H100-H25</f>
        <v>0</v>
      </c>
      <c r="I101" s="84">
        <f>+I100-I25</f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19">+SUM(E112:E114)</f>
        <v>14855</v>
      </c>
      <c r="F111" s="3">
        <f t="shared" si="19"/>
        <v>15902</v>
      </c>
      <c r="G111" s="3">
        <f t="shared" si="19"/>
        <v>14484</v>
      </c>
      <c r="H111" s="3">
        <f t="shared" ref="H111" si="20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1">+SUM(B116:B118)</f>
        <v>0</v>
      </c>
      <c r="C115" s="3">
        <f t="shared" si="21"/>
        <v>0</v>
      </c>
      <c r="D115" s="3">
        <f t="shared" si="21"/>
        <v>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2">+SUM(E120:E122)</f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3">+SUM(B124:B126)</f>
        <v>0</v>
      </c>
      <c r="C123" s="3">
        <f t="shared" si="23"/>
        <v>0</v>
      </c>
      <c r="D123" s="3">
        <f t="shared" si="23"/>
        <v>0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4">SUM(C129:C131)</f>
        <v>5884</v>
      </c>
      <c r="D128" s="3">
        <f t="shared" si="24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5">SUM(C133:C135)</f>
        <v>1431</v>
      </c>
      <c r="D132" s="3">
        <f t="shared" si="25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6">SUM(C141:C143)</f>
        <v>3701</v>
      </c>
      <c r="D140" s="3">
        <f t="shared" si="26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7">+E111+E115+E119+E123+E127</f>
        <v>34485</v>
      </c>
      <c r="F144" s="5">
        <f t="shared" si="27"/>
        <v>37218</v>
      </c>
      <c r="G144" s="5">
        <f t="shared" si="27"/>
        <v>35568</v>
      </c>
      <c r="H144" s="5">
        <f t="shared" si="27"/>
        <v>42293</v>
      </c>
      <c r="I144" s="5">
        <f t="shared" si="27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8">SUM(F146:F149)</f>
        <v>1906</v>
      </c>
      <c r="G145" s="3">
        <f t="shared" si="28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29">+B144+B145+B150</f>
        <v>30601</v>
      </c>
      <c r="C151" s="7">
        <f t="shared" si="29"/>
        <v>32376</v>
      </c>
      <c r="D151" s="7">
        <f t="shared" si="29"/>
        <v>34350</v>
      </c>
      <c r="E151" s="7">
        <f t="shared" si="29"/>
        <v>36397</v>
      </c>
      <c r="F151" s="7">
        <f t="shared" si="29"/>
        <v>39117</v>
      </c>
      <c r="G151" s="7">
        <f t="shared" si="29"/>
        <v>37403</v>
      </c>
      <c r="H151" s="7">
        <f t="shared" si="29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>+C151-C2</f>
        <v>0</v>
      </c>
      <c r="D152" s="13">
        <f>+D151-D2</f>
        <v>0</v>
      </c>
      <c r="E152" s="13">
        <f>+E151-E2</f>
        <v>0</v>
      </c>
      <c r="F152" s="13">
        <f>+F151-F2</f>
        <v>0</v>
      </c>
      <c r="G152" s="13">
        <f>+G151-G2</f>
        <v>0</v>
      </c>
      <c r="H152" s="13">
        <f>+H151-H2</f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0">SUM(C154:C162)</f>
        <v>5328</v>
      </c>
      <c r="D163" s="5">
        <f t="shared" si="30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1">+SUM(H154:H161)</f>
        <v>8641</v>
      </c>
      <c r="I163" s="5">
        <f t="shared" si="31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2">+SUM(B163:B165)</f>
        <v>4233</v>
      </c>
      <c r="C166" s="7">
        <f t="shared" ref="C166:H166" si="33">+SUM(C163:C165)</f>
        <v>4642</v>
      </c>
      <c r="D166" s="7">
        <f t="shared" si="33"/>
        <v>4945</v>
      </c>
      <c r="E166" s="7">
        <f t="shared" si="33"/>
        <v>4379</v>
      </c>
      <c r="F166" s="7">
        <f t="shared" si="33"/>
        <v>4850</v>
      </c>
      <c r="G166" s="7">
        <f t="shared" si="33"/>
        <v>2976</v>
      </c>
      <c r="H166" s="7">
        <f t="shared" si="33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>+B166-B10-B8</f>
        <v>0</v>
      </c>
      <c r="C167" s="13">
        <f>+C166-C10-C8</f>
        <v>0</v>
      </c>
      <c r="D167" s="13">
        <f>+D166-D10-D8</f>
        <v>0</v>
      </c>
      <c r="E167" s="13">
        <f>+E166-E10-E8</f>
        <v>0</v>
      </c>
      <c r="F167" s="13">
        <f>+F166-F10-F8</f>
        <v>0</v>
      </c>
      <c r="G167" s="13">
        <f>+G166-G10-G8</f>
        <v>0</v>
      </c>
      <c r="H167" s="13">
        <f>+H166-H10-H8</f>
        <v>0</v>
      </c>
      <c r="I167" s="13">
        <f>+I166-I10-I8</f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4">+SUM(B169:B177)</f>
        <v>2176</v>
      </c>
      <c r="C178" s="5">
        <f t="shared" si="34"/>
        <v>2458</v>
      </c>
      <c r="D178" s="5">
        <f t="shared" si="34"/>
        <v>2626</v>
      </c>
      <c r="E178" s="5">
        <f t="shared" si="34"/>
        <v>2889</v>
      </c>
      <c r="F178" s="5">
        <f t="shared" si="34"/>
        <v>2971</v>
      </c>
      <c r="G178" s="5">
        <f t="shared" si="34"/>
        <v>2870</v>
      </c>
      <c r="H178" s="5">
        <f t="shared" ref="H178:I178" si="35">+SUM(H169:H177)</f>
        <v>2971</v>
      </c>
      <c r="I178" s="5">
        <f t="shared" si="35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6">+SUM(B178:B180)</f>
        <v>3011</v>
      </c>
      <c r="C181" s="7">
        <f t="shared" si="36"/>
        <v>3520</v>
      </c>
      <c r="D181" s="7">
        <f t="shared" si="36"/>
        <v>3989</v>
      </c>
      <c r="E181" s="7">
        <f t="shared" si="36"/>
        <v>4454</v>
      </c>
      <c r="F181" s="7">
        <f t="shared" si="36"/>
        <v>4744</v>
      </c>
      <c r="G181" s="7">
        <f t="shared" si="36"/>
        <v>4866</v>
      </c>
      <c r="H181" s="7">
        <f t="shared" si="36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>+B181-B31</f>
        <v>0</v>
      </c>
      <c r="C182" s="13">
        <f>+C181-C31</f>
        <v>0</v>
      </c>
      <c r="D182" s="13">
        <f>+D181-D31</f>
        <v>0</v>
      </c>
      <c r="E182" s="13">
        <f>+E181-E31</f>
        <v>0</v>
      </c>
      <c r="F182" s="13">
        <f>+F181-F31</f>
        <v>0</v>
      </c>
      <c r="G182" s="13">
        <f>+G181-G31</f>
        <v>0</v>
      </c>
      <c r="H182" s="13">
        <f>+H181-H31</f>
        <v>0</v>
      </c>
      <c r="I182" s="13">
        <f>+I181-I31</f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5"/>
      <c r="C184" s="75"/>
      <c r="D184" s="75"/>
      <c r="E184" s="75">
        <v>196</v>
      </c>
      <c r="F184" s="75">
        <v>117</v>
      </c>
      <c r="G184" s="75">
        <v>110</v>
      </c>
      <c r="H184" s="75">
        <v>98</v>
      </c>
      <c r="I184" s="75">
        <v>146</v>
      </c>
    </row>
    <row r="185" spans="1:9" x14ac:dyDescent="0.2">
      <c r="A185" s="2" t="s">
        <v>196</v>
      </c>
      <c r="B185" s="75"/>
      <c r="C185" s="75"/>
      <c r="D185" s="75"/>
      <c r="E185" s="75"/>
      <c r="F185" s="75"/>
      <c r="G185" s="75"/>
      <c r="H185" s="75"/>
      <c r="I185" s="75"/>
    </row>
    <row r="186" spans="1:9" x14ac:dyDescent="0.2">
      <c r="A186" s="2" t="s">
        <v>197</v>
      </c>
      <c r="B186" s="75"/>
      <c r="C186" s="75"/>
      <c r="D186" s="75"/>
      <c r="E186" s="75"/>
      <c r="F186" s="75"/>
      <c r="G186" s="75"/>
      <c r="H186" s="75"/>
      <c r="I186" s="75"/>
    </row>
    <row r="187" spans="1:9" x14ac:dyDescent="0.2">
      <c r="A187" s="2" t="s">
        <v>100</v>
      </c>
      <c r="B187" s="75"/>
      <c r="C187" s="75"/>
      <c r="D187" s="75"/>
      <c r="E187" s="75">
        <v>240</v>
      </c>
      <c r="F187" s="75">
        <v>233</v>
      </c>
      <c r="G187" s="75">
        <v>139</v>
      </c>
      <c r="H187" s="75">
        <v>153</v>
      </c>
      <c r="I187" s="75">
        <v>197</v>
      </c>
    </row>
    <row r="188" spans="1:9" x14ac:dyDescent="0.2">
      <c r="A188" s="2" t="s">
        <v>101</v>
      </c>
      <c r="B188" s="75"/>
      <c r="C188" s="75"/>
      <c r="D188" s="75"/>
      <c r="E188" s="75">
        <v>76</v>
      </c>
      <c r="F188" s="75">
        <v>49</v>
      </c>
      <c r="G188" s="75">
        <v>28</v>
      </c>
      <c r="H188" s="75">
        <v>94</v>
      </c>
      <c r="I188" s="75">
        <v>78</v>
      </c>
    </row>
    <row r="189" spans="1:9" x14ac:dyDescent="0.2">
      <c r="A189" s="2" t="s">
        <v>207</v>
      </c>
      <c r="B189" s="75"/>
      <c r="C189" s="75"/>
      <c r="D189" s="75"/>
      <c r="E189" s="75"/>
      <c r="F189" s="75"/>
      <c r="G189" s="75"/>
      <c r="H189" s="75"/>
      <c r="I189" s="75"/>
    </row>
    <row r="190" spans="1:9" x14ac:dyDescent="0.2">
      <c r="A190" s="2" t="s">
        <v>117</v>
      </c>
      <c r="B190" s="75"/>
      <c r="C190" s="75"/>
      <c r="D190" s="75"/>
      <c r="E190" s="75">
        <v>49</v>
      </c>
      <c r="F190" s="75">
        <v>47</v>
      </c>
      <c r="G190" s="75">
        <v>41</v>
      </c>
      <c r="H190" s="75">
        <v>54</v>
      </c>
      <c r="I190" s="75">
        <v>56</v>
      </c>
    </row>
    <row r="191" spans="1:9" x14ac:dyDescent="0.2">
      <c r="A191" s="2" t="s">
        <v>208</v>
      </c>
      <c r="B191" s="75"/>
      <c r="C191" s="75"/>
      <c r="D191" s="75"/>
      <c r="E191" s="75"/>
      <c r="F191" s="75"/>
      <c r="G191" s="75"/>
      <c r="H191" s="75"/>
      <c r="I191" s="75"/>
    </row>
    <row r="192" spans="1:9" x14ac:dyDescent="0.2">
      <c r="A192" s="2" t="s">
        <v>106</v>
      </c>
      <c r="B192" s="75"/>
      <c r="C192" s="75"/>
      <c r="D192" s="75"/>
      <c r="E192" s="75">
        <v>286</v>
      </c>
      <c r="F192" s="75">
        <v>278</v>
      </c>
      <c r="G192" s="75">
        <v>438</v>
      </c>
      <c r="H192" s="75">
        <v>278</v>
      </c>
      <c r="I192" s="75">
        <v>222</v>
      </c>
    </row>
    <row r="193" spans="1:9" x14ac:dyDescent="0.2">
      <c r="A193" s="4" t="s">
        <v>118</v>
      </c>
      <c r="B193" s="78" t="s">
        <v>209</v>
      </c>
      <c r="C193" s="78" t="s">
        <v>209</v>
      </c>
      <c r="D193" s="78" t="s">
        <v>209</v>
      </c>
      <c r="E193" s="78">
        <v>847</v>
      </c>
      <c r="F193" s="78">
        <v>724</v>
      </c>
      <c r="G193" s="78">
        <v>756</v>
      </c>
      <c r="H193" s="78">
        <v>677</v>
      </c>
      <c r="I193" s="78">
        <v>699</v>
      </c>
    </row>
    <row r="194" spans="1:9" x14ac:dyDescent="0.2">
      <c r="A194" s="2" t="s">
        <v>103</v>
      </c>
      <c r="B194" s="75"/>
      <c r="C194" s="79"/>
      <c r="D194" s="79"/>
      <c r="E194" s="75">
        <v>22</v>
      </c>
      <c r="F194" s="75">
        <v>18</v>
      </c>
      <c r="G194" s="75">
        <v>12</v>
      </c>
      <c r="H194" s="75">
        <v>7</v>
      </c>
      <c r="I194" s="75">
        <v>9</v>
      </c>
    </row>
    <row r="195" spans="1:9" x14ac:dyDescent="0.2">
      <c r="A195" s="2" t="s">
        <v>107</v>
      </c>
      <c r="B195" s="75">
        <v>963</v>
      </c>
      <c r="C195" s="75">
        <v>1143</v>
      </c>
      <c r="D195" s="75">
        <v>1105</v>
      </c>
      <c r="E195" s="75">
        <v>159</v>
      </c>
      <c r="F195" s="75">
        <v>377</v>
      </c>
      <c r="G195" s="75">
        <v>318</v>
      </c>
      <c r="H195" s="75">
        <v>11</v>
      </c>
      <c r="I195" s="75">
        <v>50</v>
      </c>
    </row>
    <row r="196" spans="1:9" ht="16" thickBot="1" x14ac:dyDescent="0.25">
      <c r="A196" s="6" t="s">
        <v>122</v>
      </c>
      <c r="B196" s="80">
        <v>963</v>
      </c>
      <c r="C196" s="80">
        <v>1143</v>
      </c>
      <c r="D196" s="80">
        <v>1105</v>
      </c>
      <c r="E196" s="80">
        <v>1028</v>
      </c>
      <c r="F196" s="80">
        <v>1119</v>
      </c>
      <c r="G196" s="80">
        <v>1086</v>
      </c>
      <c r="H196" s="80">
        <v>695</v>
      </c>
      <c r="I196" s="80">
        <v>758</v>
      </c>
    </row>
    <row r="197" spans="1:9" ht="16" thickTop="1" x14ac:dyDescent="0.2">
      <c r="A197" s="12" t="s">
        <v>110</v>
      </c>
      <c r="B197" s="13">
        <f>+B196+B82</f>
        <v>0</v>
      </c>
      <c r="C197" s="13">
        <f>+C196+C82</f>
        <v>0</v>
      </c>
      <c r="D197" s="13">
        <f>+D196+D82</f>
        <v>0</v>
      </c>
      <c r="E197" s="13">
        <f>+E196+E82</f>
        <v>0</v>
      </c>
      <c r="F197" s="13">
        <f>+F196+F82</f>
        <v>0</v>
      </c>
      <c r="G197" s="13">
        <f>+G196+G82</f>
        <v>0</v>
      </c>
      <c r="H197" s="13">
        <f>+H196+H82</f>
        <v>0</v>
      </c>
      <c r="I197" s="13">
        <f>+I196+I82</f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5">
        <v>22</v>
      </c>
      <c r="C204" s="75">
        <v>18</v>
      </c>
      <c r="D204" s="75">
        <v>18</v>
      </c>
    </row>
    <row r="205" spans="1:9" x14ac:dyDescent="0.2">
      <c r="A205" s="2" t="s">
        <v>105</v>
      </c>
      <c r="B205" s="75"/>
      <c r="C205" s="75"/>
      <c r="D205" s="75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5">
        <v>210</v>
      </c>
      <c r="C207" s="75">
        <v>230</v>
      </c>
      <c r="D207" s="75">
        <v>233</v>
      </c>
      <c r="E207" s="75">
        <v>217</v>
      </c>
      <c r="F207" s="75">
        <v>195</v>
      </c>
      <c r="G207" s="75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37">+SUM(B199:B207)</f>
        <v>513</v>
      </c>
      <c r="C208" s="5">
        <f t="shared" si="37"/>
        <v>538</v>
      </c>
      <c r="D208" s="5">
        <f t="shared" si="37"/>
        <v>587</v>
      </c>
      <c r="E208" s="5">
        <f t="shared" si="37"/>
        <v>604</v>
      </c>
      <c r="F208" s="5">
        <f t="shared" si="37"/>
        <v>558</v>
      </c>
      <c r="G208" s="5">
        <f t="shared" si="37"/>
        <v>584</v>
      </c>
      <c r="H208" s="5">
        <f t="shared" si="37"/>
        <v>577</v>
      </c>
      <c r="I208" s="5">
        <f t="shared" si="37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38">+SUM(B208:B210)</f>
        <v>606</v>
      </c>
      <c r="C211" s="7">
        <f t="shared" si="38"/>
        <v>649</v>
      </c>
      <c r="D211" s="7">
        <f t="shared" si="38"/>
        <v>706</v>
      </c>
      <c r="E211" s="7">
        <f t="shared" si="38"/>
        <v>747</v>
      </c>
      <c r="F211" s="7">
        <f t="shared" si="38"/>
        <v>705</v>
      </c>
      <c r="G211" s="7">
        <f t="shared" si="38"/>
        <v>721</v>
      </c>
      <c r="H211" s="7">
        <f t="shared" si="38"/>
        <v>744</v>
      </c>
      <c r="I211" s="7">
        <f t="shared" si="38"/>
        <v>717</v>
      </c>
    </row>
    <row r="212" spans="1:9" ht="16" thickTop="1" x14ac:dyDescent="0.2">
      <c r="A212" s="12" t="s">
        <v>110</v>
      </c>
      <c r="B212" s="13">
        <f>+B211-B66</f>
        <v>0</v>
      </c>
      <c r="C212" s="13">
        <f>+C211-C66</f>
        <v>0</v>
      </c>
      <c r="D212" s="13">
        <f>+D211-D66</f>
        <v>0</v>
      </c>
      <c r="E212" s="13">
        <f>+E211-E66</f>
        <v>0</v>
      </c>
      <c r="F212" s="13">
        <f>+F211-F66</f>
        <v>0</v>
      </c>
      <c r="G212" s="13">
        <f>+G211-G66</f>
        <v>0</v>
      </c>
      <c r="H212" s="13">
        <f>+H211-H66</f>
        <v>0</v>
      </c>
      <c r="I212" s="13">
        <f>+I211-I66</f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81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81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81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4"/>
  <sheetViews>
    <sheetView zoomScale="83" workbookViewId="0">
      <selection activeCell="J1" sqref="J1:N2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J21+J52+J83+J114+J145+J207+J238+J300+J335+J269</f>
        <v>46710</v>
      </c>
      <c r="K3" s="3">
        <f t="shared" ref="K3:N3" si="3">K21+K52+K83+K114+K145+K207+K238+K300+K335+K269</f>
        <v>46710</v>
      </c>
      <c r="L3" s="3">
        <f t="shared" si="3"/>
        <v>46710</v>
      </c>
      <c r="M3" s="3">
        <f t="shared" si="3"/>
        <v>46710</v>
      </c>
      <c r="N3" s="3">
        <f t="shared" si="3"/>
        <v>46710</v>
      </c>
    </row>
    <row r="4" spans="1:14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 t="shared" ref="J4:N4" si="5">+IFERROR(J3/I3-1,"nm")</f>
        <v>0</v>
      </c>
      <c r="K4" s="47">
        <f t="shared" si="5"/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4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N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 t="shared" si="7"/>
        <v>7573</v>
      </c>
      <c r="K5" s="59">
        <f t="shared" si="7"/>
        <v>7573</v>
      </c>
      <c r="L5" s="59">
        <f t="shared" si="7"/>
        <v>7573</v>
      </c>
      <c r="M5" s="59">
        <f t="shared" si="7"/>
        <v>7573</v>
      </c>
      <c r="N5" s="59">
        <f t="shared" si="7"/>
        <v>7573</v>
      </c>
    </row>
    <row r="6" spans="1:14" x14ac:dyDescent="0.2">
      <c r="A6" s="42" t="s">
        <v>128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4" x14ac:dyDescent="0.2">
      <c r="A7" s="42" t="s">
        <v>130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si="10"/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4" x14ac:dyDescent="0.2">
      <c r="A8" s="41" t="s">
        <v>131</v>
      </c>
      <c r="B8" s="59">
        <f>B38+B100+B162+B193+B224+B255+B286+B321+B352+B69+B131</f>
        <v>606</v>
      </c>
      <c r="C8" s="59">
        <f t="shared" ref="C8:I8" si="11">C38+C100+C162+C193+C224+C255+C286+C321+C352+C69+C131</f>
        <v>649</v>
      </c>
      <c r="D8" s="59">
        <f t="shared" si="11"/>
        <v>706</v>
      </c>
      <c r="E8" s="59">
        <f t="shared" si="11"/>
        <v>747</v>
      </c>
      <c r="F8" s="59">
        <f t="shared" si="11"/>
        <v>705</v>
      </c>
      <c r="G8" s="59">
        <f t="shared" si="11"/>
        <v>721</v>
      </c>
      <c r="H8" s="59">
        <f t="shared" si="11"/>
        <v>744</v>
      </c>
      <c r="I8" s="59">
        <f t="shared" si="11"/>
        <v>717</v>
      </c>
      <c r="J8" s="59">
        <f>J38+J69+J100+J131+J162+J193+J224+J255+J286+J321+J352</f>
        <v>717</v>
      </c>
      <c r="K8" s="59">
        <f t="shared" ref="K8:N8" si="12">K38+K69+K100+K131+K162+K193+K224+K255+K286+K321+K352</f>
        <v>717</v>
      </c>
      <c r="L8" s="59">
        <f t="shared" si="12"/>
        <v>717</v>
      </c>
      <c r="M8" s="59">
        <f t="shared" si="12"/>
        <v>717</v>
      </c>
      <c r="N8" s="59">
        <f t="shared" si="12"/>
        <v>717</v>
      </c>
    </row>
    <row r="9" spans="1:14" x14ac:dyDescent="0.2">
      <c r="A9" s="42" t="s">
        <v>128</v>
      </c>
      <c r="B9" s="47" t="str">
        <f t="shared" ref="B9:H9" si="13">+IFERROR(B8/A8-1,"nm")</f>
        <v>nm</v>
      </c>
      <c r="C9" s="47">
        <f t="shared" si="13"/>
        <v>7.0957095709570872E-2</v>
      </c>
      <c r="D9" s="47">
        <f t="shared" si="13"/>
        <v>8.7827426810477727E-2</v>
      </c>
      <c r="E9" s="47">
        <f t="shared" si="13"/>
        <v>5.8073654390934815E-2</v>
      </c>
      <c r="F9" s="47">
        <f t="shared" si="13"/>
        <v>-5.6224899598393607E-2</v>
      </c>
      <c r="G9" s="47">
        <f t="shared" si="13"/>
        <v>2.2695035460992941E-2</v>
      </c>
      <c r="H9" s="47">
        <f t="shared" si="13"/>
        <v>3.1900138696255187E-2</v>
      </c>
      <c r="I9" s="47">
        <f>+IFERROR(I8/H8-1,"nm")</f>
        <v>-3.6290322580645129E-2</v>
      </c>
      <c r="J9" s="47">
        <f t="shared" ref="J9:N9" si="14">+IFERROR(J8/I8-1,"nm")</f>
        <v>0</v>
      </c>
      <c r="K9" s="47">
        <f t="shared" si="14"/>
        <v>0</v>
      </c>
      <c r="L9" s="47">
        <f t="shared" si="14"/>
        <v>0</v>
      </c>
      <c r="M9" s="47">
        <f t="shared" si="14"/>
        <v>0</v>
      </c>
      <c r="N9" s="47">
        <f t="shared" si="14"/>
        <v>0</v>
      </c>
    </row>
    <row r="10" spans="1:14" x14ac:dyDescent="0.2">
      <c r="A10" s="42" t="s">
        <v>132</v>
      </c>
      <c r="B10" s="47">
        <f>+IFERROR(B8/B$3,"nm")</f>
        <v>1.9803274402797295E-2</v>
      </c>
      <c r="C10" s="47">
        <f t="shared" ref="C10:N10" si="15">+IFERROR(C8/C$3,"nm")</f>
        <v>2.0045712873733631E-2</v>
      </c>
      <c r="D10" s="47">
        <f t="shared" si="15"/>
        <v>2.0553129548762736E-2</v>
      </c>
      <c r="E10" s="47">
        <f t="shared" si="15"/>
        <v>2.0523669533203285E-2</v>
      </c>
      <c r="F10" s="47">
        <f t="shared" si="15"/>
        <v>1.8022854513382928E-2</v>
      </c>
      <c r="G10" s="47">
        <f t="shared" si="15"/>
        <v>1.9276528620698875E-2</v>
      </c>
      <c r="H10" s="47">
        <f t="shared" si="15"/>
        <v>1.6704836319547355E-2</v>
      </c>
      <c r="I10" s="47">
        <f t="shared" si="15"/>
        <v>1.5350032113037893E-2</v>
      </c>
      <c r="J10" s="47">
        <f t="shared" si="15"/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4" x14ac:dyDescent="0.2">
      <c r="A11" s="41" t="s">
        <v>133</v>
      </c>
      <c r="B11" s="59">
        <f>B5-B8</f>
        <v>4233</v>
      </c>
      <c r="C11" s="59">
        <f t="shared" ref="C11:I11" si="16">C5-C8</f>
        <v>4642</v>
      </c>
      <c r="D11" s="59">
        <f t="shared" si="16"/>
        <v>4945</v>
      </c>
      <c r="E11" s="59">
        <f t="shared" si="16"/>
        <v>4379</v>
      </c>
      <c r="F11" s="59">
        <f t="shared" si="16"/>
        <v>4850</v>
      </c>
      <c r="G11" s="59">
        <f t="shared" si="16"/>
        <v>2976</v>
      </c>
      <c r="H11" s="59">
        <f t="shared" si="16"/>
        <v>6923</v>
      </c>
      <c r="I11" s="59">
        <f t="shared" si="16"/>
        <v>6856</v>
      </c>
      <c r="J11" s="59">
        <f>J42+J73+J104+J135+J166+J197+J228+J259+J290+J325+J356</f>
        <v>6856</v>
      </c>
      <c r="K11" s="59">
        <f t="shared" ref="K11:N11" si="17">K42+K73+K104+K135+K166+K197+K228+K259+K290+K325+K356</f>
        <v>6856</v>
      </c>
      <c r="L11" s="59">
        <f t="shared" si="17"/>
        <v>6856</v>
      </c>
      <c r="M11" s="59">
        <f t="shared" si="17"/>
        <v>6856</v>
      </c>
      <c r="N11" s="59">
        <f t="shared" si="17"/>
        <v>6856</v>
      </c>
    </row>
    <row r="12" spans="1:14" x14ac:dyDescent="0.2">
      <c r="A12" s="42" t="s">
        <v>128</v>
      </c>
      <c r="B12" s="47" t="str">
        <f t="shared" ref="B12:H12" si="18">+IFERROR(B11/A11-1,"nm")</f>
        <v>nm</v>
      </c>
      <c r="C12" s="47">
        <f t="shared" si="18"/>
        <v>9.6621781242617555E-2</v>
      </c>
      <c r="D12" s="47">
        <f t="shared" si="18"/>
        <v>6.5273588970271357E-2</v>
      </c>
      <c r="E12" s="47">
        <f t="shared" si="18"/>
        <v>-0.11445904954499497</v>
      </c>
      <c r="F12" s="47">
        <f t="shared" si="18"/>
        <v>0.10755880337976698</v>
      </c>
      <c r="G12" s="47">
        <f t="shared" si="18"/>
        <v>-0.38639175257731961</v>
      </c>
      <c r="H12" s="47">
        <f t="shared" si="18"/>
        <v>1.32627688172043</v>
      </c>
      <c r="I12" s="47">
        <f>+IFERROR(I11/H11-1,"nm")</f>
        <v>-9.67788530983682E-3</v>
      </c>
      <c r="J12" s="47">
        <f t="shared" ref="J12:N12" si="19">+IFERROR(J11/I11-1,"nm")</f>
        <v>0</v>
      </c>
      <c r="K12" s="47">
        <f t="shared" si="19"/>
        <v>0</v>
      </c>
      <c r="L12" s="47">
        <f t="shared" si="19"/>
        <v>0</v>
      </c>
      <c r="M12" s="47">
        <f t="shared" si="19"/>
        <v>0</v>
      </c>
      <c r="N12" s="47">
        <f t="shared" si="19"/>
        <v>0</v>
      </c>
    </row>
    <row r="13" spans="1:14" x14ac:dyDescent="0.2">
      <c r="A13" s="42" t="s">
        <v>130</v>
      </c>
      <c r="B13" s="47">
        <f>+IFERROR(B11/B$3,"nm")</f>
        <v>0.13832881278389594</v>
      </c>
      <c r="C13" s="47">
        <f t="shared" ref="C13:N13" si="20">+IFERROR(C11/C$3,"nm")</f>
        <v>0.14337781072399308</v>
      </c>
      <c r="D13" s="47">
        <f t="shared" si="20"/>
        <v>0.14395924308588065</v>
      </c>
      <c r="E13" s="47">
        <f t="shared" si="20"/>
        <v>0.12031211363573921</v>
      </c>
      <c r="F13" s="47">
        <f t="shared" si="20"/>
        <v>0.12398701331901731</v>
      </c>
      <c r="G13" s="47">
        <f t="shared" si="20"/>
        <v>7.9565810229126011E-2</v>
      </c>
      <c r="H13" s="47">
        <f t="shared" si="20"/>
        <v>0.1554402981723472</v>
      </c>
      <c r="I13" s="47">
        <f t="shared" si="20"/>
        <v>0.14677799186469706</v>
      </c>
      <c r="J13" s="47">
        <f t="shared" si="20"/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4" x14ac:dyDescent="0.2">
      <c r="A14" s="41" t="s">
        <v>134</v>
      </c>
      <c r="B14" s="59">
        <f>B45+B76+B107+B138+B169+B200+B231+B262+B293+B328+B359</f>
        <v>963</v>
      </c>
      <c r="C14" s="59">
        <f t="shared" ref="C14:I14" si="21">C45+C76+C107+C138+C169+C200+C231+C262+C293+C328+C359</f>
        <v>1143</v>
      </c>
      <c r="D14" s="59">
        <f t="shared" si="21"/>
        <v>1105</v>
      </c>
      <c r="E14" s="59">
        <f>E45+E76+E107+E138+E169+E200+E231+E262+E293+E328+E359</f>
        <v>1028</v>
      </c>
      <c r="F14" s="59">
        <f t="shared" si="21"/>
        <v>1119</v>
      </c>
      <c r="G14" s="59">
        <f t="shared" si="21"/>
        <v>1086</v>
      </c>
      <c r="H14" s="59">
        <f t="shared" si="21"/>
        <v>695</v>
      </c>
      <c r="I14" s="59">
        <f t="shared" si="21"/>
        <v>758</v>
      </c>
      <c r="J14" s="59">
        <f>J45+J76+J107+J138+J169+J200+J231+J262+J293+J328+J359</f>
        <v>758</v>
      </c>
      <c r="K14" s="59">
        <f t="shared" ref="K14:N14" si="22">K45+K76+K107+K138+K169+K200+K231+K262+K293+K328+K359</f>
        <v>758</v>
      </c>
      <c r="L14" s="59">
        <f t="shared" si="22"/>
        <v>758</v>
      </c>
      <c r="M14" s="59">
        <f t="shared" si="22"/>
        <v>758</v>
      </c>
      <c r="N14" s="59">
        <f t="shared" si="22"/>
        <v>758</v>
      </c>
    </row>
    <row r="15" spans="1:14" x14ac:dyDescent="0.2">
      <c r="A15" s="42" t="s">
        <v>128</v>
      </c>
      <c r="B15" s="47" t="str">
        <f t="shared" ref="B15:H15" si="23">+IFERROR(B14/A14-1,"nm")</f>
        <v>nm</v>
      </c>
      <c r="C15" s="47">
        <f t="shared" si="23"/>
        <v>0.18691588785046731</v>
      </c>
      <c r="D15" s="47">
        <f t="shared" si="23"/>
        <v>-3.3245844269466307E-2</v>
      </c>
      <c r="E15" s="47">
        <f t="shared" si="23"/>
        <v>-6.9683257918552011E-2</v>
      </c>
      <c r="F15" s="47">
        <f t="shared" si="23"/>
        <v>8.8521400778210024E-2</v>
      </c>
      <c r="G15" s="47">
        <f t="shared" si="23"/>
        <v>-2.9490616621983934E-2</v>
      </c>
      <c r="H15" s="47">
        <f t="shared" si="23"/>
        <v>-0.36003683241252304</v>
      </c>
      <c r="I15" s="47">
        <f>+IFERROR(I14/H14-1,"nm")</f>
        <v>9.0647482014388547E-2</v>
      </c>
      <c r="J15" s="47">
        <f t="shared" ref="J15:N15" si="24">+IFERROR(J14/I14-1,"nm")</f>
        <v>0</v>
      </c>
      <c r="K15" s="47">
        <f t="shared" si="24"/>
        <v>0</v>
      </c>
      <c r="L15" s="47">
        <f t="shared" si="24"/>
        <v>0</v>
      </c>
      <c r="M15" s="47">
        <f t="shared" si="24"/>
        <v>0</v>
      </c>
      <c r="N15" s="47">
        <f t="shared" si="24"/>
        <v>0</v>
      </c>
    </row>
    <row r="16" spans="1:14" x14ac:dyDescent="0.2">
      <c r="A16" s="42" t="s">
        <v>132</v>
      </c>
      <c r="B16" s="47">
        <f>+IFERROR(B14/B$3,"nm")</f>
        <v>3.146955981830659E-2</v>
      </c>
      <c r="C16" s="47">
        <f t="shared" ref="C16:N16" si="25">+IFERROR(C14/C$3,"nm")</f>
        <v>3.5303928836174947E-2</v>
      </c>
      <c r="D16" s="47">
        <f t="shared" si="25"/>
        <v>3.2168850072780204E-2</v>
      </c>
      <c r="E16" s="47">
        <f t="shared" si="25"/>
        <v>2.8244086051048164E-2</v>
      </c>
      <c r="F16" s="47">
        <f t="shared" si="25"/>
        <v>2.8606488227624818E-2</v>
      </c>
      <c r="G16" s="47">
        <f t="shared" si="25"/>
        <v>2.9035104136031869E-2</v>
      </c>
      <c r="H16" s="47">
        <f t="shared" si="25"/>
        <v>1.5604652207104046E-2</v>
      </c>
      <c r="I16" s="47">
        <f t="shared" si="25"/>
        <v>1.6227788482123744E-2</v>
      </c>
      <c r="J16" s="47">
        <f t="shared" si="25"/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4" x14ac:dyDescent="0.2">
      <c r="A17" s="9" t="s">
        <v>140</v>
      </c>
      <c r="B17" s="59">
        <f>B48+B79+B110+B141+B172+B203+B234+B265+B296+B331+B362</f>
        <v>2607</v>
      </c>
      <c r="C17" s="59">
        <f t="shared" ref="C17:I17" si="26">C48+C79+C110+C141+C172+C203+C234+C265+C296+C331+C362</f>
        <v>2981</v>
      </c>
      <c r="D17" s="59">
        <f t="shared" si="26"/>
        <v>3379</v>
      </c>
      <c r="E17" s="59">
        <f t="shared" si="26"/>
        <v>4454</v>
      </c>
      <c r="F17" s="59">
        <f t="shared" si="26"/>
        <v>4744</v>
      </c>
      <c r="G17" s="59">
        <f t="shared" si="26"/>
        <v>4866</v>
      </c>
      <c r="H17" s="59">
        <f t="shared" si="26"/>
        <v>4904</v>
      </c>
      <c r="I17" s="59">
        <f t="shared" si="26"/>
        <v>4791</v>
      </c>
      <c r="J17" s="59">
        <f>J48+J79+J110+J141+J172+J203+J234+J265+J296+J331+J362</f>
        <v>4791</v>
      </c>
      <c r="K17" s="59">
        <f t="shared" ref="K17:N17" si="27">K48+K79+K110+K141+K172+K203+K234+K265+K296+K331+K362</f>
        <v>4791</v>
      </c>
      <c r="L17" s="59">
        <f t="shared" si="27"/>
        <v>4791</v>
      </c>
      <c r="M17" s="59">
        <f t="shared" si="27"/>
        <v>4791</v>
      </c>
      <c r="N17" s="59">
        <f t="shared" si="27"/>
        <v>4791</v>
      </c>
    </row>
    <row r="18" spans="1:14" x14ac:dyDescent="0.2">
      <c r="A18" s="42" t="s">
        <v>128</v>
      </c>
      <c r="B18" s="47" t="str">
        <f t="shared" ref="B18:H18" si="28">+IFERROR(B17/A17-1,"nm")</f>
        <v>nm</v>
      </c>
      <c r="C18" s="47">
        <f t="shared" si="28"/>
        <v>0.14345991561181437</v>
      </c>
      <c r="D18" s="47">
        <f t="shared" si="28"/>
        <v>0.13351224421335117</v>
      </c>
      <c r="E18" s="47">
        <f t="shared" si="28"/>
        <v>0.31814146197099724</v>
      </c>
      <c r="F18" s="47">
        <f t="shared" si="28"/>
        <v>6.5110013471037176E-2</v>
      </c>
      <c r="G18" s="47">
        <f t="shared" si="28"/>
        <v>2.5716694772343951E-2</v>
      </c>
      <c r="H18" s="47">
        <f t="shared" si="28"/>
        <v>7.8092889436909285E-3</v>
      </c>
      <c r="I18" s="47">
        <f>+IFERROR(I17/H17-1,"nm")</f>
        <v>-2.3042414355628038E-2</v>
      </c>
      <c r="J18" s="47">
        <f t="shared" ref="J18:N18" si="29">+IFERROR(J17/I17-1,"nm")</f>
        <v>0</v>
      </c>
      <c r="K18" s="47">
        <f t="shared" si="29"/>
        <v>0</v>
      </c>
      <c r="L18" s="47">
        <f t="shared" si="29"/>
        <v>0</v>
      </c>
      <c r="M18" s="47">
        <f t="shared" si="29"/>
        <v>0</v>
      </c>
      <c r="N18" s="47">
        <f t="shared" si="29"/>
        <v>0</v>
      </c>
    </row>
    <row r="19" spans="1:14" x14ac:dyDescent="0.2">
      <c r="A19" s="42" t="s">
        <v>132</v>
      </c>
      <c r="B19" s="47">
        <f>+IFERROR(B17/B$3,"nm")</f>
        <v>8.5193294336786379E-2</v>
      </c>
      <c r="C19" s="47">
        <f t="shared" ref="C19:N19" si="30">+IFERROR(C17/C$3,"nm")</f>
        <v>9.2074376081047696E-2</v>
      </c>
      <c r="D19" s="47">
        <f t="shared" si="30"/>
        <v>9.8369723435225626E-2</v>
      </c>
      <c r="E19" s="47">
        <f t="shared" si="30"/>
        <v>0.12237272302662307</v>
      </c>
      <c r="F19" s="47">
        <f t="shared" si="30"/>
        <v>0.1212771940588491</v>
      </c>
      <c r="G19" s="47">
        <f t="shared" si="30"/>
        <v>0.13009651632222013</v>
      </c>
      <c r="H19" s="47">
        <f t="shared" si="30"/>
        <v>0.11010822219228523</v>
      </c>
      <c r="I19" s="47">
        <f t="shared" si="30"/>
        <v>0.10256904303147078</v>
      </c>
      <c r="J19" s="47">
        <f t="shared" si="30"/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4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">
      <c r="A22" s="44" t="s">
        <v>128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4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6">+K25+K26</f>
        <v>0</v>
      </c>
      <c r="L24" s="47">
        <f t="shared" si="36"/>
        <v>0</v>
      </c>
      <c r="M24" s="47">
        <f t="shared" si="36"/>
        <v>0</v>
      </c>
      <c r="N24" s="47">
        <f t="shared" si="36"/>
        <v>0</v>
      </c>
    </row>
    <row r="25" spans="1:14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7">+J25</f>
        <v>0</v>
      </c>
      <c r="L25" s="49">
        <f t="shared" si="37"/>
        <v>0</v>
      </c>
      <c r="M25" s="49">
        <f t="shared" si="37"/>
        <v>0</v>
      </c>
      <c r="N25" s="49">
        <f t="shared" si="37"/>
        <v>0</v>
      </c>
    </row>
    <row r="26" spans="1:14" x14ac:dyDescent="0.2">
      <c r="A26" s="44" t="s">
        <v>137</v>
      </c>
      <c r="B26" s="47" t="str">
        <f t="shared" ref="B26:H26" si="38">+IFERROR(B24-B25,"nm")</f>
        <v>nm</v>
      </c>
      <c r="C26" s="47">
        <f t="shared" si="38"/>
        <v>3.2283094286385816E-3</v>
      </c>
      <c r="D26" s="47">
        <f t="shared" si="38"/>
        <v>1.4023013227229333E-3</v>
      </c>
      <c r="E26" s="47">
        <f t="shared" si="38"/>
        <v>2.6187525815778087E-3</v>
      </c>
      <c r="F26" s="47">
        <f t="shared" si="38"/>
        <v>-2.4415361510405215E-3</v>
      </c>
      <c r="G26" s="47">
        <f t="shared" si="38"/>
        <v>-1.2792434046789425E-3</v>
      </c>
      <c r="H26" s="47">
        <f t="shared" si="38"/>
        <v>-1.849072783792538E-3</v>
      </c>
      <c r="I26" s="47">
        <f>+IFERROR(I24-I25,"nm")</f>
        <v>1.5458605290268046E-4</v>
      </c>
      <c r="J26" s="49">
        <v>0</v>
      </c>
      <c r="K26" s="49">
        <f t="shared" si="37"/>
        <v>0</v>
      </c>
      <c r="L26" s="49">
        <f t="shared" si="37"/>
        <v>0</v>
      </c>
      <c r="M26" s="49">
        <f t="shared" si="37"/>
        <v>0</v>
      </c>
      <c r="N26" s="49">
        <f t="shared" si="37"/>
        <v>0</v>
      </c>
    </row>
    <row r="27" spans="1:14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9">+J27*(1+K28)</f>
        <v>5492</v>
      </c>
      <c r="L27" s="3">
        <f t="shared" si="39"/>
        <v>5492</v>
      </c>
      <c r="M27" s="3">
        <f t="shared" si="39"/>
        <v>5492</v>
      </c>
      <c r="N27" s="3">
        <f t="shared" si="39"/>
        <v>5492</v>
      </c>
    </row>
    <row r="28" spans="1:14" x14ac:dyDescent="0.2">
      <c r="A28" s="44" t="s">
        <v>128</v>
      </c>
      <c r="B28" s="47" t="str">
        <f t="shared" ref="B28:H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si="40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41">+K29+K30</f>
        <v>0</v>
      </c>
      <c r="L28" s="47">
        <f t="shared" si="41"/>
        <v>0</v>
      </c>
      <c r="M28" s="47">
        <f t="shared" si="41"/>
        <v>0</v>
      </c>
      <c r="N28" s="47">
        <f t="shared" si="41"/>
        <v>0</v>
      </c>
    </row>
    <row r="29" spans="1:14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42">+J29</f>
        <v>0</v>
      </c>
      <c r="L29" s="49">
        <f t="shared" si="42"/>
        <v>0</v>
      </c>
      <c r="M29" s="49">
        <f t="shared" si="42"/>
        <v>0</v>
      </c>
      <c r="N29" s="49">
        <f t="shared" si="42"/>
        <v>0</v>
      </c>
    </row>
    <row r="30" spans="1:14" x14ac:dyDescent="0.2">
      <c r="A30" s="44" t="s">
        <v>137</v>
      </c>
      <c r="B30" s="47" t="str">
        <f t="shared" ref="B30:H30" si="43">+IFERROR(B28-B29,"nm")</f>
        <v>nm</v>
      </c>
      <c r="C30" s="47">
        <f t="shared" si="43"/>
        <v>7.6190476190476142E-2</v>
      </c>
      <c r="D30" s="47">
        <f t="shared" si="43"/>
        <v>2.9498525073746285E-2</v>
      </c>
      <c r="E30" s="47">
        <f t="shared" si="43"/>
        <v>-0.11935734752353666</v>
      </c>
      <c r="F30" s="47">
        <f t="shared" si="43"/>
        <v>-4.7914135277439818E-3</v>
      </c>
      <c r="G30" s="47">
        <f t="shared" si="43"/>
        <v>-5.8060836501901136E-2</v>
      </c>
      <c r="H30" s="47">
        <f t="shared" si="43"/>
        <v>-9.6145721060573452E-2</v>
      </c>
      <c r="I30" s="47">
        <f>+IFERROR(I28-I29,"nm")</f>
        <v>2.2832140015910107E-3</v>
      </c>
      <c r="J30" s="49">
        <v>0</v>
      </c>
      <c r="K30" s="49">
        <f t="shared" si="42"/>
        <v>0</v>
      </c>
      <c r="L30" s="49">
        <f t="shared" si="42"/>
        <v>0</v>
      </c>
      <c r="M30" s="49">
        <f t="shared" si="42"/>
        <v>0</v>
      </c>
      <c r="N30" s="49">
        <f t="shared" si="42"/>
        <v>0</v>
      </c>
    </row>
    <row r="31" spans="1:14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44">+J31*(1+K32)</f>
        <v>633</v>
      </c>
      <c r="L31" s="3">
        <f t="shared" si="44"/>
        <v>633</v>
      </c>
      <c r="M31" s="3">
        <f t="shared" si="44"/>
        <v>633</v>
      </c>
      <c r="N31" s="3">
        <f t="shared" si="44"/>
        <v>633</v>
      </c>
    </row>
    <row r="32" spans="1:14" x14ac:dyDescent="0.2">
      <c r="A32" s="44" t="s">
        <v>128</v>
      </c>
      <c r="B32" s="47" t="str">
        <f t="shared" ref="B32:H32" si="45">+IFERROR(B31/A31-1,"nm")</f>
        <v>nm</v>
      </c>
      <c r="C32" s="47">
        <f t="shared" si="45"/>
        <v>-0.12742718446601942</v>
      </c>
      <c r="D32" s="47">
        <f t="shared" si="45"/>
        <v>-0.10152990264255912</v>
      </c>
      <c r="E32" s="47">
        <f t="shared" si="45"/>
        <v>-7.8947368421052655E-2</v>
      </c>
      <c r="F32" s="47">
        <f t="shared" si="45"/>
        <v>3.3613445378151141E-3</v>
      </c>
      <c r="G32" s="47">
        <f t="shared" si="45"/>
        <v>-0.13567839195979903</v>
      </c>
      <c r="H32" s="47">
        <f t="shared" si="45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6">+K33+K34</f>
        <v>0</v>
      </c>
      <c r="L32" s="47">
        <f t="shared" si="46"/>
        <v>0</v>
      </c>
      <c r="M32" s="47">
        <f t="shared" si="46"/>
        <v>0</v>
      </c>
      <c r="N32" s="47">
        <f t="shared" si="46"/>
        <v>0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7">+J33</f>
        <v>0</v>
      </c>
      <c r="L33" s="49">
        <f t="shared" si="47"/>
        <v>0</v>
      </c>
      <c r="M33" s="49">
        <f t="shared" si="47"/>
        <v>0</v>
      </c>
      <c r="N33" s="49">
        <f t="shared" si="47"/>
        <v>0</v>
      </c>
    </row>
    <row r="34" spans="1:14" x14ac:dyDescent="0.2">
      <c r="A34" s="44" t="s">
        <v>137</v>
      </c>
      <c r="B34" s="47" t="str">
        <f t="shared" ref="B34:H34" si="48">+IFERROR(B32-B33,"nm")</f>
        <v>nm</v>
      </c>
      <c r="C34" s="47">
        <f t="shared" si="48"/>
        <v>2.572815533980588E-3</v>
      </c>
      <c r="D34" s="47">
        <f t="shared" si="48"/>
        <v>-1.5299026425591167E-3</v>
      </c>
      <c r="E34" s="47">
        <f t="shared" si="48"/>
        <v>1.0526315789473467E-3</v>
      </c>
      <c r="F34" s="47">
        <f t="shared" si="48"/>
        <v>3.3613445378151141E-3</v>
      </c>
      <c r="G34" s="47">
        <f t="shared" si="48"/>
        <v>4.321608040200986E-3</v>
      </c>
      <c r="H34" s="47">
        <f t="shared" si="48"/>
        <v>2.5581395348836904E-3</v>
      </c>
      <c r="I34" s="47">
        <f>+IFERROR(I32-I33,"nm")</f>
        <v>-1.4792899408284654E-3</v>
      </c>
      <c r="J34" s="49">
        <v>0</v>
      </c>
      <c r="K34" s="49">
        <f t="shared" si="47"/>
        <v>0</v>
      </c>
      <c r="L34" s="49">
        <f t="shared" si="47"/>
        <v>0</v>
      </c>
      <c r="M34" s="49">
        <f t="shared" si="47"/>
        <v>0</v>
      </c>
      <c r="N34" s="49">
        <f t="shared" si="47"/>
        <v>0</v>
      </c>
    </row>
    <row r="35" spans="1:14" x14ac:dyDescent="0.2">
      <c r="A35" s="9" t="s">
        <v>129</v>
      </c>
      <c r="B35" s="48">
        <f t="shared" ref="B35:H35" si="49">+B42+B38</f>
        <v>3766</v>
      </c>
      <c r="C35" s="48">
        <f t="shared" si="49"/>
        <v>3896</v>
      </c>
      <c r="D35" s="48">
        <f t="shared" si="49"/>
        <v>4015</v>
      </c>
      <c r="E35" s="48">
        <f t="shared" si="49"/>
        <v>3760</v>
      </c>
      <c r="F35" s="48">
        <f t="shared" si="49"/>
        <v>4074</v>
      </c>
      <c r="G35" s="48">
        <f t="shared" si="49"/>
        <v>3047</v>
      </c>
      <c r="H35" s="48">
        <f t="shared" si="49"/>
        <v>5219</v>
      </c>
      <c r="I35" s="48">
        <f>+I42+I38</f>
        <v>5238</v>
      </c>
      <c r="J35" s="48">
        <f>+J21*J37</f>
        <v>5238</v>
      </c>
      <c r="K35" s="48">
        <f t="shared" ref="K35:N35" si="50">+K21*K37</f>
        <v>5238</v>
      </c>
      <c r="L35" s="48">
        <f t="shared" si="50"/>
        <v>5238</v>
      </c>
      <c r="M35" s="48">
        <f t="shared" si="50"/>
        <v>5238</v>
      </c>
      <c r="N35" s="48">
        <f t="shared" si="50"/>
        <v>5238</v>
      </c>
    </row>
    <row r="36" spans="1:14" x14ac:dyDescent="0.2">
      <c r="A36" s="46" t="s">
        <v>128</v>
      </c>
      <c r="B36" s="47" t="str">
        <f t="shared" ref="B36:H36" si="51">+IFERROR(B35/A35-1,"nm")</f>
        <v>nm</v>
      </c>
      <c r="C36" s="47">
        <f t="shared" si="51"/>
        <v>3.4519383961763239E-2</v>
      </c>
      <c r="D36" s="47">
        <f t="shared" si="51"/>
        <v>3.0544147843942548E-2</v>
      </c>
      <c r="E36" s="47">
        <f t="shared" si="51"/>
        <v>-6.3511830635118338E-2</v>
      </c>
      <c r="F36" s="47">
        <f t="shared" si="51"/>
        <v>8.3510638297872308E-2</v>
      </c>
      <c r="G36" s="47">
        <f t="shared" si="51"/>
        <v>-0.25208640157093765</v>
      </c>
      <c r="H36" s="47">
        <f t="shared" si="51"/>
        <v>0.71283229405973092</v>
      </c>
      <c r="I36" s="47">
        <f>+IFERROR(I35/H35-1,"nm")</f>
        <v>3.6405441655489312E-3</v>
      </c>
      <c r="J36" s="47">
        <f t="shared" ref="J36:N36" si="52">+IFERROR(J35/I35-1,"nm")</f>
        <v>0</v>
      </c>
      <c r="K36" s="47">
        <f t="shared" si="52"/>
        <v>0</v>
      </c>
      <c r="L36" s="47">
        <f t="shared" si="52"/>
        <v>0</v>
      </c>
      <c r="M36" s="47">
        <f t="shared" si="52"/>
        <v>0</v>
      </c>
      <c r="N36" s="47">
        <f t="shared" si="52"/>
        <v>0</v>
      </c>
    </row>
    <row r="37" spans="1:14" x14ac:dyDescent="0.2">
      <c r="A37" s="46" t="s">
        <v>130</v>
      </c>
      <c r="B37" s="47">
        <f t="shared" ref="B37:H37" si="53">+IFERROR(B35/B$21,"nm")</f>
        <v>0.27409024745269289</v>
      </c>
      <c r="C37" s="47">
        <f t="shared" si="53"/>
        <v>0.26388512598211866</v>
      </c>
      <c r="D37" s="47">
        <f t="shared" si="53"/>
        <v>0.26386698212407994</v>
      </c>
      <c r="E37" s="47">
        <f t="shared" si="53"/>
        <v>0.25311342982160889</v>
      </c>
      <c r="F37" s="47">
        <f t="shared" si="53"/>
        <v>0.25619418941013711</v>
      </c>
      <c r="G37" s="47">
        <f t="shared" si="53"/>
        <v>0.2103700635183651</v>
      </c>
      <c r="H37" s="47">
        <f t="shared" si="5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54">+J37</f>
        <v>0.28540293140086087</v>
      </c>
      <c r="L37" s="49">
        <f t="shared" si="54"/>
        <v>0.28540293140086087</v>
      </c>
      <c r="M37" s="49">
        <f t="shared" si="54"/>
        <v>0.28540293140086087</v>
      </c>
      <c r="N37" s="49">
        <f t="shared" si="54"/>
        <v>0.28540293140086087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55">+K41*K48</f>
        <v>124.00000000000001</v>
      </c>
      <c r="L38" s="48">
        <f t="shared" si="55"/>
        <v>124.00000000000001</v>
      </c>
      <c r="M38" s="48">
        <f t="shared" si="55"/>
        <v>124.00000000000001</v>
      </c>
      <c r="N38" s="48">
        <f t="shared" si="55"/>
        <v>124.00000000000001</v>
      </c>
    </row>
    <row r="39" spans="1:14" x14ac:dyDescent="0.2">
      <c r="A39" s="46" t="s">
        <v>128</v>
      </c>
      <c r="B39" s="47" t="str">
        <f t="shared" ref="B39:H39" si="56">+IFERROR(B38/A38-1,"nm")</f>
        <v>nm</v>
      </c>
      <c r="C39" s="47">
        <f t="shared" si="56"/>
        <v>9.9173553719008156E-2</v>
      </c>
      <c r="D39" s="47">
        <f t="shared" si="56"/>
        <v>5.2631578947368363E-2</v>
      </c>
      <c r="E39" s="47">
        <f t="shared" si="56"/>
        <v>0.14285714285714279</v>
      </c>
      <c r="F39" s="47">
        <f t="shared" si="56"/>
        <v>-6.8749999999999978E-2</v>
      </c>
      <c r="G39" s="47">
        <f t="shared" si="56"/>
        <v>-6.7114093959731447E-3</v>
      </c>
      <c r="H39" s="47">
        <f t="shared" si="56"/>
        <v>-0.1216216216216216</v>
      </c>
      <c r="I39" s="47">
        <f>+IFERROR(I38/H38-1,"nm")</f>
        <v>-4.6153846153846101E-2</v>
      </c>
      <c r="J39" s="47">
        <f t="shared" ref="J39:N39" si="57">+IFERROR(J38/I38-1,"nm")</f>
        <v>2.2204460492503131E-16</v>
      </c>
      <c r="K39" s="47">
        <f t="shared" si="57"/>
        <v>0</v>
      </c>
      <c r="L39" s="47">
        <f t="shared" si="57"/>
        <v>0</v>
      </c>
      <c r="M39" s="47">
        <f t="shared" si="57"/>
        <v>0</v>
      </c>
      <c r="N39" s="47">
        <f t="shared" si="57"/>
        <v>0</v>
      </c>
    </row>
    <row r="40" spans="1:14" x14ac:dyDescent="0.2">
      <c r="A40" s="46" t="s">
        <v>132</v>
      </c>
      <c r="B40" s="47">
        <f t="shared" ref="B40:H40" si="58">+IFERROR(B38/B$21,"nm")</f>
        <v>8.8064046579330417E-3</v>
      </c>
      <c r="C40" s="47">
        <f t="shared" si="58"/>
        <v>9.0083988079111346E-3</v>
      </c>
      <c r="D40" s="47">
        <f t="shared" si="58"/>
        <v>9.2008412197686646E-3</v>
      </c>
      <c r="E40" s="47">
        <f t="shared" si="58"/>
        <v>1.0770784247728038E-2</v>
      </c>
      <c r="F40" s="47">
        <f t="shared" si="58"/>
        <v>9.3698905798012821E-3</v>
      </c>
      <c r="G40" s="47">
        <f t="shared" si="58"/>
        <v>1.0218171775752554E-2</v>
      </c>
      <c r="H40" s="47">
        <f t="shared" si="58"/>
        <v>7.5673787764130628E-3</v>
      </c>
      <c r="I40" s="47">
        <f>+IFERROR(I38/I$21,"nm")</f>
        <v>6.7563886013185855E-3</v>
      </c>
      <c r="J40" s="47">
        <f t="shared" ref="J40:N40" si="59">+IFERROR(J38/J$21,"nm")</f>
        <v>6.7563886013185864E-3</v>
      </c>
      <c r="K40" s="47">
        <f t="shared" si="59"/>
        <v>6.7563886013185864E-3</v>
      </c>
      <c r="L40" s="47">
        <f t="shared" si="59"/>
        <v>6.7563886013185864E-3</v>
      </c>
      <c r="M40" s="47">
        <f t="shared" si="59"/>
        <v>6.7563886013185864E-3</v>
      </c>
      <c r="N40" s="47">
        <f t="shared" si="59"/>
        <v>6.7563886013185864E-3</v>
      </c>
    </row>
    <row r="41" spans="1:14" x14ac:dyDescent="0.2">
      <c r="A41" s="46" t="s">
        <v>139</v>
      </c>
      <c r="B41" s="47">
        <f t="shared" ref="B41:H41" si="60">+IFERROR(B38/B48,"nm")</f>
        <v>0.19145569620253164</v>
      </c>
      <c r="C41" s="47">
        <f t="shared" si="60"/>
        <v>0.17924528301886791</v>
      </c>
      <c r="D41" s="47">
        <f t="shared" si="60"/>
        <v>0.17094017094017094</v>
      </c>
      <c r="E41" s="47">
        <f t="shared" si="60"/>
        <v>0.18867924528301888</v>
      </c>
      <c r="F41" s="47">
        <f t="shared" si="60"/>
        <v>0.18304668304668303</v>
      </c>
      <c r="G41" s="47">
        <f t="shared" si="60"/>
        <v>0.22945736434108527</v>
      </c>
      <c r="H41" s="47">
        <f t="shared" si="6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1">+J41</f>
        <v>0.19405320813771518</v>
      </c>
      <c r="L41" s="49">
        <f t="shared" si="61"/>
        <v>0.19405320813771518</v>
      </c>
      <c r="M41" s="49">
        <f t="shared" si="61"/>
        <v>0.19405320813771518</v>
      </c>
      <c r="N41" s="49">
        <f t="shared" si="61"/>
        <v>0.19405320813771518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62">+K35-K38</f>
        <v>5114</v>
      </c>
      <c r="L42" s="9">
        <f t="shared" si="62"/>
        <v>5114</v>
      </c>
      <c r="M42" s="9">
        <f t="shared" si="62"/>
        <v>5114</v>
      </c>
      <c r="N42" s="9">
        <f t="shared" si="62"/>
        <v>5114</v>
      </c>
    </row>
    <row r="43" spans="1:14" x14ac:dyDescent="0.2">
      <c r="A43" s="46" t="s">
        <v>128</v>
      </c>
      <c r="B43" s="47" t="str">
        <f t="shared" ref="B43:H43" si="63">+IFERROR(B42/A42-1,"nm")</f>
        <v>nm</v>
      </c>
      <c r="C43" s="47">
        <f t="shared" si="63"/>
        <v>3.2373113854595292E-2</v>
      </c>
      <c r="D43" s="47">
        <f t="shared" si="63"/>
        <v>2.9763486579856391E-2</v>
      </c>
      <c r="E43" s="47">
        <f t="shared" si="63"/>
        <v>-7.096774193548383E-2</v>
      </c>
      <c r="F43" s="47">
        <f t="shared" si="63"/>
        <v>9.0277777777777679E-2</v>
      </c>
      <c r="G43" s="47">
        <f t="shared" si="63"/>
        <v>-0.26140127388535028</v>
      </c>
      <c r="H43" s="47">
        <f t="shared" si="63"/>
        <v>0.75543290789927564</v>
      </c>
      <c r="I43" s="47">
        <f>+IFERROR(I42/H42-1,"nm")</f>
        <v>4.9125564943997002E-3</v>
      </c>
      <c r="J43" s="47">
        <f t="shared" ref="J43:N43" si="64">+IFERROR(J42/I42-1,"nm")</f>
        <v>0</v>
      </c>
      <c r="K43" s="47">
        <f t="shared" si="64"/>
        <v>0</v>
      </c>
      <c r="L43" s="47">
        <f t="shared" si="64"/>
        <v>0</v>
      </c>
      <c r="M43" s="47">
        <f t="shared" si="64"/>
        <v>0</v>
      </c>
      <c r="N43" s="47">
        <f t="shared" si="64"/>
        <v>0</v>
      </c>
    </row>
    <row r="44" spans="1:14" x14ac:dyDescent="0.2">
      <c r="A44" s="46" t="s">
        <v>130</v>
      </c>
      <c r="B44" s="47">
        <f t="shared" ref="B44:H44" si="65">+IFERROR(B42/B$21,"nm")</f>
        <v>0.26528384279475981</v>
      </c>
      <c r="C44" s="47">
        <f t="shared" si="65"/>
        <v>0.25487672717420751</v>
      </c>
      <c r="D44" s="47">
        <f t="shared" si="65"/>
        <v>0.25466614090431128</v>
      </c>
      <c r="E44" s="47">
        <f t="shared" si="65"/>
        <v>0.24234264557388085</v>
      </c>
      <c r="F44" s="47">
        <f t="shared" si="65"/>
        <v>0.2468242988303358</v>
      </c>
      <c r="G44" s="47">
        <f t="shared" si="65"/>
        <v>0.20015189174261253</v>
      </c>
      <c r="H44" s="47">
        <f t="shared" si="65"/>
        <v>0.29623377379358518</v>
      </c>
      <c r="I44" s="47">
        <f>+IFERROR(I42/I$21,"nm")</f>
        <v>0.27864654279954232</v>
      </c>
      <c r="J44" s="47">
        <f t="shared" ref="J44:N44" si="66">+IFERROR(J42/J$21,"nm")</f>
        <v>0.27864654279954232</v>
      </c>
      <c r="K44" s="47">
        <f t="shared" si="66"/>
        <v>0.27864654279954232</v>
      </c>
      <c r="L44" s="47">
        <f t="shared" si="66"/>
        <v>0.27864654279954232</v>
      </c>
      <c r="M44" s="47">
        <f t="shared" si="66"/>
        <v>0.27864654279954232</v>
      </c>
      <c r="N44" s="47">
        <f t="shared" si="66"/>
        <v>0.27864654279954232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+J21*J47</f>
        <v>146</v>
      </c>
      <c r="K45" s="48">
        <f t="shared" ref="K45:N45" si="67">+K21*K47</f>
        <v>146</v>
      </c>
      <c r="L45" s="48">
        <f t="shared" si="67"/>
        <v>146</v>
      </c>
      <c r="M45" s="48">
        <f t="shared" si="67"/>
        <v>146</v>
      </c>
      <c r="N45" s="48">
        <f t="shared" si="67"/>
        <v>146</v>
      </c>
    </row>
    <row r="46" spans="1:14" x14ac:dyDescent="0.2">
      <c r="A46" s="46" t="s">
        <v>128</v>
      </c>
      <c r="B46" s="47" t="str">
        <f t="shared" ref="B46:H46" si="68">+IFERROR(B45/A45-1,"nm")</f>
        <v>nm</v>
      </c>
      <c r="C46" s="47" t="str">
        <f t="shared" si="68"/>
        <v>nm</v>
      </c>
      <c r="D46" s="47" t="str">
        <f t="shared" si="68"/>
        <v>nm</v>
      </c>
      <c r="E46" s="47" t="str">
        <f t="shared" si="68"/>
        <v>nm</v>
      </c>
      <c r="F46" s="47">
        <f t="shared" si="68"/>
        <v>-0.40306122448979587</v>
      </c>
      <c r="G46" s="47">
        <f t="shared" si="68"/>
        <v>-5.9829059829059839E-2</v>
      </c>
      <c r="H46" s="47">
        <f t="shared" si="68"/>
        <v>-0.10909090909090913</v>
      </c>
      <c r="I46" s="47">
        <f>+IFERROR(I45/H45-1,"nm")</f>
        <v>0.48979591836734704</v>
      </c>
      <c r="J46" s="47">
        <f t="shared" ref="J46:N46" si="69">+IFERROR(J45/I45-1,"nm")</f>
        <v>0</v>
      </c>
      <c r="K46" s="47">
        <f t="shared" si="69"/>
        <v>0</v>
      </c>
      <c r="L46" s="47">
        <f t="shared" si="69"/>
        <v>0</v>
      </c>
      <c r="M46" s="47">
        <f t="shared" si="69"/>
        <v>0</v>
      </c>
      <c r="N46" s="47">
        <f t="shared" si="69"/>
        <v>0</v>
      </c>
    </row>
    <row r="47" spans="1:14" x14ac:dyDescent="0.2">
      <c r="A47" s="46" t="s">
        <v>132</v>
      </c>
      <c r="B47" s="47">
        <f t="shared" ref="B47:H47" si="70">+IFERROR(B45/B$21,"nm")</f>
        <v>0</v>
      </c>
      <c r="C47" s="47">
        <f t="shared" si="70"/>
        <v>0</v>
      </c>
      <c r="D47" s="47">
        <f t="shared" si="70"/>
        <v>0</v>
      </c>
      <c r="E47" s="47">
        <f t="shared" si="70"/>
        <v>1.3194210703466847E-2</v>
      </c>
      <c r="F47" s="47">
        <f t="shared" si="70"/>
        <v>7.3575650861526856E-3</v>
      </c>
      <c r="G47" s="47">
        <f t="shared" si="70"/>
        <v>7.5945871306268989E-3</v>
      </c>
      <c r="H47" s="47">
        <f t="shared" si="7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1">+J47</f>
        <v>7.9551027080041418E-3</v>
      </c>
      <c r="L47" s="49">
        <f t="shared" si="71"/>
        <v>7.9551027080041418E-3</v>
      </c>
      <c r="M47" s="49">
        <f t="shared" si="71"/>
        <v>7.9551027080041418E-3</v>
      </c>
      <c r="N47" s="49">
        <f t="shared" si="71"/>
        <v>7.9551027080041418E-3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72">+K21*K50</f>
        <v>639.00000000000011</v>
      </c>
      <c r="L48" s="48">
        <f t="shared" si="72"/>
        <v>639.00000000000011</v>
      </c>
      <c r="M48" s="48">
        <f t="shared" si="72"/>
        <v>639.00000000000011</v>
      </c>
      <c r="N48" s="48">
        <f t="shared" si="72"/>
        <v>639.00000000000011</v>
      </c>
    </row>
    <row r="49" spans="1:14" x14ac:dyDescent="0.2">
      <c r="A49" s="46" t="s">
        <v>128</v>
      </c>
      <c r="B49" s="47" t="str">
        <f t="shared" ref="B49:H49" si="73">+IFERROR(B48/A48-1,"nm")</f>
        <v>nm</v>
      </c>
      <c r="C49" s="47">
        <f t="shared" si="73"/>
        <v>0.17405063291139244</v>
      </c>
      <c r="D49" s="47">
        <f t="shared" si="73"/>
        <v>0.10377358490566047</v>
      </c>
      <c r="E49" s="47">
        <f t="shared" si="73"/>
        <v>3.5409035409035505E-2</v>
      </c>
      <c r="F49" s="47">
        <f t="shared" si="73"/>
        <v>-4.0094339622641528E-2</v>
      </c>
      <c r="G49" s="47">
        <f t="shared" si="73"/>
        <v>-0.20761670761670759</v>
      </c>
      <c r="H49" s="47">
        <f t="shared" si="73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4">+K50+K51</f>
        <v>3.4817196098730456E-2</v>
      </c>
      <c r="L49" s="47">
        <f t="shared" si="74"/>
        <v>3.4817196098730456E-2</v>
      </c>
      <c r="M49" s="47">
        <f t="shared" si="74"/>
        <v>3.4817196098730456E-2</v>
      </c>
      <c r="N49" s="47">
        <f t="shared" si="74"/>
        <v>3.4817196098730456E-2</v>
      </c>
    </row>
    <row r="50" spans="1:14" x14ac:dyDescent="0.2">
      <c r="A50" s="46" t="s">
        <v>132</v>
      </c>
      <c r="B50" s="47">
        <f t="shared" ref="B50:H50" si="75">+IFERROR(B48/B$21,"nm")</f>
        <v>4.599708879184862E-2</v>
      </c>
      <c r="C50" s="47">
        <f t="shared" si="75"/>
        <v>5.0257382823083174E-2</v>
      </c>
      <c r="D50" s="47">
        <f t="shared" si="75"/>
        <v>5.3824921135646686E-2</v>
      </c>
      <c r="E50" s="47">
        <f t="shared" si="75"/>
        <v>5.7085156512958597E-2</v>
      </c>
      <c r="F50" s="47">
        <f t="shared" si="75"/>
        <v>5.1188529744686205E-2</v>
      </c>
      <c r="G50" s="47">
        <f t="shared" si="75"/>
        <v>4.4531897265948632E-2</v>
      </c>
      <c r="H50" s="47">
        <f t="shared" si="75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6">+J50</f>
        <v>3.4817196098730456E-2</v>
      </c>
      <c r="L50" s="49">
        <f t="shared" si="76"/>
        <v>3.4817196098730456E-2</v>
      </c>
      <c r="M50" s="49">
        <f t="shared" si="76"/>
        <v>3.4817196098730456E-2</v>
      </c>
      <c r="N50" s="49">
        <f t="shared" si="76"/>
        <v>3.4817196098730456E-2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>
        <f>J54+J58+J62</f>
        <v>12479</v>
      </c>
      <c r="K52">
        <f t="shared" ref="K52:N52" si="77">K54+K58+K62</f>
        <v>12479</v>
      </c>
      <c r="L52">
        <f t="shared" si="77"/>
        <v>12479</v>
      </c>
      <c r="M52">
        <f t="shared" si="77"/>
        <v>12479</v>
      </c>
      <c r="N52">
        <f t="shared" si="77"/>
        <v>12479</v>
      </c>
    </row>
    <row r="53" spans="1:14" x14ac:dyDescent="0.2">
      <c r="A53" s="44" t="s">
        <v>128</v>
      </c>
      <c r="E53" s="62" t="s">
        <v>193</v>
      </c>
      <c r="F53" s="63">
        <f>F52/E52-1</f>
        <v>6.1674962129409261E-2</v>
      </c>
      <c r="G53" s="63">
        <f t="shared" ref="G53:I53" si="78">G52/F52-1</f>
        <v>-4.7390949857317621E-2</v>
      </c>
      <c r="H53" s="63">
        <f t="shared" si="78"/>
        <v>0.22563389322777372</v>
      </c>
      <c r="I53" s="64">
        <f t="shared" si="78"/>
        <v>8.9298184357541999E-2</v>
      </c>
      <c r="J53" s="63">
        <f>J52/I52-1</f>
        <v>0</v>
      </c>
      <c r="K53" s="63">
        <f t="shared" ref="K53:N53" si="79">K52/J52-1</f>
        <v>0</v>
      </c>
      <c r="L53" s="63">
        <f t="shared" si="79"/>
        <v>0</v>
      </c>
      <c r="M53" s="63">
        <f t="shared" si="79"/>
        <v>0</v>
      </c>
      <c r="N53" s="63">
        <f t="shared" si="79"/>
        <v>0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+I54*(1+J55)</f>
        <v>7388</v>
      </c>
      <c r="K54" s="3">
        <f t="shared" ref="K54:N54" si="80">+J54*(1+K55)</f>
        <v>7388</v>
      </c>
      <c r="L54" s="3">
        <f t="shared" si="80"/>
        <v>7388</v>
      </c>
      <c r="M54" s="3">
        <f t="shared" si="80"/>
        <v>7388</v>
      </c>
      <c r="N54" s="3">
        <f t="shared" si="80"/>
        <v>7388</v>
      </c>
    </row>
    <row r="55" spans="1:14" x14ac:dyDescent="0.2">
      <c r="A55" s="44" t="s">
        <v>128</v>
      </c>
      <c r="E55" s="62" t="s">
        <v>193</v>
      </c>
      <c r="F55" s="63">
        <f>F54/E54-1</f>
        <v>7.1148936170212673E-2</v>
      </c>
      <c r="G55" s="63">
        <f t="shared" ref="G55:I55" si="81">G54/F54-1</f>
        <v>-6.3721595423486432E-2</v>
      </c>
      <c r="H55" s="63">
        <f t="shared" si="81"/>
        <v>0.18295994568907004</v>
      </c>
      <c r="I55" s="63">
        <f t="shared" si="81"/>
        <v>5.9971305595408975E-2</v>
      </c>
      <c r="J55" s="65">
        <f>J56+J57</f>
        <v>0</v>
      </c>
      <c r="K55" s="65">
        <f t="shared" ref="K55:N55" si="82">K56+K57</f>
        <v>0</v>
      </c>
      <c r="L55" s="65">
        <f t="shared" si="82"/>
        <v>0</v>
      </c>
      <c r="M55" s="65">
        <f t="shared" si="82"/>
        <v>0</v>
      </c>
      <c r="N55" s="65">
        <f t="shared" si="82"/>
        <v>0</v>
      </c>
    </row>
    <row r="56" spans="1:14" x14ac:dyDescent="0.2">
      <c r="A56" s="44" t="s">
        <v>136</v>
      </c>
      <c r="E56" s="64">
        <v>0.13</v>
      </c>
      <c r="F56" s="64">
        <v>7.0000000000000007E-2</v>
      </c>
      <c r="G56" s="64">
        <v>-0.06</v>
      </c>
      <c r="H56" s="64">
        <v>0.18</v>
      </c>
      <c r="I56" s="64">
        <v>0.09</v>
      </c>
      <c r="J56" s="49">
        <v>0</v>
      </c>
      <c r="K56" s="49">
        <f t="shared" ref="K56:N57" si="83">+J56</f>
        <v>0</v>
      </c>
      <c r="L56" s="49">
        <f t="shared" si="83"/>
        <v>0</v>
      </c>
      <c r="M56" s="49">
        <f t="shared" si="83"/>
        <v>0</v>
      </c>
      <c r="N56" s="49">
        <f t="shared" si="83"/>
        <v>0</v>
      </c>
    </row>
    <row r="57" spans="1:14" x14ac:dyDescent="0.2">
      <c r="A57" s="44" t="s">
        <v>137</v>
      </c>
      <c r="E57" t="s">
        <v>193</v>
      </c>
      <c r="F57" s="64">
        <f>F55-F56</f>
        <v>1.1489361702126666E-3</v>
      </c>
      <c r="G57" s="64">
        <f t="shared" ref="G57:I57" si="84">G55-G56</f>
        <v>-3.7215954234864346E-3</v>
      </c>
      <c r="H57" s="64">
        <f t="shared" si="84"/>
        <v>2.9599456890700426E-3</v>
      </c>
      <c r="I57" s="64">
        <f t="shared" si="84"/>
        <v>-3.0028694404591022E-2</v>
      </c>
      <c r="J57" s="49">
        <v>0</v>
      </c>
      <c r="K57" s="49">
        <f t="shared" si="83"/>
        <v>0</v>
      </c>
      <c r="L57" s="49">
        <f t="shared" si="83"/>
        <v>0</v>
      </c>
      <c r="M57" s="49">
        <f t="shared" si="83"/>
        <v>0</v>
      </c>
      <c r="N57" s="49">
        <f t="shared" si="83"/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>
        <f>I58*(1+J59)</f>
        <v>4527</v>
      </c>
      <c r="K58">
        <f t="shared" ref="K58:N58" si="85">J58*(1+K59)</f>
        <v>4527</v>
      </c>
      <c r="L58">
        <f t="shared" si="85"/>
        <v>4527</v>
      </c>
      <c r="M58">
        <f t="shared" si="85"/>
        <v>4527</v>
      </c>
      <c r="N58">
        <f t="shared" si="85"/>
        <v>4527</v>
      </c>
    </row>
    <row r="59" spans="1:14" x14ac:dyDescent="0.2">
      <c r="A59" s="44" t="s">
        <v>128</v>
      </c>
      <c r="E59" s="62" t="s">
        <v>193</v>
      </c>
      <c r="F59" s="63">
        <f>F58/E58-1</f>
        <v>5.0000000000000044E-2</v>
      </c>
      <c r="G59" s="63">
        <f t="shared" ref="G59:I59" si="86">G58/F58-1</f>
        <v>-1.1013929381276322E-2</v>
      </c>
      <c r="H59" s="63">
        <f t="shared" si="86"/>
        <v>0.30887651490337364</v>
      </c>
      <c r="I59" s="63">
        <f t="shared" si="86"/>
        <v>0.13288288288288297</v>
      </c>
      <c r="J59" s="65">
        <f>J60+J61</f>
        <v>0</v>
      </c>
      <c r="K59" s="65">
        <f t="shared" ref="K59:N59" si="87">K60+K61</f>
        <v>0</v>
      </c>
      <c r="L59" s="65">
        <f t="shared" si="87"/>
        <v>0</v>
      </c>
      <c r="M59" s="65">
        <f t="shared" si="87"/>
        <v>0</v>
      </c>
      <c r="N59" s="65">
        <f t="shared" si="87"/>
        <v>0</v>
      </c>
    </row>
    <row r="60" spans="1:14" x14ac:dyDescent="0.2">
      <c r="A60" s="44" t="s">
        <v>136</v>
      </c>
      <c r="E60" s="63">
        <v>0.23</v>
      </c>
      <c r="F60" s="63">
        <v>0.05</v>
      </c>
      <c r="G60" s="63">
        <v>-0.01</v>
      </c>
      <c r="H60" s="63">
        <v>0.31</v>
      </c>
      <c r="I60" s="63">
        <v>0.16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</row>
    <row r="61" spans="1:14" x14ac:dyDescent="0.2">
      <c r="A61" s="44" t="s">
        <v>137</v>
      </c>
      <c r="E61" s="62" t="s">
        <v>193</v>
      </c>
      <c r="F61" s="63">
        <f>F59-F60</f>
        <v>0</v>
      </c>
      <c r="G61" s="63">
        <f t="shared" ref="G61:I61" si="88">G59-G60</f>
        <v>-1.0139293812763215E-3</v>
      </c>
      <c r="H61" s="63">
        <f t="shared" si="88"/>
        <v>-1.1234850966263532E-3</v>
      </c>
      <c r="I61" s="63">
        <f t="shared" si="88"/>
        <v>-2.7117117117117034E-2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>
        <f>I62*(1+J63)</f>
        <v>564</v>
      </c>
      <c r="K62">
        <f t="shared" ref="K62:N62" si="89">J62*(1+K63)</f>
        <v>564</v>
      </c>
      <c r="L62">
        <f t="shared" si="89"/>
        <v>564</v>
      </c>
      <c r="M62">
        <f t="shared" si="89"/>
        <v>564</v>
      </c>
      <c r="N62">
        <f t="shared" si="89"/>
        <v>564</v>
      </c>
    </row>
    <row r="63" spans="1:14" x14ac:dyDescent="0.2">
      <c r="A63" s="44" t="s">
        <v>128</v>
      </c>
      <c r="E63" s="62" t="s">
        <v>193</v>
      </c>
      <c r="F63" s="63">
        <f>F62/E62-1</f>
        <v>1.1709601873536313E-2</v>
      </c>
      <c r="G63" s="63">
        <f t="shared" ref="G63:I63" si="90">G62/F62-1</f>
        <v>-6.944444444444442E-2</v>
      </c>
      <c r="H63" s="63">
        <f t="shared" si="90"/>
        <v>0.21890547263681581</v>
      </c>
      <c r="I63" s="63">
        <f t="shared" si="90"/>
        <v>0.15102040816326534</v>
      </c>
      <c r="J63" s="65">
        <f>J64+J65</f>
        <v>0</v>
      </c>
      <c r="K63" s="65">
        <f t="shared" ref="K63:N63" si="91">K64+K65</f>
        <v>0</v>
      </c>
      <c r="L63" s="65">
        <f t="shared" si="91"/>
        <v>0</v>
      </c>
      <c r="M63" s="65">
        <f t="shared" si="91"/>
        <v>0</v>
      </c>
      <c r="N63" s="65">
        <f t="shared" si="91"/>
        <v>0</v>
      </c>
    </row>
    <row r="64" spans="1:14" x14ac:dyDescent="0.2">
      <c r="A64" s="44" t="s">
        <v>136</v>
      </c>
      <c r="E64" s="63">
        <v>0.11</v>
      </c>
      <c r="F64" s="63">
        <v>0.01</v>
      </c>
      <c r="G64" s="63">
        <v>-7.0000000000000007E-2</v>
      </c>
      <c r="H64" s="63">
        <v>0.22</v>
      </c>
      <c r="I64" s="63">
        <v>0.17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</row>
    <row r="65" spans="1:14" x14ac:dyDescent="0.2">
      <c r="A65" s="44" t="s">
        <v>137</v>
      </c>
      <c r="E65" s="62" t="s">
        <v>193</v>
      </c>
      <c r="F65" s="63">
        <f>F63-F64</f>
        <v>1.7096018735363126E-3</v>
      </c>
      <c r="G65" s="63">
        <f t="shared" ref="G65:I65" si="92">G63-G64</f>
        <v>5.5555555555558689E-4</v>
      </c>
      <c r="H65" s="63">
        <f t="shared" si="92"/>
        <v>-1.094527363184189E-3</v>
      </c>
      <c r="I65" s="63">
        <f t="shared" si="92"/>
        <v>-1.8979591836734672E-2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93">F69+F73</f>
        <v>2106</v>
      </c>
      <c r="G66" s="59">
        <f t="shared" si="93"/>
        <v>1673</v>
      </c>
      <c r="H66" s="59">
        <f t="shared" si="93"/>
        <v>2571</v>
      </c>
      <c r="I66" s="59">
        <f t="shared" si="93"/>
        <v>3427</v>
      </c>
      <c r="J66" s="48">
        <f>+J52*J68</f>
        <v>3427</v>
      </c>
      <c r="K66" s="48">
        <f t="shared" ref="K66:N66" si="94">+K52*K68</f>
        <v>3427</v>
      </c>
      <c r="L66" s="48">
        <f t="shared" si="94"/>
        <v>3427</v>
      </c>
      <c r="M66" s="48">
        <f t="shared" si="94"/>
        <v>3427</v>
      </c>
      <c r="N66" s="48">
        <f t="shared" si="94"/>
        <v>3427</v>
      </c>
    </row>
    <row r="67" spans="1:14" x14ac:dyDescent="0.2">
      <c r="A67" s="46" t="s">
        <v>128</v>
      </c>
      <c r="E67" s="62" t="s">
        <v>193</v>
      </c>
      <c r="F67" s="67">
        <f>F66/E66-1</f>
        <v>0.23664122137404586</v>
      </c>
      <c r="G67" s="67">
        <f t="shared" ref="G67:I67" si="95">G66/F66-1</f>
        <v>-0.20560303893637222</v>
      </c>
      <c r="H67" s="67">
        <f t="shared" si="95"/>
        <v>0.53676031081888831</v>
      </c>
      <c r="I67" s="67">
        <f t="shared" si="95"/>
        <v>0.33294437961882539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1:14" x14ac:dyDescent="0.2">
      <c r="A68" s="46" t="s">
        <v>130</v>
      </c>
      <c r="E68" s="67">
        <f>E66/E52</f>
        <v>0.18426747457260334</v>
      </c>
      <c r="F68" s="67">
        <f t="shared" ref="F68:I68" si="96">F66/F52</f>
        <v>0.21463514064410924</v>
      </c>
      <c r="G68" s="67">
        <f t="shared" si="96"/>
        <v>0.17898791055953783</v>
      </c>
      <c r="H68" s="67">
        <f t="shared" si="96"/>
        <v>0.22442388268156424</v>
      </c>
      <c r="I68" s="67">
        <f t="shared" si="96"/>
        <v>0.27462136389133746</v>
      </c>
      <c r="J68" s="67">
        <f>I68</f>
        <v>0.27462136389133746</v>
      </c>
      <c r="K68" s="67">
        <f t="shared" ref="K68:N68" si="97">J68</f>
        <v>0.27462136389133746</v>
      </c>
      <c r="L68" s="67">
        <f t="shared" si="97"/>
        <v>0.27462136389133746</v>
      </c>
      <c r="M68" s="67">
        <f t="shared" si="97"/>
        <v>0.27462136389133746</v>
      </c>
      <c r="N68" s="67">
        <f t="shared" si="97"/>
        <v>0.27462136389133746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J72*J79</f>
        <v>134</v>
      </c>
      <c r="K69" s="48">
        <f t="shared" ref="K69:N69" si="98">+K72*K79</f>
        <v>134</v>
      </c>
      <c r="L69" s="48">
        <f t="shared" si="98"/>
        <v>134</v>
      </c>
      <c r="M69" s="48">
        <f t="shared" si="98"/>
        <v>134</v>
      </c>
      <c r="N69" s="48">
        <f t="shared" si="98"/>
        <v>134</v>
      </c>
    </row>
    <row r="70" spans="1:14" x14ac:dyDescent="0.2">
      <c r="A70" s="46" t="s">
        <v>128</v>
      </c>
      <c r="E70" s="62" t="str">
        <f>IFERROR(E69/D69-1, "nm")</f>
        <v>nm</v>
      </c>
      <c r="F70" s="67">
        <f>IFERROR(F69/E69-1, "nm")</f>
        <v>-4.31034482758621E-2</v>
      </c>
      <c r="G70" s="67">
        <f>IFERROR(G69/F69-1, "nm")</f>
        <v>0.18918918918918926</v>
      </c>
      <c r="H70" s="67">
        <f>IFERROR(H69/G69-1, "nm")</f>
        <v>3.0303030303030276E-2</v>
      </c>
      <c r="I70" s="67">
        <f>IFERROR(I69/H69-1, "nm")</f>
        <v>-1.4705882352941124E-2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1:14" x14ac:dyDescent="0.2">
      <c r="A71" s="46" t="s">
        <v>132</v>
      </c>
      <c r="E71" s="64">
        <f>E69/E52</f>
        <v>1.2551395801774508E-2</v>
      </c>
      <c r="F71" s="64">
        <f t="shared" ref="F71:I71" si="99">F69/F52</f>
        <v>1.1312678353037097E-2</v>
      </c>
      <c r="G71" s="64">
        <f t="shared" si="99"/>
        <v>1.4122178239007167E-2</v>
      </c>
      <c r="H71" s="64">
        <f t="shared" si="99"/>
        <v>1.1871508379888268E-2</v>
      </c>
      <c r="I71" s="64">
        <f t="shared" si="99"/>
        <v>1.0738039907043834E-2</v>
      </c>
      <c r="J71" s="64">
        <f>I71</f>
        <v>1.0738039907043834E-2</v>
      </c>
      <c r="K71" s="64">
        <f t="shared" ref="K71:N72" si="100">J71</f>
        <v>1.0738039907043834E-2</v>
      </c>
      <c r="L71" s="64">
        <f t="shared" si="100"/>
        <v>1.0738039907043834E-2</v>
      </c>
      <c r="M71" s="64">
        <f t="shared" si="100"/>
        <v>1.0738039907043834E-2</v>
      </c>
      <c r="N71" s="64">
        <f t="shared" si="100"/>
        <v>1.0738039907043834E-2</v>
      </c>
    </row>
    <row r="72" spans="1:14" x14ac:dyDescent="0.2">
      <c r="A72" s="46" t="s">
        <v>139</v>
      </c>
      <c r="E72" s="64">
        <f>E69/E79</f>
        <v>0.13663133097762073</v>
      </c>
      <c r="F72" s="64">
        <f t="shared" ref="F72:I72" si="101">F69/F79</f>
        <v>0.11948331539289558</v>
      </c>
      <c r="G72" s="64">
        <f t="shared" si="101"/>
        <v>0.14915254237288136</v>
      </c>
      <c r="H72" s="64">
        <f t="shared" si="101"/>
        <v>0.1384928716904277</v>
      </c>
      <c r="I72" s="64">
        <f t="shared" si="101"/>
        <v>0.14565217391304347</v>
      </c>
      <c r="J72" s="64">
        <f>I72</f>
        <v>0.14565217391304347</v>
      </c>
      <c r="K72" s="64">
        <f t="shared" si="100"/>
        <v>0.14565217391304347</v>
      </c>
      <c r="L72" s="64">
        <f t="shared" si="100"/>
        <v>0.14565217391304347</v>
      </c>
      <c r="M72" s="64">
        <f t="shared" si="100"/>
        <v>0.14565217391304347</v>
      </c>
      <c r="N72" s="64">
        <f t="shared" si="100"/>
        <v>0.14565217391304347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3293</v>
      </c>
      <c r="K73" s="59">
        <f t="shared" ref="K73:N73" si="102">K66-K69</f>
        <v>3293</v>
      </c>
      <c r="L73" s="59">
        <f t="shared" si="102"/>
        <v>3293</v>
      </c>
      <c r="M73" s="59">
        <f t="shared" si="102"/>
        <v>3293</v>
      </c>
      <c r="N73" s="59">
        <f t="shared" si="102"/>
        <v>3293</v>
      </c>
    </row>
    <row r="74" spans="1:14" x14ac:dyDescent="0.2">
      <c r="A74" s="46" t="s">
        <v>128</v>
      </c>
      <c r="E74" s="63" t="s">
        <v>193</v>
      </c>
      <c r="F74" s="67">
        <f t="shared" ref="F74:I74" si="103">F73/E73-1</f>
        <v>0.25708884688090738</v>
      </c>
      <c r="G74" s="67">
        <f t="shared" si="103"/>
        <v>-0.22756892230576442</v>
      </c>
      <c r="H74" s="67">
        <f t="shared" si="103"/>
        <v>0.58014276443867629</v>
      </c>
      <c r="I74" s="67">
        <f t="shared" si="103"/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2">
      <c r="A75" s="46" t="s">
        <v>130</v>
      </c>
      <c r="E75" s="67">
        <f>E73/E52</f>
        <v>0.17171607877082881</v>
      </c>
      <c r="F75" s="67">
        <f t="shared" ref="F75:I75" si="105">F73/F52</f>
        <v>0.20332246229107215</v>
      </c>
      <c r="G75" s="67">
        <f t="shared" si="105"/>
        <v>0.16486573232053064</v>
      </c>
      <c r="H75" s="67">
        <f t="shared" si="105"/>
        <v>0.21255237430167598</v>
      </c>
      <c r="I75" s="67">
        <f t="shared" si="105"/>
        <v>0.26388332398429359</v>
      </c>
      <c r="J75" s="64">
        <f>I75</f>
        <v>0.26388332398429359</v>
      </c>
      <c r="K75" s="64">
        <f t="shared" ref="K75:N75" si="106">J75</f>
        <v>0.26388332398429359</v>
      </c>
      <c r="L75" s="64">
        <f t="shared" si="106"/>
        <v>0.26388332398429359</v>
      </c>
      <c r="M75" s="64">
        <f t="shared" si="106"/>
        <v>0.26388332398429359</v>
      </c>
      <c r="N75" s="64">
        <f t="shared" si="106"/>
        <v>0.26388332398429359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>
        <f>J52*J78</f>
        <v>196.99999999999997</v>
      </c>
      <c r="K76">
        <f t="shared" ref="K76:N76" si="107">K52*K78</f>
        <v>196.99999999999997</v>
      </c>
      <c r="L76">
        <f t="shared" si="107"/>
        <v>196.99999999999997</v>
      </c>
      <c r="M76">
        <f t="shared" si="107"/>
        <v>196.99999999999997</v>
      </c>
      <c r="N76">
        <f t="shared" si="107"/>
        <v>196.99999999999997</v>
      </c>
    </row>
    <row r="77" spans="1:14" x14ac:dyDescent="0.2">
      <c r="A77" s="46" t="s">
        <v>128</v>
      </c>
      <c r="E77" s="62" t="s">
        <v>193</v>
      </c>
      <c r="F77" s="67">
        <f>F76/E76-1</f>
        <v>-2.9166666666666674E-2</v>
      </c>
      <c r="G77" s="67">
        <f t="shared" ref="G77:I77" si="108">G76/F76-1</f>
        <v>-0.40343347639484983</v>
      </c>
      <c r="H77" s="67">
        <f t="shared" si="108"/>
        <v>0.10071942446043169</v>
      </c>
      <c r="I77" s="67">
        <f t="shared" si="108"/>
        <v>0.28758169934640532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1:14" x14ac:dyDescent="0.2">
      <c r="A78" s="46" t="s">
        <v>132</v>
      </c>
      <c r="E78" s="64">
        <f>E76/E52</f>
        <v>2.5968405107119671E-2</v>
      </c>
      <c r="F78" s="64">
        <f t="shared" ref="F78:I78" si="109">F76/F52</f>
        <v>2.3746432939258051E-2</v>
      </c>
      <c r="G78" s="64">
        <f t="shared" si="109"/>
        <v>1.4871081630469669E-2</v>
      </c>
      <c r="H78" s="64">
        <f t="shared" si="109"/>
        <v>1.3355446927374302E-2</v>
      </c>
      <c r="I78" s="64">
        <f t="shared" si="109"/>
        <v>1.5786521355877874E-2</v>
      </c>
      <c r="J78" s="64">
        <f>I78</f>
        <v>1.5786521355877874E-2</v>
      </c>
      <c r="K78" s="64">
        <f t="shared" ref="K78:N78" si="110">J78</f>
        <v>1.5786521355877874E-2</v>
      </c>
      <c r="L78" s="64">
        <f t="shared" si="110"/>
        <v>1.5786521355877874E-2</v>
      </c>
      <c r="M78" s="64">
        <f t="shared" si="110"/>
        <v>1.5786521355877874E-2</v>
      </c>
      <c r="N78" s="64">
        <f t="shared" si="110"/>
        <v>1.5786521355877874E-2</v>
      </c>
    </row>
    <row r="79" spans="1:14" ht="16" x14ac:dyDescent="0.2">
      <c r="A79" s="73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111">K52*K81</f>
        <v>920.00000000000011</v>
      </c>
      <c r="L79">
        <f t="shared" si="111"/>
        <v>920.00000000000011</v>
      </c>
      <c r="M79">
        <f t="shared" si="111"/>
        <v>920.00000000000011</v>
      </c>
      <c r="N79">
        <f t="shared" si="111"/>
        <v>920.00000000000011</v>
      </c>
    </row>
    <row r="80" spans="1:14" x14ac:dyDescent="0.2">
      <c r="A80" s="46" t="s">
        <v>128</v>
      </c>
      <c r="E80" t="s">
        <v>193</v>
      </c>
      <c r="F80" s="64">
        <f>F79/E79-1</f>
        <v>9.4228504122497059E-2</v>
      </c>
      <c r="G80" s="64">
        <f t="shared" ref="G80:I80" si="112">G79/F79-1</f>
        <v>-4.7362755651237931E-2</v>
      </c>
      <c r="H80" s="64">
        <f t="shared" si="112"/>
        <v>0.1096045197740112</v>
      </c>
      <c r="I80" s="64">
        <f t="shared" si="112"/>
        <v>-6.313645621181263E-2</v>
      </c>
      <c r="J80" s="47">
        <f>J79/I79-1</f>
        <v>0</v>
      </c>
      <c r="K80" s="47">
        <f t="shared" ref="K80:N80" si="113">K79/J79-1</f>
        <v>0</v>
      </c>
      <c r="L80" s="47">
        <f t="shared" si="113"/>
        <v>0</v>
      </c>
      <c r="M80" s="47">
        <f t="shared" si="113"/>
        <v>0</v>
      </c>
      <c r="N80" s="47">
        <f t="shared" si="113"/>
        <v>0</v>
      </c>
    </row>
    <row r="81" spans="1:14" x14ac:dyDescent="0.2">
      <c r="A81" s="46" t="s">
        <v>132</v>
      </c>
      <c r="E81" s="64">
        <f>E79/E52</f>
        <v>9.1863233066435832E-2</v>
      </c>
      <c r="F81" s="64">
        <f t="shared" ref="F81:I81" si="114">F79/F52</f>
        <v>9.4679983693436609E-2</v>
      </c>
      <c r="G81" s="64">
        <f t="shared" si="114"/>
        <v>9.4682785920616241E-2</v>
      </c>
      <c r="H81" s="64">
        <f t="shared" si="114"/>
        <v>8.5719273743016758E-2</v>
      </c>
      <c r="I81" s="64">
        <f t="shared" si="114"/>
        <v>7.37238560782114E-2</v>
      </c>
      <c r="J81" s="64">
        <f>I81</f>
        <v>7.37238560782114E-2</v>
      </c>
      <c r="K81" s="64">
        <f t="shared" ref="K81:N81" si="115">J81</f>
        <v>7.37238560782114E-2</v>
      </c>
      <c r="L81" s="64">
        <f t="shared" si="115"/>
        <v>7.37238560782114E-2</v>
      </c>
      <c r="M81" s="64">
        <f t="shared" si="115"/>
        <v>7.37238560782114E-2</v>
      </c>
      <c r="N81" s="64">
        <f t="shared" si="115"/>
        <v>7.37238560782114E-2</v>
      </c>
    </row>
    <row r="82" spans="1:14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>
        <f>J85+J89+J93</f>
        <v>7547</v>
      </c>
      <c r="K83">
        <f t="shared" ref="K83:N83" si="116">K85+K89+K93</f>
        <v>7547</v>
      </c>
      <c r="L83">
        <f t="shared" si="116"/>
        <v>7547</v>
      </c>
      <c r="M83">
        <f t="shared" si="116"/>
        <v>7547</v>
      </c>
      <c r="N83">
        <f t="shared" si="116"/>
        <v>7547</v>
      </c>
    </row>
    <row r="84" spans="1:14" x14ac:dyDescent="0.2">
      <c r="A84" s="44" t="s">
        <v>128</v>
      </c>
      <c r="B84" t="s">
        <v>193</v>
      </c>
      <c r="C84" s="64">
        <f>C83/B83-1</f>
        <v>0.23410498858819695</v>
      </c>
      <c r="D84" s="64">
        <f t="shared" ref="D84:E84" si="117">D83/C83-1</f>
        <v>0.11941875825627468</v>
      </c>
      <c r="E84" s="64">
        <f t="shared" si="117"/>
        <v>0.21170639603493036</v>
      </c>
      <c r="F84" s="63">
        <f>F83/E83-1</f>
        <v>0.20919361121932223</v>
      </c>
      <c r="G84" s="63">
        <f t="shared" ref="G84:I84" si="118">G83/F83-1</f>
        <v>7.5869845360824639E-2</v>
      </c>
      <c r="H84" s="63">
        <f t="shared" si="118"/>
        <v>0.24120377301991325</v>
      </c>
      <c r="I84" s="63">
        <f t="shared" si="118"/>
        <v>-8.9626055488540413E-2</v>
      </c>
      <c r="J84" s="63">
        <f>J83/I83-1</f>
        <v>0</v>
      </c>
      <c r="K84" s="63">
        <f t="shared" ref="K84:N84" si="119">K83/J83-1</f>
        <v>0</v>
      </c>
      <c r="L84" s="63">
        <f t="shared" si="119"/>
        <v>0</v>
      </c>
      <c r="M84" s="63">
        <f t="shared" si="119"/>
        <v>0</v>
      </c>
      <c r="N84" s="63">
        <f t="shared" si="119"/>
        <v>0</v>
      </c>
    </row>
    <row r="85" spans="1:14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>
        <f>I85*(1+J86)</f>
        <v>5416</v>
      </c>
      <c r="K85">
        <f t="shared" ref="K85:N85" si="120">J85*(1+K86)</f>
        <v>5416</v>
      </c>
      <c r="L85">
        <f t="shared" si="120"/>
        <v>5416</v>
      </c>
      <c r="M85">
        <f t="shared" si="120"/>
        <v>5416</v>
      </c>
      <c r="N85">
        <f t="shared" si="120"/>
        <v>5416</v>
      </c>
    </row>
    <row r="86" spans="1:14" x14ac:dyDescent="0.2">
      <c r="A86" s="46" t="s">
        <v>128</v>
      </c>
      <c r="B86" t="s">
        <v>193</v>
      </c>
      <c r="C86" s="64">
        <f>C85/B85-1</f>
        <v>0.28918650793650791</v>
      </c>
      <c r="D86" s="64">
        <f t="shared" ref="D86:E86" si="121">D85/C85-1</f>
        <v>0.12350904193920731</v>
      </c>
      <c r="E86" s="64">
        <f t="shared" si="121"/>
        <v>0.19726027397260282</v>
      </c>
      <c r="F86" s="63">
        <f>F85/E85-1</f>
        <v>0.21910755148741412</v>
      </c>
      <c r="G86" s="63">
        <f t="shared" ref="G86:I86" si="122">G85/F85-1</f>
        <v>8.7517597372125833E-2</v>
      </c>
      <c r="H86" s="63">
        <f t="shared" si="122"/>
        <v>0.24012944983818763</v>
      </c>
      <c r="I86" s="63">
        <f t="shared" si="122"/>
        <v>-5.7759220598469052E-2</v>
      </c>
      <c r="J86" s="65">
        <f>J87+J88</f>
        <v>0</v>
      </c>
      <c r="K86" s="65">
        <f t="shared" ref="K86:N86" si="123">K87+K88</f>
        <v>0</v>
      </c>
      <c r="L86" s="65">
        <f t="shared" si="123"/>
        <v>0</v>
      </c>
      <c r="M86" s="65">
        <f t="shared" si="123"/>
        <v>0</v>
      </c>
      <c r="N86" s="65">
        <f t="shared" si="123"/>
        <v>0</v>
      </c>
    </row>
    <row r="87" spans="1:14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</v>
      </c>
      <c r="K87" s="49">
        <f t="shared" ref="K87:N88" si="124">+J87</f>
        <v>0</v>
      </c>
      <c r="L87" s="49">
        <f t="shared" si="124"/>
        <v>0</v>
      </c>
      <c r="M87" s="49">
        <f t="shared" si="124"/>
        <v>0</v>
      </c>
      <c r="N87" s="49">
        <f t="shared" si="124"/>
        <v>0</v>
      </c>
    </row>
    <row r="88" spans="1:14" x14ac:dyDescent="0.2">
      <c r="A88" s="44" t="s">
        <v>137</v>
      </c>
      <c r="B88" t="s">
        <v>193</v>
      </c>
      <c r="C88" s="64">
        <f>C86-C87</f>
        <v>-8.134920634920717E-4</v>
      </c>
      <c r="D88" s="64">
        <f t="shared" ref="D88:E88" si="125">D86-D87</f>
        <v>3.5090419392073136E-3</v>
      </c>
      <c r="E88" s="64">
        <f t="shared" si="125"/>
        <v>-2.7397260273971935E-3</v>
      </c>
      <c r="F88" s="63">
        <f>F86-F87</f>
        <v>-8.9244851258588054E-4</v>
      </c>
      <c r="G88" s="63">
        <f t="shared" ref="G88:H88" si="126">G86-G87</f>
        <v>-2.482402627874164E-3</v>
      </c>
      <c r="H88" s="63">
        <f t="shared" si="126"/>
        <v>1.2944983818763411E-4</v>
      </c>
      <c r="I88" s="63">
        <f>I86-I87</f>
        <v>4.2240779401530953E-2</v>
      </c>
      <c r="J88" s="49">
        <v>0</v>
      </c>
      <c r="K88" s="49">
        <f t="shared" si="124"/>
        <v>0</v>
      </c>
      <c r="L88" s="49">
        <f t="shared" si="124"/>
        <v>0</v>
      </c>
      <c r="M88" s="49">
        <f t="shared" si="124"/>
        <v>0</v>
      </c>
      <c r="N88" s="49">
        <f t="shared" si="124"/>
        <v>0</v>
      </c>
    </row>
    <row r="89" spans="1:14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>
        <f>I89*(1+J90)</f>
        <v>1938</v>
      </c>
      <c r="K89">
        <f t="shared" ref="K89:N89" si="127">J89*(1+K90)</f>
        <v>1938</v>
      </c>
      <c r="L89">
        <f t="shared" si="127"/>
        <v>1938</v>
      </c>
      <c r="M89">
        <f t="shared" si="127"/>
        <v>1938</v>
      </c>
      <c r="N89">
        <f t="shared" si="127"/>
        <v>1938</v>
      </c>
    </row>
    <row r="90" spans="1:14" x14ac:dyDescent="0.2">
      <c r="A90" s="44" t="s">
        <v>128</v>
      </c>
      <c r="B90" t="s">
        <v>193</v>
      </c>
      <c r="C90" s="64">
        <f>C89/B89-1</f>
        <v>0.14054054054054044</v>
      </c>
      <c r="D90" s="64">
        <f>D89/C89-1</f>
        <v>0.12606635071090055</v>
      </c>
      <c r="E90" s="64">
        <f>E89/D89-1</f>
        <v>0.26936026936026947</v>
      </c>
      <c r="F90" s="63">
        <f>F89/E89-1</f>
        <v>0.19893899204244025</v>
      </c>
      <c r="G90" s="63">
        <f t="shared" ref="G90:I90" si="128">G89/F89-1</f>
        <v>4.8672566371681381E-2</v>
      </c>
      <c r="H90" s="63">
        <f t="shared" si="128"/>
        <v>0.2378691983122363</v>
      </c>
      <c r="I90" s="63">
        <f t="shared" si="128"/>
        <v>-0.17426501917341286</v>
      </c>
      <c r="J90" s="65">
        <f>J91+J92</f>
        <v>0</v>
      </c>
      <c r="K90" s="65">
        <f t="shared" ref="K90:N90" si="129">K91+K92</f>
        <v>0</v>
      </c>
      <c r="L90" s="65">
        <f t="shared" si="129"/>
        <v>0</v>
      </c>
      <c r="M90" s="65">
        <f t="shared" si="129"/>
        <v>0</v>
      </c>
      <c r="N90" s="65">
        <f t="shared" si="129"/>
        <v>0</v>
      </c>
    </row>
    <row r="91" spans="1:14" x14ac:dyDescent="0.2">
      <c r="A91" s="44" t="s">
        <v>136</v>
      </c>
      <c r="B91" s="64">
        <v>0.06</v>
      </c>
      <c r="C91" s="64">
        <v>0.14000000000000001</v>
      </c>
      <c r="D91" s="64">
        <v>0.13</v>
      </c>
      <c r="E91" s="64">
        <v>0.27</v>
      </c>
      <c r="F91" s="64">
        <v>0.2</v>
      </c>
      <c r="G91" s="64">
        <v>0.05</v>
      </c>
      <c r="H91" s="64">
        <v>0.24</v>
      </c>
      <c r="I91" s="64">
        <v>-0.21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</row>
    <row r="92" spans="1:14" x14ac:dyDescent="0.2">
      <c r="A92" s="44" t="s">
        <v>137</v>
      </c>
      <c r="B92" t="s">
        <v>193</v>
      </c>
      <c r="C92" s="64">
        <f>C90-C91</f>
        <v>5.40540540540424E-4</v>
      </c>
      <c r="D92" s="64">
        <f>D90-D91</f>
        <v>-3.9336492890994501E-3</v>
      </c>
      <c r="E92" s="64">
        <f>E90-E91</f>
        <v>-6.3973063973055133E-4</v>
      </c>
      <c r="F92" s="69">
        <f>F90-F91</f>
        <v>-1.0610079575597564E-3</v>
      </c>
      <c r="G92" s="69">
        <f t="shared" ref="G92:I92" si="130">G90-G91</f>
        <v>-1.3274336283186222E-3</v>
      </c>
      <c r="H92" s="69">
        <f t="shared" si="130"/>
        <v>-2.1308016877636948E-3</v>
      </c>
      <c r="I92" s="69">
        <f t="shared" si="130"/>
        <v>3.5734980826587132E-2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</row>
    <row r="93" spans="1:14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>
        <f>I93*(1+J94)</f>
        <v>193</v>
      </c>
      <c r="K93">
        <f t="shared" ref="K93:N93" si="131">J93*(1+K94)</f>
        <v>193</v>
      </c>
      <c r="L93">
        <f t="shared" si="131"/>
        <v>193</v>
      </c>
      <c r="M93">
        <f t="shared" si="131"/>
        <v>193</v>
      </c>
      <c r="N93">
        <f t="shared" si="131"/>
        <v>193</v>
      </c>
    </row>
    <row r="94" spans="1:14" x14ac:dyDescent="0.2">
      <c r="A94" s="44" t="s">
        <v>128</v>
      </c>
      <c r="B94" t="s">
        <v>193</v>
      </c>
      <c r="C94" s="64">
        <f>C93/B93-1</f>
        <v>3.9682539682539764E-2</v>
      </c>
      <c r="D94" s="64">
        <f>D93/C93-1</f>
        <v>-1.5267175572519109E-2</v>
      </c>
      <c r="E94" s="64">
        <f>E93/D93-1</f>
        <v>7.7519379844961378E-3</v>
      </c>
      <c r="F94" s="63">
        <f>F93/E93-1</f>
        <v>6.1538461538461542E-2</v>
      </c>
      <c r="G94" s="63">
        <f t="shared" ref="G94:I94" si="132">G93/F93-1</f>
        <v>7.2463768115942129E-2</v>
      </c>
      <c r="H94" s="63">
        <f t="shared" si="132"/>
        <v>0.31756756756756754</v>
      </c>
      <c r="I94" s="63">
        <f t="shared" si="132"/>
        <v>-1.025641025641022E-2</v>
      </c>
      <c r="J94" s="65">
        <f>J95+J96</f>
        <v>0</v>
      </c>
      <c r="K94" s="65">
        <f t="shared" ref="K94:N94" si="133">K95+K96</f>
        <v>0</v>
      </c>
      <c r="L94" s="65">
        <f t="shared" si="133"/>
        <v>0</v>
      </c>
      <c r="M94" s="65">
        <f t="shared" si="133"/>
        <v>0</v>
      </c>
      <c r="N94" s="65">
        <f t="shared" si="133"/>
        <v>0</v>
      </c>
    </row>
    <row r="95" spans="1:14" x14ac:dyDescent="0.2">
      <c r="A95" s="44" t="s">
        <v>136</v>
      </c>
      <c r="B95" s="64">
        <v>0</v>
      </c>
      <c r="C95" s="64">
        <v>0.04</v>
      </c>
      <c r="D95" s="64">
        <v>-0.02</v>
      </c>
      <c r="E95" s="64">
        <v>0.01</v>
      </c>
      <c r="F95" s="64">
        <v>0.06</v>
      </c>
      <c r="G95" s="64">
        <v>7.0000000000000007E-2</v>
      </c>
      <c r="H95" s="64">
        <v>0.32</v>
      </c>
      <c r="I95" s="64">
        <v>-0.06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</row>
    <row r="96" spans="1:14" x14ac:dyDescent="0.2">
      <c r="A96" s="44" t="s">
        <v>137</v>
      </c>
      <c r="B96" t="s">
        <v>193</v>
      </c>
      <c r="C96" s="64">
        <f>C94-C95</f>
        <v>-3.1746031746023723E-4</v>
      </c>
      <c r="D96" s="64">
        <f t="shared" ref="D96:E96" si="134">D94-D95</f>
        <v>4.732824427480891E-3</v>
      </c>
      <c r="E96" s="64">
        <f t="shared" si="134"/>
        <v>-2.2480620155038624E-3</v>
      </c>
      <c r="F96" s="63">
        <f>F94-F95</f>
        <v>1.5384615384615441E-3</v>
      </c>
      <c r="G96" s="63">
        <f t="shared" ref="G96:I96" si="135">G94-G95</f>
        <v>2.4637681159421221E-3</v>
      </c>
      <c r="H96" s="63">
        <f t="shared" si="135"/>
        <v>-2.4324324324324631E-3</v>
      </c>
      <c r="I96" s="63">
        <f t="shared" si="135"/>
        <v>4.9743589743589778E-2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6">C100+C104</f>
        <v>1420</v>
      </c>
      <c r="D97" s="59">
        <f t="shared" si="136"/>
        <v>1561</v>
      </c>
      <c r="E97" s="59">
        <f t="shared" si="136"/>
        <v>1863</v>
      </c>
      <c r="F97" s="59">
        <f t="shared" si="136"/>
        <v>2426</v>
      </c>
      <c r="G97" s="59">
        <f t="shared" si="136"/>
        <v>2534</v>
      </c>
      <c r="H97" s="59">
        <f t="shared" si="136"/>
        <v>3289</v>
      </c>
      <c r="I97" s="59">
        <f t="shared" si="136"/>
        <v>2406</v>
      </c>
      <c r="J97" s="48">
        <f>+J83*J99</f>
        <v>2406</v>
      </c>
      <c r="K97" s="48">
        <f t="shared" ref="K97:N97" si="137">+K83*K99</f>
        <v>2406</v>
      </c>
      <c r="L97" s="48">
        <f t="shared" si="137"/>
        <v>2406</v>
      </c>
      <c r="M97" s="48">
        <f t="shared" si="137"/>
        <v>2406</v>
      </c>
      <c r="N97" s="48">
        <f t="shared" si="137"/>
        <v>2406</v>
      </c>
    </row>
    <row r="98" spans="1:14" x14ac:dyDescent="0.2">
      <c r="A98" s="46" t="s">
        <v>128</v>
      </c>
      <c r="B98" t="s">
        <v>193</v>
      </c>
      <c r="C98" s="64">
        <f>C97/B97-1</f>
        <v>0.36669874879692022</v>
      </c>
      <c r="D98" s="64">
        <f t="shared" ref="D98:I98" si="138">D97/C97-1</f>
        <v>9.9295774647887303E-2</v>
      </c>
      <c r="E98" s="64">
        <f t="shared" si="138"/>
        <v>0.19346572709801402</v>
      </c>
      <c r="F98" s="64">
        <f t="shared" si="138"/>
        <v>0.3022007514761138</v>
      </c>
      <c r="G98" s="64">
        <f t="shared" si="138"/>
        <v>4.4517724649629109E-2</v>
      </c>
      <c r="H98" s="64">
        <f t="shared" si="138"/>
        <v>0.29794790844514596</v>
      </c>
      <c r="I98" s="64">
        <f t="shared" si="138"/>
        <v>-0.26847065977500761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1:14" x14ac:dyDescent="0.2">
      <c r="A99" s="46" t="s">
        <v>130</v>
      </c>
      <c r="B99" s="64">
        <f>B97/B83</f>
        <v>0.33876752526899251</v>
      </c>
      <c r="C99" s="64">
        <f t="shared" ref="C99:I99" si="139">C97/C83</f>
        <v>0.37516512549537651</v>
      </c>
      <c r="D99" s="64">
        <f t="shared" si="139"/>
        <v>0.36842105263157893</v>
      </c>
      <c r="E99" s="64">
        <f t="shared" si="139"/>
        <v>0.36287495130502534</v>
      </c>
      <c r="F99" s="64">
        <f t="shared" si="139"/>
        <v>0.3907860824742268</v>
      </c>
      <c r="G99" s="64">
        <f t="shared" si="139"/>
        <v>0.37939811349004343</v>
      </c>
      <c r="H99" s="64">
        <f t="shared" si="139"/>
        <v>0.39674306393244874</v>
      </c>
      <c r="I99" s="64">
        <f t="shared" si="139"/>
        <v>0.31880217304889358</v>
      </c>
      <c r="J99" s="67">
        <f>I99</f>
        <v>0.31880217304889358</v>
      </c>
      <c r="K99" s="67">
        <f t="shared" ref="K99:N99" si="140">J99</f>
        <v>0.31880217304889358</v>
      </c>
      <c r="L99" s="67">
        <f t="shared" si="140"/>
        <v>0.31880217304889358</v>
      </c>
      <c r="M99" s="67">
        <f t="shared" si="140"/>
        <v>0.31880217304889358</v>
      </c>
      <c r="N99" s="67">
        <f t="shared" si="140"/>
        <v>0.31880217304889358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2">
      <c r="A101" s="46" t="s">
        <v>128</v>
      </c>
      <c r="B101" t="s">
        <v>193</v>
      </c>
      <c r="C101" s="64">
        <f>C100/B100-1</f>
        <v>4.3478260869565188E-2</v>
      </c>
      <c r="D101" s="64">
        <f t="shared" ref="D101:I101" si="142">D100/C100-1</f>
        <v>0.125</v>
      </c>
      <c r="E101" s="64">
        <f t="shared" si="142"/>
        <v>3.7037037037036979E-2</v>
      </c>
      <c r="F101" s="64">
        <f t="shared" si="142"/>
        <v>-0.1071428571428571</v>
      </c>
      <c r="G101" s="64">
        <f t="shared" si="142"/>
        <v>-0.12</v>
      </c>
      <c r="H101" s="64">
        <f t="shared" si="142"/>
        <v>4.5454545454545414E-2</v>
      </c>
      <c r="I101" s="64">
        <f t="shared" si="142"/>
        <v>-0.10869565217391308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</row>
    <row r="102" spans="1:14" x14ac:dyDescent="0.2">
      <c r="A102" s="46" t="s">
        <v>132</v>
      </c>
      <c r="B102" s="64">
        <f>B100/B83</f>
        <v>1.4998369742419302E-2</v>
      </c>
      <c r="C102" s="64">
        <f t="shared" ref="C102:I102" si="143">C100/C83</f>
        <v>1.2681638044914135E-2</v>
      </c>
      <c r="D102" s="64">
        <f t="shared" si="143"/>
        <v>1.2744866650932263E-2</v>
      </c>
      <c r="E102" s="64">
        <f t="shared" si="143"/>
        <v>1.090767432800935E-2</v>
      </c>
      <c r="F102" s="64">
        <f t="shared" si="143"/>
        <v>8.0541237113402053E-3</v>
      </c>
      <c r="G102" s="64">
        <f t="shared" si="143"/>
        <v>6.5878125467884411E-3</v>
      </c>
      <c r="H102" s="64">
        <f t="shared" si="143"/>
        <v>5.5488540410132689E-3</v>
      </c>
      <c r="I102" s="64">
        <f t="shared" si="143"/>
        <v>5.4326222340002651E-3</v>
      </c>
      <c r="J102" s="64">
        <f>I102</f>
        <v>5.4326222340002651E-3</v>
      </c>
      <c r="K102" s="64">
        <f t="shared" ref="K102:N103" si="144">J102</f>
        <v>5.4326222340002651E-3</v>
      </c>
      <c r="L102" s="64">
        <f t="shared" si="144"/>
        <v>5.4326222340002651E-3</v>
      </c>
      <c r="M102" s="64">
        <f t="shared" si="144"/>
        <v>5.4326222340002651E-3</v>
      </c>
      <c r="N102" s="64">
        <f t="shared" si="144"/>
        <v>5.4326222340002651E-3</v>
      </c>
    </row>
    <row r="103" spans="1:14" x14ac:dyDescent="0.2">
      <c r="A103" s="46" t="s">
        <v>139</v>
      </c>
      <c r="B103" s="64">
        <f>B100/B110</f>
        <v>0.18110236220472442</v>
      </c>
      <c r="C103" s="64">
        <f t="shared" ref="C103:I103" si="145">C100/C110</f>
        <v>0.20512820512820512</v>
      </c>
      <c r="D103" s="64">
        <f t="shared" si="145"/>
        <v>0.24</v>
      </c>
      <c r="E103" s="64">
        <f t="shared" si="145"/>
        <v>0.21875</v>
      </c>
      <c r="F103" s="64">
        <f t="shared" si="145"/>
        <v>0.2109704641350211</v>
      </c>
      <c r="G103" s="64">
        <f t="shared" si="145"/>
        <v>0.20560747663551401</v>
      </c>
      <c r="H103" s="64">
        <f t="shared" si="145"/>
        <v>0.15972222222222221</v>
      </c>
      <c r="I103" s="64">
        <f t="shared" si="145"/>
        <v>0.13531353135313531</v>
      </c>
      <c r="J103" s="64">
        <f>I103</f>
        <v>0.13531353135313531</v>
      </c>
      <c r="K103" s="64">
        <f t="shared" si="144"/>
        <v>0.13531353135313531</v>
      </c>
      <c r="L103" s="64">
        <f t="shared" si="144"/>
        <v>0.13531353135313531</v>
      </c>
      <c r="M103" s="64">
        <f t="shared" si="144"/>
        <v>0.13531353135313531</v>
      </c>
      <c r="N103" s="64">
        <f t="shared" si="144"/>
        <v>0.13531353135313531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2365</v>
      </c>
      <c r="K104" s="59">
        <f t="shared" ref="K104:N104" si="146">K97-K100</f>
        <v>2365</v>
      </c>
      <c r="L104" s="59">
        <f t="shared" si="146"/>
        <v>2365</v>
      </c>
      <c r="M104" s="59">
        <f t="shared" si="146"/>
        <v>2365</v>
      </c>
      <c r="N104" s="59">
        <f t="shared" si="146"/>
        <v>2365</v>
      </c>
    </row>
    <row r="105" spans="1:14" x14ac:dyDescent="0.2">
      <c r="A105" s="46" t="s">
        <v>128</v>
      </c>
      <c r="B105" t="s">
        <v>193</v>
      </c>
      <c r="C105" s="64">
        <f>C104/B104-1</f>
        <v>0.38167170191339372</v>
      </c>
      <c r="D105" s="64">
        <f t="shared" ref="D105:I105" si="147">D104/C104-1</f>
        <v>9.8396501457725938E-2</v>
      </c>
      <c r="E105" s="64">
        <f t="shared" si="147"/>
        <v>0.19907100199071004</v>
      </c>
      <c r="F105" s="64">
        <f t="shared" si="147"/>
        <v>0.31488655229662421</v>
      </c>
      <c r="G105" s="64">
        <f t="shared" si="147"/>
        <v>4.7979797979798011E-2</v>
      </c>
      <c r="H105" s="64">
        <f t="shared" si="147"/>
        <v>0.30240963855421676</v>
      </c>
      <c r="I105" s="64">
        <f t="shared" si="147"/>
        <v>-0.27073697193956214</v>
      </c>
      <c r="J105" s="47">
        <f t="shared" ref="J105:N105" si="148">+IFERROR(J104/I104-1,"nm")</f>
        <v>0</v>
      </c>
      <c r="K105" s="47">
        <f t="shared" si="148"/>
        <v>0</v>
      </c>
      <c r="L105" s="47">
        <f t="shared" si="148"/>
        <v>0</v>
      </c>
      <c r="M105" s="47">
        <f t="shared" si="148"/>
        <v>0</v>
      </c>
      <c r="N105" s="47">
        <f t="shared" si="148"/>
        <v>0</v>
      </c>
    </row>
    <row r="106" spans="1:14" x14ac:dyDescent="0.2">
      <c r="A106" s="46" t="s">
        <v>130</v>
      </c>
      <c r="B106" s="64">
        <f>B104/B83</f>
        <v>0.3237691555265732</v>
      </c>
      <c r="C106" s="64">
        <f t="shared" ref="C106:I106" si="149">C104/C83</f>
        <v>0.36248348745046233</v>
      </c>
      <c r="D106" s="64">
        <f t="shared" si="149"/>
        <v>0.35567618598064671</v>
      </c>
      <c r="E106" s="64">
        <f t="shared" si="149"/>
        <v>0.35196727697701596</v>
      </c>
      <c r="F106" s="64">
        <f t="shared" si="149"/>
        <v>0.38273195876288657</v>
      </c>
      <c r="G106" s="64">
        <f t="shared" si="149"/>
        <v>0.37281030094325496</v>
      </c>
      <c r="H106" s="64">
        <f t="shared" si="149"/>
        <v>0.39119420989143544</v>
      </c>
      <c r="I106" s="64">
        <f t="shared" si="149"/>
        <v>0.31336955081489332</v>
      </c>
      <c r="J106" s="64">
        <f>I106</f>
        <v>0.31336955081489332</v>
      </c>
      <c r="K106" s="64">
        <f t="shared" ref="K106:N106" si="150">J106</f>
        <v>0.31336955081489332</v>
      </c>
      <c r="L106" s="64">
        <f t="shared" si="150"/>
        <v>0.31336955081489332</v>
      </c>
      <c r="M106" s="64">
        <f t="shared" si="150"/>
        <v>0.31336955081489332</v>
      </c>
      <c r="N106" s="64">
        <f t="shared" si="150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>
        <f>J83*J109</f>
        <v>78</v>
      </c>
      <c r="K107">
        <f t="shared" ref="K107:N107" si="151">K83*K109</f>
        <v>78</v>
      </c>
      <c r="L107">
        <f t="shared" si="151"/>
        <v>78</v>
      </c>
      <c r="M107">
        <f t="shared" si="151"/>
        <v>78</v>
      </c>
      <c r="N107">
        <f t="shared" si="151"/>
        <v>78</v>
      </c>
    </row>
    <row r="108" spans="1:14" x14ac:dyDescent="0.2">
      <c r="A108" s="46" t="s">
        <v>128</v>
      </c>
      <c r="E108" t="s">
        <v>193</v>
      </c>
      <c r="F108" s="64">
        <f>F107/E107-1</f>
        <v>-0.35526315789473684</v>
      </c>
      <c r="G108" s="64">
        <f t="shared" ref="G108:I108" si="152">G107/F107-1</f>
        <v>-0.4285714285714286</v>
      </c>
      <c r="H108" s="64">
        <f t="shared" si="152"/>
        <v>2.3571428571428572</v>
      </c>
      <c r="I108" s="64">
        <f t="shared" si="152"/>
        <v>-0.17021276595744683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</row>
    <row r="109" spans="1:14" x14ac:dyDescent="0.2">
      <c r="A109" s="46" t="s">
        <v>132</v>
      </c>
      <c r="E109" s="64">
        <f>E107/E83</f>
        <v>1.4803272302298403E-2</v>
      </c>
      <c r="F109" s="64">
        <f t="shared" ref="F109:H109" si="153">F107/F83</f>
        <v>7.8930412371134018E-3</v>
      </c>
      <c r="G109" s="64">
        <f t="shared" si="153"/>
        <v>4.1922443479562805E-3</v>
      </c>
      <c r="H109" s="64">
        <f t="shared" si="153"/>
        <v>1.1338962605548853E-2</v>
      </c>
      <c r="I109" s="64">
        <f>I107/I83</f>
        <v>1.0335232542732211E-2</v>
      </c>
      <c r="J109" s="64">
        <f>I109</f>
        <v>1.0335232542732211E-2</v>
      </c>
      <c r="K109" s="64">
        <f t="shared" ref="K109:N109" si="154">J109</f>
        <v>1.0335232542732211E-2</v>
      </c>
      <c r="L109" s="64">
        <f t="shared" si="154"/>
        <v>1.0335232542732211E-2</v>
      </c>
      <c r="M109" s="64">
        <f t="shared" si="154"/>
        <v>1.0335232542732211E-2</v>
      </c>
      <c r="N109" s="64">
        <f t="shared" si="154"/>
        <v>1.0335232542732211E-2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155">K83*K112</f>
        <v>303</v>
      </c>
      <c r="L110">
        <f t="shared" si="155"/>
        <v>303</v>
      </c>
      <c r="M110">
        <f t="shared" si="155"/>
        <v>303</v>
      </c>
      <c r="N110">
        <f t="shared" si="155"/>
        <v>303</v>
      </c>
    </row>
    <row r="111" spans="1:14" x14ac:dyDescent="0.2">
      <c r="A111" s="46" t="s">
        <v>128</v>
      </c>
      <c r="B111" t="s">
        <v>193</v>
      </c>
      <c r="C111" s="64">
        <f>C110/B110-1</f>
        <v>-7.8740157480314932E-2</v>
      </c>
      <c r="D111" s="64">
        <f t="shared" ref="D111:I111" si="156">D110/C110-1</f>
        <v>-3.8461538461538436E-2</v>
      </c>
      <c r="E111" s="64">
        <f t="shared" si="156"/>
        <v>0.13777777777777778</v>
      </c>
      <c r="F111" s="64">
        <f t="shared" si="156"/>
        <v>-7.421875E-2</v>
      </c>
      <c r="G111" s="64">
        <f t="shared" si="156"/>
        <v>-9.7046413502109741E-2</v>
      </c>
      <c r="H111" s="64">
        <f t="shared" si="156"/>
        <v>0.34579439252336441</v>
      </c>
      <c r="I111" s="64">
        <f t="shared" si="156"/>
        <v>5.2083333333333259E-2</v>
      </c>
      <c r="J111" s="47">
        <f>J110/I110-1</f>
        <v>0</v>
      </c>
      <c r="K111" s="47">
        <f t="shared" ref="K111:N111" si="157">K110/J110-1</f>
        <v>0</v>
      </c>
      <c r="L111" s="47">
        <f t="shared" si="157"/>
        <v>0</v>
      </c>
      <c r="M111" s="47">
        <f t="shared" si="157"/>
        <v>0</v>
      </c>
      <c r="N111" s="47">
        <f t="shared" si="157"/>
        <v>0</v>
      </c>
    </row>
    <row r="112" spans="1:14" x14ac:dyDescent="0.2">
      <c r="A112" s="46" t="s">
        <v>132</v>
      </c>
      <c r="B112" s="64">
        <f>B110/B83</f>
        <v>8.2817085099445714E-2</v>
      </c>
      <c r="C112" s="64">
        <f t="shared" ref="C112:I112" si="158">C110/C83</f>
        <v>6.1822985468956405E-2</v>
      </c>
      <c r="D112" s="64">
        <f t="shared" si="158"/>
        <v>5.31036110455511E-2</v>
      </c>
      <c r="E112" s="64">
        <f t="shared" si="158"/>
        <v>4.9863654070899883E-2</v>
      </c>
      <c r="F112" s="64">
        <f t="shared" si="158"/>
        <v>3.817654639175258E-2</v>
      </c>
      <c r="G112" s="64">
        <f t="shared" si="158"/>
        <v>3.2040724659380147E-2</v>
      </c>
      <c r="H112" s="64">
        <f t="shared" si="158"/>
        <v>3.4740651387213509E-2</v>
      </c>
      <c r="I112" s="64">
        <f t="shared" si="158"/>
        <v>4.0148403339075128E-2</v>
      </c>
      <c r="J112" s="64">
        <f>I112</f>
        <v>4.0148403339075128E-2</v>
      </c>
      <c r="K112" s="64">
        <f t="shared" ref="K112:N112" si="159">J112</f>
        <v>4.0148403339075128E-2</v>
      </c>
      <c r="L112" s="64">
        <f t="shared" si="159"/>
        <v>4.0148403339075128E-2</v>
      </c>
      <c r="M112" s="64">
        <f t="shared" si="159"/>
        <v>4.0148403339075128E-2</v>
      </c>
      <c r="N112" s="64">
        <f t="shared" si="159"/>
        <v>4.0148403339075128E-2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>
        <f>I116+I120+I124</f>
        <v>5955</v>
      </c>
      <c r="K114">
        <f t="shared" ref="K114:N114" si="160">J116+J120+J124</f>
        <v>5955</v>
      </c>
      <c r="L114">
        <f t="shared" si="160"/>
        <v>5955</v>
      </c>
      <c r="M114">
        <f t="shared" si="160"/>
        <v>5955</v>
      </c>
      <c r="N114">
        <f t="shared" si="160"/>
        <v>5955</v>
      </c>
    </row>
    <row r="115" spans="1:14" x14ac:dyDescent="0.2">
      <c r="A115" s="44" t="s">
        <v>128</v>
      </c>
      <c r="E115" t="s">
        <v>193</v>
      </c>
      <c r="F115" s="64">
        <f>F114/E114-1</f>
        <v>1.7034456058846237E-2</v>
      </c>
      <c r="G115" s="64">
        <f t="shared" ref="G115:I115" si="161">G114/F114-1</f>
        <v>-4.3014845831747195E-2</v>
      </c>
      <c r="H115" s="64">
        <f t="shared" si="161"/>
        <v>6.2649164677804237E-2</v>
      </c>
      <c r="I115" s="64">
        <f t="shared" si="161"/>
        <v>0.11454239191465465</v>
      </c>
      <c r="J115" s="63">
        <f>J114/I114-1</f>
        <v>0</v>
      </c>
      <c r="K115" s="63">
        <f t="shared" ref="K115:N115" si="162">K114/J114-1</f>
        <v>0</v>
      </c>
      <c r="L115" s="63">
        <f t="shared" si="162"/>
        <v>0</v>
      </c>
      <c r="M115" s="63">
        <f t="shared" si="162"/>
        <v>0</v>
      </c>
      <c r="N115" s="63">
        <f t="shared" si="162"/>
        <v>0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>
        <f>I116*(1+J117)</f>
        <v>4111</v>
      </c>
      <c r="K116">
        <f t="shared" ref="K116:N116" si="163">J116*(1+K117)</f>
        <v>4111</v>
      </c>
      <c r="L116">
        <f t="shared" si="163"/>
        <v>4111</v>
      </c>
      <c r="M116">
        <f t="shared" si="163"/>
        <v>4111</v>
      </c>
      <c r="N116">
        <f t="shared" si="163"/>
        <v>4111</v>
      </c>
    </row>
    <row r="117" spans="1:14" x14ac:dyDescent="0.2">
      <c r="A117" s="46" t="s">
        <v>128</v>
      </c>
      <c r="E117" t="s">
        <v>193</v>
      </c>
      <c r="F117" s="64">
        <f>F116/E116-1</f>
        <v>1.3146853146853044E-2</v>
      </c>
      <c r="G117" s="64">
        <f t="shared" ref="G117:I117" si="164">G116/F116-1</f>
        <v>-4.7763666482606326E-2</v>
      </c>
      <c r="H117" s="64">
        <f t="shared" si="164"/>
        <v>6.0887213685126174E-2</v>
      </c>
      <c r="I117" s="64">
        <f t="shared" si="164"/>
        <v>0.12353101940420874</v>
      </c>
      <c r="J117" s="65">
        <f>J118+J119</f>
        <v>0</v>
      </c>
      <c r="K117" s="65">
        <f t="shared" ref="K117:N117" si="165">K118+K119</f>
        <v>0</v>
      </c>
      <c r="L117" s="65">
        <f t="shared" si="165"/>
        <v>0</v>
      </c>
      <c r="M117" s="65">
        <f t="shared" si="165"/>
        <v>0</v>
      </c>
      <c r="N117" s="65">
        <f t="shared" si="165"/>
        <v>0</v>
      </c>
    </row>
    <row r="118" spans="1:14" x14ac:dyDescent="0.2">
      <c r="A118" s="44" t="s">
        <v>136</v>
      </c>
      <c r="E118" s="64">
        <v>0.09</v>
      </c>
      <c r="F118" s="64">
        <v>0.01</v>
      </c>
      <c r="G118" s="64">
        <v>-0.05</v>
      </c>
      <c r="H118" s="64">
        <v>0.06</v>
      </c>
      <c r="I118" s="64">
        <v>0.17</v>
      </c>
      <c r="J118" s="49">
        <v>0</v>
      </c>
      <c r="K118" s="49">
        <f t="shared" ref="K118:N119" si="166">+J118</f>
        <v>0</v>
      </c>
      <c r="L118" s="49">
        <f t="shared" si="166"/>
        <v>0</v>
      </c>
      <c r="M118" s="49">
        <f t="shared" si="166"/>
        <v>0</v>
      </c>
      <c r="N118" s="49">
        <f t="shared" si="166"/>
        <v>0</v>
      </c>
    </row>
    <row r="119" spans="1:14" x14ac:dyDescent="0.2">
      <c r="A119" s="44" t="s">
        <v>137</v>
      </c>
      <c r="E119" t="s">
        <v>193</v>
      </c>
      <c r="F119" s="64">
        <f>F117-F118</f>
        <v>3.1468531468530434E-3</v>
      </c>
      <c r="G119" s="64">
        <f t="shared" ref="G119:I119" si="167">G117-G118</f>
        <v>2.2363335173936766E-3</v>
      </c>
      <c r="H119" s="64">
        <f t="shared" si="167"/>
        <v>8.8721368512617582E-4</v>
      </c>
      <c r="I119" s="64">
        <f t="shared" si="167"/>
        <v>-4.646898059579127E-2</v>
      </c>
      <c r="J119" s="49">
        <v>0</v>
      </c>
      <c r="K119" s="49">
        <f t="shared" si="166"/>
        <v>0</v>
      </c>
      <c r="L119" s="49">
        <f t="shared" si="166"/>
        <v>0</v>
      </c>
      <c r="M119" s="49">
        <f t="shared" si="166"/>
        <v>0</v>
      </c>
      <c r="N119" s="49">
        <f t="shared" si="166"/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>
        <f>I120*(1+J121)</f>
        <v>1610</v>
      </c>
      <c r="K120">
        <f t="shared" ref="K120:N120" si="168">J120*(1+K121)</f>
        <v>1610</v>
      </c>
      <c r="L120">
        <f t="shared" si="168"/>
        <v>1610</v>
      </c>
      <c r="M120">
        <f t="shared" si="168"/>
        <v>1610</v>
      </c>
      <c r="N120">
        <f t="shared" si="168"/>
        <v>1610</v>
      </c>
    </row>
    <row r="121" spans="1:14" x14ac:dyDescent="0.2">
      <c r="A121" s="44" t="s">
        <v>128</v>
      </c>
      <c r="E121" t="s">
        <v>193</v>
      </c>
      <c r="F121" s="64">
        <f>F120/E120-1</f>
        <v>3.563474387527843E-2</v>
      </c>
      <c r="G121" s="64">
        <f t="shared" ref="G121:I121" si="169">G120/F120-1</f>
        <v>-2.1505376344086002E-2</v>
      </c>
      <c r="H121" s="64">
        <f t="shared" si="169"/>
        <v>9.4505494505494614E-2</v>
      </c>
      <c r="I121" s="64">
        <f t="shared" si="169"/>
        <v>7.7643908969210251E-2</v>
      </c>
      <c r="J121" s="65">
        <f>J122+J123</f>
        <v>0</v>
      </c>
      <c r="K121" s="65">
        <f t="shared" ref="K121:N121" si="170">K122+K123</f>
        <v>0</v>
      </c>
      <c r="L121" s="65">
        <f t="shared" si="170"/>
        <v>0</v>
      </c>
      <c r="M121" s="65">
        <f t="shared" si="170"/>
        <v>0</v>
      </c>
      <c r="N121" s="65">
        <f t="shared" si="170"/>
        <v>0</v>
      </c>
    </row>
    <row r="122" spans="1:14" x14ac:dyDescent="0.2">
      <c r="A122" s="44" t="s">
        <v>136</v>
      </c>
      <c r="E122" s="64">
        <v>0.14000000000000001</v>
      </c>
      <c r="F122" s="64">
        <v>0.04</v>
      </c>
      <c r="G122" s="64">
        <v>-0.02</v>
      </c>
      <c r="H122" s="64">
        <v>0.09</v>
      </c>
      <c r="I122" s="64">
        <v>0.12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</row>
    <row r="123" spans="1:14" x14ac:dyDescent="0.2">
      <c r="A123" s="44" t="s">
        <v>137</v>
      </c>
      <c r="E123" t="s">
        <v>193</v>
      </c>
      <c r="F123" s="64">
        <f>F121-F122</f>
        <v>-4.3652561247215713E-3</v>
      </c>
      <c r="G123" s="64">
        <f t="shared" ref="G123:I123" si="171">G121-G122</f>
        <v>-1.505376344086002E-3</v>
      </c>
      <c r="H123" s="64">
        <f t="shared" si="171"/>
        <v>4.5054945054946172E-3</v>
      </c>
      <c r="I123" s="64">
        <f t="shared" si="171"/>
        <v>-4.2356091030789744E-2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>
        <f>I124*(1+J125)</f>
        <v>234</v>
      </c>
      <c r="K124">
        <f t="shared" ref="K124:N124" si="172">J124*(1+K125)</f>
        <v>234</v>
      </c>
      <c r="L124">
        <f t="shared" si="172"/>
        <v>234</v>
      </c>
      <c r="M124">
        <f t="shared" si="172"/>
        <v>234</v>
      </c>
      <c r="N124">
        <f t="shared" si="172"/>
        <v>234</v>
      </c>
    </row>
    <row r="125" spans="1:14" x14ac:dyDescent="0.2">
      <c r="A125" s="44" t="s">
        <v>128</v>
      </c>
      <c r="E125" t="s">
        <v>193</v>
      </c>
      <c r="F125" s="64">
        <f>F124/E124-1</f>
        <v>-2.8688524590163911E-2</v>
      </c>
      <c r="G125" s="64">
        <f t="shared" ref="G125:I125" si="173">G124/F124-1</f>
        <v>-9.7046413502109741E-2</v>
      </c>
      <c r="H125" s="64">
        <f t="shared" si="173"/>
        <v>-0.11214953271028039</v>
      </c>
      <c r="I125" s="64">
        <f t="shared" si="173"/>
        <v>0.23157894736842111</v>
      </c>
      <c r="J125" s="65">
        <f>J126+J127</f>
        <v>0</v>
      </c>
      <c r="K125" s="65">
        <f t="shared" ref="K125:N125" si="174">K126+K127</f>
        <v>0</v>
      </c>
      <c r="L125" s="65">
        <f t="shared" si="174"/>
        <v>0</v>
      </c>
      <c r="M125" s="65">
        <f t="shared" si="174"/>
        <v>0</v>
      </c>
      <c r="N125" s="65">
        <f t="shared" si="174"/>
        <v>0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</row>
    <row r="127" spans="1:14" x14ac:dyDescent="0.2">
      <c r="A127" s="44" t="s">
        <v>137</v>
      </c>
      <c r="E127" t="s">
        <v>193</v>
      </c>
      <c r="F127" s="64">
        <f>F125-F126</f>
        <v>1.3114754098360881E-3</v>
      </c>
      <c r="G127" s="64">
        <f t="shared" ref="G127:I127" si="175">G125-G126</f>
        <v>2.9535864978902648E-3</v>
      </c>
      <c r="H127" s="64">
        <f t="shared" si="175"/>
        <v>-2.1495327102803857E-3</v>
      </c>
      <c r="I127" s="64">
        <f t="shared" si="175"/>
        <v>-4.842105263157892E-2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6">F131+F135</f>
        <v>1376</v>
      </c>
      <c r="G128">
        <f t="shared" si="176"/>
        <v>1230</v>
      </c>
      <c r="H128">
        <f t="shared" si="176"/>
        <v>1573</v>
      </c>
      <c r="I128">
        <f t="shared" si="176"/>
        <v>1938</v>
      </c>
      <c r="J128" s="48">
        <f>J114*J130</f>
        <v>1938</v>
      </c>
      <c r="K128" s="48">
        <f t="shared" ref="K128:N128" si="177">K114*K130</f>
        <v>1938</v>
      </c>
      <c r="L128" s="48">
        <f t="shared" si="177"/>
        <v>1938</v>
      </c>
      <c r="M128" s="48">
        <f t="shared" si="177"/>
        <v>1938</v>
      </c>
      <c r="N128" s="48">
        <f t="shared" si="177"/>
        <v>1938</v>
      </c>
    </row>
    <row r="129" spans="1:14" x14ac:dyDescent="0.2">
      <c r="A129" s="46" t="s">
        <v>128</v>
      </c>
      <c r="E129" t="s">
        <v>193</v>
      </c>
      <c r="F129" s="64">
        <f>F128/E128-1</f>
        <v>0.10610932475884249</v>
      </c>
      <c r="G129" s="64">
        <f>G128/F128-1</f>
        <v>-0.10610465116279066</v>
      </c>
      <c r="H129" s="64">
        <f t="shared" ref="H129:I129" si="178">H128/G128-1</f>
        <v>0.27886178861788613</v>
      </c>
      <c r="I129" s="64">
        <f t="shared" si="178"/>
        <v>0.23204068658614108</v>
      </c>
      <c r="J129" s="68">
        <v>0</v>
      </c>
      <c r="K129" s="68">
        <v>0</v>
      </c>
      <c r="L129" s="68">
        <v>0</v>
      </c>
      <c r="M129" s="68">
        <v>0</v>
      </c>
      <c r="N129" s="68">
        <v>0</v>
      </c>
    </row>
    <row r="130" spans="1:14" x14ac:dyDescent="0.2">
      <c r="A130" s="46" t="s">
        <v>130</v>
      </c>
      <c r="E130" s="64">
        <f>E128/E114</f>
        <v>0.2408052651955091</v>
      </c>
      <c r="F130" s="64">
        <f t="shared" ref="F130:I130" si="179">F128/F114</f>
        <v>0.26189569851541683</v>
      </c>
      <c r="G130" s="64">
        <f t="shared" si="179"/>
        <v>0.24463007159904535</v>
      </c>
      <c r="H130" s="64">
        <f t="shared" si="179"/>
        <v>0.2944038929440389</v>
      </c>
      <c r="I130" s="64">
        <f t="shared" si="179"/>
        <v>0.32544080604534004</v>
      </c>
      <c r="J130" s="67">
        <f>I130</f>
        <v>0.32544080604534004</v>
      </c>
      <c r="K130" s="67">
        <f t="shared" ref="K130:N130" si="180">J130</f>
        <v>0.32544080604534004</v>
      </c>
      <c r="L130" s="67">
        <f t="shared" si="180"/>
        <v>0.32544080604534004</v>
      </c>
      <c r="M130" s="67">
        <f t="shared" si="180"/>
        <v>0.32544080604534004</v>
      </c>
      <c r="N130" s="67">
        <f t="shared" si="180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J134*J141</f>
        <v>42</v>
      </c>
      <c r="K131" s="48">
        <f t="shared" ref="K131:N131" si="181">K134*K141</f>
        <v>42</v>
      </c>
      <c r="L131" s="48">
        <f t="shared" si="181"/>
        <v>42</v>
      </c>
      <c r="M131" s="48">
        <f t="shared" si="181"/>
        <v>42</v>
      </c>
      <c r="N131" s="48">
        <f t="shared" si="181"/>
        <v>42</v>
      </c>
    </row>
    <row r="132" spans="1:14" x14ac:dyDescent="0.2">
      <c r="A132" s="46" t="s">
        <v>128</v>
      </c>
      <c r="E132" t="s">
        <v>193</v>
      </c>
      <c r="F132" s="64">
        <f>F131/E131-1</f>
        <v>-3.6363636363636376E-2</v>
      </c>
      <c r="G132" s="64">
        <f>G131/F131-1</f>
        <v>-0.13207547169811318</v>
      </c>
      <c r="H132" s="64">
        <f t="shared" ref="H132:I132" si="182">H131/G131-1</f>
        <v>-6.5217391304347783E-2</v>
      </c>
      <c r="I132" s="64">
        <f t="shared" si="182"/>
        <v>-2.3255813953488413E-2</v>
      </c>
      <c r="J132" s="68">
        <v>0</v>
      </c>
      <c r="K132" s="68">
        <v>0</v>
      </c>
      <c r="L132" s="68">
        <v>0</v>
      </c>
      <c r="M132" s="68">
        <v>0</v>
      </c>
      <c r="N132" s="68">
        <v>0</v>
      </c>
    </row>
    <row r="133" spans="1:14" x14ac:dyDescent="0.2">
      <c r="A133" s="46" t="s">
        <v>132</v>
      </c>
      <c r="E133" s="64">
        <f>E131/E114</f>
        <v>1.064653503677894E-2</v>
      </c>
      <c r="F133" s="64">
        <f t="shared" ref="F133:I133" si="183">F131/F114</f>
        <v>1.0087552341073468E-2</v>
      </c>
      <c r="G133" s="64">
        <f t="shared" si="183"/>
        <v>9.148766905330152E-3</v>
      </c>
      <c r="H133" s="64">
        <f t="shared" si="183"/>
        <v>8.0479131574022079E-3</v>
      </c>
      <c r="I133" s="64">
        <f t="shared" si="183"/>
        <v>7.0528967254408059E-3</v>
      </c>
      <c r="J133" s="64">
        <f>I133</f>
        <v>7.0528967254408059E-3</v>
      </c>
      <c r="K133" s="64">
        <f t="shared" ref="K133:N134" si="184">J133</f>
        <v>7.0528967254408059E-3</v>
      </c>
      <c r="L133" s="64">
        <f t="shared" si="184"/>
        <v>7.0528967254408059E-3</v>
      </c>
      <c r="M133" s="64">
        <f t="shared" si="184"/>
        <v>7.0528967254408059E-3</v>
      </c>
      <c r="N133" s="64">
        <f t="shared" si="184"/>
        <v>7.0528967254408059E-3</v>
      </c>
    </row>
    <row r="134" spans="1:14" x14ac:dyDescent="0.2">
      <c r="A134" s="46" t="s">
        <v>139</v>
      </c>
      <c r="E134" s="64">
        <f>E131/E141</f>
        <v>0.16224188790560473</v>
      </c>
      <c r="F134" s="64">
        <f t="shared" ref="F134:I134" si="185">F131/F141</f>
        <v>0.16257668711656442</v>
      </c>
      <c r="G134" s="64">
        <f t="shared" si="185"/>
        <v>0.1554054054054054</v>
      </c>
      <c r="H134" s="64">
        <f t="shared" si="185"/>
        <v>0.14144736842105263</v>
      </c>
      <c r="I134" s="64">
        <f t="shared" si="185"/>
        <v>0.15328467153284672</v>
      </c>
      <c r="J134" s="64">
        <f>I134</f>
        <v>0.15328467153284672</v>
      </c>
      <c r="K134" s="64">
        <f t="shared" si="184"/>
        <v>0.15328467153284672</v>
      </c>
      <c r="L134" s="64">
        <f t="shared" si="184"/>
        <v>0.15328467153284672</v>
      </c>
      <c r="M134" s="64">
        <f t="shared" si="184"/>
        <v>0.15328467153284672</v>
      </c>
      <c r="N134" s="64">
        <f t="shared" si="184"/>
        <v>0.15328467153284672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1896</v>
      </c>
      <c r="K135" s="59">
        <f t="shared" ref="K135:N135" si="186">K128-K131</f>
        <v>1896</v>
      </c>
      <c r="L135" s="59">
        <f t="shared" si="186"/>
        <v>1896</v>
      </c>
      <c r="M135" s="59">
        <f t="shared" si="186"/>
        <v>1896</v>
      </c>
      <c r="N135" s="59">
        <f t="shared" si="186"/>
        <v>1896</v>
      </c>
    </row>
    <row r="136" spans="1:14" x14ac:dyDescent="0.2">
      <c r="A136" s="46" t="s">
        <v>128</v>
      </c>
      <c r="E136" t="s">
        <v>193</v>
      </c>
      <c r="F136" s="64">
        <f>F135/E135-1</f>
        <v>0.11269974768713209</v>
      </c>
      <c r="G136" s="64">
        <f>G135/F135-1</f>
        <v>-0.1050642479213908</v>
      </c>
      <c r="H136" s="64">
        <f t="shared" ref="H136:N136" si="187">H135/G135-1</f>
        <v>0.29222972972972983</v>
      </c>
      <c r="I136" s="64">
        <f t="shared" si="187"/>
        <v>0.23921568627450984</v>
      </c>
      <c r="J136" s="64">
        <f t="shared" si="187"/>
        <v>0</v>
      </c>
      <c r="K136" s="64">
        <f t="shared" si="187"/>
        <v>0</v>
      </c>
      <c r="L136" s="64">
        <f t="shared" si="187"/>
        <v>0</v>
      </c>
      <c r="M136" s="64">
        <f t="shared" si="187"/>
        <v>0</v>
      </c>
      <c r="N136" s="64">
        <f t="shared" si="187"/>
        <v>0</v>
      </c>
    </row>
    <row r="137" spans="1:14" x14ac:dyDescent="0.2">
      <c r="A137" s="46" t="s">
        <v>130</v>
      </c>
      <c r="E137" s="64">
        <f>E135/E114</f>
        <v>0.23015873015873015</v>
      </c>
      <c r="F137" s="64">
        <f t="shared" ref="F137:I137" si="188">F135/F114</f>
        <v>0.25180814617434338</v>
      </c>
      <c r="G137" s="64">
        <f t="shared" si="188"/>
        <v>0.2354813046937152</v>
      </c>
      <c r="H137" s="64">
        <f t="shared" si="188"/>
        <v>0.28635597978663674</v>
      </c>
      <c r="I137" s="64">
        <f t="shared" si="188"/>
        <v>0.31838790931989924</v>
      </c>
      <c r="J137" s="64">
        <f>I137</f>
        <v>0.31838790931989924</v>
      </c>
      <c r="K137" s="64">
        <f t="shared" ref="K137:N137" si="189">J137</f>
        <v>0.31838790931989924</v>
      </c>
      <c r="L137" s="64">
        <f t="shared" si="189"/>
        <v>0.31838790931989924</v>
      </c>
      <c r="M137" s="64">
        <f t="shared" si="189"/>
        <v>0.31838790931989924</v>
      </c>
      <c r="N137" s="64">
        <f t="shared" si="189"/>
        <v>0.31838790931989924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>
        <f>J114*J140</f>
        <v>56</v>
      </c>
      <c r="K138">
        <f t="shared" ref="K138:N138" si="190">K114*K140</f>
        <v>56</v>
      </c>
      <c r="L138">
        <f t="shared" si="190"/>
        <v>56</v>
      </c>
      <c r="M138">
        <f t="shared" si="190"/>
        <v>56</v>
      </c>
      <c r="N138">
        <f t="shared" si="190"/>
        <v>56</v>
      </c>
    </row>
    <row r="139" spans="1:14" x14ac:dyDescent="0.2">
      <c r="A139" s="46" t="s">
        <v>128</v>
      </c>
      <c r="E139" t="s">
        <v>193</v>
      </c>
      <c r="F139" s="64">
        <f>F138/E138-1</f>
        <v>-4.081632653061229E-2</v>
      </c>
      <c r="G139" s="64">
        <f>G138/F138-1</f>
        <v>-0.12765957446808507</v>
      </c>
      <c r="H139" s="64">
        <f t="shared" ref="H139:I139" si="191">H138/G138-1</f>
        <v>0.31707317073170738</v>
      </c>
      <c r="I139" s="64">
        <f t="shared" si="191"/>
        <v>3.7037037037036979E-2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</row>
    <row r="140" spans="1:14" x14ac:dyDescent="0.2">
      <c r="A140" s="46" t="s">
        <v>132</v>
      </c>
      <c r="E140" s="64">
        <f>E138/E114</f>
        <v>9.485094850948509E-3</v>
      </c>
      <c r="F140" s="64">
        <f t="shared" ref="F140:I140" si="192">F138/F114</f>
        <v>8.9455652835934533E-3</v>
      </c>
      <c r="G140" s="64">
        <f t="shared" si="192"/>
        <v>8.1543357199681775E-3</v>
      </c>
      <c r="H140" s="64">
        <f t="shared" si="192"/>
        <v>1.0106681639528355E-2</v>
      </c>
      <c r="I140" s="64">
        <f t="shared" si="192"/>
        <v>9.4038623005877411E-3</v>
      </c>
      <c r="J140" s="64">
        <f>I140</f>
        <v>9.4038623005877411E-3</v>
      </c>
      <c r="K140" s="64">
        <f t="shared" ref="K140:N140" si="193">J140</f>
        <v>9.4038623005877411E-3</v>
      </c>
      <c r="L140" s="64">
        <f t="shared" si="193"/>
        <v>9.4038623005877411E-3</v>
      </c>
      <c r="M140" s="64">
        <f t="shared" si="193"/>
        <v>9.4038623005877411E-3</v>
      </c>
      <c r="N140" s="64">
        <f t="shared" si="193"/>
        <v>9.4038623005877411E-3</v>
      </c>
    </row>
    <row r="141" spans="1:14" x14ac:dyDescent="0.2">
      <c r="A141" s="74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>
        <f>J114*J143</f>
        <v>274</v>
      </c>
      <c r="K141">
        <f t="shared" ref="K141:N141" si="194">K114*K143</f>
        <v>274</v>
      </c>
      <c r="L141">
        <f t="shared" si="194"/>
        <v>274</v>
      </c>
      <c r="M141">
        <f t="shared" si="194"/>
        <v>274</v>
      </c>
      <c r="N141">
        <f t="shared" si="194"/>
        <v>274</v>
      </c>
    </row>
    <row r="142" spans="1:14" x14ac:dyDescent="0.2">
      <c r="A142" s="46" t="s">
        <v>128</v>
      </c>
      <c r="E142" t="s">
        <v>193</v>
      </c>
      <c r="F142" s="64">
        <f>F141/E141-1</f>
        <v>-3.8348082595870192E-2</v>
      </c>
      <c r="G142" s="64">
        <f t="shared" ref="G142:I142" si="195">G141/F141-1</f>
        <v>-9.2024539877300637E-2</v>
      </c>
      <c r="H142" s="64">
        <f t="shared" si="195"/>
        <v>2.7027027027026973E-2</v>
      </c>
      <c r="I142" s="64">
        <f t="shared" si="195"/>
        <v>-9.8684210526315819E-2</v>
      </c>
      <c r="J142" s="47">
        <f>J141/I141-1</f>
        <v>0</v>
      </c>
      <c r="K142" s="47">
        <f t="shared" ref="K142:N142" si="196">K141/J141-1</f>
        <v>0</v>
      </c>
      <c r="L142" s="47">
        <f t="shared" si="196"/>
        <v>0</v>
      </c>
      <c r="M142" s="47">
        <f t="shared" si="196"/>
        <v>0</v>
      </c>
      <c r="N142" s="47">
        <f t="shared" si="196"/>
        <v>0</v>
      </c>
    </row>
    <row r="143" spans="1:14" x14ac:dyDescent="0.2">
      <c r="A143" s="46" t="s">
        <v>132</v>
      </c>
      <c r="E143" s="64">
        <f>E141/E114</f>
        <v>6.5621370499419282E-2</v>
      </c>
      <c r="F143" s="64">
        <f t="shared" ref="F143:I143" si="197">F141/F114</f>
        <v>6.2047963456414161E-2</v>
      </c>
      <c r="G143" s="64">
        <f t="shared" si="197"/>
        <v>5.88703261734288E-2</v>
      </c>
      <c r="H143" s="64">
        <f t="shared" si="197"/>
        <v>5.6896874415122589E-2</v>
      </c>
      <c r="I143" s="64">
        <f t="shared" si="197"/>
        <v>4.6011754827875735E-2</v>
      </c>
      <c r="J143" s="64">
        <f>I143</f>
        <v>4.6011754827875735E-2</v>
      </c>
      <c r="K143" s="64">
        <f t="shared" ref="K143:N143" si="198">J143</f>
        <v>4.6011754827875735E-2</v>
      </c>
      <c r="L143" s="64">
        <f t="shared" si="198"/>
        <v>4.6011754827875735E-2</v>
      </c>
      <c r="M143" s="64">
        <f t="shared" si="198"/>
        <v>4.6011754827875735E-2</v>
      </c>
      <c r="N143" s="64">
        <f t="shared" si="198"/>
        <v>4.6011754827875735E-2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  <c r="J145">
        <f>I147+I151+I155</f>
        <v>0</v>
      </c>
      <c r="K145">
        <f t="shared" ref="K145:N145" si="199">J147+J151+J155</f>
        <v>0</v>
      </c>
      <c r="L145">
        <f t="shared" si="199"/>
        <v>0</v>
      </c>
      <c r="M145">
        <f t="shared" si="199"/>
        <v>0</v>
      </c>
      <c r="N145">
        <f t="shared" si="199"/>
        <v>0</v>
      </c>
    </row>
    <row r="146" spans="1:14" x14ac:dyDescent="0.2">
      <c r="A146" s="44" t="s">
        <v>128</v>
      </c>
      <c r="B146" t="s">
        <v>193</v>
      </c>
      <c r="C146" s="64">
        <f>C145/B145-1</f>
        <v>3.1375985977212917E-2</v>
      </c>
      <c r="D146" s="64">
        <f>D145/C145-1</f>
        <v>5.5574439157036082E-2</v>
      </c>
      <c r="J146" s="63" t="e">
        <f>J145/I145-1</f>
        <v>#DIV/0!</v>
      </c>
      <c r="K146" s="63" t="e">
        <f t="shared" ref="K146:N146" si="200">K145/J145-1</f>
        <v>#DIV/0!</v>
      </c>
      <c r="L146" s="63" t="e">
        <f t="shared" si="200"/>
        <v>#DIV/0!</v>
      </c>
      <c r="M146" s="63" t="e">
        <f t="shared" si="200"/>
        <v>#DIV/0!</v>
      </c>
      <c r="N146" s="63" t="e">
        <f t="shared" si="200"/>
        <v>#DIV/0!</v>
      </c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  <c r="J147">
        <f>I147</f>
        <v>0</v>
      </c>
      <c r="K147">
        <f t="shared" ref="K147:N147" si="201">J147</f>
        <v>0</v>
      </c>
      <c r="L147">
        <f t="shared" si="201"/>
        <v>0</v>
      </c>
      <c r="M147">
        <f t="shared" si="201"/>
        <v>0</v>
      </c>
      <c r="N147">
        <f t="shared" si="201"/>
        <v>0</v>
      </c>
    </row>
    <row r="148" spans="1:14" x14ac:dyDescent="0.2">
      <c r="A148" s="46" t="s">
        <v>128</v>
      </c>
      <c r="B148" t="s">
        <v>193</v>
      </c>
      <c r="C148" s="64">
        <f>C147/B147-1</f>
        <v>2.8121775025799822E-2</v>
      </c>
      <c r="D148" s="64">
        <f>D147/C147-1</f>
        <v>2.0828105395232166E-2</v>
      </c>
      <c r="J148" s="65">
        <f>J149+J150</f>
        <v>0</v>
      </c>
      <c r="K148" s="65">
        <f t="shared" ref="K148:N148" si="202">K149+K150</f>
        <v>0</v>
      </c>
      <c r="L148" s="65">
        <f t="shared" si="202"/>
        <v>0</v>
      </c>
      <c r="M148" s="65">
        <f t="shared" si="202"/>
        <v>0</v>
      </c>
      <c r="N148" s="65">
        <f t="shared" si="202"/>
        <v>0</v>
      </c>
    </row>
    <row r="149" spans="1:14" x14ac:dyDescent="0.2">
      <c r="A149" s="44" t="s">
        <v>136</v>
      </c>
      <c r="B149" s="64">
        <v>0.17</v>
      </c>
      <c r="C149" s="64">
        <v>0.03</v>
      </c>
      <c r="D149" s="64">
        <v>0.02</v>
      </c>
      <c r="J149" s="49">
        <v>0</v>
      </c>
      <c r="K149" s="49">
        <f t="shared" ref="K149:N150" si="203">+J149</f>
        <v>0</v>
      </c>
      <c r="L149" s="49">
        <f t="shared" si="203"/>
        <v>0</v>
      </c>
      <c r="M149" s="49">
        <f t="shared" si="203"/>
        <v>0</v>
      </c>
      <c r="N149" s="49">
        <f t="shared" si="203"/>
        <v>0</v>
      </c>
    </row>
    <row r="150" spans="1:14" x14ac:dyDescent="0.2">
      <c r="A150" s="44" t="s">
        <v>137</v>
      </c>
      <c r="B150" t="s">
        <v>193</v>
      </c>
      <c r="C150" s="64">
        <f>C148-C149</f>
        <v>-1.8782249742001766E-3</v>
      </c>
      <c r="D150" s="64">
        <f>D148-D149</f>
        <v>8.2810539523216556E-4</v>
      </c>
      <c r="J150" s="49">
        <v>0</v>
      </c>
      <c r="K150" s="49">
        <f t="shared" si="203"/>
        <v>0</v>
      </c>
      <c r="L150" s="49">
        <f t="shared" si="203"/>
        <v>0</v>
      </c>
      <c r="M150" s="49">
        <f t="shared" si="203"/>
        <v>0</v>
      </c>
      <c r="N150" s="49">
        <f t="shared" si="203"/>
        <v>0</v>
      </c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  <c r="J151">
        <f>I151</f>
        <v>0</v>
      </c>
      <c r="K151">
        <f t="shared" ref="K151:N151" si="204">J151</f>
        <v>0</v>
      </c>
      <c r="L151">
        <f t="shared" si="204"/>
        <v>0</v>
      </c>
      <c r="M151">
        <f t="shared" si="204"/>
        <v>0</v>
      </c>
      <c r="N151">
        <f t="shared" si="204"/>
        <v>0</v>
      </c>
    </row>
    <row r="152" spans="1:14" x14ac:dyDescent="0.2">
      <c r="A152" s="44" t="s">
        <v>128</v>
      </c>
      <c r="B152" t="s">
        <v>193</v>
      </c>
      <c r="C152" s="64">
        <f>C151/B151-1</f>
        <v>4.8969072164948502E-2</v>
      </c>
      <c r="D152" s="64">
        <f>D151/C151-1</f>
        <v>0.14742014742014753</v>
      </c>
      <c r="J152" s="65">
        <f>J153+J154</f>
        <v>0</v>
      </c>
      <c r="K152" s="65">
        <f t="shared" ref="K152:N152" si="205">K153+K154</f>
        <v>0</v>
      </c>
      <c r="L152" s="65">
        <f t="shared" si="205"/>
        <v>0</v>
      </c>
      <c r="M152" s="65">
        <f t="shared" si="205"/>
        <v>0</v>
      </c>
      <c r="N152" s="65">
        <f t="shared" si="205"/>
        <v>0</v>
      </c>
    </row>
    <row r="153" spans="1:14" x14ac:dyDescent="0.2">
      <c r="A153" s="44" t="s">
        <v>136</v>
      </c>
      <c r="B153" s="64">
        <v>-7.0000000000000007E-2</v>
      </c>
      <c r="C153" s="64">
        <v>-7.0000000000000007E-2</v>
      </c>
      <c r="D153" s="64">
        <v>0.02</v>
      </c>
      <c r="J153" s="66">
        <v>0</v>
      </c>
      <c r="K153" s="66">
        <v>0</v>
      </c>
      <c r="L153" s="66">
        <v>0</v>
      </c>
      <c r="M153" s="66">
        <v>0</v>
      </c>
      <c r="N153" s="66">
        <v>0</v>
      </c>
    </row>
    <row r="154" spans="1:14" x14ac:dyDescent="0.2">
      <c r="A154" s="44" t="s">
        <v>137</v>
      </c>
      <c r="B154" t="s">
        <v>193</v>
      </c>
      <c r="C154" s="64">
        <f>C152-C153</f>
        <v>0.11896907216494851</v>
      </c>
      <c r="D154" s="64">
        <f>D152-D153</f>
        <v>0.12742014742014754</v>
      </c>
      <c r="J154" s="66">
        <v>0</v>
      </c>
      <c r="K154" s="66">
        <v>0</v>
      </c>
      <c r="L154" s="66">
        <v>0</v>
      </c>
      <c r="M154" s="66">
        <v>0</v>
      </c>
      <c r="N154" s="66">
        <v>0</v>
      </c>
    </row>
    <row r="155" spans="1:14" x14ac:dyDescent="0.2">
      <c r="A155" s="45" t="s">
        <v>114</v>
      </c>
      <c r="B155">
        <v>277</v>
      </c>
      <c r="C155">
        <v>271</v>
      </c>
      <c r="D155">
        <v>275</v>
      </c>
      <c r="J155">
        <f>I155</f>
        <v>0</v>
      </c>
      <c r="K155">
        <f t="shared" ref="K155:N155" si="206">J155</f>
        <v>0</v>
      </c>
      <c r="L155">
        <f t="shared" si="206"/>
        <v>0</v>
      </c>
      <c r="M155">
        <f t="shared" si="206"/>
        <v>0</v>
      </c>
      <c r="N155">
        <f t="shared" si="206"/>
        <v>0</v>
      </c>
    </row>
    <row r="156" spans="1:14" x14ac:dyDescent="0.2">
      <c r="A156" s="44" t="s">
        <v>128</v>
      </c>
      <c r="B156" t="s">
        <v>193</v>
      </c>
      <c r="C156" s="64">
        <f>C155/B155-1</f>
        <v>-2.166064981949456E-2</v>
      </c>
      <c r="D156" s="64">
        <f>D155/C155-1</f>
        <v>1.4760147601476037E-2</v>
      </c>
      <c r="J156" s="65">
        <f>J157+J158</f>
        <v>0</v>
      </c>
      <c r="K156" s="65">
        <f t="shared" ref="K156:N156" si="207">K157+K158</f>
        <v>0</v>
      </c>
      <c r="L156" s="65">
        <f t="shared" si="207"/>
        <v>0</v>
      </c>
      <c r="M156" s="65">
        <f t="shared" si="207"/>
        <v>0</v>
      </c>
      <c r="N156" s="65">
        <f t="shared" si="207"/>
        <v>0</v>
      </c>
    </row>
    <row r="157" spans="1:14" x14ac:dyDescent="0.2">
      <c r="A157" s="44" t="s">
        <v>136</v>
      </c>
      <c r="B157" s="64">
        <v>0.03</v>
      </c>
      <c r="C157" s="64">
        <v>-0.09</v>
      </c>
      <c r="D157" s="64">
        <v>0.03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</row>
    <row r="158" spans="1:14" x14ac:dyDescent="0.2">
      <c r="A158" s="44" t="s">
        <v>137</v>
      </c>
      <c r="B158" t="s">
        <v>193</v>
      </c>
      <c r="C158" s="64">
        <f>C156-C157</f>
        <v>6.8339350180505437E-2</v>
      </c>
      <c r="D158" s="64">
        <f>D156-D157</f>
        <v>-1.5239852398523962E-2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</row>
    <row r="159" spans="1:14" x14ac:dyDescent="0.2">
      <c r="A159" s="9" t="s">
        <v>129</v>
      </c>
      <c r="B159">
        <f>B162+B166</f>
        <v>1350</v>
      </c>
      <c r="C159">
        <f t="shared" ref="C159:D159" si="208">C162+C166</f>
        <v>1506</v>
      </c>
      <c r="D159">
        <f t="shared" si="208"/>
        <v>1294</v>
      </c>
      <c r="J159" s="48">
        <f>+J145*J161</f>
        <v>0</v>
      </c>
      <c r="K159" s="48">
        <f t="shared" ref="K159:N159" si="209">+K145*K161</f>
        <v>0</v>
      </c>
      <c r="L159" s="48">
        <f t="shared" si="209"/>
        <v>0</v>
      </c>
      <c r="M159" s="48">
        <f t="shared" si="209"/>
        <v>0</v>
      </c>
      <c r="N159" s="48">
        <f t="shared" si="209"/>
        <v>0</v>
      </c>
    </row>
    <row r="160" spans="1:14" x14ac:dyDescent="0.2">
      <c r="A160" s="46" t="s">
        <v>128</v>
      </c>
      <c r="B160" t="s">
        <v>193</v>
      </c>
      <c r="C160" s="64">
        <f>C159/B159-1</f>
        <v>0.11555555555555563</v>
      </c>
      <c r="D160" s="64">
        <f>D159/C159-1</f>
        <v>-0.14077025232403717</v>
      </c>
      <c r="J160" s="68">
        <v>0</v>
      </c>
      <c r="K160" s="68">
        <v>0</v>
      </c>
      <c r="L160" s="68">
        <v>0</v>
      </c>
      <c r="M160" s="68">
        <v>0</v>
      </c>
      <c r="N160" s="68">
        <v>0</v>
      </c>
    </row>
    <row r="161" spans="1:14" x14ac:dyDescent="0.2">
      <c r="A161" s="46" t="s">
        <v>130</v>
      </c>
      <c r="B161" s="64">
        <f>B159/B145</f>
        <v>0.23663453111305871</v>
      </c>
      <c r="C161" s="64">
        <f t="shared" ref="C161:D161" si="210">C159/C145</f>
        <v>0.2559483344663494</v>
      </c>
      <c r="D161" s="64">
        <f t="shared" si="210"/>
        <v>0.20834004186121396</v>
      </c>
      <c r="J161" s="67">
        <f>I161</f>
        <v>0</v>
      </c>
      <c r="K161" s="67">
        <f t="shared" ref="K161:N161" si="211">J161</f>
        <v>0</v>
      </c>
      <c r="L161" s="67">
        <f t="shared" si="211"/>
        <v>0</v>
      </c>
      <c r="M161" s="67">
        <f t="shared" si="211"/>
        <v>0</v>
      </c>
      <c r="N161" s="67">
        <f t="shared" si="211"/>
        <v>0</v>
      </c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>
        <f>J165*J172</f>
        <v>0</v>
      </c>
      <c r="K162" s="48">
        <f t="shared" ref="K162:N162" si="212">+K165*K172</f>
        <v>0</v>
      </c>
      <c r="L162" s="48">
        <f t="shared" si="212"/>
        <v>0</v>
      </c>
      <c r="M162" s="48">
        <f t="shared" si="212"/>
        <v>0</v>
      </c>
      <c r="N162" s="48">
        <f t="shared" si="212"/>
        <v>0</v>
      </c>
    </row>
    <row r="163" spans="1:14" x14ac:dyDescent="0.2">
      <c r="A163" s="46" t="s">
        <v>128</v>
      </c>
      <c r="B163" t="s">
        <v>193</v>
      </c>
      <c r="C163" s="64">
        <f>C162/B162-1</f>
        <v>-4.0000000000000036E-2</v>
      </c>
      <c r="D163" s="64">
        <f>D162/C162-1</f>
        <v>0.26388888888888884</v>
      </c>
      <c r="J163" s="68">
        <v>0</v>
      </c>
      <c r="K163" s="68">
        <v>0</v>
      </c>
      <c r="L163" s="68">
        <v>0</v>
      </c>
      <c r="M163" s="68">
        <v>0</v>
      </c>
      <c r="N163" s="68">
        <v>0</v>
      </c>
    </row>
    <row r="164" spans="1:14" x14ac:dyDescent="0.2">
      <c r="A164" s="46" t="s">
        <v>132</v>
      </c>
      <c r="B164" s="64">
        <f>B162/B145</f>
        <v>1.3146362839614373E-2</v>
      </c>
      <c r="C164" s="64">
        <f t="shared" ref="C164:D164" si="213">C162/C145</f>
        <v>1.2236573759347382E-2</v>
      </c>
      <c r="D164" s="64">
        <f t="shared" si="213"/>
        <v>1.4651424891321848E-2</v>
      </c>
      <c r="J164" s="64">
        <f>I164</f>
        <v>0</v>
      </c>
      <c r="K164" s="64">
        <f t="shared" ref="K164:N165" si="214">J164</f>
        <v>0</v>
      </c>
      <c r="L164" s="64">
        <f t="shared" si="214"/>
        <v>0</v>
      </c>
      <c r="M164" s="64">
        <f t="shared" si="214"/>
        <v>0</v>
      </c>
      <c r="N164" s="64">
        <f t="shared" si="214"/>
        <v>0</v>
      </c>
    </row>
    <row r="165" spans="1:14" x14ac:dyDescent="0.2">
      <c r="A165" s="46" t="s">
        <v>139</v>
      </c>
      <c r="B165" s="64">
        <f>B162/B172</f>
        <v>1.5957446808510638</v>
      </c>
      <c r="C165" s="64">
        <f t="shared" ref="C165:D165" si="215">C162/C172</f>
        <v>1.44</v>
      </c>
      <c r="D165" s="64">
        <f t="shared" si="215"/>
        <v>1.8958333333333333</v>
      </c>
      <c r="J165" s="64">
        <f>I165</f>
        <v>0</v>
      </c>
      <c r="K165" s="64">
        <f t="shared" si="214"/>
        <v>0</v>
      </c>
      <c r="L165" s="64">
        <f t="shared" si="214"/>
        <v>0</v>
      </c>
      <c r="M165" s="64">
        <f t="shared" si="214"/>
        <v>0</v>
      </c>
      <c r="N165" s="64">
        <f t="shared" si="214"/>
        <v>0</v>
      </c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>
        <f>J159-J162</f>
        <v>0</v>
      </c>
      <c r="K166" s="59">
        <f t="shared" ref="K166:N166" si="216">K159-K162</f>
        <v>0</v>
      </c>
      <c r="L166" s="59">
        <f t="shared" si="216"/>
        <v>0</v>
      </c>
      <c r="M166" s="59">
        <f t="shared" si="216"/>
        <v>0</v>
      </c>
      <c r="N166" s="59">
        <f t="shared" si="216"/>
        <v>0</v>
      </c>
    </row>
    <row r="167" spans="1:14" x14ac:dyDescent="0.2">
      <c r="A167" s="46" t="s">
        <v>128</v>
      </c>
      <c r="B167" t="s">
        <v>193</v>
      </c>
      <c r="C167" s="64">
        <f>C166/B166-1</f>
        <v>0.12470588235294122</v>
      </c>
      <c r="D167" s="64">
        <f>D166/C166-1</f>
        <v>-0.16108786610878656</v>
      </c>
      <c r="J167" s="47" t="str">
        <f t="shared" ref="J167:N167" si="217">+IFERROR(J166/I166-1,"nm")</f>
        <v>nm</v>
      </c>
      <c r="K167" s="47" t="str">
        <f t="shared" si="217"/>
        <v>nm</v>
      </c>
      <c r="L167" s="47" t="str">
        <f t="shared" si="217"/>
        <v>nm</v>
      </c>
      <c r="M167" s="47" t="str">
        <f t="shared" si="217"/>
        <v>nm</v>
      </c>
      <c r="N167" s="47" t="str">
        <f t="shared" si="217"/>
        <v>nm</v>
      </c>
    </row>
    <row r="168" spans="1:14" x14ac:dyDescent="0.2">
      <c r="A168" s="46" t="s">
        <v>130</v>
      </c>
      <c r="B168" s="64">
        <f>B166/B145</f>
        <v>0.22348816827344434</v>
      </c>
      <c r="C168" s="64">
        <f t="shared" ref="C168:D168" si="218">C166/C145</f>
        <v>0.24371176070700204</v>
      </c>
      <c r="D168" s="64">
        <f t="shared" si="218"/>
        <v>0.19368861696989212</v>
      </c>
      <c r="J168" s="64">
        <f>I168</f>
        <v>0</v>
      </c>
      <c r="K168" s="64">
        <f t="shared" ref="K168:N168" si="219">J168</f>
        <v>0</v>
      </c>
      <c r="L168" s="64">
        <f t="shared" si="219"/>
        <v>0</v>
      </c>
      <c r="M168" s="64">
        <f t="shared" si="219"/>
        <v>0</v>
      </c>
      <c r="N168" s="64">
        <f t="shared" si="219"/>
        <v>0</v>
      </c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  <c r="J169">
        <f>J145*J171</f>
        <v>0</v>
      </c>
      <c r="K169">
        <f t="shared" ref="K169:N169" si="220">K145*K171</f>
        <v>0</v>
      </c>
      <c r="L169">
        <f t="shared" si="220"/>
        <v>0</v>
      </c>
      <c r="M169">
        <f t="shared" si="220"/>
        <v>0</v>
      </c>
      <c r="N169">
        <f t="shared" si="220"/>
        <v>0</v>
      </c>
    </row>
    <row r="170" spans="1:14" x14ac:dyDescent="0.2">
      <c r="A170" s="46" t="s">
        <v>128</v>
      </c>
      <c r="C170" s="64"/>
      <c r="D170" s="64"/>
      <c r="J170" s="68">
        <v>0</v>
      </c>
      <c r="K170" s="68">
        <v>0</v>
      </c>
      <c r="L170" s="68">
        <v>0</v>
      </c>
      <c r="M170" s="68">
        <v>0</v>
      </c>
      <c r="N170" s="68">
        <v>0</v>
      </c>
    </row>
    <row r="171" spans="1:14" x14ac:dyDescent="0.2">
      <c r="A171" s="46" t="s">
        <v>132</v>
      </c>
      <c r="B171" s="64"/>
      <c r="C171" s="64"/>
      <c r="D171" s="64"/>
      <c r="J171" s="64">
        <f>I171</f>
        <v>0</v>
      </c>
      <c r="K171" s="64">
        <f t="shared" ref="K171:N171" si="221">J171</f>
        <v>0</v>
      </c>
      <c r="L171" s="64">
        <f t="shared" si="221"/>
        <v>0</v>
      </c>
      <c r="M171" s="64">
        <f t="shared" si="221"/>
        <v>0</v>
      </c>
      <c r="N171" s="64">
        <f t="shared" si="221"/>
        <v>0</v>
      </c>
    </row>
    <row r="172" spans="1:14" x14ac:dyDescent="0.2">
      <c r="A172" s="74" t="s">
        <v>140</v>
      </c>
      <c r="B172">
        <v>47</v>
      </c>
      <c r="C172">
        <v>50</v>
      </c>
      <c r="D172">
        <v>48</v>
      </c>
      <c r="J172">
        <f>J145*J174</f>
        <v>0</v>
      </c>
      <c r="K172">
        <f t="shared" ref="K172:N172" si="222">K145*K174</f>
        <v>0</v>
      </c>
      <c r="L172">
        <f t="shared" si="222"/>
        <v>0</v>
      </c>
      <c r="M172">
        <f t="shared" si="222"/>
        <v>0</v>
      </c>
      <c r="N172">
        <f t="shared" si="222"/>
        <v>0</v>
      </c>
    </row>
    <row r="173" spans="1:14" x14ac:dyDescent="0.2">
      <c r="A173" s="46" t="s">
        <v>128</v>
      </c>
      <c r="B173" s="64" t="s">
        <v>193</v>
      </c>
      <c r="C173" s="64">
        <f>C172/B172-1</f>
        <v>6.3829787234042534E-2</v>
      </c>
      <c r="D173" s="64">
        <f>D172/C172-1</f>
        <v>-4.0000000000000036E-2</v>
      </c>
      <c r="J173" s="47" t="e">
        <f>J172/I172-1</f>
        <v>#DIV/0!</v>
      </c>
      <c r="K173" s="47" t="e">
        <f t="shared" ref="K173:N173" si="223">K172/J172-1</f>
        <v>#DIV/0!</v>
      </c>
      <c r="L173" s="47" t="e">
        <f t="shared" si="223"/>
        <v>#DIV/0!</v>
      </c>
      <c r="M173" s="47" t="e">
        <f t="shared" si="223"/>
        <v>#DIV/0!</v>
      </c>
      <c r="N173" s="47" t="e">
        <f t="shared" si="223"/>
        <v>#DIV/0!</v>
      </c>
    </row>
    <row r="174" spans="1:14" x14ac:dyDescent="0.2">
      <c r="A174" s="46" t="s">
        <v>132</v>
      </c>
      <c r="B174" s="64">
        <f>B172/B145</f>
        <v>8.238387379491674E-3</v>
      </c>
      <c r="C174" s="64">
        <f t="shared" ref="C174:D174" si="224">C172/C145</f>
        <v>8.4976206662134603E-3</v>
      </c>
      <c r="D174" s="64">
        <f t="shared" si="224"/>
        <v>7.7282241184994365E-3</v>
      </c>
      <c r="J174" s="64">
        <f>I174</f>
        <v>0</v>
      </c>
      <c r="K174" s="64">
        <f t="shared" ref="K174:N174" si="225">J174</f>
        <v>0</v>
      </c>
      <c r="L174" s="64">
        <f t="shared" si="225"/>
        <v>0</v>
      </c>
      <c r="M174" s="64">
        <f t="shared" si="225"/>
        <v>0</v>
      </c>
      <c r="N174" s="64">
        <f t="shared" si="225"/>
        <v>0</v>
      </c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  <c r="J176">
        <f>I178+I182+I186</f>
        <v>0</v>
      </c>
      <c r="K176">
        <f t="shared" ref="K176:N176" si="226">J178+J182+J186</f>
        <v>0</v>
      </c>
      <c r="L176">
        <f t="shared" si="226"/>
        <v>0</v>
      </c>
      <c r="M176">
        <f t="shared" si="226"/>
        <v>0</v>
      </c>
      <c r="N176">
        <f t="shared" si="226"/>
        <v>0</v>
      </c>
    </row>
    <row r="177" spans="1:14" x14ac:dyDescent="0.2">
      <c r="A177" s="44" t="s">
        <v>128</v>
      </c>
      <c r="B177" t="s">
        <v>193</v>
      </c>
      <c r="C177" s="64">
        <f>C176/B176-1</f>
        <v>7.0372976776917895E-3</v>
      </c>
      <c r="D177" s="64">
        <f>D176/C176-1</f>
        <v>3.9133473095737337E-2</v>
      </c>
      <c r="J177" s="63" t="e">
        <f>J176/I176-1</f>
        <v>#DIV/0!</v>
      </c>
      <c r="K177" s="63" t="e">
        <f t="shared" ref="K177:N177" si="227">K176/J176-1</f>
        <v>#DIV/0!</v>
      </c>
      <c r="L177" s="63" t="e">
        <f t="shared" si="227"/>
        <v>#DIV/0!</v>
      </c>
      <c r="M177" s="63" t="e">
        <f t="shared" si="227"/>
        <v>#DIV/0!</v>
      </c>
      <c r="N177" s="63" t="e">
        <f t="shared" si="227"/>
        <v>#DIV/0!</v>
      </c>
    </row>
    <row r="178" spans="1:14" x14ac:dyDescent="0.2">
      <c r="A178" s="45" t="s">
        <v>112</v>
      </c>
      <c r="B178">
        <v>827</v>
      </c>
      <c r="C178">
        <v>882</v>
      </c>
      <c r="D178">
        <v>927</v>
      </c>
      <c r="J178">
        <f>I178</f>
        <v>0</v>
      </c>
      <c r="K178">
        <f t="shared" ref="K178:N178" si="228">J178</f>
        <v>0</v>
      </c>
      <c r="L178">
        <f t="shared" si="228"/>
        <v>0</v>
      </c>
      <c r="M178">
        <f t="shared" si="228"/>
        <v>0</v>
      </c>
      <c r="N178">
        <f t="shared" si="228"/>
        <v>0</v>
      </c>
    </row>
    <row r="179" spans="1:14" x14ac:dyDescent="0.2">
      <c r="A179" s="46" t="s">
        <v>128</v>
      </c>
      <c r="B179" t="s">
        <v>193</v>
      </c>
      <c r="C179" s="64">
        <f>C178/B178-1</f>
        <v>6.6505441354292705E-2</v>
      </c>
      <c r="D179" s="64">
        <f>D178/C178-1</f>
        <v>5.1020408163265252E-2</v>
      </c>
      <c r="J179" s="65">
        <f>J180+J181</f>
        <v>0</v>
      </c>
      <c r="K179" s="65">
        <f t="shared" ref="K179:N179" si="229">K180+K181</f>
        <v>0</v>
      </c>
      <c r="L179" s="65">
        <f t="shared" si="229"/>
        <v>0</v>
      </c>
      <c r="M179" s="65">
        <f t="shared" si="229"/>
        <v>0</v>
      </c>
      <c r="N179" s="65">
        <f t="shared" si="229"/>
        <v>0</v>
      </c>
    </row>
    <row r="180" spans="1:14" x14ac:dyDescent="0.2">
      <c r="A180" s="44" t="s">
        <v>136</v>
      </c>
      <c r="B180" s="64">
        <v>0.08</v>
      </c>
      <c r="C180" s="64">
        <v>7.0000000000000007E-2</v>
      </c>
      <c r="D180" s="64">
        <v>0.05</v>
      </c>
      <c r="J180" s="49">
        <v>0</v>
      </c>
      <c r="K180" s="49">
        <f t="shared" ref="K180:N181" si="230">+J180</f>
        <v>0</v>
      </c>
      <c r="L180" s="49">
        <f t="shared" si="230"/>
        <v>0</v>
      </c>
      <c r="M180" s="49">
        <f t="shared" si="230"/>
        <v>0</v>
      </c>
      <c r="N180" s="49">
        <f t="shared" si="230"/>
        <v>0</v>
      </c>
    </row>
    <row r="181" spans="1:14" x14ac:dyDescent="0.2">
      <c r="A181" s="44" t="s">
        <v>137</v>
      </c>
      <c r="B181" t="s">
        <v>193</v>
      </c>
      <c r="C181" s="64">
        <f>C179-C180</f>
        <v>-3.4945586457073019E-3</v>
      </c>
      <c r="D181" s="64">
        <f>D179-D180</f>
        <v>1.020408163265249E-3</v>
      </c>
      <c r="J181" s="49">
        <v>0</v>
      </c>
      <c r="K181" s="49">
        <f t="shared" si="230"/>
        <v>0</v>
      </c>
      <c r="L181" s="49">
        <f t="shared" si="230"/>
        <v>0</v>
      </c>
      <c r="M181" s="49">
        <f t="shared" si="230"/>
        <v>0</v>
      </c>
      <c r="N181" s="49">
        <f t="shared" si="230"/>
        <v>0</v>
      </c>
    </row>
    <row r="182" spans="1:14" x14ac:dyDescent="0.2">
      <c r="A182" s="45" t="s">
        <v>113</v>
      </c>
      <c r="B182">
        <v>499</v>
      </c>
      <c r="C182">
        <v>463</v>
      </c>
      <c r="D182">
        <v>471</v>
      </c>
      <c r="J182">
        <f>I182</f>
        <v>0</v>
      </c>
      <c r="K182">
        <f t="shared" ref="K182:N182" si="231">J182</f>
        <v>0</v>
      </c>
      <c r="L182">
        <f t="shared" si="231"/>
        <v>0</v>
      </c>
      <c r="M182">
        <f t="shared" si="231"/>
        <v>0</v>
      </c>
      <c r="N182">
        <f t="shared" si="231"/>
        <v>0</v>
      </c>
    </row>
    <row r="183" spans="1:14" x14ac:dyDescent="0.2">
      <c r="A183" s="44" t="s">
        <v>128</v>
      </c>
      <c r="B183" t="s">
        <v>193</v>
      </c>
      <c r="C183" s="64">
        <f>C182/B182-1</f>
        <v>-7.214428857715427E-2</v>
      </c>
      <c r="D183" s="64">
        <f>D182/C182-1</f>
        <v>1.7278617710583255E-2</v>
      </c>
      <c r="J183" s="65">
        <f>J184+J185</f>
        <v>0</v>
      </c>
      <c r="K183" s="65">
        <f t="shared" ref="K183:N183" si="232">K184+K185</f>
        <v>0</v>
      </c>
      <c r="L183" s="65">
        <f t="shared" si="232"/>
        <v>0</v>
      </c>
      <c r="M183" s="65">
        <f t="shared" si="232"/>
        <v>0</v>
      </c>
      <c r="N183" s="65">
        <f t="shared" si="232"/>
        <v>0</v>
      </c>
    </row>
    <row r="184" spans="1:14" x14ac:dyDescent="0.2">
      <c r="A184" s="44" t="s">
        <v>136</v>
      </c>
      <c r="B184" s="64">
        <v>-7.0000000000000007E-2</v>
      </c>
      <c r="C184" s="64">
        <v>-7.0000000000000007E-2</v>
      </c>
      <c r="D184" s="64">
        <v>0.02</v>
      </c>
      <c r="J184" s="66">
        <v>0</v>
      </c>
      <c r="K184" s="66">
        <v>0</v>
      </c>
      <c r="L184" s="66">
        <v>0</v>
      </c>
      <c r="M184" s="66">
        <v>0</v>
      </c>
      <c r="N184" s="66">
        <v>0</v>
      </c>
    </row>
    <row r="185" spans="1:14" x14ac:dyDescent="0.2">
      <c r="A185" s="44" t="s">
        <v>137</v>
      </c>
      <c r="B185" t="s">
        <v>193</v>
      </c>
      <c r="C185" s="64">
        <f>C183-C184</f>
        <v>-2.144288577154263E-3</v>
      </c>
      <c r="D185" s="64">
        <f>D183-D184</f>
        <v>-2.7213822894167454E-3</v>
      </c>
      <c r="J185" s="66">
        <v>0</v>
      </c>
      <c r="K185" s="66">
        <v>0</v>
      </c>
      <c r="L185" s="66">
        <v>0</v>
      </c>
      <c r="M185" s="66">
        <v>0</v>
      </c>
      <c r="N185" s="66">
        <v>0</v>
      </c>
    </row>
    <row r="186" spans="1:14" x14ac:dyDescent="0.2">
      <c r="A186" s="45" t="s">
        <v>114</v>
      </c>
      <c r="B186">
        <v>95</v>
      </c>
      <c r="C186">
        <v>86</v>
      </c>
      <c r="D186">
        <v>89</v>
      </c>
      <c r="J186">
        <f>I186</f>
        <v>0</v>
      </c>
      <c r="K186">
        <f t="shared" ref="K186:N186" si="233">J186</f>
        <v>0</v>
      </c>
      <c r="L186">
        <f t="shared" si="233"/>
        <v>0</v>
      </c>
      <c r="M186">
        <f t="shared" si="233"/>
        <v>0</v>
      </c>
      <c r="N186">
        <f t="shared" si="233"/>
        <v>0</v>
      </c>
    </row>
    <row r="187" spans="1:14" x14ac:dyDescent="0.2">
      <c r="A187" s="44" t="s">
        <v>128</v>
      </c>
      <c r="B187" t="s">
        <v>193</v>
      </c>
      <c r="C187" s="64">
        <f>C186/B186-1</f>
        <v>-9.4736842105263119E-2</v>
      </c>
      <c r="D187" s="64">
        <f>D186/C186-1</f>
        <v>3.488372093023262E-2</v>
      </c>
      <c r="J187" s="65">
        <f>J188+J189</f>
        <v>0</v>
      </c>
      <c r="K187" s="65">
        <f t="shared" ref="K187:N187" si="234">K188+K189</f>
        <v>0</v>
      </c>
      <c r="L187" s="65">
        <f t="shared" si="234"/>
        <v>0</v>
      </c>
      <c r="M187" s="65">
        <f t="shared" si="234"/>
        <v>0</v>
      </c>
      <c r="N187" s="65">
        <f t="shared" si="234"/>
        <v>0</v>
      </c>
    </row>
    <row r="188" spans="1:14" x14ac:dyDescent="0.2">
      <c r="A188" s="44" t="s">
        <v>136</v>
      </c>
      <c r="B188" s="64">
        <v>0.03</v>
      </c>
      <c r="C188" s="64">
        <v>-0.09</v>
      </c>
      <c r="D188" s="64">
        <v>0.03</v>
      </c>
      <c r="J188" s="66">
        <v>0</v>
      </c>
      <c r="K188" s="66">
        <v>0</v>
      </c>
      <c r="L188" s="66">
        <v>0</v>
      </c>
      <c r="M188" s="66">
        <v>0</v>
      </c>
      <c r="N188" s="66">
        <v>0</v>
      </c>
    </row>
    <row r="189" spans="1:14" x14ac:dyDescent="0.2">
      <c r="A189" s="44" t="s">
        <v>137</v>
      </c>
      <c r="B189" t="s">
        <v>193</v>
      </c>
      <c r="C189" s="64">
        <f>C187-C188</f>
        <v>-4.7368421052631227E-3</v>
      </c>
      <c r="D189" s="64">
        <f>D187-D188</f>
        <v>4.8837209302326212E-3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</row>
    <row r="190" spans="1:14" x14ac:dyDescent="0.2">
      <c r="A190" s="9" t="s">
        <v>129</v>
      </c>
      <c r="B190">
        <f>B193+B197</f>
        <v>261</v>
      </c>
      <c r="C190">
        <f t="shared" ref="C190:D190" si="235">C193+C197</f>
        <v>301</v>
      </c>
      <c r="D190">
        <f t="shared" si="235"/>
        <v>257</v>
      </c>
      <c r="J190" s="48">
        <f>+J176*J192</f>
        <v>0</v>
      </c>
      <c r="K190" s="48">
        <f t="shared" ref="K190:N190" si="236">+K176*K192</f>
        <v>0</v>
      </c>
      <c r="L190" s="48">
        <f t="shared" si="236"/>
        <v>0</v>
      </c>
      <c r="M190" s="48">
        <f t="shared" si="236"/>
        <v>0</v>
      </c>
      <c r="N190" s="48">
        <f t="shared" si="236"/>
        <v>0</v>
      </c>
    </row>
    <row r="191" spans="1:14" x14ac:dyDescent="0.2">
      <c r="A191" s="46" t="s">
        <v>128</v>
      </c>
      <c r="B191" t="s">
        <v>193</v>
      </c>
      <c r="C191" s="64">
        <f>C190/B190-1</f>
        <v>0.15325670498084287</v>
      </c>
      <c r="D191" s="64">
        <f>D190/C190-1</f>
        <v>-0.14617940199335544</v>
      </c>
      <c r="J191" s="68">
        <v>0</v>
      </c>
      <c r="K191" s="68">
        <v>0</v>
      </c>
      <c r="L191" s="68">
        <v>0</v>
      </c>
      <c r="M191" s="68">
        <v>0</v>
      </c>
      <c r="N191" s="68">
        <v>0</v>
      </c>
    </row>
    <row r="192" spans="1:14" x14ac:dyDescent="0.2">
      <c r="A192" s="46" t="s">
        <v>130</v>
      </c>
      <c r="B192" s="64">
        <f>B190/B176</f>
        <v>0.18367346938775511</v>
      </c>
      <c r="C192" s="64">
        <f t="shared" ref="C192:D192" si="237">C190/C176</f>
        <v>0.21034241788958771</v>
      </c>
      <c r="D192" s="64">
        <f t="shared" si="237"/>
        <v>0.17283120376597175</v>
      </c>
      <c r="J192" s="67">
        <f>I192</f>
        <v>0</v>
      </c>
      <c r="K192" s="67">
        <f t="shared" ref="K192:N192" si="238">J192</f>
        <v>0</v>
      </c>
      <c r="L192" s="67">
        <f t="shared" si="238"/>
        <v>0</v>
      </c>
      <c r="M192" s="67">
        <f t="shared" si="238"/>
        <v>0</v>
      </c>
      <c r="N192" s="67">
        <f t="shared" si="238"/>
        <v>0</v>
      </c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>
        <f>J196*J203</f>
        <v>0</v>
      </c>
      <c r="K193" s="48">
        <f t="shared" ref="K193:N193" si="239">+K196*K203</f>
        <v>0</v>
      </c>
      <c r="L193" s="48">
        <f t="shared" si="239"/>
        <v>0</v>
      </c>
      <c r="M193" s="48">
        <f t="shared" si="239"/>
        <v>0</v>
      </c>
      <c r="N193" s="48">
        <f t="shared" si="239"/>
        <v>0</v>
      </c>
    </row>
    <row r="194" spans="1:14" x14ac:dyDescent="0.2">
      <c r="A194" s="46" t="s">
        <v>128</v>
      </c>
      <c r="B194" t="s">
        <v>193</v>
      </c>
      <c r="C194" s="64">
        <f>C193/B193-1</f>
        <v>0</v>
      </c>
      <c r="D194" s="64">
        <f>D193/C193-1</f>
        <v>8.3333333333333259E-2</v>
      </c>
      <c r="J194" s="68">
        <v>0</v>
      </c>
      <c r="K194" s="68">
        <v>0</v>
      </c>
      <c r="L194" s="68">
        <v>0</v>
      </c>
      <c r="M194" s="68">
        <v>0</v>
      </c>
      <c r="N194" s="68">
        <v>0</v>
      </c>
    </row>
    <row r="195" spans="1:14" x14ac:dyDescent="0.2">
      <c r="A195" s="46" t="s">
        <v>132</v>
      </c>
      <c r="B195" s="64">
        <f>B193/B176</f>
        <v>8.44475721323012E-3</v>
      </c>
      <c r="C195" s="64">
        <f t="shared" ref="C195:D195" si="240">C193/C176</f>
        <v>8.385744234800839E-3</v>
      </c>
      <c r="D195" s="64">
        <f t="shared" si="240"/>
        <v>8.7424344317417624E-3</v>
      </c>
      <c r="J195" s="64">
        <f>I195</f>
        <v>0</v>
      </c>
      <c r="K195" s="64">
        <f t="shared" ref="K195:N196" si="241">J195</f>
        <v>0</v>
      </c>
      <c r="L195" s="64">
        <f t="shared" si="241"/>
        <v>0</v>
      </c>
      <c r="M195" s="64">
        <f t="shared" si="241"/>
        <v>0</v>
      </c>
      <c r="N195" s="64">
        <f t="shared" si="241"/>
        <v>0</v>
      </c>
    </row>
    <row r="196" spans="1:14" x14ac:dyDescent="0.2">
      <c r="A196" s="46" t="s">
        <v>139</v>
      </c>
      <c r="B196" s="64">
        <f>B193/B203</f>
        <v>0.25531914893617019</v>
      </c>
      <c r="C196" s="64">
        <f t="shared" ref="C196:D196" si="242">C193/C203</f>
        <v>0.24</v>
      </c>
      <c r="D196" s="64">
        <f t="shared" si="242"/>
        <v>0.27083333333333331</v>
      </c>
      <c r="J196" s="64">
        <f>I196</f>
        <v>0</v>
      </c>
      <c r="K196" s="64">
        <f t="shared" si="241"/>
        <v>0</v>
      </c>
      <c r="L196" s="64">
        <f t="shared" si="241"/>
        <v>0</v>
      </c>
      <c r="M196" s="64">
        <f t="shared" si="241"/>
        <v>0</v>
      </c>
      <c r="N196" s="64">
        <f t="shared" si="241"/>
        <v>0</v>
      </c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>
        <f>J190-J193</f>
        <v>0</v>
      </c>
      <c r="K197" s="59">
        <f t="shared" ref="K197:N197" si="243">K190-K193</f>
        <v>0</v>
      </c>
      <c r="L197" s="59">
        <f t="shared" si="243"/>
        <v>0</v>
      </c>
      <c r="M197" s="59">
        <f t="shared" si="243"/>
        <v>0</v>
      </c>
      <c r="N197" s="59">
        <f t="shared" si="243"/>
        <v>0</v>
      </c>
    </row>
    <row r="198" spans="1:14" x14ac:dyDescent="0.2">
      <c r="A198" s="46" t="s">
        <v>128</v>
      </c>
      <c r="B198" t="s">
        <v>193</v>
      </c>
      <c r="C198" s="64">
        <f>C197/B197-1</f>
        <v>0.1606425702811245</v>
      </c>
      <c r="D198" s="64">
        <f>D197/C197-1</f>
        <v>-0.15570934256055369</v>
      </c>
      <c r="J198" s="47" t="str">
        <f t="shared" ref="J198:N198" si="244">+IFERROR(J197/I197-1,"nm")</f>
        <v>nm</v>
      </c>
      <c r="K198" s="47" t="str">
        <f t="shared" si="244"/>
        <v>nm</v>
      </c>
      <c r="L198" s="47" t="str">
        <f t="shared" si="244"/>
        <v>nm</v>
      </c>
      <c r="M198" s="47" t="str">
        <f t="shared" si="244"/>
        <v>nm</v>
      </c>
      <c r="N198" s="47" t="str">
        <f t="shared" si="244"/>
        <v>nm</v>
      </c>
    </row>
    <row r="199" spans="1:14" x14ac:dyDescent="0.2">
      <c r="A199" s="46" t="s">
        <v>130</v>
      </c>
      <c r="B199" s="64">
        <f>B197/B176</f>
        <v>0.17522871217452499</v>
      </c>
      <c r="C199" s="64">
        <f t="shared" ref="C199:D199" si="245">C197/C176</f>
        <v>0.20195667365478687</v>
      </c>
      <c r="D199" s="64">
        <f t="shared" si="245"/>
        <v>0.16408876933423</v>
      </c>
      <c r="J199" s="64">
        <f>I199</f>
        <v>0</v>
      </c>
      <c r="K199" s="64">
        <f t="shared" ref="K199:N199" si="246">J199</f>
        <v>0</v>
      </c>
      <c r="L199" s="64">
        <f t="shared" si="246"/>
        <v>0</v>
      </c>
      <c r="M199" s="64">
        <f t="shared" si="246"/>
        <v>0</v>
      </c>
      <c r="N199" s="64">
        <f t="shared" si="246"/>
        <v>0</v>
      </c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  <c r="J200">
        <f>J176*J202</f>
        <v>0</v>
      </c>
      <c r="K200">
        <f t="shared" ref="K200:N200" si="247">K176*K202</f>
        <v>0</v>
      </c>
      <c r="L200">
        <f t="shared" si="247"/>
        <v>0</v>
      </c>
      <c r="M200">
        <f t="shared" si="247"/>
        <v>0</v>
      </c>
      <c r="N200">
        <f t="shared" si="247"/>
        <v>0</v>
      </c>
    </row>
    <row r="201" spans="1:14" x14ac:dyDescent="0.2">
      <c r="A201" s="46" t="s">
        <v>128</v>
      </c>
      <c r="J201" s="68">
        <v>0</v>
      </c>
      <c r="K201" s="68">
        <v>0</v>
      </c>
      <c r="L201" s="68">
        <v>0</v>
      </c>
      <c r="M201" s="68">
        <v>0</v>
      </c>
      <c r="N201" s="68">
        <v>0</v>
      </c>
    </row>
    <row r="202" spans="1:14" x14ac:dyDescent="0.2">
      <c r="A202" s="46" t="s">
        <v>132</v>
      </c>
      <c r="J202" s="64">
        <f>I202</f>
        <v>0</v>
      </c>
      <c r="K202" s="64">
        <f t="shared" ref="K202:N202" si="248">J202</f>
        <v>0</v>
      </c>
      <c r="L202" s="64">
        <f t="shared" si="248"/>
        <v>0</v>
      </c>
      <c r="M202" s="64">
        <f t="shared" si="248"/>
        <v>0</v>
      </c>
      <c r="N202" s="64">
        <f t="shared" si="248"/>
        <v>0</v>
      </c>
    </row>
    <row r="203" spans="1:14" x14ac:dyDescent="0.2">
      <c r="A203" s="74" t="s">
        <v>140</v>
      </c>
      <c r="B203">
        <v>47</v>
      </c>
      <c r="C203">
        <v>50</v>
      </c>
      <c r="D203">
        <v>48</v>
      </c>
      <c r="J203">
        <f>J176*J205</f>
        <v>0</v>
      </c>
      <c r="K203">
        <f t="shared" ref="K203:N203" si="249">K176*K205</f>
        <v>0</v>
      </c>
      <c r="L203">
        <f t="shared" si="249"/>
        <v>0</v>
      </c>
      <c r="M203">
        <f t="shared" si="249"/>
        <v>0</v>
      </c>
      <c r="N203">
        <f t="shared" si="249"/>
        <v>0</v>
      </c>
    </row>
    <row r="204" spans="1:14" x14ac:dyDescent="0.2">
      <c r="A204" s="46" t="s">
        <v>128</v>
      </c>
      <c r="B204" t="s">
        <v>193</v>
      </c>
      <c r="C204" s="64">
        <f>C203/B203-1</f>
        <v>6.3829787234042534E-2</v>
      </c>
      <c r="D204" s="64">
        <f>D203/C203-1</f>
        <v>-4.0000000000000036E-2</v>
      </c>
      <c r="J204" s="47" t="e">
        <f>J203/I203-1</f>
        <v>#DIV/0!</v>
      </c>
      <c r="K204" s="47" t="e">
        <f t="shared" ref="K204:N204" si="250">K203/J203-1</f>
        <v>#DIV/0!</v>
      </c>
      <c r="L204" s="47" t="e">
        <f t="shared" si="250"/>
        <v>#DIV/0!</v>
      </c>
      <c r="M204" s="47" t="e">
        <f t="shared" si="250"/>
        <v>#DIV/0!</v>
      </c>
      <c r="N204" s="47" t="e">
        <f t="shared" si="250"/>
        <v>#DIV/0!</v>
      </c>
    </row>
    <row r="205" spans="1:14" x14ac:dyDescent="0.2">
      <c r="A205" s="46" t="s">
        <v>132</v>
      </c>
      <c r="B205" s="64">
        <f>B203/B176</f>
        <v>3.3075299085151305E-2</v>
      </c>
      <c r="C205" s="64">
        <f t="shared" ref="C205:D205" si="251">C203/C176</f>
        <v>3.494060097833683E-2</v>
      </c>
      <c r="D205" s="64">
        <f t="shared" si="251"/>
        <v>3.2279757901815739E-2</v>
      </c>
      <c r="J205" s="64">
        <f>I205</f>
        <v>0</v>
      </c>
      <c r="K205" s="64">
        <f t="shared" ref="K205:N205" si="252">J205</f>
        <v>0</v>
      </c>
      <c r="L205" s="64">
        <f t="shared" si="252"/>
        <v>0</v>
      </c>
      <c r="M205" s="64">
        <f t="shared" si="252"/>
        <v>0</v>
      </c>
      <c r="N205" s="64">
        <f t="shared" si="252"/>
        <v>0</v>
      </c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  <c r="J207">
        <f>I209+I213+I217</f>
        <v>0</v>
      </c>
      <c r="K207">
        <f t="shared" ref="K207:N207" si="253">J209+J213+J217</f>
        <v>0</v>
      </c>
      <c r="L207">
        <f t="shared" si="253"/>
        <v>0</v>
      </c>
      <c r="M207">
        <f t="shared" si="253"/>
        <v>0</v>
      </c>
      <c r="N207">
        <f t="shared" si="253"/>
        <v>0</v>
      </c>
    </row>
    <row r="208" spans="1:14" x14ac:dyDescent="0.2">
      <c r="A208" s="44" t="s">
        <v>128</v>
      </c>
      <c r="B208" t="s">
        <v>193</v>
      </c>
      <c r="C208" s="64">
        <f>C207/B207-1</f>
        <v>0.15099337748344377</v>
      </c>
      <c r="D208" s="64">
        <f>D207/C207-1</f>
        <v>0.16685845799769861</v>
      </c>
      <c r="J208" s="63" t="e">
        <f>J207/I207-1</f>
        <v>#DIV/0!</v>
      </c>
      <c r="K208" s="63" t="e">
        <f t="shared" ref="K208:N208" si="254">K207/J207-1</f>
        <v>#DIV/0!</v>
      </c>
      <c r="L208" s="63" t="e">
        <f t="shared" si="254"/>
        <v>#DIV/0!</v>
      </c>
      <c r="M208" s="63" t="e">
        <f t="shared" si="254"/>
        <v>#DIV/0!</v>
      </c>
      <c r="N208" s="63" t="e">
        <f t="shared" si="254"/>
        <v>#DIV/0!</v>
      </c>
    </row>
    <row r="209" spans="1:14" x14ac:dyDescent="0.2">
      <c r="A209" s="45" t="s">
        <v>112</v>
      </c>
      <c r="B209">
        <v>452</v>
      </c>
      <c r="C209">
        <v>570</v>
      </c>
      <c r="D209">
        <v>666</v>
      </c>
      <c r="J209">
        <f>I209</f>
        <v>0</v>
      </c>
      <c r="K209">
        <f t="shared" ref="K209:N209" si="255">J209</f>
        <v>0</v>
      </c>
      <c r="L209">
        <f t="shared" si="255"/>
        <v>0</v>
      </c>
      <c r="M209">
        <f t="shared" si="255"/>
        <v>0</v>
      </c>
      <c r="N209">
        <f t="shared" si="255"/>
        <v>0</v>
      </c>
    </row>
    <row r="210" spans="1:14" x14ac:dyDescent="0.2">
      <c r="A210" s="46" t="s">
        <v>128</v>
      </c>
      <c r="B210" t="s">
        <v>193</v>
      </c>
      <c r="C210" s="64">
        <f>C209/B209-1</f>
        <v>0.26106194690265494</v>
      </c>
      <c r="D210" s="64">
        <f>D209/C209-1</f>
        <v>0.16842105263157903</v>
      </c>
      <c r="J210" s="65">
        <f>J211+J212</f>
        <v>0</v>
      </c>
      <c r="K210" s="65">
        <f t="shared" ref="K210:N210" si="256">K211+K212</f>
        <v>0</v>
      </c>
      <c r="L210" s="65">
        <f t="shared" si="256"/>
        <v>0</v>
      </c>
      <c r="M210" s="65">
        <f t="shared" si="256"/>
        <v>0</v>
      </c>
      <c r="N210" s="65">
        <f t="shared" si="256"/>
        <v>0</v>
      </c>
    </row>
    <row r="211" spans="1:14" x14ac:dyDescent="0.2">
      <c r="A211" s="44" t="s">
        <v>136</v>
      </c>
      <c r="B211" s="64">
        <v>0.11</v>
      </c>
      <c r="C211" s="64">
        <v>0.26</v>
      </c>
      <c r="D211" s="64">
        <v>0.17</v>
      </c>
      <c r="J211" s="49">
        <v>0</v>
      </c>
      <c r="K211" s="49">
        <f t="shared" ref="K211:N212" si="257">+J211</f>
        <v>0</v>
      </c>
      <c r="L211" s="49">
        <f t="shared" si="257"/>
        <v>0</v>
      </c>
      <c r="M211" s="49">
        <f t="shared" si="257"/>
        <v>0</v>
      </c>
      <c r="N211" s="49">
        <f t="shared" si="257"/>
        <v>0</v>
      </c>
    </row>
    <row r="212" spans="1:14" x14ac:dyDescent="0.2">
      <c r="A212" s="44" t="s">
        <v>137</v>
      </c>
      <c r="B212" t="s">
        <v>193</v>
      </c>
      <c r="C212" s="64">
        <f>C210-C211</f>
        <v>1.0619469026549311E-3</v>
      </c>
      <c r="D212" s="64">
        <f>D210-D211</f>
        <v>-1.5789473684209854E-3</v>
      </c>
      <c r="J212" s="49">
        <v>0</v>
      </c>
      <c r="K212" s="49">
        <f t="shared" si="257"/>
        <v>0</v>
      </c>
      <c r="L212" s="49">
        <f t="shared" si="257"/>
        <v>0</v>
      </c>
      <c r="M212" s="49">
        <f t="shared" si="257"/>
        <v>0</v>
      </c>
      <c r="N212" s="49">
        <f t="shared" si="257"/>
        <v>0</v>
      </c>
    </row>
    <row r="213" spans="1:14" x14ac:dyDescent="0.2">
      <c r="A213" s="45" t="s">
        <v>113</v>
      </c>
      <c r="B213">
        <v>230</v>
      </c>
      <c r="C213">
        <v>228</v>
      </c>
      <c r="D213">
        <v>275</v>
      </c>
      <c r="J213">
        <f>I213</f>
        <v>0</v>
      </c>
      <c r="K213">
        <f t="shared" ref="K213:N213" si="258">J213</f>
        <v>0</v>
      </c>
      <c r="L213">
        <f t="shared" si="258"/>
        <v>0</v>
      </c>
      <c r="M213">
        <f t="shared" si="258"/>
        <v>0</v>
      </c>
      <c r="N213">
        <f t="shared" si="258"/>
        <v>0</v>
      </c>
    </row>
    <row r="214" spans="1:14" x14ac:dyDescent="0.2">
      <c r="A214" s="44" t="s">
        <v>128</v>
      </c>
      <c r="B214" t="s">
        <v>193</v>
      </c>
      <c r="C214" s="64">
        <f>C213/B213-1</f>
        <v>-8.6956521739129933E-3</v>
      </c>
      <c r="D214" s="64">
        <f>D213/C213-1</f>
        <v>0.20614035087719307</v>
      </c>
      <c r="J214" s="65">
        <f>J215+J216</f>
        <v>0</v>
      </c>
      <c r="K214" s="65">
        <f t="shared" ref="K214:N214" si="259">K215+K216</f>
        <v>0</v>
      </c>
      <c r="L214" s="65">
        <f t="shared" si="259"/>
        <v>0</v>
      </c>
      <c r="M214" s="65">
        <f t="shared" si="259"/>
        <v>0</v>
      </c>
      <c r="N214" s="65">
        <f t="shared" si="259"/>
        <v>0</v>
      </c>
    </row>
    <row r="215" spans="1:14" x14ac:dyDescent="0.2">
      <c r="A215" s="44" t="s">
        <v>136</v>
      </c>
      <c r="B215" s="64">
        <v>-0.17</v>
      </c>
      <c r="C215" s="64">
        <v>-0.01</v>
      </c>
      <c r="D215" s="64">
        <v>0.21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</row>
    <row r="216" spans="1:14" x14ac:dyDescent="0.2">
      <c r="A216" s="44" t="s">
        <v>137</v>
      </c>
      <c r="B216" t="s">
        <v>193</v>
      </c>
      <c r="C216" s="64">
        <f>C214-C215</f>
        <v>1.3043478260870069E-3</v>
      </c>
      <c r="D216" s="64">
        <f>D214-D215</f>
        <v>-3.8596491228069241E-3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</row>
    <row r="217" spans="1:14" x14ac:dyDescent="0.2">
      <c r="A217" s="45" t="s">
        <v>114</v>
      </c>
      <c r="B217">
        <v>73</v>
      </c>
      <c r="C217">
        <v>71</v>
      </c>
      <c r="D217">
        <v>73</v>
      </c>
      <c r="J217">
        <f>I217</f>
        <v>0</v>
      </c>
      <c r="K217">
        <f t="shared" ref="K217:N217" si="260">J217</f>
        <v>0</v>
      </c>
      <c r="L217">
        <f t="shared" si="260"/>
        <v>0</v>
      </c>
      <c r="M217">
        <f t="shared" si="260"/>
        <v>0</v>
      </c>
      <c r="N217">
        <f t="shared" si="260"/>
        <v>0</v>
      </c>
    </row>
    <row r="218" spans="1:14" x14ac:dyDescent="0.2">
      <c r="A218" s="44" t="s">
        <v>128</v>
      </c>
      <c r="B218" t="s">
        <v>193</v>
      </c>
      <c r="C218" s="64">
        <f>C217/B217-1</f>
        <v>-2.7397260273972601E-2</v>
      </c>
      <c r="D218" s="64">
        <f>D217/C217-1</f>
        <v>2.8169014084507005E-2</v>
      </c>
      <c r="J218" s="65">
        <f>J219+J220</f>
        <v>0</v>
      </c>
      <c r="K218" s="65">
        <f t="shared" ref="K218:N218" si="261">K219+K220</f>
        <v>0</v>
      </c>
      <c r="L218" s="65">
        <f t="shared" si="261"/>
        <v>0</v>
      </c>
      <c r="M218" s="65">
        <f t="shared" si="261"/>
        <v>0</v>
      </c>
      <c r="N218" s="65">
        <f t="shared" si="261"/>
        <v>0</v>
      </c>
    </row>
    <row r="219" spans="1:14" x14ac:dyDescent="0.2">
      <c r="A219" s="44" t="s">
        <v>136</v>
      </c>
      <c r="B219" s="64">
        <v>-0.15</v>
      </c>
      <c r="C219" s="64">
        <v>-0.03</v>
      </c>
      <c r="D219" s="64">
        <v>0.03</v>
      </c>
      <c r="J219" s="66">
        <v>0</v>
      </c>
      <c r="K219" s="66">
        <v>0</v>
      </c>
      <c r="L219" s="66">
        <v>0</v>
      </c>
      <c r="M219" s="66">
        <v>0</v>
      </c>
      <c r="N219" s="66">
        <v>0</v>
      </c>
    </row>
    <row r="220" spans="1:14" x14ac:dyDescent="0.2">
      <c r="A220" s="44" t="s">
        <v>137</v>
      </c>
      <c r="B220" t="s">
        <v>193</v>
      </c>
      <c r="C220" s="64">
        <f>C218-C219</f>
        <v>2.6027397260273977E-3</v>
      </c>
      <c r="D220" s="64">
        <f>D218-D219</f>
        <v>-1.8309859154929942E-3</v>
      </c>
      <c r="J220" s="66">
        <v>0</v>
      </c>
      <c r="K220" s="66">
        <v>0</v>
      </c>
      <c r="L220" s="66">
        <v>0</v>
      </c>
      <c r="M220" s="66">
        <v>0</v>
      </c>
      <c r="N220" s="66">
        <v>0</v>
      </c>
    </row>
    <row r="221" spans="1:14" x14ac:dyDescent="0.2">
      <c r="A221" s="9" t="s">
        <v>129</v>
      </c>
      <c r="B221">
        <f>B224+B228</f>
        <v>122</v>
      </c>
      <c r="C221">
        <f t="shared" ref="C221:D221" si="262">C224+C228</f>
        <v>192</v>
      </c>
      <c r="D221">
        <f t="shared" si="262"/>
        <v>242</v>
      </c>
      <c r="J221" s="48">
        <f>+J207*J223</f>
        <v>0</v>
      </c>
      <c r="K221" s="48">
        <f t="shared" ref="K221:N221" si="263">+K207*K223</f>
        <v>0</v>
      </c>
      <c r="L221" s="48">
        <f t="shared" si="263"/>
        <v>0</v>
      </c>
      <c r="M221" s="48">
        <f t="shared" si="263"/>
        <v>0</v>
      </c>
      <c r="N221" s="48">
        <f t="shared" si="263"/>
        <v>0</v>
      </c>
    </row>
    <row r="222" spans="1:14" x14ac:dyDescent="0.2">
      <c r="A222" s="46" t="s">
        <v>128</v>
      </c>
      <c r="B222" t="s">
        <v>193</v>
      </c>
      <c r="C222" s="64">
        <f>C221/B221-1</f>
        <v>0.57377049180327866</v>
      </c>
      <c r="D222" s="64">
        <f>D221/C221-1</f>
        <v>0.26041666666666674</v>
      </c>
      <c r="J222" s="68">
        <v>0</v>
      </c>
      <c r="K222" s="68">
        <v>0</v>
      </c>
      <c r="L222" s="68">
        <v>0</v>
      </c>
      <c r="M222" s="68">
        <v>0</v>
      </c>
      <c r="N222" s="68">
        <v>0</v>
      </c>
    </row>
    <row r="223" spans="1:14" x14ac:dyDescent="0.2">
      <c r="A223" s="46" t="s">
        <v>130</v>
      </c>
      <c r="B223" s="64">
        <f>B221/B207</f>
        <v>0.16158940397350993</v>
      </c>
      <c r="C223" s="64">
        <f t="shared" ref="C223:D223" si="264">C221/C207</f>
        <v>0.22094361334867663</v>
      </c>
      <c r="D223" s="64">
        <f t="shared" si="264"/>
        <v>0.23865877712031558</v>
      </c>
      <c r="J223" s="67">
        <f>I223</f>
        <v>0</v>
      </c>
      <c r="K223" s="67">
        <f t="shared" ref="K223:N223" si="265">J223</f>
        <v>0</v>
      </c>
      <c r="L223" s="67">
        <f t="shared" si="265"/>
        <v>0</v>
      </c>
      <c r="M223" s="67">
        <f t="shared" si="265"/>
        <v>0</v>
      </c>
      <c r="N223" s="67">
        <f t="shared" si="265"/>
        <v>0</v>
      </c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>
        <f>J227*J234</f>
        <v>0</v>
      </c>
      <c r="K224" s="48">
        <f t="shared" ref="K224:N224" si="266">+K227*K234</f>
        <v>0</v>
      </c>
      <c r="L224" s="48">
        <f t="shared" si="266"/>
        <v>0</v>
      </c>
      <c r="M224" s="48">
        <f t="shared" si="266"/>
        <v>0</v>
      </c>
      <c r="N224" s="48">
        <f t="shared" si="266"/>
        <v>0</v>
      </c>
    </row>
    <row r="225" spans="1:14" x14ac:dyDescent="0.2">
      <c r="A225" s="46" t="s">
        <v>128</v>
      </c>
      <c r="B225" t="s">
        <v>193</v>
      </c>
      <c r="C225" s="64">
        <f>C224/B224-1</f>
        <v>-0.18181818181818177</v>
      </c>
      <c r="D225" s="64">
        <f>D224/C224-1</f>
        <v>0</v>
      </c>
      <c r="J225" s="68">
        <v>0</v>
      </c>
      <c r="K225" s="68">
        <v>0</v>
      </c>
      <c r="L225" s="68">
        <v>0</v>
      </c>
      <c r="M225" s="68">
        <v>0</v>
      </c>
      <c r="N225" s="68">
        <v>0</v>
      </c>
    </row>
    <row r="226" spans="1:14" x14ac:dyDescent="0.2">
      <c r="A226" s="46" t="s">
        <v>132</v>
      </c>
      <c r="B226" s="64">
        <f>B224/B207</f>
        <v>2.9139072847682121E-2</v>
      </c>
      <c r="C226" s="64">
        <f t="shared" ref="C226:D226" si="267">C224/C207</f>
        <v>2.0713463751438434E-2</v>
      </c>
      <c r="D226" s="64">
        <f t="shared" si="267"/>
        <v>1.7751479289940829E-2</v>
      </c>
      <c r="J226" s="64">
        <f>I226</f>
        <v>0</v>
      </c>
      <c r="K226" s="64">
        <f t="shared" ref="K226:N227" si="268">J226</f>
        <v>0</v>
      </c>
      <c r="L226" s="64">
        <f t="shared" si="268"/>
        <v>0</v>
      </c>
      <c r="M226" s="64">
        <f t="shared" si="268"/>
        <v>0</v>
      </c>
      <c r="N226" s="64">
        <f t="shared" si="268"/>
        <v>0</v>
      </c>
    </row>
    <row r="227" spans="1:14" x14ac:dyDescent="0.2">
      <c r="A227" s="46" t="s">
        <v>139</v>
      </c>
      <c r="B227" s="64">
        <f>B224/B234</f>
        <v>0.10731707317073171</v>
      </c>
      <c r="C227" s="64">
        <f t="shared" ref="C227:D227" si="269">C224/C234</f>
        <v>8.0717488789237665E-2</v>
      </c>
      <c r="D227" s="64">
        <f t="shared" si="269"/>
        <v>8.0717488789237665E-2</v>
      </c>
      <c r="J227" s="64">
        <f>I227</f>
        <v>0</v>
      </c>
      <c r="K227" s="64">
        <f t="shared" si="268"/>
        <v>0</v>
      </c>
      <c r="L227" s="64">
        <f t="shared" si="268"/>
        <v>0</v>
      </c>
      <c r="M227" s="64">
        <f t="shared" si="268"/>
        <v>0</v>
      </c>
      <c r="N227" s="64">
        <f t="shared" si="268"/>
        <v>0</v>
      </c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>
        <f>J221-J224</f>
        <v>0</v>
      </c>
      <c r="K228" s="59">
        <f t="shared" ref="K228:N228" si="270">K221-K224</f>
        <v>0</v>
      </c>
      <c r="L228" s="59">
        <f t="shared" si="270"/>
        <v>0</v>
      </c>
      <c r="M228" s="59">
        <f t="shared" si="270"/>
        <v>0</v>
      </c>
      <c r="N228" s="59">
        <f t="shared" si="270"/>
        <v>0</v>
      </c>
    </row>
    <row r="229" spans="1:14" x14ac:dyDescent="0.2">
      <c r="A229" s="46" t="s">
        <v>128</v>
      </c>
      <c r="B229" t="s">
        <v>193</v>
      </c>
      <c r="C229" s="64">
        <f>C228/B228-1</f>
        <v>0.74</v>
      </c>
      <c r="D229" s="64">
        <f>D228/C228-1</f>
        <v>0.28735632183908044</v>
      </c>
      <c r="J229" s="47" t="str">
        <f t="shared" ref="J229:N229" si="271">+IFERROR(J228/I228-1,"nm")</f>
        <v>nm</v>
      </c>
      <c r="K229" s="47" t="str">
        <f t="shared" si="271"/>
        <v>nm</v>
      </c>
      <c r="L229" s="47" t="str">
        <f t="shared" si="271"/>
        <v>nm</v>
      </c>
      <c r="M229" s="47" t="str">
        <f t="shared" si="271"/>
        <v>nm</v>
      </c>
      <c r="N229" s="47" t="str">
        <f t="shared" si="271"/>
        <v>nm</v>
      </c>
    </row>
    <row r="230" spans="1:14" x14ac:dyDescent="0.2">
      <c r="A230" s="46" t="s">
        <v>130</v>
      </c>
      <c r="B230" s="64">
        <f>B228/B207</f>
        <v>0.13245033112582782</v>
      </c>
      <c r="C230" s="64">
        <f t="shared" ref="C230:D230" si="272">C228/C207</f>
        <v>0.2002301495972382</v>
      </c>
      <c r="D230" s="64">
        <f t="shared" si="272"/>
        <v>0.22090729783037474</v>
      </c>
      <c r="J230" s="64">
        <f>I230</f>
        <v>0</v>
      </c>
      <c r="K230" s="64">
        <f t="shared" ref="K230:N230" si="273">J230</f>
        <v>0</v>
      </c>
      <c r="L230" s="64">
        <f t="shared" si="273"/>
        <v>0</v>
      </c>
      <c r="M230" s="64">
        <f t="shared" si="273"/>
        <v>0</v>
      </c>
      <c r="N230" s="64">
        <f t="shared" si="273"/>
        <v>0</v>
      </c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  <c r="J231">
        <f>J207*J233</f>
        <v>0</v>
      </c>
      <c r="K231">
        <f t="shared" ref="K231:N231" si="274">K207*K233</f>
        <v>0</v>
      </c>
      <c r="L231">
        <f t="shared" si="274"/>
        <v>0</v>
      </c>
      <c r="M231">
        <f t="shared" si="274"/>
        <v>0</v>
      </c>
      <c r="N231">
        <f t="shared" si="274"/>
        <v>0</v>
      </c>
    </row>
    <row r="232" spans="1:14" x14ac:dyDescent="0.2">
      <c r="A232" s="46" t="s">
        <v>128</v>
      </c>
      <c r="J232" s="68">
        <v>0</v>
      </c>
      <c r="K232" s="68">
        <v>0</v>
      </c>
      <c r="L232" s="68">
        <v>0</v>
      </c>
      <c r="M232" s="68">
        <v>0</v>
      </c>
      <c r="N232" s="68">
        <v>0</v>
      </c>
    </row>
    <row r="233" spans="1:14" x14ac:dyDescent="0.2">
      <c r="A233" s="46" t="s">
        <v>132</v>
      </c>
      <c r="J233" s="64">
        <f>I233</f>
        <v>0</v>
      </c>
      <c r="K233" s="64">
        <f t="shared" ref="K233:N233" si="275">J233</f>
        <v>0</v>
      </c>
      <c r="L233" s="64">
        <f t="shared" si="275"/>
        <v>0</v>
      </c>
      <c r="M233" s="64">
        <f t="shared" si="275"/>
        <v>0</v>
      </c>
      <c r="N233" s="64">
        <f t="shared" si="275"/>
        <v>0</v>
      </c>
    </row>
    <row r="234" spans="1:14" x14ac:dyDescent="0.2">
      <c r="A234" s="74" t="s">
        <v>140</v>
      </c>
      <c r="B234">
        <v>205</v>
      </c>
      <c r="C234">
        <v>223</v>
      </c>
      <c r="D234">
        <v>223</v>
      </c>
      <c r="J234">
        <f>J207*J236</f>
        <v>0</v>
      </c>
      <c r="K234">
        <f t="shared" ref="K234:N234" si="276">K207*K236</f>
        <v>0</v>
      </c>
      <c r="L234">
        <f t="shared" si="276"/>
        <v>0</v>
      </c>
      <c r="M234">
        <f t="shared" si="276"/>
        <v>0</v>
      </c>
      <c r="N234">
        <f t="shared" si="276"/>
        <v>0</v>
      </c>
    </row>
    <row r="235" spans="1:14" x14ac:dyDescent="0.2">
      <c r="A235" s="46" t="s">
        <v>128</v>
      </c>
      <c r="B235" t="s">
        <v>193</v>
      </c>
      <c r="C235" s="64">
        <f>C234/B234-1</f>
        <v>8.7804878048780566E-2</v>
      </c>
      <c r="D235" s="64">
        <f>D234/C234-1</f>
        <v>0</v>
      </c>
      <c r="J235" s="47" t="e">
        <f>J234/I234-1</f>
        <v>#DIV/0!</v>
      </c>
      <c r="K235" s="47" t="e">
        <f t="shared" ref="K235:N235" si="277">K234/J234-1</f>
        <v>#DIV/0!</v>
      </c>
      <c r="L235" s="47" t="e">
        <f t="shared" si="277"/>
        <v>#DIV/0!</v>
      </c>
      <c r="M235" s="47" t="e">
        <f t="shared" si="277"/>
        <v>#DIV/0!</v>
      </c>
      <c r="N235" s="47" t="e">
        <f t="shared" si="277"/>
        <v>#DIV/0!</v>
      </c>
    </row>
    <row r="236" spans="1:14" x14ac:dyDescent="0.2">
      <c r="A236" s="46" t="s">
        <v>132</v>
      </c>
      <c r="B236" s="64">
        <f>B234/B207</f>
        <v>0.27152317880794702</v>
      </c>
      <c r="C236" s="64">
        <f t="shared" ref="C236:D236" si="278">C234/C207</f>
        <v>0.25661680092059841</v>
      </c>
      <c r="D236" s="64">
        <f t="shared" si="278"/>
        <v>0.21992110453648916</v>
      </c>
      <c r="J236" s="64">
        <f>I236</f>
        <v>0</v>
      </c>
      <c r="K236" s="64">
        <f t="shared" ref="K236:N236" si="279">J236</f>
        <v>0</v>
      </c>
      <c r="L236" s="64">
        <f t="shared" si="279"/>
        <v>0</v>
      </c>
      <c r="M236" s="64">
        <f t="shared" si="279"/>
        <v>0</v>
      </c>
      <c r="N236" s="64">
        <f t="shared" si="279"/>
        <v>0</v>
      </c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  <c r="J238">
        <f>I240+I244+I248</f>
        <v>0</v>
      </c>
      <c r="K238">
        <f t="shared" ref="K238:N238" si="280">J240+J244+J248</f>
        <v>0</v>
      </c>
      <c r="L238">
        <f t="shared" si="280"/>
        <v>0</v>
      </c>
      <c r="M238">
        <f t="shared" si="280"/>
        <v>0</v>
      </c>
      <c r="N238">
        <f t="shared" si="280"/>
        <v>0</v>
      </c>
    </row>
    <row r="239" spans="1:14" x14ac:dyDescent="0.2">
      <c r="A239" s="44" t="s">
        <v>128</v>
      </c>
      <c r="B239" t="s">
        <v>193</v>
      </c>
      <c r="C239" s="64">
        <f>C238/B238-1</f>
        <v>-5.0538737814263768E-2</v>
      </c>
      <c r="D239" s="64">
        <f>D238/C238-1</f>
        <v>7.9437989732504821E-2</v>
      </c>
      <c r="J239" s="63" t="e">
        <f>J238/I238-1</f>
        <v>#DIV/0!</v>
      </c>
      <c r="K239" s="63" t="e">
        <f t="shared" ref="K239:N239" si="281">K238/J238-1</f>
        <v>#DIV/0!</v>
      </c>
      <c r="L239" s="63" t="e">
        <f t="shared" si="281"/>
        <v>#DIV/0!</v>
      </c>
      <c r="M239" s="63" t="e">
        <f t="shared" si="281"/>
        <v>#DIV/0!</v>
      </c>
      <c r="N239" s="63" t="e">
        <f t="shared" si="281"/>
        <v>#DIV/0!</v>
      </c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  <c r="J240">
        <f>I240</f>
        <v>0</v>
      </c>
      <c r="K240">
        <f t="shared" ref="K240:N240" si="282">J240</f>
        <v>0</v>
      </c>
      <c r="L240">
        <f t="shared" si="282"/>
        <v>0</v>
      </c>
      <c r="M240">
        <f t="shared" si="282"/>
        <v>0</v>
      </c>
      <c r="N240">
        <f t="shared" si="282"/>
        <v>0</v>
      </c>
    </row>
    <row r="241" spans="1:14" x14ac:dyDescent="0.2">
      <c r="A241" s="46" t="s">
        <v>128</v>
      </c>
      <c r="B241" t="s">
        <v>193</v>
      </c>
      <c r="C241" s="64">
        <f>C240/B240-1</f>
        <v>-3.9757667550170406E-2</v>
      </c>
      <c r="D241" s="64">
        <f>D240/C240-1</f>
        <v>0.11041009463722395</v>
      </c>
      <c r="J241" s="65">
        <f>J242+J243</f>
        <v>0</v>
      </c>
      <c r="K241" s="65">
        <f t="shared" ref="K241:N241" si="283">K242+K243</f>
        <v>0</v>
      </c>
      <c r="L241" s="65">
        <f t="shared" si="283"/>
        <v>0</v>
      </c>
      <c r="M241" s="65">
        <f t="shared" si="283"/>
        <v>0</v>
      </c>
      <c r="N241" s="65">
        <f t="shared" si="283"/>
        <v>0</v>
      </c>
    </row>
    <row r="242" spans="1:14" x14ac:dyDescent="0.2">
      <c r="A242" s="44" t="s">
        <v>136</v>
      </c>
      <c r="B242" s="64">
        <v>0</v>
      </c>
      <c r="C242" s="64">
        <v>-0.04</v>
      </c>
      <c r="D242" s="64">
        <v>0.11</v>
      </c>
      <c r="J242" s="49">
        <v>0</v>
      </c>
      <c r="K242" s="49">
        <f t="shared" ref="K242:N243" si="284">+J242</f>
        <v>0</v>
      </c>
      <c r="L242" s="49">
        <f t="shared" si="284"/>
        <v>0</v>
      </c>
      <c r="M242" s="49">
        <f t="shared" si="284"/>
        <v>0</v>
      </c>
      <c r="N242" s="49">
        <f t="shared" si="284"/>
        <v>0</v>
      </c>
    </row>
    <row r="243" spans="1:14" x14ac:dyDescent="0.2">
      <c r="A243" s="44" t="s">
        <v>137</v>
      </c>
      <c r="B243" t="s">
        <v>193</v>
      </c>
      <c r="C243" s="64">
        <f>C241-C242</f>
        <v>2.4233244982959506E-4</v>
      </c>
      <c r="D243" s="64">
        <f>D241-D242</f>
        <v>4.100946372239539E-4</v>
      </c>
      <c r="J243" s="49">
        <v>0</v>
      </c>
      <c r="K243" s="49">
        <f t="shared" si="284"/>
        <v>0</v>
      </c>
      <c r="L243" s="49">
        <f t="shared" si="284"/>
        <v>0</v>
      </c>
      <c r="M243" s="49">
        <f t="shared" si="284"/>
        <v>0</v>
      </c>
      <c r="N243" s="49">
        <f t="shared" si="284"/>
        <v>0</v>
      </c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  <c r="J244">
        <f>I244</f>
        <v>0</v>
      </c>
      <c r="K244">
        <f t="shared" ref="K244:N244" si="285">J244</f>
        <v>0</v>
      </c>
      <c r="L244">
        <f t="shared" si="285"/>
        <v>0</v>
      </c>
      <c r="M244">
        <f t="shared" si="285"/>
        <v>0</v>
      </c>
      <c r="N244">
        <f t="shared" si="285"/>
        <v>0</v>
      </c>
    </row>
    <row r="245" spans="1:14" x14ac:dyDescent="0.2">
      <c r="A245" s="44" t="s">
        <v>128</v>
      </c>
      <c r="B245" t="s">
        <v>193</v>
      </c>
      <c r="C245" s="64">
        <f>C244/B244-1</f>
        <v>-7.2477962781586691E-2</v>
      </c>
      <c r="D245" s="64">
        <f>D244/C244-1</f>
        <v>2.0063357972544882E-2</v>
      </c>
      <c r="J245" s="65">
        <f>J246+J247</f>
        <v>0</v>
      </c>
      <c r="K245" s="65">
        <f t="shared" ref="K245:N245" si="286">K246+K247</f>
        <v>0</v>
      </c>
      <c r="L245" s="65">
        <f t="shared" si="286"/>
        <v>0</v>
      </c>
      <c r="M245" s="65">
        <f t="shared" si="286"/>
        <v>0</v>
      </c>
      <c r="N245" s="65">
        <f t="shared" si="286"/>
        <v>0</v>
      </c>
    </row>
    <row r="246" spans="1:14" x14ac:dyDescent="0.2">
      <c r="A246" s="44" t="s">
        <v>136</v>
      </c>
      <c r="B246" s="64">
        <v>-0.04</v>
      </c>
      <c r="C246" s="64">
        <v>-7.0000000000000007E-2</v>
      </c>
      <c r="D246" s="64">
        <v>0.02</v>
      </c>
      <c r="J246" s="66">
        <v>0</v>
      </c>
      <c r="K246" s="66">
        <v>0</v>
      </c>
      <c r="L246" s="66">
        <v>0</v>
      </c>
      <c r="M246" s="66">
        <v>0</v>
      </c>
      <c r="N246" s="66">
        <v>0</v>
      </c>
    </row>
    <row r="247" spans="1:14" x14ac:dyDescent="0.2">
      <c r="A247" s="44" t="s">
        <v>137</v>
      </c>
      <c r="B247" t="s">
        <v>193</v>
      </c>
      <c r="C247" s="64">
        <f>C245-C246</f>
        <v>-2.4779627815866845E-3</v>
      </c>
      <c r="D247" s="64">
        <f>D245-D246</f>
        <v>6.335797254488143E-5</v>
      </c>
      <c r="J247" s="66">
        <v>0</v>
      </c>
      <c r="K247" s="66">
        <v>0</v>
      </c>
      <c r="L247" s="66">
        <v>0</v>
      </c>
      <c r="M247" s="66">
        <v>0</v>
      </c>
      <c r="N247" s="66">
        <v>0</v>
      </c>
    </row>
    <row r="248" spans="1:14" x14ac:dyDescent="0.2">
      <c r="A248" s="45" t="s">
        <v>114</v>
      </c>
      <c r="B248">
        <v>236</v>
      </c>
      <c r="C248">
        <v>218</v>
      </c>
      <c r="D248">
        <v>213</v>
      </c>
      <c r="J248">
        <f>I248</f>
        <v>0</v>
      </c>
      <c r="K248">
        <f t="shared" ref="K248:N248" si="287">J248</f>
        <v>0</v>
      </c>
      <c r="L248">
        <f t="shared" si="287"/>
        <v>0</v>
      </c>
      <c r="M248">
        <f t="shared" si="287"/>
        <v>0</v>
      </c>
      <c r="N248">
        <f t="shared" si="287"/>
        <v>0</v>
      </c>
    </row>
    <row r="249" spans="1:14" x14ac:dyDescent="0.2">
      <c r="A249" s="44" t="s">
        <v>128</v>
      </c>
      <c r="B249" t="s">
        <v>193</v>
      </c>
      <c r="C249" s="64">
        <f>C248/B248-1</f>
        <v>-7.6271186440677985E-2</v>
      </c>
      <c r="D249" s="64">
        <f>D248/C248-1</f>
        <v>-2.2935779816513735E-2</v>
      </c>
      <c r="J249" s="65">
        <f>J250+J251</f>
        <v>0</v>
      </c>
      <c r="K249" s="65">
        <f t="shared" ref="K249:N249" si="288">K250+K251</f>
        <v>0</v>
      </c>
      <c r="L249" s="65">
        <f t="shared" si="288"/>
        <v>0</v>
      </c>
      <c r="M249" s="65">
        <f t="shared" si="288"/>
        <v>0</v>
      </c>
      <c r="N249" s="65">
        <f t="shared" si="288"/>
        <v>0</v>
      </c>
    </row>
    <row r="250" spans="1:14" x14ac:dyDescent="0.2">
      <c r="A250" s="44" t="s">
        <v>136</v>
      </c>
      <c r="B250" s="64">
        <v>-0.04</v>
      </c>
      <c r="C250" s="64">
        <v>-0.08</v>
      </c>
      <c r="D250" s="64">
        <v>-0.02</v>
      </c>
      <c r="J250" s="66">
        <v>0</v>
      </c>
      <c r="K250" s="66">
        <v>0</v>
      </c>
      <c r="L250" s="66">
        <v>0</v>
      </c>
      <c r="M250" s="66">
        <v>0</v>
      </c>
      <c r="N250" s="66">
        <v>0</v>
      </c>
    </row>
    <row r="251" spans="1:14" x14ac:dyDescent="0.2">
      <c r="A251" s="44" t="s">
        <v>137</v>
      </c>
      <c r="B251" t="s">
        <v>193</v>
      </c>
      <c r="C251" s="64">
        <f>C249-C250</f>
        <v>3.7288135593220167E-3</v>
      </c>
      <c r="D251" s="64">
        <f>D249-D250</f>
        <v>-2.9357798165137346E-3</v>
      </c>
      <c r="J251" s="66">
        <v>0</v>
      </c>
      <c r="K251" s="66">
        <v>0</v>
      </c>
      <c r="L251" s="66">
        <v>0</v>
      </c>
      <c r="M251" s="66">
        <v>0</v>
      </c>
      <c r="N251" s="66">
        <v>0</v>
      </c>
    </row>
    <row r="252" spans="1:14" x14ac:dyDescent="0.2">
      <c r="A252" s="9" t="s">
        <v>129</v>
      </c>
      <c r="B252">
        <f>B255+B259</f>
        <v>845</v>
      </c>
      <c r="C252">
        <f t="shared" ref="C252:D252" si="289">C255+C259</f>
        <v>917</v>
      </c>
      <c r="D252">
        <f t="shared" si="289"/>
        <v>854</v>
      </c>
      <c r="J252" s="48">
        <f>+J238*J254</f>
        <v>0</v>
      </c>
      <c r="K252" s="48">
        <f t="shared" ref="K252:N252" si="290">+K238*K254</f>
        <v>0</v>
      </c>
      <c r="L252" s="48">
        <f t="shared" si="290"/>
        <v>0</v>
      </c>
      <c r="M252" s="48">
        <f t="shared" si="290"/>
        <v>0</v>
      </c>
      <c r="N252" s="48">
        <f t="shared" si="290"/>
        <v>0</v>
      </c>
    </row>
    <row r="253" spans="1:14" x14ac:dyDescent="0.2">
      <c r="A253" s="46" t="s">
        <v>128</v>
      </c>
      <c r="B253" t="s">
        <v>193</v>
      </c>
      <c r="C253" s="64">
        <f>C252/B252-1</f>
        <v>8.5207100591715879E-2</v>
      </c>
      <c r="D253" s="64">
        <f>D252/C252-1</f>
        <v>-6.8702290076335881E-2</v>
      </c>
      <c r="J253" s="68">
        <v>0</v>
      </c>
      <c r="K253" s="68">
        <v>0</v>
      </c>
      <c r="L253" s="68">
        <v>0</v>
      </c>
      <c r="M253" s="68">
        <v>0</v>
      </c>
      <c r="N253" s="68">
        <v>0</v>
      </c>
    </row>
    <row r="254" spans="1:14" x14ac:dyDescent="0.2">
      <c r="A254" s="46" t="s">
        <v>130</v>
      </c>
      <c r="B254" s="64">
        <f>B252/B238</f>
        <v>0.2167778347870703</v>
      </c>
      <c r="C254" s="64">
        <f t="shared" ref="C254:D254" si="291">C252/C238</f>
        <v>0.24777087273709808</v>
      </c>
      <c r="D254" s="64">
        <f t="shared" si="291"/>
        <v>0.21376720901126409</v>
      </c>
      <c r="J254" s="67">
        <f>I254</f>
        <v>0</v>
      </c>
      <c r="K254" s="67">
        <f t="shared" ref="K254:N254" si="292">J254</f>
        <v>0</v>
      </c>
      <c r="L254" s="67">
        <f t="shared" si="292"/>
        <v>0</v>
      </c>
      <c r="M254" s="67">
        <f t="shared" si="292"/>
        <v>0</v>
      </c>
      <c r="N254" s="67">
        <f t="shared" si="292"/>
        <v>0</v>
      </c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>
        <f>J258*J265</f>
        <v>0</v>
      </c>
      <c r="K255" s="48">
        <f t="shared" ref="K255:N255" si="293">+K258*K265</f>
        <v>0</v>
      </c>
      <c r="L255" s="48">
        <f t="shared" si="293"/>
        <v>0</v>
      </c>
      <c r="M255" s="48">
        <f t="shared" si="293"/>
        <v>0</v>
      </c>
      <c r="N255" s="48">
        <f t="shared" si="293"/>
        <v>0</v>
      </c>
    </row>
    <row r="256" spans="1:14" x14ac:dyDescent="0.2">
      <c r="A256" s="46" t="s">
        <v>128</v>
      </c>
      <c r="B256" t="s">
        <v>193</v>
      </c>
      <c r="C256" s="64">
        <f>C255/B255-1</f>
        <v>-7.407407407407407E-2</v>
      </c>
      <c r="D256" s="64">
        <f>D255/C255-1</f>
        <v>0.52</v>
      </c>
      <c r="J256" s="68">
        <v>0</v>
      </c>
      <c r="K256" s="68">
        <v>0</v>
      </c>
      <c r="L256" s="68">
        <v>0</v>
      </c>
      <c r="M256" s="68">
        <v>0</v>
      </c>
      <c r="N256" s="68">
        <v>0</v>
      </c>
    </row>
    <row r="257" spans="1:14" x14ac:dyDescent="0.2">
      <c r="A257" s="46" t="s">
        <v>132</v>
      </c>
      <c r="B257" s="64">
        <f>B255/B238</f>
        <v>6.926629040533607E-3</v>
      </c>
      <c r="C257" s="64">
        <f t="shared" ref="C257:D257" si="294">C255/C238</f>
        <v>6.754931099702783E-3</v>
      </c>
      <c r="D257" s="64">
        <f t="shared" si="294"/>
        <v>9.5118898623279095E-3</v>
      </c>
      <c r="J257" s="64">
        <f>I257</f>
        <v>0</v>
      </c>
      <c r="K257" s="64">
        <f t="shared" ref="K257:N258" si="295">J257</f>
        <v>0</v>
      </c>
      <c r="L257" s="64">
        <f t="shared" si="295"/>
        <v>0</v>
      </c>
      <c r="M257" s="64">
        <f t="shared" si="295"/>
        <v>0</v>
      </c>
      <c r="N257" s="64">
        <f t="shared" si="295"/>
        <v>0</v>
      </c>
    </row>
    <row r="258" spans="1:14" x14ac:dyDescent="0.2">
      <c r="A258" s="46" t="s">
        <v>139</v>
      </c>
      <c r="J258" s="64">
        <f>I258</f>
        <v>0</v>
      </c>
      <c r="K258" s="64">
        <f t="shared" si="295"/>
        <v>0</v>
      </c>
      <c r="L258" s="64">
        <f t="shared" si="295"/>
        <v>0</v>
      </c>
      <c r="M258" s="64">
        <f t="shared" si="295"/>
        <v>0</v>
      </c>
      <c r="N258" s="64">
        <f t="shared" si="295"/>
        <v>0</v>
      </c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>
        <f>J252-J255</f>
        <v>0</v>
      </c>
      <c r="K259" s="59">
        <f t="shared" ref="K259:N259" si="296">K252-K255</f>
        <v>0</v>
      </c>
      <c r="L259" s="59">
        <f t="shared" si="296"/>
        <v>0</v>
      </c>
      <c r="M259" s="59">
        <f t="shared" si="296"/>
        <v>0</v>
      </c>
      <c r="N259" s="59">
        <f t="shared" si="296"/>
        <v>0</v>
      </c>
    </row>
    <row r="260" spans="1:14" x14ac:dyDescent="0.2">
      <c r="A260" s="46" t="s">
        <v>128</v>
      </c>
      <c r="B260" t="s">
        <v>193</v>
      </c>
      <c r="C260" s="64">
        <f>C259/B259-1</f>
        <v>9.0464547677261642E-2</v>
      </c>
      <c r="D260" s="64">
        <f>D259/C259-1</f>
        <v>-8.5201793721973118E-2</v>
      </c>
      <c r="J260" s="47" t="str">
        <f t="shared" ref="J260:N260" si="297">+IFERROR(J259/I259-1,"nm")</f>
        <v>nm</v>
      </c>
      <c r="K260" s="47" t="str">
        <f t="shared" si="297"/>
        <v>nm</v>
      </c>
      <c r="L260" s="47" t="str">
        <f t="shared" si="297"/>
        <v>nm</v>
      </c>
      <c r="M260" s="47" t="str">
        <f t="shared" si="297"/>
        <v>nm</v>
      </c>
      <c r="N260" s="47" t="str">
        <f t="shared" si="297"/>
        <v>nm</v>
      </c>
    </row>
    <row r="261" spans="1:14" x14ac:dyDescent="0.2">
      <c r="A261" s="46" t="s">
        <v>130</v>
      </c>
      <c r="B261" s="64">
        <f>B259/B238</f>
        <v>0.20985120574653668</v>
      </c>
      <c r="C261" s="64">
        <f t="shared" ref="C261:D261" si="298">C259/C238</f>
        <v>0.24101594163739529</v>
      </c>
      <c r="D261" s="64">
        <f t="shared" si="298"/>
        <v>0.20425531914893616</v>
      </c>
      <c r="J261" s="64">
        <f>I261</f>
        <v>0</v>
      </c>
      <c r="K261" s="64">
        <f t="shared" ref="K261:N261" si="299">J261</f>
        <v>0</v>
      </c>
      <c r="L261" s="64">
        <f t="shared" si="299"/>
        <v>0</v>
      </c>
      <c r="M261" s="64">
        <f t="shared" si="299"/>
        <v>0</v>
      </c>
      <c r="N261" s="64">
        <f t="shared" si="299"/>
        <v>0</v>
      </c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  <c r="J262">
        <f>J238*J264</f>
        <v>0</v>
      </c>
      <c r="K262">
        <f t="shared" ref="K262:N262" si="300">K238*K264</f>
        <v>0</v>
      </c>
      <c r="L262">
        <f t="shared" si="300"/>
        <v>0</v>
      </c>
      <c r="M262">
        <f t="shared" si="300"/>
        <v>0</v>
      </c>
      <c r="N262">
        <f t="shared" si="300"/>
        <v>0</v>
      </c>
    </row>
    <row r="263" spans="1:14" x14ac:dyDescent="0.2">
      <c r="A263" s="46" t="s">
        <v>128</v>
      </c>
      <c r="J263" s="68">
        <v>0</v>
      </c>
      <c r="K263" s="68">
        <v>0</v>
      </c>
      <c r="L263" s="68">
        <v>0</v>
      </c>
      <c r="M263" s="68">
        <v>0</v>
      </c>
      <c r="N263" s="68">
        <v>0</v>
      </c>
    </row>
    <row r="264" spans="1:14" x14ac:dyDescent="0.2">
      <c r="A264" s="46" t="s">
        <v>132</v>
      </c>
      <c r="J264" s="64">
        <f>I264</f>
        <v>0</v>
      </c>
      <c r="K264" s="64">
        <f t="shared" ref="K264:N264" si="301">J264</f>
        <v>0</v>
      </c>
      <c r="L264" s="64">
        <f t="shared" si="301"/>
        <v>0</v>
      </c>
      <c r="M264" s="64">
        <f t="shared" si="301"/>
        <v>0</v>
      </c>
      <c r="N264" s="64">
        <f t="shared" si="301"/>
        <v>0</v>
      </c>
    </row>
    <row r="265" spans="1:14" x14ac:dyDescent="0.2">
      <c r="A265" s="74" t="s">
        <v>140</v>
      </c>
      <c r="B265">
        <v>103</v>
      </c>
      <c r="C265">
        <v>109</v>
      </c>
      <c r="D265">
        <v>120</v>
      </c>
      <c r="J265">
        <f>J238*J267</f>
        <v>0</v>
      </c>
      <c r="K265">
        <f t="shared" ref="K265:N265" si="302">K238*K267</f>
        <v>0</v>
      </c>
      <c r="L265">
        <f t="shared" si="302"/>
        <v>0</v>
      </c>
      <c r="M265">
        <f t="shared" si="302"/>
        <v>0</v>
      </c>
      <c r="N265">
        <f t="shared" si="302"/>
        <v>0</v>
      </c>
    </row>
    <row r="266" spans="1:14" x14ac:dyDescent="0.2">
      <c r="A266" s="46" t="s">
        <v>128</v>
      </c>
      <c r="B266" t="s">
        <v>193</v>
      </c>
      <c r="C266" s="64">
        <f>C265/B265-1</f>
        <v>5.8252427184465994E-2</v>
      </c>
      <c r="D266" s="64">
        <f>D265/C265-1</f>
        <v>0.10091743119266061</v>
      </c>
      <c r="J266" s="47" t="e">
        <f>J265/I265-1</f>
        <v>#DIV/0!</v>
      </c>
      <c r="K266" s="47" t="e">
        <f t="shared" ref="K266:N266" si="303">K265/J265-1</f>
        <v>#DIV/0!</v>
      </c>
      <c r="L266" s="47" t="e">
        <f t="shared" si="303"/>
        <v>#DIV/0!</v>
      </c>
      <c r="M266" s="47" t="e">
        <f t="shared" si="303"/>
        <v>#DIV/0!</v>
      </c>
      <c r="N266" s="47" t="e">
        <f t="shared" si="303"/>
        <v>#DIV/0!</v>
      </c>
    </row>
    <row r="267" spans="1:14" x14ac:dyDescent="0.2">
      <c r="A267" s="46" t="s">
        <v>132</v>
      </c>
      <c r="B267" s="64">
        <f>B265/B238</f>
        <v>2.642380708055413E-2</v>
      </c>
      <c r="C267" s="64">
        <f t="shared" ref="C267:D267" si="304">C265/C238</f>
        <v>2.9451499594704136E-2</v>
      </c>
      <c r="D267" s="64">
        <f t="shared" si="304"/>
        <v>3.0037546933667083E-2</v>
      </c>
      <c r="J267" s="64">
        <f>I267</f>
        <v>0</v>
      </c>
      <c r="K267" s="64">
        <f t="shared" ref="K267:N267" si="305">J267</f>
        <v>0</v>
      </c>
      <c r="L267" s="64">
        <f t="shared" si="305"/>
        <v>0</v>
      </c>
      <c r="M267" s="64">
        <f t="shared" si="305"/>
        <v>0</v>
      </c>
      <c r="N267" s="64">
        <f t="shared" si="305"/>
        <v>0</v>
      </c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>
        <f>I269*(1+J270)</f>
        <v>102</v>
      </c>
      <c r="K269">
        <f t="shared" ref="K269:N269" si="306">J269*(1+K270)</f>
        <v>102</v>
      </c>
      <c r="L269">
        <f t="shared" si="306"/>
        <v>102</v>
      </c>
      <c r="M269">
        <f t="shared" si="306"/>
        <v>102</v>
      </c>
      <c r="N269">
        <f t="shared" si="306"/>
        <v>102</v>
      </c>
    </row>
    <row r="270" spans="1:14" x14ac:dyDescent="0.2">
      <c r="A270" s="44" t="s">
        <v>128</v>
      </c>
      <c r="B270" t="s">
        <v>193</v>
      </c>
      <c r="C270" s="64">
        <f>C269/B269-1</f>
        <v>-0.36521739130434783</v>
      </c>
      <c r="D270" s="64">
        <f t="shared" ref="D270:I270" si="307">D269/C269-1</f>
        <v>0</v>
      </c>
      <c r="E270" s="64">
        <f t="shared" si="307"/>
        <v>0.20547945205479445</v>
      </c>
      <c r="F270" s="64">
        <f t="shared" si="307"/>
        <v>-0.52272727272727271</v>
      </c>
      <c r="G270" s="64">
        <f t="shared" si="307"/>
        <v>-0.2857142857142857</v>
      </c>
      <c r="H270" s="64">
        <f t="shared" si="307"/>
        <v>-0.16666666666666663</v>
      </c>
      <c r="I270" s="64">
        <f t="shared" si="307"/>
        <v>3.08</v>
      </c>
      <c r="J270" s="63">
        <v>0</v>
      </c>
      <c r="K270" s="63">
        <v>0</v>
      </c>
      <c r="L270" s="63">
        <v>0</v>
      </c>
      <c r="M270" s="63">
        <v>0</v>
      </c>
      <c r="N270" s="63">
        <v>0</v>
      </c>
    </row>
    <row r="271" spans="1:14" x14ac:dyDescent="0.2">
      <c r="A271" s="45" t="s">
        <v>112</v>
      </c>
      <c r="J271">
        <f>I271</f>
        <v>0</v>
      </c>
      <c r="K271">
        <f t="shared" ref="K271:N271" si="308">J271</f>
        <v>0</v>
      </c>
      <c r="L271">
        <f t="shared" si="308"/>
        <v>0</v>
      </c>
      <c r="M271">
        <f t="shared" si="308"/>
        <v>0</v>
      </c>
      <c r="N271">
        <f t="shared" si="308"/>
        <v>0</v>
      </c>
    </row>
    <row r="272" spans="1:14" x14ac:dyDescent="0.2">
      <c r="A272" s="46" t="s">
        <v>128</v>
      </c>
      <c r="J272" s="65">
        <f>J273+J274</f>
        <v>0</v>
      </c>
      <c r="K272" s="65">
        <f t="shared" ref="K272:N272" si="309">K273+K274</f>
        <v>0</v>
      </c>
      <c r="L272" s="65">
        <f t="shared" si="309"/>
        <v>0</v>
      </c>
      <c r="M272" s="65">
        <f t="shared" si="309"/>
        <v>0</v>
      </c>
      <c r="N272" s="65">
        <f t="shared" si="309"/>
        <v>0</v>
      </c>
    </row>
    <row r="273" spans="1:14" x14ac:dyDescent="0.2">
      <c r="A273" s="44" t="s">
        <v>136</v>
      </c>
      <c r="J273" s="49">
        <v>0</v>
      </c>
      <c r="K273" s="49">
        <f t="shared" ref="K273:N274" si="310">+J273</f>
        <v>0</v>
      </c>
      <c r="L273" s="49">
        <f t="shared" si="310"/>
        <v>0</v>
      </c>
      <c r="M273" s="49">
        <f t="shared" si="310"/>
        <v>0</v>
      </c>
      <c r="N273" s="49">
        <f t="shared" si="310"/>
        <v>0</v>
      </c>
    </row>
    <row r="274" spans="1:14" x14ac:dyDescent="0.2">
      <c r="A274" s="44" t="s">
        <v>137</v>
      </c>
      <c r="J274" s="49">
        <v>0</v>
      </c>
      <c r="K274" s="49">
        <f t="shared" si="310"/>
        <v>0</v>
      </c>
      <c r="L274" s="49">
        <f t="shared" si="310"/>
        <v>0</v>
      </c>
      <c r="M274" s="49">
        <f t="shared" si="310"/>
        <v>0</v>
      </c>
      <c r="N274" s="49">
        <f t="shared" si="310"/>
        <v>0</v>
      </c>
    </row>
    <row r="275" spans="1:14" x14ac:dyDescent="0.2">
      <c r="A275" s="45" t="s">
        <v>113</v>
      </c>
      <c r="J275">
        <f>I275</f>
        <v>0</v>
      </c>
      <c r="K275">
        <f t="shared" ref="K275:N275" si="311">J275</f>
        <v>0</v>
      </c>
      <c r="L275">
        <f t="shared" si="311"/>
        <v>0</v>
      </c>
      <c r="M275">
        <f t="shared" si="311"/>
        <v>0</v>
      </c>
      <c r="N275">
        <f t="shared" si="311"/>
        <v>0</v>
      </c>
    </row>
    <row r="276" spans="1:14" x14ac:dyDescent="0.2">
      <c r="A276" s="44" t="s">
        <v>128</v>
      </c>
      <c r="J276" s="65">
        <f>J277+J278</f>
        <v>0</v>
      </c>
      <c r="K276" s="65">
        <f t="shared" ref="K276:N276" si="312">K277+K278</f>
        <v>0</v>
      </c>
      <c r="L276" s="65">
        <f t="shared" si="312"/>
        <v>0</v>
      </c>
      <c r="M276" s="65">
        <f t="shared" si="312"/>
        <v>0</v>
      </c>
      <c r="N276" s="65">
        <f t="shared" si="312"/>
        <v>0</v>
      </c>
    </row>
    <row r="277" spans="1:14" x14ac:dyDescent="0.2">
      <c r="A277" s="44" t="s">
        <v>136</v>
      </c>
      <c r="J277" s="66">
        <v>0</v>
      </c>
      <c r="K277" s="66">
        <v>0</v>
      </c>
      <c r="L277" s="66">
        <v>0</v>
      </c>
      <c r="M277" s="66">
        <v>0</v>
      </c>
      <c r="N277" s="66">
        <v>0</v>
      </c>
    </row>
    <row r="278" spans="1:14" x14ac:dyDescent="0.2">
      <c r="A278" s="44" t="s">
        <v>137</v>
      </c>
      <c r="J278" s="66">
        <v>0</v>
      </c>
      <c r="K278" s="66">
        <v>0</v>
      </c>
      <c r="L278" s="66">
        <v>0</v>
      </c>
      <c r="M278" s="66">
        <v>0</v>
      </c>
      <c r="N278" s="66">
        <v>0</v>
      </c>
    </row>
    <row r="279" spans="1:14" x14ac:dyDescent="0.2">
      <c r="A279" s="45" t="s">
        <v>114</v>
      </c>
      <c r="J279">
        <f>I279</f>
        <v>0</v>
      </c>
      <c r="K279">
        <f t="shared" ref="K279:N279" si="313">J279</f>
        <v>0</v>
      </c>
      <c r="L279">
        <f t="shared" si="313"/>
        <v>0</v>
      </c>
      <c r="M279">
        <f t="shared" si="313"/>
        <v>0</v>
      </c>
      <c r="N279">
        <f t="shared" si="313"/>
        <v>0</v>
      </c>
    </row>
    <row r="280" spans="1:14" x14ac:dyDescent="0.2">
      <c r="A280" s="44" t="s">
        <v>128</v>
      </c>
      <c r="J280" s="65">
        <f>J281+J282</f>
        <v>0</v>
      </c>
      <c r="K280" s="65">
        <f t="shared" ref="K280:N280" si="314">K281+K282</f>
        <v>0</v>
      </c>
      <c r="L280" s="65">
        <f t="shared" si="314"/>
        <v>0</v>
      </c>
      <c r="M280" s="65">
        <f t="shared" si="314"/>
        <v>0</v>
      </c>
      <c r="N280" s="65">
        <f t="shared" si="314"/>
        <v>0</v>
      </c>
    </row>
    <row r="281" spans="1:14" x14ac:dyDescent="0.2">
      <c r="A281" s="44" t="s">
        <v>136</v>
      </c>
      <c r="J281" s="66">
        <v>0</v>
      </c>
      <c r="K281" s="66">
        <v>0</v>
      </c>
      <c r="L281" s="66">
        <v>0</v>
      </c>
      <c r="M281" s="66">
        <v>0</v>
      </c>
      <c r="N281" s="66">
        <v>0</v>
      </c>
    </row>
    <row r="282" spans="1:14" x14ac:dyDescent="0.2">
      <c r="A282" s="44" t="s">
        <v>137</v>
      </c>
      <c r="J282" s="66">
        <v>0</v>
      </c>
      <c r="K282" s="66">
        <v>0</v>
      </c>
      <c r="L282" s="66">
        <v>0</v>
      </c>
      <c r="M282" s="66">
        <v>0</v>
      </c>
      <c r="N282" s="66">
        <v>0</v>
      </c>
    </row>
    <row r="283" spans="1:14" x14ac:dyDescent="0.2">
      <c r="A283" s="9" t="s">
        <v>129</v>
      </c>
      <c r="B283">
        <f>B286+B290</f>
        <v>-2057</v>
      </c>
      <c r="C283">
        <f t="shared" ref="C283:I283" si="315">C286+C290</f>
        <v>-2366</v>
      </c>
      <c r="D283">
        <f t="shared" si="315"/>
        <v>-2444</v>
      </c>
      <c r="E283">
        <f t="shared" si="315"/>
        <v>-2441</v>
      </c>
      <c r="F283">
        <f t="shared" si="315"/>
        <v>-3067</v>
      </c>
      <c r="G283">
        <f t="shared" si="315"/>
        <v>-3254</v>
      </c>
      <c r="H283">
        <f t="shared" si="315"/>
        <v>-3434</v>
      </c>
      <c r="I283">
        <f t="shared" si="315"/>
        <v>-4042</v>
      </c>
      <c r="J283" s="48">
        <f>+J269*J285</f>
        <v>-4042</v>
      </c>
      <c r="K283" s="48">
        <f t="shared" ref="K283:N283" si="316">+K269*K285</f>
        <v>-4042</v>
      </c>
      <c r="L283" s="48">
        <f t="shared" si="316"/>
        <v>-4042</v>
      </c>
      <c r="M283" s="48">
        <f t="shared" si="316"/>
        <v>-4042</v>
      </c>
      <c r="N283" s="48">
        <f t="shared" si="316"/>
        <v>-4042</v>
      </c>
    </row>
    <row r="284" spans="1:14" x14ac:dyDescent="0.2">
      <c r="A284" s="46" t="s">
        <v>128</v>
      </c>
      <c r="B284" t="s">
        <v>193</v>
      </c>
      <c r="C284" s="64">
        <f>-(C283/B283-1)</f>
        <v>-0.15021876519202726</v>
      </c>
      <c r="D284" s="64">
        <f t="shared" ref="D284:I284" si="317">-(D283/C283-1)</f>
        <v>-3.2967032967033072E-2</v>
      </c>
      <c r="E284" s="64">
        <f t="shared" si="317"/>
        <v>1.2274959083469206E-3</v>
      </c>
      <c r="F284" s="64">
        <f t="shared" si="317"/>
        <v>-0.25645227365833678</v>
      </c>
      <c r="G284" s="64">
        <f t="shared" si="317"/>
        <v>-6.0971633518095869E-2</v>
      </c>
      <c r="H284" s="64">
        <f t="shared" si="317"/>
        <v>-5.5316533497234088E-2</v>
      </c>
      <c r="I284" s="64">
        <f t="shared" si="317"/>
        <v>-0.1770529994175889</v>
      </c>
      <c r="J284" s="68">
        <v>0</v>
      </c>
      <c r="K284" s="68">
        <v>0</v>
      </c>
      <c r="L284" s="68">
        <v>0</v>
      </c>
      <c r="M284" s="68">
        <v>0</v>
      </c>
      <c r="N284" s="68">
        <v>0</v>
      </c>
    </row>
    <row r="285" spans="1:14" x14ac:dyDescent="0.2">
      <c r="A285" s="46" t="s">
        <v>130</v>
      </c>
      <c r="B285" s="64">
        <f>B283/B269</f>
        <v>-17.88695652173913</v>
      </c>
      <c r="C285" s="64">
        <f t="shared" ref="C285:I285" si="318">C283/C269</f>
        <v>-32.410958904109592</v>
      </c>
      <c r="D285" s="64">
        <f t="shared" si="318"/>
        <v>-33.479452054794521</v>
      </c>
      <c r="E285" s="64">
        <f t="shared" si="318"/>
        <v>-27.738636363636363</v>
      </c>
      <c r="F285" s="64">
        <f t="shared" si="318"/>
        <v>-73.023809523809518</v>
      </c>
      <c r="G285" s="64">
        <f t="shared" si="318"/>
        <v>-108.46666666666667</v>
      </c>
      <c r="H285" s="64">
        <f t="shared" si="318"/>
        <v>-137.36000000000001</v>
      </c>
      <c r="I285" s="64">
        <f t="shared" si="318"/>
        <v>-39.627450980392155</v>
      </c>
      <c r="J285" s="67">
        <f>I285</f>
        <v>-39.627450980392155</v>
      </c>
      <c r="K285" s="67">
        <f t="shared" ref="K285:N285" si="319">J285</f>
        <v>-39.627450980392155</v>
      </c>
      <c r="L285" s="67">
        <f t="shared" si="319"/>
        <v>-39.627450980392155</v>
      </c>
      <c r="M285" s="67">
        <f t="shared" si="319"/>
        <v>-39.627450980392155</v>
      </c>
      <c r="N285" s="67">
        <f t="shared" si="319"/>
        <v>-39.627450980392155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J289*J296</f>
        <v>219.99999999999997</v>
      </c>
      <c r="K286" s="48">
        <f t="shared" ref="K286:N286" si="320">+K289*K296</f>
        <v>219.99999999999997</v>
      </c>
      <c r="L286" s="48">
        <f t="shared" si="320"/>
        <v>219.99999999999997</v>
      </c>
      <c r="M286" s="48">
        <f t="shared" si="320"/>
        <v>219.99999999999997</v>
      </c>
      <c r="N286" s="48">
        <f t="shared" si="320"/>
        <v>219.99999999999997</v>
      </c>
    </row>
    <row r="287" spans="1:14" x14ac:dyDescent="0.2">
      <c r="A287" s="46" t="s">
        <v>128</v>
      </c>
      <c r="B287" t="s">
        <v>193</v>
      </c>
      <c r="C287" s="64">
        <f>C286/B286-1</f>
        <v>9.5238095238095344E-2</v>
      </c>
      <c r="D287" s="64">
        <f t="shared" ref="D287:I287" si="321">D286/C286-1</f>
        <v>1.304347826086949E-2</v>
      </c>
      <c r="E287" s="64">
        <f t="shared" si="321"/>
        <v>-6.8669527896995763E-2</v>
      </c>
      <c r="F287" s="64">
        <f t="shared" si="321"/>
        <v>-0.10138248847926268</v>
      </c>
      <c r="G287" s="64">
        <f t="shared" si="321"/>
        <v>9.7435897435897534E-2</v>
      </c>
      <c r="H287" s="64">
        <f t="shared" si="321"/>
        <v>3.7383177570093462E-2</v>
      </c>
      <c r="I287" s="64">
        <f t="shared" si="321"/>
        <v>-9.009009009009028E-3</v>
      </c>
      <c r="J287" s="68">
        <v>0</v>
      </c>
      <c r="K287" s="68">
        <v>0</v>
      </c>
      <c r="L287" s="68">
        <v>0</v>
      </c>
      <c r="M287" s="68">
        <v>0</v>
      </c>
      <c r="N287" s="68">
        <v>0</v>
      </c>
    </row>
    <row r="288" spans="1:14" x14ac:dyDescent="0.2">
      <c r="A288" s="46" t="s">
        <v>132</v>
      </c>
      <c r="B288" s="64">
        <f>B286/B269</f>
        <v>1.826086956521739</v>
      </c>
      <c r="C288" s="64">
        <f t="shared" ref="C288:I288" si="322">C286/C269</f>
        <v>3.1506849315068495</v>
      </c>
      <c r="D288" s="64">
        <f t="shared" si="322"/>
        <v>3.1917808219178081</v>
      </c>
      <c r="E288" s="64">
        <f t="shared" si="322"/>
        <v>2.4659090909090908</v>
      </c>
      <c r="F288" s="64">
        <f t="shared" si="322"/>
        <v>4.6428571428571432</v>
      </c>
      <c r="G288" s="64">
        <f t="shared" si="322"/>
        <v>7.1333333333333337</v>
      </c>
      <c r="H288" s="64">
        <f t="shared" si="322"/>
        <v>8.8800000000000008</v>
      </c>
      <c r="I288" s="64">
        <f t="shared" si="322"/>
        <v>2.1568627450980391</v>
      </c>
      <c r="J288" s="64">
        <f>J286/J269</f>
        <v>2.1568627450980391</v>
      </c>
      <c r="K288" s="64">
        <f t="shared" ref="K288:N288" si="323">K286/K269</f>
        <v>2.1568627450980391</v>
      </c>
      <c r="L288" s="64">
        <f t="shared" si="323"/>
        <v>2.1568627450980391</v>
      </c>
      <c r="M288" s="64">
        <f t="shared" si="323"/>
        <v>2.1568627450980391</v>
      </c>
      <c r="N288" s="64">
        <f t="shared" si="323"/>
        <v>2.1568627450980391</v>
      </c>
    </row>
    <row r="289" spans="1:14" x14ac:dyDescent="0.2">
      <c r="A289" s="46" t="s">
        <v>139</v>
      </c>
      <c r="B289" s="64">
        <f>B286/B296</f>
        <v>0.43388429752066116</v>
      </c>
      <c r="C289" s="64">
        <f t="shared" ref="C289:I289" si="324">C286/C296</f>
        <v>0.45009784735812131</v>
      </c>
      <c r="D289" s="64">
        <f t="shared" si="324"/>
        <v>0.43714821763602252</v>
      </c>
      <c r="E289" s="64">
        <f t="shared" si="324"/>
        <v>0.36348408710217756</v>
      </c>
      <c r="F289" s="64">
        <f t="shared" si="324"/>
        <v>0.2932330827067669</v>
      </c>
      <c r="G289" s="64">
        <f t="shared" si="324"/>
        <v>0.25783132530120484</v>
      </c>
      <c r="H289" s="64">
        <f t="shared" si="324"/>
        <v>0.2846153846153846</v>
      </c>
      <c r="I289" s="64">
        <f t="shared" si="324"/>
        <v>0.27883396704689478</v>
      </c>
      <c r="J289" s="64">
        <f>I289</f>
        <v>0.27883396704689478</v>
      </c>
      <c r="K289" s="64">
        <f t="shared" ref="K289:N289" si="325">J289</f>
        <v>0.27883396704689478</v>
      </c>
      <c r="L289" s="64">
        <f t="shared" si="325"/>
        <v>0.27883396704689478</v>
      </c>
      <c r="M289" s="64">
        <f t="shared" si="325"/>
        <v>0.27883396704689478</v>
      </c>
      <c r="N289" s="64">
        <f t="shared" si="325"/>
        <v>0.27883396704689478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-4262</v>
      </c>
      <c r="K290" s="59">
        <f t="shared" ref="K290:N290" si="326">K283-K286</f>
        <v>-4262</v>
      </c>
      <c r="L290" s="59">
        <f t="shared" si="326"/>
        <v>-4262</v>
      </c>
      <c r="M290" s="59">
        <f t="shared" si="326"/>
        <v>-4262</v>
      </c>
      <c r="N290" s="59">
        <f t="shared" si="326"/>
        <v>-4262</v>
      </c>
    </row>
    <row r="291" spans="1:14" x14ac:dyDescent="0.2">
      <c r="A291" s="46" t="s">
        <v>128</v>
      </c>
      <c r="B291" t="s">
        <v>193</v>
      </c>
      <c r="C291" s="64">
        <f>(C290/B290)-1</f>
        <v>0.145125716806352</v>
      </c>
      <c r="D291" s="64">
        <f t="shared" ref="D291:I291" si="327">D290/C290-1</f>
        <v>3.1201848998459125E-2</v>
      </c>
      <c r="E291" s="64">
        <f t="shared" si="327"/>
        <v>-7.097497198356395E-3</v>
      </c>
      <c r="F291" s="64">
        <f t="shared" si="327"/>
        <v>0.22723852520692245</v>
      </c>
      <c r="G291" s="64">
        <f t="shared" si="327"/>
        <v>6.3151440833844275E-2</v>
      </c>
      <c r="H291" s="64">
        <f t="shared" si="327"/>
        <v>5.4209919261822392E-2</v>
      </c>
      <c r="I291" s="64">
        <f t="shared" si="327"/>
        <v>0.16575492341356668</v>
      </c>
      <c r="J291" s="47">
        <f t="shared" ref="J291:N291" si="328">+IFERROR(J290/I290-1,"nm")</f>
        <v>0</v>
      </c>
      <c r="K291" s="47">
        <f t="shared" si="328"/>
        <v>0</v>
      </c>
      <c r="L291" s="47">
        <f t="shared" si="328"/>
        <v>0</v>
      </c>
      <c r="M291" s="47">
        <f t="shared" si="328"/>
        <v>0</v>
      </c>
      <c r="N291" s="47">
        <f t="shared" si="328"/>
        <v>0</v>
      </c>
    </row>
    <row r="292" spans="1:14" x14ac:dyDescent="0.2">
      <c r="A292" s="46" t="s">
        <v>130</v>
      </c>
      <c r="B292" s="64">
        <f>B290/B269</f>
        <v>-19.713043478260868</v>
      </c>
      <c r="C292" s="64">
        <f t="shared" ref="C292:I292" si="329">C290/C269</f>
        <v>-35.561643835616437</v>
      </c>
      <c r="D292" s="64">
        <f t="shared" si="329"/>
        <v>-36.671232876712331</v>
      </c>
      <c r="E292" s="64">
        <f t="shared" si="329"/>
        <v>-30.204545454545453</v>
      </c>
      <c r="F292" s="64">
        <f t="shared" si="329"/>
        <v>-77.666666666666671</v>
      </c>
      <c r="G292" s="64">
        <f t="shared" si="329"/>
        <v>-115.6</v>
      </c>
      <c r="H292" s="64">
        <f t="shared" si="329"/>
        <v>-146.24</v>
      </c>
      <c r="I292" s="64">
        <f t="shared" si="329"/>
        <v>-41.784313725490193</v>
      </c>
      <c r="J292" s="64">
        <f>I292</f>
        <v>-41.784313725490193</v>
      </c>
      <c r="K292" s="64">
        <f t="shared" ref="K292:N293" si="330">J292</f>
        <v>-41.784313725490193</v>
      </c>
      <c r="L292" s="64">
        <f t="shared" si="330"/>
        <v>-41.784313725490193</v>
      </c>
      <c r="M292" s="64">
        <f t="shared" si="330"/>
        <v>-41.784313725490193</v>
      </c>
      <c r="N292" s="64">
        <f t="shared" si="330"/>
        <v>-41.784313725490193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si="330"/>
        <v>222</v>
      </c>
      <c r="L293">
        <f t="shared" si="330"/>
        <v>222</v>
      </c>
      <c r="M293">
        <f t="shared" si="330"/>
        <v>222</v>
      </c>
      <c r="N293">
        <f t="shared" si="330"/>
        <v>222</v>
      </c>
    </row>
    <row r="294" spans="1:14" x14ac:dyDescent="0.2">
      <c r="A294" s="46" t="s">
        <v>128</v>
      </c>
      <c r="J294" s="68">
        <v>0</v>
      </c>
      <c r="K294" s="68">
        <v>0</v>
      </c>
      <c r="L294" s="68">
        <v>0</v>
      </c>
      <c r="M294" s="68">
        <v>0</v>
      </c>
      <c r="N294" s="68">
        <v>0</v>
      </c>
    </row>
    <row r="295" spans="1:14" x14ac:dyDescent="0.2">
      <c r="A295" s="46" t="s">
        <v>132</v>
      </c>
      <c r="J295" s="64">
        <f>I295</f>
        <v>0</v>
      </c>
      <c r="K295" s="64">
        <f t="shared" ref="K295:N295" si="331">J295</f>
        <v>0</v>
      </c>
      <c r="L295" s="64">
        <f t="shared" si="331"/>
        <v>0</v>
      </c>
      <c r="M295" s="64">
        <f t="shared" si="331"/>
        <v>0</v>
      </c>
      <c r="N295" s="64">
        <f t="shared" si="331"/>
        <v>0</v>
      </c>
    </row>
    <row r="296" spans="1:14" x14ac:dyDescent="0.2">
      <c r="A296" s="74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>
        <f>J269*J298</f>
        <v>789</v>
      </c>
      <c r="K296">
        <f t="shared" ref="K296:N296" si="332">K269*K298</f>
        <v>789</v>
      </c>
      <c r="L296">
        <f t="shared" si="332"/>
        <v>789</v>
      </c>
      <c r="M296">
        <f t="shared" si="332"/>
        <v>789</v>
      </c>
      <c r="N296">
        <f t="shared" si="332"/>
        <v>789</v>
      </c>
    </row>
    <row r="297" spans="1:14" x14ac:dyDescent="0.2">
      <c r="A297" s="46" t="s">
        <v>128</v>
      </c>
      <c r="B297" t="s">
        <v>193</v>
      </c>
      <c r="C297" s="64">
        <f>C296/B296-1</f>
        <v>5.5785123966942241E-2</v>
      </c>
      <c r="D297" s="64">
        <f t="shared" ref="D297:I297" si="333">D296/C296-1</f>
        <v>4.3052837573385627E-2</v>
      </c>
      <c r="E297" s="64">
        <f t="shared" si="333"/>
        <v>0.12007504690431525</v>
      </c>
      <c r="F297" s="64">
        <f t="shared" si="333"/>
        <v>0.11390284757118918</v>
      </c>
      <c r="G297" s="64">
        <f t="shared" si="333"/>
        <v>0.24812030075187974</v>
      </c>
      <c r="H297" s="64">
        <f t="shared" si="333"/>
        <v>-6.0240963855421659E-2</v>
      </c>
      <c r="I297" s="64">
        <f t="shared" si="333"/>
        <v>1.1538461538461497E-2</v>
      </c>
      <c r="J297" s="47">
        <f>J296/I296-1</f>
        <v>0</v>
      </c>
      <c r="K297" s="47">
        <f t="shared" ref="K297:N297" si="334">K296/J296-1</f>
        <v>0</v>
      </c>
      <c r="L297" s="47">
        <f t="shared" si="334"/>
        <v>0</v>
      </c>
      <c r="M297" s="47">
        <f t="shared" si="334"/>
        <v>0</v>
      </c>
      <c r="N297" s="47">
        <f t="shared" si="334"/>
        <v>0</v>
      </c>
    </row>
    <row r="298" spans="1:14" x14ac:dyDescent="0.2">
      <c r="A298" s="46" t="s">
        <v>132</v>
      </c>
      <c r="B298" s="64">
        <f>B296/B269</f>
        <v>4.2086956521739127</v>
      </c>
      <c r="C298" s="64">
        <f t="shared" ref="C298:I298" si="335">C296/C269</f>
        <v>7</v>
      </c>
      <c r="D298" s="64">
        <f t="shared" si="335"/>
        <v>7.3013698630136989</v>
      </c>
      <c r="E298" s="64">
        <f t="shared" si="335"/>
        <v>6.7840909090909092</v>
      </c>
      <c r="F298" s="64">
        <f t="shared" si="335"/>
        <v>15.833333333333334</v>
      </c>
      <c r="G298" s="64">
        <f t="shared" si="335"/>
        <v>27.666666666666668</v>
      </c>
      <c r="H298" s="64">
        <f t="shared" si="335"/>
        <v>31.2</v>
      </c>
      <c r="I298" s="64">
        <f t="shared" si="335"/>
        <v>7.7352941176470589</v>
      </c>
      <c r="J298" s="64">
        <f>I298</f>
        <v>7.7352941176470589</v>
      </c>
      <c r="K298" s="64">
        <f t="shared" ref="K298:N298" si="336">J298</f>
        <v>7.7352941176470589</v>
      </c>
      <c r="L298" s="64">
        <f t="shared" si="336"/>
        <v>7.7352941176470589</v>
      </c>
      <c r="M298" s="64">
        <f t="shared" si="336"/>
        <v>7.7352941176470589</v>
      </c>
      <c r="N298" s="64">
        <f t="shared" si="336"/>
        <v>7.7352941176470589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70">
        <f>J302+J306+J310+J314</f>
        <v>2346</v>
      </c>
      <c r="K300" s="70">
        <f t="shared" ref="K300:N300" si="337">K302+K306+K310+K314</f>
        <v>2346</v>
      </c>
      <c r="L300" s="70">
        <f t="shared" si="337"/>
        <v>2346</v>
      </c>
      <c r="M300" s="70">
        <f t="shared" si="337"/>
        <v>2346</v>
      </c>
      <c r="N300" s="70">
        <f t="shared" si="337"/>
        <v>2346</v>
      </c>
    </row>
    <row r="301" spans="1:14" x14ac:dyDescent="0.2">
      <c r="A301" s="44" t="s">
        <v>128</v>
      </c>
      <c r="B301" t="s">
        <v>193</v>
      </c>
      <c r="C301" s="64">
        <f>C300/B300-1</f>
        <v>-1.3622603430877955E-2</v>
      </c>
      <c r="D301" s="64">
        <f t="shared" ref="D301:H301" si="338">D300/C300-1</f>
        <v>4.4501278772378416E-2</v>
      </c>
      <c r="E301" s="64">
        <f t="shared" si="338"/>
        <v>-7.6395690499510338E-2</v>
      </c>
      <c r="F301" s="64">
        <f t="shared" si="338"/>
        <v>1.0604453870625585E-2</v>
      </c>
      <c r="G301" s="64">
        <f t="shared" si="338"/>
        <v>-3.147953830010497E-2</v>
      </c>
      <c r="H301" s="64">
        <f t="shared" si="338"/>
        <v>0.19447453954496208</v>
      </c>
      <c r="I301" s="64">
        <f>I300/H300-1</f>
        <v>6.3945578231292544E-2</v>
      </c>
      <c r="J301" s="63">
        <f>J300/I300-1</f>
        <v>0</v>
      </c>
      <c r="K301" s="63">
        <f t="shared" ref="K301:N301" si="339">K300/J300-1</f>
        <v>0</v>
      </c>
      <c r="L301" s="63">
        <f t="shared" si="339"/>
        <v>0</v>
      </c>
      <c r="M301" s="63">
        <f t="shared" si="339"/>
        <v>0</v>
      </c>
      <c r="N301" s="63">
        <f t="shared" si="339"/>
        <v>0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>
        <f>I302*(1+J303)</f>
        <v>2094</v>
      </c>
      <c r="K302">
        <f t="shared" ref="K302:N302" si="340">J302*(1+K303)</f>
        <v>2094</v>
      </c>
      <c r="L302">
        <f t="shared" si="340"/>
        <v>2094</v>
      </c>
      <c r="M302">
        <f t="shared" si="340"/>
        <v>2094</v>
      </c>
      <c r="N302">
        <f t="shared" si="340"/>
        <v>2094</v>
      </c>
    </row>
    <row r="303" spans="1:14" x14ac:dyDescent="0.2">
      <c r="A303" s="46" t="s">
        <v>128</v>
      </c>
      <c r="E303" t="s">
        <v>193</v>
      </c>
      <c r="F303" s="64">
        <f>F302/E302-1</f>
        <v>2.9174425822470429E-2</v>
      </c>
      <c r="G303" s="64">
        <f t="shared" ref="G303:I303" si="341">G302/F302-1</f>
        <v>-9.6501809408926498E-3</v>
      </c>
      <c r="H303" s="64">
        <f t="shared" si="341"/>
        <v>0.2095006090133984</v>
      </c>
      <c r="I303" s="64">
        <f t="shared" si="341"/>
        <v>5.4380664652567967E-2</v>
      </c>
      <c r="J303" s="65">
        <f>J304+J305</f>
        <v>0</v>
      </c>
      <c r="K303" s="65">
        <f t="shared" ref="K303:N303" si="342">K304+K305</f>
        <v>0</v>
      </c>
      <c r="L303" s="65">
        <f t="shared" si="342"/>
        <v>0</v>
      </c>
      <c r="M303" s="65">
        <f t="shared" si="342"/>
        <v>0</v>
      </c>
      <c r="N303" s="65">
        <f t="shared" si="342"/>
        <v>0</v>
      </c>
    </row>
    <row r="304" spans="1:14" x14ac:dyDescent="0.2">
      <c r="A304" s="44" t="s">
        <v>136</v>
      </c>
      <c r="E304" t="s">
        <v>193</v>
      </c>
      <c r="F304" s="64">
        <v>0.03</v>
      </c>
      <c r="G304" s="64">
        <v>-0.01</v>
      </c>
      <c r="H304" s="64">
        <v>0.21</v>
      </c>
      <c r="I304" s="64">
        <v>0.06</v>
      </c>
      <c r="J304" s="49">
        <v>0</v>
      </c>
      <c r="K304" s="49">
        <f t="shared" ref="K304:N305" si="343">+J304</f>
        <v>0</v>
      </c>
      <c r="L304" s="49">
        <f t="shared" si="343"/>
        <v>0</v>
      </c>
      <c r="M304" s="49">
        <f t="shared" si="343"/>
        <v>0</v>
      </c>
      <c r="N304" s="49">
        <f t="shared" si="343"/>
        <v>0</v>
      </c>
    </row>
    <row r="305" spans="1:14" x14ac:dyDescent="0.2">
      <c r="A305" s="44" t="s">
        <v>137</v>
      </c>
      <c r="E305" t="s">
        <v>193</v>
      </c>
      <c r="F305" s="71">
        <f>F303-F304</f>
        <v>-8.2557417752956996E-4</v>
      </c>
      <c r="G305" s="71">
        <f t="shared" ref="G305:I305" si="344">G303-G304</f>
        <v>3.4981905910735044E-4</v>
      </c>
      <c r="H305" s="71">
        <f t="shared" si="344"/>
        <v>-4.9939098660159442E-4</v>
      </c>
      <c r="I305" s="71">
        <f t="shared" si="344"/>
        <v>-5.6193353474320307E-3</v>
      </c>
      <c r="J305" s="49">
        <v>0</v>
      </c>
      <c r="K305" s="49">
        <f t="shared" si="343"/>
        <v>0</v>
      </c>
      <c r="L305" s="49">
        <f t="shared" si="343"/>
        <v>0</v>
      </c>
      <c r="M305" s="49">
        <f t="shared" si="343"/>
        <v>0</v>
      </c>
      <c r="N305" s="49">
        <f t="shared" si="343"/>
        <v>0</v>
      </c>
    </row>
    <row r="306" spans="1:14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>
        <f>I306*(1+J307)</f>
        <v>103</v>
      </c>
      <c r="K306">
        <f t="shared" ref="K306:N306" si="345">J306*(1+K307)</f>
        <v>103</v>
      </c>
      <c r="L306">
        <f t="shared" si="345"/>
        <v>103</v>
      </c>
      <c r="M306">
        <f t="shared" si="345"/>
        <v>103</v>
      </c>
      <c r="N306">
        <f t="shared" si="345"/>
        <v>103</v>
      </c>
    </row>
    <row r="307" spans="1:14" x14ac:dyDescent="0.2">
      <c r="A307" s="44" t="s">
        <v>128</v>
      </c>
      <c r="E307" t="s">
        <v>193</v>
      </c>
      <c r="F307" s="64">
        <f>F306/E306-1</f>
        <v>-0.18055555555555558</v>
      </c>
      <c r="G307" s="64">
        <f t="shared" ref="G307:I307" si="346">G306/F306-1</f>
        <v>-0.24576271186440679</v>
      </c>
      <c r="H307" s="64">
        <f t="shared" si="346"/>
        <v>0.1685393258426966</v>
      </c>
      <c r="I307" s="64">
        <f t="shared" si="346"/>
        <v>-9.6153846153845812E-3</v>
      </c>
      <c r="J307" s="65">
        <f>J308+J309</f>
        <v>0</v>
      </c>
      <c r="K307" s="65">
        <f t="shared" ref="K307:N307" si="347">K308+K309</f>
        <v>0</v>
      </c>
      <c r="L307" s="65">
        <f t="shared" si="347"/>
        <v>0</v>
      </c>
      <c r="M307" s="65">
        <f t="shared" si="347"/>
        <v>0</v>
      </c>
      <c r="N307" s="65">
        <f t="shared" si="347"/>
        <v>0</v>
      </c>
    </row>
    <row r="308" spans="1:14" x14ac:dyDescent="0.2">
      <c r="A308" s="44" t="s">
        <v>136</v>
      </c>
      <c r="F308" s="64">
        <v>-0.18</v>
      </c>
      <c r="G308" s="64">
        <v>-0.25</v>
      </c>
      <c r="H308" s="64">
        <v>0.17</v>
      </c>
      <c r="I308" s="64">
        <v>-0.03</v>
      </c>
      <c r="J308" s="66">
        <v>0</v>
      </c>
      <c r="K308" s="66">
        <v>0</v>
      </c>
      <c r="L308" s="66">
        <v>0</v>
      </c>
      <c r="M308" s="66">
        <v>0</v>
      </c>
      <c r="N308" s="66">
        <v>0</v>
      </c>
    </row>
    <row r="309" spans="1:14" x14ac:dyDescent="0.2">
      <c r="A309" s="44" t="s">
        <v>137</v>
      </c>
      <c r="E309" t="s">
        <v>193</v>
      </c>
      <c r="F309" s="64">
        <f>F307-F308</f>
        <v>-5.5555555555558689E-4</v>
      </c>
      <c r="G309" s="64">
        <f t="shared" ref="G309:I309" si="348">G307-G308</f>
        <v>4.237288135593209E-3</v>
      </c>
      <c r="H309" s="64">
        <f t="shared" si="348"/>
        <v>-1.4606741573034154E-3</v>
      </c>
      <c r="I309" s="64">
        <f t="shared" si="348"/>
        <v>2.0384615384615418E-2</v>
      </c>
      <c r="J309" s="66">
        <v>0</v>
      </c>
      <c r="K309" s="66">
        <v>0</v>
      </c>
      <c r="L309" s="66">
        <v>0</v>
      </c>
      <c r="M309" s="66">
        <v>0</v>
      </c>
      <c r="N309" s="66">
        <v>0</v>
      </c>
    </row>
    <row r="310" spans="1:14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>
        <f>I310*(1+J311)</f>
        <v>26</v>
      </c>
      <c r="K310">
        <f t="shared" ref="K310:N310" si="349">J310*(1+K311)</f>
        <v>26</v>
      </c>
      <c r="L310">
        <f t="shared" si="349"/>
        <v>26</v>
      </c>
      <c r="M310">
        <f t="shared" si="349"/>
        <v>26</v>
      </c>
      <c r="N310">
        <f t="shared" si="349"/>
        <v>26</v>
      </c>
    </row>
    <row r="311" spans="1:14" x14ac:dyDescent="0.2">
      <c r="A311" s="44" t="s">
        <v>128</v>
      </c>
      <c r="E311" t="s">
        <v>193</v>
      </c>
      <c r="F311" s="64">
        <f>F310/E310-1</f>
        <v>-0.1428571428571429</v>
      </c>
      <c r="G311" s="64">
        <f t="shared" ref="G311:I311" si="350">G310/F310-1</f>
        <v>4.1666666666666741E-2</v>
      </c>
      <c r="H311" s="64">
        <f t="shared" si="350"/>
        <v>0.15999999999999992</v>
      </c>
      <c r="I311" s="64">
        <f t="shared" si="350"/>
        <v>-0.10344827586206895</v>
      </c>
      <c r="J311" s="65">
        <f>J312+J313</f>
        <v>0</v>
      </c>
      <c r="K311" s="65">
        <f t="shared" ref="K311:N311" si="351">K312+K313</f>
        <v>0</v>
      </c>
      <c r="L311" s="65">
        <f t="shared" si="351"/>
        <v>0</v>
      </c>
      <c r="M311" s="65">
        <f t="shared" si="351"/>
        <v>0</v>
      </c>
      <c r="N311" s="65">
        <f t="shared" si="351"/>
        <v>0</v>
      </c>
    </row>
    <row r="312" spans="1:14" x14ac:dyDescent="0.2">
      <c r="A312" s="44" t="s">
        <v>136</v>
      </c>
      <c r="E312" t="s">
        <v>193</v>
      </c>
      <c r="F312" s="64">
        <v>-0.14000000000000001</v>
      </c>
      <c r="G312" s="64">
        <v>0.04</v>
      </c>
      <c r="H312" s="64">
        <v>0.16</v>
      </c>
      <c r="I312" s="64">
        <v>-0.16</v>
      </c>
      <c r="J312" s="66">
        <v>0</v>
      </c>
      <c r="K312" s="66">
        <v>0</v>
      </c>
      <c r="L312" s="66">
        <v>0</v>
      </c>
      <c r="M312" s="66">
        <v>0</v>
      </c>
      <c r="N312" s="66">
        <v>0</v>
      </c>
    </row>
    <row r="313" spans="1:14" x14ac:dyDescent="0.2">
      <c r="A313" s="44" t="s">
        <v>137</v>
      </c>
      <c r="E313" t="s">
        <v>193</v>
      </c>
      <c r="F313" s="64">
        <f>F311-F312</f>
        <v>-2.8571428571428914E-3</v>
      </c>
      <c r="G313" s="64">
        <f t="shared" ref="G313:I313" si="352">G311-G312</f>
        <v>1.6666666666667398E-3</v>
      </c>
      <c r="H313" s="64">
        <f t="shared" si="352"/>
        <v>0</v>
      </c>
      <c r="I313" s="64">
        <f t="shared" si="352"/>
        <v>5.6551724137931053E-2</v>
      </c>
      <c r="J313" s="66">
        <v>0</v>
      </c>
      <c r="K313" s="66">
        <v>0</v>
      </c>
      <c r="L313" s="66">
        <v>0</v>
      </c>
      <c r="M313" s="66">
        <v>0</v>
      </c>
      <c r="N313" s="66">
        <v>0</v>
      </c>
    </row>
    <row r="314" spans="1:14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70">
        <f>I314*(1+J315)</f>
        <v>123</v>
      </c>
      <c r="K314" s="70">
        <f t="shared" ref="K314:N314" si="353">J314*(1+K315)</f>
        <v>123</v>
      </c>
      <c r="L314" s="70">
        <f t="shared" si="353"/>
        <v>123</v>
      </c>
      <c r="M314" s="70">
        <f t="shared" si="353"/>
        <v>123</v>
      </c>
      <c r="N314" s="70">
        <f t="shared" si="353"/>
        <v>123</v>
      </c>
    </row>
    <row r="315" spans="1:14" x14ac:dyDescent="0.2">
      <c r="A315" s="44" t="s">
        <v>128</v>
      </c>
      <c r="E315" t="s">
        <v>193</v>
      </c>
      <c r="F315" s="64">
        <f>F314/E314-1</f>
        <v>2.9126213592232997E-2</v>
      </c>
      <c r="G315" s="64">
        <f t="shared" ref="G315:I315" si="354">G314/F314-1</f>
        <v>-0.15094339622641506</v>
      </c>
      <c r="H315" s="64">
        <f t="shared" si="354"/>
        <v>-4.4444444444444398E-2</v>
      </c>
      <c r="I315" s="64">
        <f t="shared" si="354"/>
        <v>0.43023255813953498</v>
      </c>
      <c r="J315" s="72">
        <v>0</v>
      </c>
      <c r="K315" s="72">
        <v>0</v>
      </c>
      <c r="L315" s="72">
        <v>0</v>
      </c>
      <c r="M315" s="72">
        <v>0</v>
      </c>
      <c r="N315" s="72">
        <v>0</v>
      </c>
    </row>
    <row r="316" spans="1:14" x14ac:dyDescent="0.2">
      <c r="A316" s="44" t="s">
        <v>136</v>
      </c>
      <c r="E316" t="s">
        <v>193</v>
      </c>
      <c r="F316" s="64">
        <v>0.03</v>
      </c>
      <c r="G316" s="64">
        <v>-0.15</v>
      </c>
      <c r="H316" s="64">
        <v>-0.04</v>
      </c>
      <c r="I316" s="64">
        <v>0.42</v>
      </c>
      <c r="J316" s="66">
        <v>0</v>
      </c>
      <c r="K316" s="66">
        <v>0</v>
      </c>
      <c r="L316" s="66">
        <v>0</v>
      </c>
      <c r="M316" s="66">
        <v>0</v>
      </c>
      <c r="N316" s="66">
        <v>0</v>
      </c>
    </row>
    <row r="317" spans="1:14" x14ac:dyDescent="0.2">
      <c r="A317" s="44" t="s">
        <v>137</v>
      </c>
      <c r="E317" t="s">
        <v>193</v>
      </c>
      <c r="F317" s="64">
        <f>F315-F316</f>
        <v>-8.7378640776700212E-4</v>
      </c>
      <c r="G317" s="64">
        <f t="shared" ref="G317:I317" si="355">G315-G316</f>
        <v>-9.4339622641506637E-4</v>
      </c>
      <c r="H317" s="64">
        <f t="shared" si="355"/>
        <v>-4.4444444444443967E-3</v>
      </c>
      <c r="I317" s="64">
        <f t="shared" si="355"/>
        <v>1.0232558139534997E-2</v>
      </c>
      <c r="J317" s="66">
        <v>0</v>
      </c>
      <c r="K317" s="66">
        <v>0</v>
      </c>
      <c r="L317" s="66">
        <v>0</v>
      </c>
      <c r="M317" s="66">
        <v>0</v>
      </c>
      <c r="N317" s="66">
        <v>0</v>
      </c>
    </row>
    <row r="318" spans="1:14" x14ac:dyDescent="0.2">
      <c r="A318" s="9" t="s">
        <v>129</v>
      </c>
      <c r="B318">
        <f>B321+B325</f>
        <v>535</v>
      </c>
      <c r="C318">
        <f t="shared" ref="C318:I318" si="356">C321+C325</f>
        <v>514</v>
      </c>
      <c r="D318">
        <f t="shared" si="356"/>
        <v>505</v>
      </c>
      <c r="E318">
        <f t="shared" si="356"/>
        <v>343</v>
      </c>
      <c r="F318">
        <f t="shared" si="356"/>
        <v>334</v>
      </c>
      <c r="G318">
        <f t="shared" si="356"/>
        <v>322</v>
      </c>
      <c r="H318">
        <f t="shared" si="356"/>
        <v>569</v>
      </c>
      <c r="I318">
        <f t="shared" si="356"/>
        <v>691</v>
      </c>
      <c r="J318" s="48">
        <f>+J300*J320</f>
        <v>691</v>
      </c>
      <c r="K318" s="48">
        <f t="shared" ref="K318:N318" si="357">+K300*K320</f>
        <v>691</v>
      </c>
      <c r="L318" s="48">
        <f t="shared" si="357"/>
        <v>691</v>
      </c>
      <c r="M318" s="48">
        <f t="shared" si="357"/>
        <v>691</v>
      </c>
      <c r="N318" s="48">
        <f t="shared" si="357"/>
        <v>691</v>
      </c>
    </row>
    <row r="319" spans="1:14" x14ac:dyDescent="0.2">
      <c r="A319" s="46" t="s">
        <v>128</v>
      </c>
      <c r="B319" t="s">
        <v>193</v>
      </c>
      <c r="C319" s="64">
        <f>C318/B318-1</f>
        <v>-3.9252336448598157E-2</v>
      </c>
      <c r="D319" s="64">
        <f t="shared" ref="D319:I319" si="358">D318/C318-1</f>
        <v>-1.7509727626459193E-2</v>
      </c>
      <c r="E319" s="64">
        <f t="shared" si="358"/>
        <v>-0.32079207920792074</v>
      </c>
      <c r="F319" s="64">
        <f t="shared" si="358"/>
        <v>-2.6239067055393583E-2</v>
      </c>
      <c r="G319" s="64">
        <f t="shared" si="358"/>
        <v>-3.59281437125748E-2</v>
      </c>
      <c r="H319" s="64">
        <f t="shared" si="358"/>
        <v>0.76708074534161486</v>
      </c>
      <c r="I319" s="64">
        <f t="shared" si="358"/>
        <v>0.21441124780316345</v>
      </c>
      <c r="J319" s="68">
        <v>0</v>
      </c>
      <c r="K319" s="68">
        <v>0</v>
      </c>
      <c r="L319" s="68">
        <v>0</v>
      </c>
      <c r="M319" s="68">
        <v>0</v>
      </c>
      <c r="N319" s="68">
        <v>0</v>
      </c>
    </row>
    <row r="320" spans="1:14" x14ac:dyDescent="0.2">
      <c r="A320" s="46" t="s">
        <v>130</v>
      </c>
      <c r="B320" s="64">
        <f>B318/B300</f>
        <v>0.26992936427850656</v>
      </c>
      <c r="C320" s="64">
        <f t="shared" ref="C320:I320" si="359">C318/C300</f>
        <v>0.26291560102301792</v>
      </c>
      <c r="D320" s="64">
        <f t="shared" si="359"/>
        <v>0.24730656219392752</v>
      </c>
      <c r="E320" s="64">
        <f t="shared" si="359"/>
        <v>0.18186638388123011</v>
      </c>
      <c r="F320" s="64">
        <f t="shared" si="359"/>
        <v>0.17523609653725078</v>
      </c>
      <c r="G320" s="64">
        <f t="shared" si="359"/>
        <v>0.17443120260021669</v>
      </c>
      <c r="H320" s="64">
        <f t="shared" si="359"/>
        <v>0.25804988662131517</v>
      </c>
      <c r="I320" s="64">
        <f t="shared" si="359"/>
        <v>0.29454390451832907</v>
      </c>
      <c r="J320" s="67">
        <f>I320</f>
        <v>0.29454390451832907</v>
      </c>
      <c r="K320" s="67">
        <f t="shared" ref="K320:N320" si="360">J320</f>
        <v>0.29454390451832907</v>
      </c>
      <c r="L320" s="67">
        <f t="shared" si="360"/>
        <v>0.29454390451832907</v>
      </c>
      <c r="M320" s="67">
        <f t="shared" si="360"/>
        <v>0.29454390451832907</v>
      </c>
      <c r="N320" s="67">
        <f t="shared" si="360"/>
        <v>0.29454390451832907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J324*J331</f>
        <v>22</v>
      </c>
      <c r="K321" s="48">
        <f t="shared" ref="K321:N321" si="361">+K324*K331</f>
        <v>22</v>
      </c>
      <c r="L321" s="48">
        <f t="shared" si="361"/>
        <v>22</v>
      </c>
      <c r="M321" s="48">
        <f t="shared" si="361"/>
        <v>22</v>
      </c>
      <c r="N321" s="48">
        <f t="shared" si="361"/>
        <v>22</v>
      </c>
    </row>
    <row r="322" spans="1:14" x14ac:dyDescent="0.2">
      <c r="A322" s="46" t="s">
        <v>128</v>
      </c>
      <c r="B322" t="s">
        <v>193</v>
      </c>
      <c r="C322" s="64">
        <f>C321/B321-1</f>
        <v>0.5</v>
      </c>
      <c r="D322" s="64">
        <f t="shared" ref="D322:I322" si="362">D321/C321-1</f>
        <v>3.7037037037036979E-2</v>
      </c>
      <c r="E322" s="64">
        <f t="shared" si="362"/>
        <v>0.1785714285714286</v>
      </c>
      <c r="F322" s="64">
        <f t="shared" si="362"/>
        <v>-6.0606060606060552E-2</v>
      </c>
      <c r="G322" s="64">
        <f t="shared" si="362"/>
        <v>-0.19354838709677424</v>
      </c>
      <c r="H322" s="64">
        <f t="shared" si="362"/>
        <v>4.0000000000000036E-2</v>
      </c>
      <c r="I322" s="64">
        <f t="shared" si="362"/>
        <v>-0.15384615384615385</v>
      </c>
      <c r="J322" s="68">
        <v>0</v>
      </c>
      <c r="K322" s="68">
        <v>0</v>
      </c>
      <c r="L322" s="68">
        <v>0</v>
      </c>
      <c r="M322" s="68">
        <v>0</v>
      </c>
      <c r="N322" s="68">
        <v>0</v>
      </c>
    </row>
    <row r="323" spans="1:14" x14ac:dyDescent="0.2">
      <c r="A323" s="46" t="s">
        <v>132</v>
      </c>
      <c r="B323" s="64">
        <f>B321/B300</f>
        <v>9.0817356205852677E-3</v>
      </c>
      <c r="C323" s="64">
        <f t="shared" ref="C323:I323" si="363">C321/C300</f>
        <v>1.3810741687979539E-2</v>
      </c>
      <c r="D323" s="64">
        <f t="shared" si="363"/>
        <v>1.3712047012732615E-2</v>
      </c>
      <c r="E323" s="64">
        <f t="shared" si="363"/>
        <v>1.7497348886532343E-2</v>
      </c>
      <c r="F323" s="64">
        <f t="shared" si="363"/>
        <v>1.6264428121720881E-2</v>
      </c>
      <c r="G323" s="64">
        <f t="shared" si="363"/>
        <v>1.3542795232936078E-2</v>
      </c>
      <c r="H323" s="64">
        <f t="shared" si="363"/>
        <v>1.1791383219954649E-2</v>
      </c>
      <c r="I323" s="64">
        <f t="shared" si="363"/>
        <v>9.3776641091219103E-3</v>
      </c>
      <c r="J323" s="64">
        <f>I323</f>
        <v>9.3776641091219103E-3</v>
      </c>
      <c r="K323" s="64">
        <f t="shared" ref="K323:N324" si="364">J323</f>
        <v>9.3776641091219103E-3</v>
      </c>
      <c r="L323" s="64">
        <f t="shared" si="364"/>
        <v>9.3776641091219103E-3</v>
      </c>
      <c r="M323" s="64">
        <f t="shared" si="364"/>
        <v>9.3776641091219103E-3</v>
      </c>
      <c r="N323" s="64">
        <f t="shared" si="364"/>
        <v>9.3776641091219103E-3</v>
      </c>
    </row>
    <row r="324" spans="1:14" x14ac:dyDescent="0.2">
      <c r="A324" s="46" t="s">
        <v>139</v>
      </c>
      <c r="B324" s="64">
        <f>B321/B331</f>
        <v>0.14754098360655737</v>
      </c>
      <c r="C324" s="64">
        <f t="shared" ref="C324:I324" si="365">C321/C331</f>
        <v>0.216</v>
      </c>
      <c r="D324" s="64">
        <f t="shared" si="365"/>
        <v>0.224</v>
      </c>
      <c r="E324" s="64">
        <f t="shared" si="365"/>
        <v>0.28695652173913044</v>
      </c>
      <c r="F324" s="64">
        <f t="shared" si="365"/>
        <v>0.31</v>
      </c>
      <c r="G324" s="64">
        <f t="shared" si="365"/>
        <v>0.3125</v>
      </c>
      <c r="H324" s="64">
        <f t="shared" si="365"/>
        <v>0.41269841269841268</v>
      </c>
      <c r="I324" s="64">
        <f t="shared" si="365"/>
        <v>0.44897959183673469</v>
      </c>
      <c r="J324" s="64">
        <f>I324</f>
        <v>0.44897959183673469</v>
      </c>
      <c r="K324" s="64">
        <f t="shared" si="364"/>
        <v>0.44897959183673469</v>
      </c>
      <c r="L324" s="64">
        <f t="shared" si="364"/>
        <v>0.44897959183673469</v>
      </c>
      <c r="M324" s="64">
        <f t="shared" si="364"/>
        <v>0.44897959183673469</v>
      </c>
      <c r="N324" s="64">
        <f t="shared" si="364"/>
        <v>0.44897959183673469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669</v>
      </c>
      <c r="K325" s="59">
        <f t="shared" ref="K325:N325" si="366">K318-K321</f>
        <v>669</v>
      </c>
      <c r="L325" s="59">
        <f t="shared" si="366"/>
        <v>669</v>
      </c>
      <c r="M325" s="59">
        <f t="shared" si="366"/>
        <v>669</v>
      </c>
      <c r="N325" s="59">
        <f t="shared" si="366"/>
        <v>669</v>
      </c>
    </row>
    <row r="326" spans="1:14" x14ac:dyDescent="0.2">
      <c r="A326" s="46" t="s">
        <v>128</v>
      </c>
      <c r="B326" t="s">
        <v>193</v>
      </c>
      <c r="C326" s="64">
        <f>C325/B325-1</f>
        <v>-5.8027079303675011E-2</v>
      </c>
      <c r="D326" s="64">
        <f t="shared" ref="D326:I326" si="367">D325/C325-1</f>
        <v>-2.0533880903490731E-2</v>
      </c>
      <c r="E326" s="64">
        <f t="shared" si="367"/>
        <v>-0.35010482180293501</v>
      </c>
      <c r="F326" s="64">
        <f t="shared" si="367"/>
        <v>-2.2580645161290325E-2</v>
      </c>
      <c r="G326" s="64">
        <f t="shared" si="367"/>
        <v>-1.980198019801982E-2</v>
      </c>
      <c r="H326" s="64">
        <f t="shared" si="367"/>
        <v>0.82828282828282829</v>
      </c>
      <c r="I326" s="64">
        <f t="shared" si="367"/>
        <v>0.2320441988950277</v>
      </c>
      <c r="J326" s="47">
        <f t="shared" ref="J326:N326" si="368">+IFERROR(J325/I325-1,"nm")</f>
        <v>0</v>
      </c>
      <c r="K326" s="47">
        <f t="shared" si="368"/>
        <v>0</v>
      </c>
      <c r="L326" s="47">
        <f t="shared" si="368"/>
        <v>0</v>
      </c>
      <c r="M326" s="47">
        <f t="shared" si="368"/>
        <v>0</v>
      </c>
      <c r="N326" s="47">
        <f t="shared" si="368"/>
        <v>0</v>
      </c>
    </row>
    <row r="327" spans="1:14" x14ac:dyDescent="0.2">
      <c r="A327" s="46" t="s">
        <v>130</v>
      </c>
      <c r="B327" s="64">
        <f>B325/B300</f>
        <v>0.26084762865792127</v>
      </c>
      <c r="C327" s="64">
        <f t="shared" ref="C327:I327" si="369">C325/C300</f>
        <v>0.24910485933503837</v>
      </c>
      <c r="D327" s="64">
        <f t="shared" si="369"/>
        <v>0.23359451518119489</v>
      </c>
      <c r="E327" s="64">
        <f t="shared" si="369"/>
        <v>0.16436903499469777</v>
      </c>
      <c r="F327" s="64">
        <f t="shared" si="369"/>
        <v>0.1589716684155299</v>
      </c>
      <c r="G327" s="64">
        <f t="shared" si="369"/>
        <v>0.16088840736728061</v>
      </c>
      <c r="H327" s="64">
        <f t="shared" si="369"/>
        <v>0.24625850340136055</v>
      </c>
      <c r="I327" s="64">
        <f t="shared" si="369"/>
        <v>0.28516624040920718</v>
      </c>
      <c r="J327" s="64">
        <f>I327</f>
        <v>0.28516624040920718</v>
      </c>
      <c r="K327" s="64">
        <f t="shared" ref="K327:N327" si="370">J327</f>
        <v>0.28516624040920718</v>
      </c>
      <c r="L327" s="64">
        <f t="shared" si="370"/>
        <v>0.28516624040920718</v>
      </c>
      <c r="M327" s="64">
        <f t="shared" si="370"/>
        <v>0.28516624040920718</v>
      </c>
      <c r="N327" s="64">
        <f t="shared" si="370"/>
        <v>0.28516624040920718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70">
        <f>J300*J330</f>
        <v>9</v>
      </c>
      <c r="K328" s="70">
        <f t="shared" ref="K328:N328" si="371">K300*K330</f>
        <v>9</v>
      </c>
      <c r="L328" s="70">
        <f t="shared" si="371"/>
        <v>9</v>
      </c>
      <c r="M328" s="70">
        <f t="shared" si="371"/>
        <v>9</v>
      </c>
      <c r="N328" s="70">
        <f t="shared" si="371"/>
        <v>9</v>
      </c>
    </row>
    <row r="329" spans="1:14" x14ac:dyDescent="0.2">
      <c r="A329" s="46" t="s">
        <v>128</v>
      </c>
      <c r="E329" t="s">
        <v>193</v>
      </c>
      <c r="F329" s="64">
        <f>F328/E328-1</f>
        <v>-0.18181818181818177</v>
      </c>
      <c r="G329" s="64">
        <f t="shared" ref="G329:I329" si="372">G328/F328-1</f>
        <v>-0.33333333333333337</v>
      </c>
      <c r="H329" s="64">
        <f t="shared" si="372"/>
        <v>-0.41666666666666663</v>
      </c>
      <c r="I329" s="64">
        <f t="shared" si="372"/>
        <v>0.28571428571428581</v>
      </c>
      <c r="J329" s="68">
        <v>0</v>
      </c>
      <c r="K329" s="68">
        <v>0</v>
      </c>
      <c r="L329" s="68">
        <v>0</v>
      </c>
      <c r="M329" s="68">
        <v>0</v>
      </c>
      <c r="N329" s="68">
        <v>0</v>
      </c>
    </row>
    <row r="330" spans="1:14" x14ac:dyDescent="0.2">
      <c r="A330" s="46" t="s">
        <v>132</v>
      </c>
      <c r="E330" s="64">
        <f>E328/E300</f>
        <v>1.166489925768823E-2</v>
      </c>
      <c r="F330" s="64">
        <f t="shared" ref="F330:I330" si="373">F328/F300</f>
        <v>9.4438614900314802E-3</v>
      </c>
      <c r="G330" s="64">
        <f t="shared" si="373"/>
        <v>6.5005417118093175E-3</v>
      </c>
      <c r="H330" s="64">
        <f t="shared" si="373"/>
        <v>3.1746031746031746E-3</v>
      </c>
      <c r="I330" s="64">
        <f t="shared" si="373"/>
        <v>3.8363171355498722E-3</v>
      </c>
      <c r="J330" s="64">
        <f>I330</f>
        <v>3.8363171355498722E-3</v>
      </c>
      <c r="K330" s="64">
        <f t="shared" ref="K330:N330" si="374">J330</f>
        <v>3.8363171355498722E-3</v>
      </c>
      <c r="L330" s="64">
        <f t="shared" si="374"/>
        <v>3.8363171355498722E-3</v>
      </c>
      <c r="M330" s="64">
        <f t="shared" si="374"/>
        <v>3.8363171355498722E-3</v>
      </c>
      <c r="N330" s="64">
        <f t="shared" si="374"/>
        <v>3.8363171355498722E-3</v>
      </c>
    </row>
    <row r="331" spans="1:14" x14ac:dyDescent="0.2">
      <c r="A331" s="74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70">
        <f>J300*J333</f>
        <v>49</v>
      </c>
      <c r="K331" s="70">
        <f t="shared" ref="K331:N331" si="375">K300*K333</f>
        <v>49</v>
      </c>
      <c r="L331" s="70">
        <f t="shared" si="375"/>
        <v>49</v>
      </c>
      <c r="M331" s="70">
        <f t="shared" si="375"/>
        <v>49</v>
      </c>
      <c r="N331" s="70">
        <f t="shared" si="375"/>
        <v>49</v>
      </c>
    </row>
    <row r="332" spans="1:14" x14ac:dyDescent="0.2">
      <c r="A332" s="46" t="s">
        <v>128</v>
      </c>
      <c r="B332" t="s">
        <v>193</v>
      </c>
      <c r="C332" s="64">
        <f>C331/B331-1</f>
        <v>2.4590163934426146E-2</v>
      </c>
      <c r="D332" s="64">
        <f t="shared" ref="D332:I332" si="376">D331/C331-1</f>
        <v>0</v>
      </c>
      <c r="E332" s="64">
        <f t="shared" si="376"/>
        <v>-7.999999999999996E-2</v>
      </c>
      <c r="F332" s="64">
        <f t="shared" si="376"/>
        <v>-0.13043478260869568</v>
      </c>
      <c r="G332" s="64">
        <f t="shared" si="376"/>
        <v>-0.19999999999999996</v>
      </c>
      <c r="H332" s="64">
        <f t="shared" si="376"/>
        <v>-0.21250000000000002</v>
      </c>
      <c r="I332" s="64">
        <f t="shared" si="376"/>
        <v>-0.22222222222222221</v>
      </c>
      <c r="J332" s="47">
        <f>J331/I331-1</f>
        <v>0</v>
      </c>
      <c r="K332" s="47">
        <f t="shared" ref="K332:N332" si="377">K331/J331-1</f>
        <v>0</v>
      </c>
      <c r="L332" s="47">
        <f t="shared" si="377"/>
        <v>0</v>
      </c>
      <c r="M332" s="47">
        <f t="shared" si="377"/>
        <v>0</v>
      </c>
      <c r="N332" s="47">
        <f t="shared" si="377"/>
        <v>0</v>
      </c>
    </row>
    <row r="333" spans="1:14" x14ac:dyDescent="0.2">
      <c r="A333" s="46" t="s">
        <v>132</v>
      </c>
      <c r="B333" s="64">
        <f>B331/B300</f>
        <v>6.1553985872855703E-2</v>
      </c>
      <c r="C333" s="64">
        <f t="shared" ref="C333:I333" si="378">C331/C300</f>
        <v>6.3938618925831206E-2</v>
      </c>
      <c r="D333" s="64">
        <f t="shared" si="378"/>
        <v>6.1214495592556317E-2</v>
      </c>
      <c r="E333" s="64">
        <f t="shared" si="378"/>
        <v>6.097560975609756E-2</v>
      </c>
      <c r="F333" s="64">
        <f t="shared" si="378"/>
        <v>5.2465897166841552E-2</v>
      </c>
      <c r="G333" s="64">
        <f t="shared" si="378"/>
        <v>4.3336944745395449E-2</v>
      </c>
      <c r="H333" s="64">
        <f t="shared" si="378"/>
        <v>2.8571428571428571E-2</v>
      </c>
      <c r="I333" s="64">
        <f t="shared" si="378"/>
        <v>2.0886615515771527E-2</v>
      </c>
      <c r="J333" s="64">
        <f>I333</f>
        <v>2.0886615515771527E-2</v>
      </c>
      <c r="K333" s="64">
        <f t="shared" ref="K333:N333" si="379">J333</f>
        <v>2.0886615515771527E-2</v>
      </c>
      <c r="L333" s="64">
        <f t="shared" si="379"/>
        <v>2.0886615515771527E-2</v>
      </c>
      <c r="M333" s="64">
        <f t="shared" si="379"/>
        <v>2.0886615515771527E-2</v>
      </c>
      <c r="N333" s="64">
        <f t="shared" si="379"/>
        <v>2.0886615515771527E-2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I335*(1+J336)</f>
        <v>-72</v>
      </c>
      <c r="K335">
        <f t="shared" ref="K335:N335" si="380">J335*(1+K336)</f>
        <v>-72</v>
      </c>
      <c r="L335">
        <f t="shared" si="380"/>
        <v>-72</v>
      </c>
      <c r="M335">
        <f t="shared" si="380"/>
        <v>-72</v>
      </c>
      <c r="N335">
        <f t="shared" si="380"/>
        <v>-72</v>
      </c>
    </row>
    <row r="336" spans="1:14" x14ac:dyDescent="0.2">
      <c r="A336" s="44" t="s">
        <v>128</v>
      </c>
      <c r="B336" t="s">
        <v>193</v>
      </c>
      <c r="C336" s="64">
        <f>-(C335/B335-1)</f>
        <v>-4.8780487804878092E-2</v>
      </c>
      <c r="D336" s="64">
        <f t="shared" ref="D336:I336" si="381">-(D335/C335-1)</f>
        <v>1.8720930232558139</v>
      </c>
      <c r="E336" s="64">
        <f t="shared" si="381"/>
        <v>0.65333333333333332</v>
      </c>
      <c r="F336" s="64">
        <f t="shared" si="381"/>
        <v>1.2692307692307692</v>
      </c>
      <c r="G336" s="64">
        <f t="shared" si="381"/>
        <v>-0.5714285714285714</v>
      </c>
      <c r="H336" s="64">
        <f t="shared" si="381"/>
        <v>4.6363636363636367</v>
      </c>
      <c r="I336" s="64">
        <f t="shared" si="381"/>
        <v>2.8</v>
      </c>
      <c r="J336" s="63">
        <v>0</v>
      </c>
      <c r="K336" s="63">
        <v>0</v>
      </c>
      <c r="L336" s="63">
        <v>0</v>
      </c>
      <c r="M336" s="63">
        <v>0</v>
      </c>
      <c r="N336" s="63">
        <v>0</v>
      </c>
    </row>
    <row r="337" spans="1:14" x14ac:dyDescent="0.2">
      <c r="A337" s="45" t="s">
        <v>112</v>
      </c>
      <c r="J337">
        <f>I337</f>
        <v>0</v>
      </c>
      <c r="K337">
        <f t="shared" ref="K337:N337" si="382">J337</f>
        <v>0</v>
      </c>
      <c r="L337">
        <f t="shared" si="382"/>
        <v>0</v>
      </c>
      <c r="M337">
        <f t="shared" si="382"/>
        <v>0</v>
      </c>
      <c r="N337">
        <f t="shared" si="382"/>
        <v>0</v>
      </c>
    </row>
    <row r="338" spans="1:14" x14ac:dyDescent="0.2">
      <c r="A338" s="46" t="s">
        <v>128</v>
      </c>
      <c r="J338" s="65">
        <f>J339+J340</f>
        <v>0</v>
      </c>
      <c r="K338" s="65">
        <f t="shared" ref="K338:N338" si="383">K339+K340</f>
        <v>0</v>
      </c>
      <c r="L338" s="65">
        <f t="shared" si="383"/>
        <v>0</v>
      </c>
      <c r="M338" s="65">
        <f t="shared" si="383"/>
        <v>0</v>
      </c>
      <c r="N338" s="65">
        <f t="shared" si="383"/>
        <v>0</v>
      </c>
    </row>
    <row r="339" spans="1:14" x14ac:dyDescent="0.2">
      <c r="A339" s="44" t="s">
        <v>136</v>
      </c>
      <c r="J339" s="49">
        <v>0</v>
      </c>
      <c r="K339" s="49">
        <f t="shared" ref="K339:N340" si="384">+J339</f>
        <v>0</v>
      </c>
      <c r="L339" s="49">
        <f t="shared" si="384"/>
        <v>0</v>
      </c>
      <c r="M339" s="49">
        <f t="shared" si="384"/>
        <v>0</v>
      </c>
      <c r="N339" s="49">
        <f t="shared" si="384"/>
        <v>0</v>
      </c>
    </row>
    <row r="340" spans="1:14" x14ac:dyDescent="0.2">
      <c r="A340" s="44" t="s">
        <v>137</v>
      </c>
      <c r="J340" s="49">
        <v>0</v>
      </c>
      <c r="K340" s="49">
        <f t="shared" si="384"/>
        <v>0</v>
      </c>
      <c r="L340" s="49">
        <f t="shared" si="384"/>
        <v>0</v>
      </c>
      <c r="M340" s="49">
        <f t="shared" si="384"/>
        <v>0</v>
      </c>
      <c r="N340" s="49">
        <f t="shared" si="384"/>
        <v>0</v>
      </c>
    </row>
    <row r="341" spans="1:14" x14ac:dyDescent="0.2">
      <c r="A341" s="45" t="s">
        <v>113</v>
      </c>
      <c r="J341">
        <f>I341</f>
        <v>0</v>
      </c>
      <c r="K341">
        <f t="shared" ref="K341:N341" si="385">J341</f>
        <v>0</v>
      </c>
      <c r="L341">
        <f t="shared" si="385"/>
        <v>0</v>
      </c>
      <c r="M341">
        <f t="shared" si="385"/>
        <v>0</v>
      </c>
      <c r="N341">
        <f t="shared" si="385"/>
        <v>0</v>
      </c>
    </row>
    <row r="342" spans="1:14" x14ac:dyDescent="0.2">
      <c r="A342" s="44" t="s">
        <v>128</v>
      </c>
      <c r="J342" s="65">
        <f>J343+J344</f>
        <v>0</v>
      </c>
      <c r="K342" s="65">
        <f t="shared" ref="K342:N342" si="386">K343+K344</f>
        <v>0</v>
      </c>
      <c r="L342" s="65">
        <f t="shared" si="386"/>
        <v>0</v>
      </c>
      <c r="M342" s="65">
        <f t="shared" si="386"/>
        <v>0</v>
      </c>
      <c r="N342" s="65">
        <f t="shared" si="386"/>
        <v>0</v>
      </c>
    </row>
    <row r="343" spans="1:14" x14ac:dyDescent="0.2">
      <c r="A343" s="44" t="s">
        <v>136</v>
      </c>
      <c r="J343" s="66">
        <v>0</v>
      </c>
      <c r="K343" s="66">
        <v>0</v>
      </c>
      <c r="L343" s="66">
        <v>0</v>
      </c>
      <c r="M343" s="66">
        <v>0</v>
      </c>
      <c r="N343" s="66">
        <v>0</v>
      </c>
    </row>
    <row r="344" spans="1:14" x14ac:dyDescent="0.2">
      <c r="A344" s="44" t="s">
        <v>137</v>
      </c>
      <c r="J344" s="66">
        <v>0</v>
      </c>
      <c r="K344" s="66">
        <v>0</v>
      </c>
      <c r="L344" s="66">
        <v>0</v>
      </c>
      <c r="M344" s="66">
        <v>0</v>
      </c>
      <c r="N344" s="66">
        <v>0</v>
      </c>
    </row>
    <row r="345" spans="1:14" x14ac:dyDescent="0.2">
      <c r="A345" s="45" t="s">
        <v>114</v>
      </c>
      <c r="J345">
        <f>I345</f>
        <v>0</v>
      </c>
      <c r="K345">
        <f t="shared" ref="K345:N345" si="387">J345</f>
        <v>0</v>
      </c>
      <c r="L345">
        <f t="shared" si="387"/>
        <v>0</v>
      </c>
      <c r="M345">
        <f t="shared" si="387"/>
        <v>0</v>
      </c>
      <c r="N345">
        <f t="shared" si="387"/>
        <v>0</v>
      </c>
    </row>
    <row r="346" spans="1:14" x14ac:dyDescent="0.2">
      <c r="A346" s="44" t="s">
        <v>128</v>
      </c>
      <c r="J346" s="65">
        <f>J347+J348</f>
        <v>0</v>
      </c>
      <c r="K346" s="65">
        <f t="shared" ref="K346:N346" si="388">K347+K348</f>
        <v>0</v>
      </c>
      <c r="L346" s="65">
        <f t="shared" si="388"/>
        <v>0</v>
      </c>
      <c r="M346" s="65">
        <f t="shared" si="388"/>
        <v>0</v>
      </c>
      <c r="N346" s="65">
        <f t="shared" si="388"/>
        <v>0</v>
      </c>
    </row>
    <row r="347" spans="1:14" x14ac:dyDescent="0.2">
      <c r="A347" s="44" t="s">
        <v>136</v>
      </c>
      <c r="J347" s="66">
        <v>0</v>
      </c>
      <c r="K347" s="66">
        <v>0</v>
      </c>
      <c r="L347" s="66">
        <v>0</v>
      </c>
      <c r="M347" s="66">
        <v>0</v>
      </c>
      <c r="N347" s="66">
        <v>0</v>
      </c>
    </row>
    <row r="348" spans="1:14" x14ac:dyDescent="0.2">
      <c r="A348" s="44" t="s">
        <v>137</v>
      </c>
      <c r="J348" s="66">
        <v>0</v>
      </c>
      <c r="K348" s="66">
        <v>0</v>
      </c>
      <c r="L348" s="66">
        <v>0</v>
      </c>
      <c r="M348" s="66">
        <v>0</v>
      </c>
      <c r="N348" s="66">
        <v>0</v>
      </c>
    </row>
    <row r="349" spans="1:14" x14ac:dyDescent="0.2">
      <c r="A349" s="9" t="s">
        <v>129</v>
      </c>
      <c r="B349">
        <f>B352+B356</f>
        <v>-1022</v>
      </c>
      <c r="C349">
        <f t="shared" ref="C349:I349" si="389">C352+C356</f>
        <v>-1089</v>
      </c>
      <c r="D349">
        <f t="shared" si="389"/>
        <v>-633</v>
      </c>
      <c r="E349">
        <f t="shared" si="389"/>
        <v>-1346</v>
      </c>
      <c r="F349">
        <f t="shared" si="389"/>
        <v>-1694</v>
      </c>
      <c r="G349">
        <f t="shared" si="389"/>
        <v>-1855</v>
      </c>
      <c r="H349">
        <f t="shared" si="389"/>
        <v>-2120</v>
      </c>
      <c r="I349">
        <f t="shared" si="389"/>
        <v>-2085</v>
      </c>
      <c r="J349" s="48">
        <f>+J335*J351</f>
        <v>-2085</v>
      </c>
      <c r="K349" s="48">
        <f t="shared" ref="K349:N349" si="390">+K335*K351</f>
        <v>-2085</v>
      </c>
      <c r="L349" s="48">
        <f t="shared" si="390"/>
        <v>-2085</v>
      </c>
      <c r="M349" s="48">
        <f t="shared" si="390"/>
        <v>-2085</v>
      </c>
      <c r="N349" s="48">
        <f t="shared" si="390"/>
        <v>-2085</v>
      </c>
    </row>
    <row r="350" spans="1:14" x14ac:dyDescent="0.2">
      <c r="A350" s="46" t="s">
        <v>128</v>
      </c>
      <c r="B350" t="s">
        <v>193</v>
      </c>
      <c r="C350" s="64">
        <f>-(C349/B349-1)</f>
        <v>-6.5557729941291498E-2</v>
      </c>
      <c r="D350" s="64">
        <f t="shared" ref="D350:I350" si="391">-(D349/C349-1)</f>
        <v>0.41873278236914602</v>
      </c>
      <c r="E350" s="64">
        <f t="shared" si="391"/>
        <v>-1.126382306477093</v>
      </c>
      <c r="F350" s="64">
        <f t="shared" si="391"/>
        <v>-0.25854383358098065</v>
      </c>
      <c r="G350" s="64">
        <f t="shared" si="391"/>
        <v>-9.5041322314049603E-2</v>
      </c>
      <c r="H350" s="64">
        <f t="shared" si="391"/>
        <v>-0.14285714285714279</v>
      </c>
      <c r="I350" s="64">
        <f t="shared" si="391"/>
        <v>1.650943396226412E-2</v>
      </c>
      <c r="J350" s="68">
        <v>0</v>
      </c>
      <c r="K350" s="68">
        <v>0</v>
      </c>
      <c r="L350" s="68">
        <v>0</v>
      </c>
      <c r="M350" s="68">
        <v>0</v>
      </c>
      <c r="N350" s="68">
        <v>0</v>
      </c>
    </row>
    <row r="351" spans="1:14" x14ac:dyDescent="0.2">
      <c r="A351" s="46" t="s">
        <v>130</v>
      </c>
      <c r="B351" s="64">
        <f>B349/B335</f>
        <v>12.463414634146341</v>
      </c>
      <c r="C351" s="64">
        <f t="shared" ref="C351:I351" si="392">C349/C335</f>
        <v>12.662790697674419</v>
      </c>
      <c r="D351" s="64">
        <f t="shared" si="392"/>
        <v>-8.44</v>
      </c>
      <c r="E351" s="64">
        <f t="shared" si="392"/>
        <v>-51.769230769230766</v>
      </c>
      <c r="F351" s="64">
        <f t="shared" si="392"/>
        <v>242</v>
      </c>
      <c r="G351" s="64">
        <f t="shared" si="392"/>
        <v>168.63636363636363</v>
      </c>
      <c r="H351" s="64">
        <f t="shared" si="392"/>
        <v>-53</v>
      </c>
      <c r="I351" s="64">
        <f t="shared" si="392"/>
        <v>28.958333333333332</v>
      </c>
      <c r="J351" s="67">
        <f>I351</f>
        <v>28.958333333333332</v>
      </c>
      <c r="K351" s="67">
        <f t="shared" ref="K351:N351" si="393">J351</f>
        <v>28.958333333333332</v>
      </c>
      <c r="L351" s="67">
        <f t="shared" si="393"/>
        <v>28.958333333333332</v>
      </c>
      <c r="M351" s="67">
        <f t="shared" si="393"/>
        <v>28.958333333333332</v>
      </c>
      <c r="N351" s="67">
        <f t="shared" si="393"/>
        <v>28.958333333333332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J355*J362</f>
        <v>134</v>
      </c>
      <c r="K352" s="48">
        <f t="shared" ref="K352:N352" si="394">+K355*K362</f>
        <v>134</v>
      </c>
      <c r="L352" s="48">
        <f t="shared" si="394"/>
        <v>134</v>
      </c>
      <c r="M352" s="48">
        <f t="shared" si="394"/>
        <v>134</v>
      </c>
      <c r="N352" s="48">
        <f t="shared" si="394"/>
        <v>134</v>
      </c>
    </row>
    <row r="353" spans="1:14" x14ac:dyDescent="0.2">
      <c r="A353" s="46" t="s">
        <v>128</v>
      </c>
      <c r="B353" t="s">
        <v>193</v>
      </c>
      <c r="C353" s="64">
        <f>C352/B352-1</f>
        <v>0.12000000000000011</v>
      </c>
      <c r="D353" s="64">
        <f t="shared" ref="D353:I353" si="395">D352/C352-1</f>
        <v>8.3333333333333259E-2</v>
      </c>
      <c r="E353" s="64">
        <f t="shared" si="395"/>
        <v>0.20879120879120872</v>
      </c>
      <c r="F353" s="64">
        <f t="shared" si="395"/>
        <v>5.4545454545454453E-2</v>
      </c>
      <c r="G353" s="64">
        <f t="shared" si="395"/>
        <v>-3.4482758620689613E-2</v>
      </c>
      <c r="H353" s="64">
        <f t="shared" si="395"/>
        <v>0.2589285714285714</v>
      </c>
      <c r="I353" s="64">
        <f t="shared" si="395"/>
        <v>-4.9645390070921946E-2</v>
      </c>
      <c r="J353" s="68">
        <v>0</v>
      </c>
      <c r="K353" s="68">
        <v>0</v>
      </c>
      <c r="L353" s="68">
        <v>0</v>
      </c>
      <c r="M353" s="68">
        <v>0</v>
      </c>
      <c r="N353" s="68">
        <v>0</v>
      </c>
    </row>
    <row r="354" spans="1:14" x14ac:dyDescent="0.2">
      <c r="A354" s="46" t="s">
        <v>132</v>
      </c>
      <c r="B354" s="64">
        <f>B352/B335</f>
        <v>-0.91463414634146345</v>
      </c>
      <c r="C354" s="64">
        <f t="shared" ref="C354:I354" si="396">C352/C335</f>
        <v>-0.97674418604651159</v>
      </c>
      <c r="D354" s="64">
        <f t="shared" si="396"/>
        <v>1.2133333333333334</v>
      </c>
      <c r="E354" s="64">
        <f t="shared" si="396"/>
        <v>4.2307692307692308</v>
      </c>
      <c r="F354" s="64">
        <f t="shared" si="396"/>
        <v>-16.571428571428573</v>
      </c>
      <c r="G354" s="64">
        <f t="shared" si="396"/>
        <v>-10.181818181818182</v>
      </c>
      <c r="H354" s="64">
        <f t="shared" si="396"/>
        <v>3.5249999999999999</v>
      </c>
      <c r="I354" s="64">
        <f t="shared" si="396"/>
        <v>-1.8611111111111112</v>
      </c>
      <c r="J354" s="64">
        <f>I354</f>
        <v>-1.8611111111111112</v>
      </c>
      <c r="K354" s="64">
        <f t="shared" ref="K354:N355" si="397">J354</f>
        <v>-1.8611111111111112</v>
      </c>
      <c r="L354" s="64">
        <f t="shared" si="397"/>
        <v>-1.8611111111111112</v>
      </c>
      <c r="M354" s="64">
        <f t="shared" si="397"/>
        <v>-1.8611111111111112</v>
      </c>
      <c r="N354" s="64">
        <f t="shared" si="397"/>
        <v>-1.8611111111111112</v>
      </c>
    </row>
    <row r="355" spans="1:14" x14ac:dyDescent="0.2">
      <c r="A355" s="46" t="s">
        <v>139</v>
      </c>
      <c r="B355" s="64">
        <f>B352/B362</f>
        <v>0.10518934081346423</v>
      </c>
      <c r="C355" s="64">
        <f t="shared" ref="C355:I355" si="398">C352/C362</f>
        <v>8.9647812166488788E-2</v>
      </c>
      <c r="D355" s="64">
        <f t="shared" si="398"/>
        <v>7.3505654281098551E-2</v>
      </c>
      <c r="E355" s="64">
        <f t="shared" si="398"/>
        <v>7.586206896551724E-2</v>
      </c>
      <c r="F355" s="64">
        <f t="shared" si="398"/>
        <v>6.9336521219366412E-2</v>
      </c>
      <c r="G355" s="64">
        <f t="shared" si="398"/>
        <v>5.845511482254697E-2</v>
      </c>
      <c r="H355" s="64">
        <f t="shared" si="398"/>
        <v>7.5401069518716571E-2</v>
      </c>
      <c r="I355" s="64">
        <f t="shared" si="398"/>
        <v>7.374793615850303E-2</v>
      </c>
      <c r="J355" s="64">
        <f>I355</f>
        <v>7.374793615850303E-2</v>
      </c>
      <c r="K355" s="64">
        <f t="shared" si="397"/>
        <v>7.374793615850303E-2</v>
      </c>
      <c r="L355" s="64">
        <f t="shared" si="397"/>
        <v>7.374793615850303E-2</v>
      </c>
      <c r="M355" s="64">
        <f t="shared" si="397"/>
        <v>7.374793615850303E-2</v>
      </c>
      <c r="N355" s="64">
        <f t="shared" si="397"/>
        <v>7.374793615850303E-2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-2219</v>
      </c>
      <c r="K356" s="59">
        <f t="shared" ref="K356:N356" si="399">K349-K352</f>
        <v>-2219</v>
      </c>
      <c r="L356" s="59">
        <f t="shared" si="399"/>
        <v>-2219</v>
      </c>
      <c r="M356" s="59">
        <f t="shared" si="399"/>
        <v>-2219</v>
      </c>
      <c r="N356" s="59">
        <f t="shared" si="399"/>
        <v>-2219</v>
      </c>
    </row>
    <row r="357" spans="1:14" x14ac:dyDescent="0.2">
      <c r="A357" s="46" t="s">
        <v>128</v>
      </c>
      <c r="B357" t="s">
        <v>193</v>
      </c>
      <c r="C357" s="64">
        <f>-(C356/B356-1)</f>
        <v>-6.9279854147675568E-2</v>
      </c>
      <c r="D357" s="64">
        <f t="shared" ref="D357:I357" si="400">-(D356/C356-1)</f>
        <v>0.38277919863597609</v>
      </c>
      <c r="E357" s="64">
        <f t="shared" si="400"/>
        <v>-1.0110497237569063</v>
      </c>
      <c r="F357" s="64">
        <f t="shared" si="400"/>
        <v>-0.24313186813186816</v>
      </c>
      <c r="G357" s="64">
        <f t="shared" si="400"/>
        <v>-8.6740331491712785E-2</v>
      </c>
      <c r="H357" s="64">
        <f t="shared" si="400"/>
        <v>-0.14946619217081847</v>
      </c>
      <c r="I357" s="64">
        <f t="shared" si="400"/>
        <v>1.8575851393188847E-2</v>
      </c>
      <c r="J357" s="47">
        <f t="shared" ref="J357:N357" si="401">+IFERROR(J356/I356-1,"nm")</f>
        <v>0</v>
      </c>
      <c r="K357" s="47">
        <f t="shared" si="401"/>
        <v>0</v>
      </c>
      <c r="L357" s="47">
        <f t="shared" si="401"/>
        <v>0</v>
      </c>
      <c r="M357" s="47">
        <f t="shared" si="401"/>
        <v>0</v>
      </c>
      <c r="N357" s="47">
        <f t="shared" si="401"/>
        <v>0</v>
      </c>
    </row>
    <row r="358" spans="1:14" x14ac:dyDescent="0.2">
      <c r="A358" s="46" t="s">
        <v>130</v>
      </c>
      <c r="B358" s="64">
        <f>B356/B335</f>
        <v>13.378048780487806</v>
      </c>
      <c r="C358" s="64">
        <f t="shared" ref="C358:I358" si="402">C356/C335</f>
        <v>13.63953488372093</v>
      </c>
      <c r="D358" s="64">
        <f t="shared" si="402"/>
        <v>-9.6533333333333342</v>
      </c>
      <c r="E358" s="64">
        <f t="shared" si="402"/>
        <v>-56</v>
      </c>
      <c r="F358" s="64">
        <f t="shared" si="402"/>
        <v>258.57142857142856</v>
      </c>
      <c r="G358" s="64">
        <f t="shared" si="402"/>
        <v>178.81818181818181</v>
      </c>
      <c r="H358" s="64">
        <f t="shared" si="402"/>
        <v>-56.524999999999999</v>
      </c>
      <c r="I358" s="64">
        <f t="shared" si="402"/>
        <v>30.819444444444443</v>
      </c>
      <c r="J358" s="64">
        <f>I358</f>
        <v>30.819444444444443</v>
      </c>
      <c r="K358" s="64">
        <f t="shared" ref="K358:N358" si="403">J358</f>
        <v>30.819444444444443</v>
      </c>
      <c r="L358" s="64">
        <f t="shared" si="403"/>
        <v>30.819444444444443</v>
      </c>
      <c r="M358" s="64">
        <f t="shared" si="403"/>
        <v>30.819444444444443</v>
      </c>
      <c r="N358" s="64">
        <f t="shared" si="403"/>
        <v>30.819444444444443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>
        <f>J335*J361</f>
        <v>50</v>
      </c>
      <c r="K359">
        <f t="shared" ref="K359:N359" si="404">K335*K361</f>
        <v>50</v>
      </c>
      <c r="L359">
        <f t="shared" si="404"/>
        <v>50</v>
      </c>
      <c r="M359">
        <f t="shared" si="404"/>
        <v>50</v>
      </c>
      <c r="N359">
        <f t="shared" si="404"/>
        <v>50</v>
      </c>
    </row>
    <row r="360" spans="1:14" x14ac:dyDescent="0.2">
      <c r="A360" s="46" t="s">
        <v>128</v>
      </c>
      <c r="B360" t="s">
        <v>193</v>
      </c>
      <c r="C360" s="64">
        <f>C359/B359-1</f>
        <v>0.18691588785046731</v>
      </c>
      <c r="D360" s="64">
        <f t="shared" ref="D360:I360" si="405">D359/C359-1</f>
        <v>-3.3245844269466307E-2</v>
      </c>
      <c r="E360" s="64">
        <f t="shared" si="405"/>
        <v>-0.85610859728506794</v>
      </c>
      <c r="F360" s="64">
        <f t="shared" si="405"/>
        <v>1.3710691823899372</v>
      </c>
      <c r="G360" s="64">
        <f t="shared" si="405"/>
        <v>-0.156498673740053</v>
      </c>
      <c r="H360" s="64">
        <f t="shared" si="405"/>
        <v>-0.96540880503144655</v>
      </c>
      <c r="I360" s="64">
        <f t="shared" si="405"/>
        <v>3.5454545454545459</v>
      </c>
      <c r="J360" s="68">
        <v>0</v>
      </c>
      <c r="K360" s="68">
        <v>0</v>
      </c>
      <c r="L360" s="68">
        <v>0</v>
      </c>
      <c r="M360" s="68">
        <v>0</v>
      </c>
      <c r="N360" s="68">
        <v>0</v>
      </c>
    </row>
    <row r="361" spans="1:14" x14ac:dyDescent="0.2">
      <c r="A361" s="46" t="s">
        <v>132</v>
      </c>
      <c r="B361" s="64">
        <f>B359/B335</f>
        <v>-11.74390243902439</v>
      </c>
      <c r="C361" s="64">
        <f t="shared" ref="C361:I361" si="406">C359/C335</f>
        <v>-13.290697674418604</v>
      </c>
      <c r="D361" s="64">
        <f t="shared" si="406"/>
        <v>14.733333333333333</v>
      </c>
      <c r="E361" s="64">
        <f t="shared" si="406"/>
        <v>6.115384615384615</v>
      </c>
      <c r="F361" s="64">
        <f t="shared" si="406"/>
        <v>-53.857142857142854</v>
      </c>
      <c r="G361" s="64">
        <f t="shared" si="406"/>
        <v>-28.90909090909091</v>
      </c>
      <c r="H361" s="64">
        <f t="shared" si="406"/>
        <v>0.27500000000000002</v>
      </c>
      <c r="I361" s="64">
        <f t="shared" si="406"/>
        <v>-0.69444444444444442</v>
      </c>
      <c r="J361" s="64">
        <f>I361</f>
        <v>-0.69444444444444442</v>
      </c>
      <c r="K361" s="64">
        <f t="shared" ref="K361:N361" si="407">J361</f>
        <v>-0.69444444444444442</v>
      </c>
      <c r="L361" s="64">
        <f t="shared" si="407"/>
        <v>-0.69444444444444442</v>
      </c>
      <c r="M361" s="64">
        <f t="shared" si="407"/>
        <v>-0.69444444444444442</v>
      </c>
      <c r="N361" s="64">
        <f t="shared" si="407"/>
        <v>-0.69444444444444442</v>
      </c>
    </row>
    <row r="362" spans="1:14" x14ac:dyDescent="0.2">
      <c r="A362" s="74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>
        <f>J335*J364</f>
        <v>1817</v>
      </c>
      <c r="K362">
        <f t="shared" ref="K362:N362" si="408">K335*K364</f>
        <v>1817</v>
      </c>
      <c r="L362">
        <f t="shared" si="408"/>
        <v>1817</v>
      </c>
      <c r="M362">
        <f t="shared" si="408"/>
        <v>1817</v>
      </c>
      <c r="N362">
        <f t="shared" si="408"/>
        <v>1817</v>
      </c>
    </row>
    <row r="363" spans="1:14" x14ac:dyDescent="0.2">
      <c r="A363" s="46" t="s">
        <v>128</v>
      </c>
      <c r="B363" t="s">
        <v>193</v>
      </c>
      <c r="C363" s="64">
        <f>C362/B362-1</f>
        <v>0.31416549789621318</v>
      </c>
      <c r="D363" s="64">
        <f t="shared" ref="D363:I363" si="409">D362/C362-1</f>
        <v>0.32123799359658478</v>
      </c>
      <c r="E363" s="64">
        <f t="shared" si="409"/>
        <v>0.17124394184168024</v>
      </c>
      <c r="F363" s="64">
        <f t="shared" si="409"/>
        <v>0.15379310344827579</v>
      </c>
      <c r="G363" s="64">
        <f t="shared" si="409"/>
        <v>0.14524805738194857</v>
      </c>
      <c r="H363" s="64">
        <f t="shared" si="409"/>
        <v>-2.4008350730688965E-2</v>
      </c>
      <c r="I363" s="64">
        <f t="shared" si="409"/>
        <v>-2.8342245989304793E-2</v>
      </c>
      <c r="J363" s="47">
        <f>J362/I362-1</f>
        <v>0</v>
      </c>
      <c r="K363" s="47">
        <f t="shared" ref="K363:N363" si="410">K362/J362-1</f>
        <v>0</v>
      </c>
      <c r="L363" s="47">
        <f t="shared" si="410"/>
        <v>0</v>
      </c>
      <c r="M363" s="47">
        <f t="shared" si="410"/>
        <v>0</v>
      </c>
      <c r="N363" s="47">
        <f t="shared" si="410"/>
        <v>0</v>
      </c>
    </row>
    <row r="364" spans="1:14" x14ac:dyDescent="0.2">
      <c r="A364" s="46" t="s">
        <v>132</v>
      </c>
      <c r="B364" s="64">
        <f>B362/B335</f>
        <v>-8.6951219512195124</v>
      </c>
      <c r="C364" s="64">
        <f t="shared" ref="C364:I364" si="411">C362/C335</f>
        <v>-10.895348837209303</v>
      </c>
      <c r="D364" s="64">
        <f t="shared" si="411"/>
        <v>16.506666666666668</v>
      </c>
      <c r="E364" s="64">
        <f t="shared" si="411"/>
        <v>55.769230769230766</v>
      </c>
      <c r="F364" s="64">
        <f t="shared" si="411"/>
        <v>-239</v>
      </c>
      <c r="G364" s="64">
        <f t="shared" si="411"/>
        <v>-174.18181818181819</v>
      </c>
      <c r="H364" s="64">
        <f t="shared" si="411"/>
        <v>46.75</v>
      </c>
      <c r="I364" s="64">
        <f t="shared" si="411"/>
        <v>-25.236111111111111</v>
      </c>
      <c r="J364" s="64">
        <f>I364</f>
        <v>-25.236111111111111</v>
      </c>
      <c r="K364" s="64">
        <f t="shared" ref="K364:N364" si="412">J364</f>
        <v>-25.236111111111111</v>
      </c>
      <c r="L364" s="64">
        <f t="shared" si="412"/>
        <v>-25.236111111111111</v>
      </c>
      <c r="M364" s="64">
        <f t="shared" si="412"/>
        <v>-25.236111111111111</v>
      </c>
      <c r="N364" s="64">
        <f t="shared" si="412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B1" workbookViewId="0">
      <selection activeCell="M15" sqref="M15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5" width="13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I3*(1+J4)</f>
        <v>46710</v>
      </c>
      <c r="K3" s="9">
        <f t="shared" ref="K3:N3" si="1">J3*(1+K4)</f>
        <v>46710</v>
      </c>
      <c r="L3" s="9">
        <f t="shared" si="1"/>
        <v>46710</v>
      </c>
      <c r="M3" s="9">
        <f t="shared" si="1"/>
        <v>46710</v>
      </c>
      <c r="N3" s="9">
        <f t="shared" si="1"/>
        <v>46710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2">D3/C3-1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forecast'!I5</f>
        <v>7573</v>
      </c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I7*(1+J8)</f>
        <v>6856</v>
      </c>
      <c r="K7" s="5">
        <f t="shared" ref="K7:N7" si="3">J7*(1+K8)</f>
        <v>6856</v>
      </c>
      <c r="L7" s="5">
        <f t="shared" si="3"/>
        <v>6856</v>
      </c>
      <c r="M7" s="5">
        <f t="shared" si="3"/>
        <v>6856</v>
      </c>
      <c r="N7" s="5">
        <f t="shared" si="3"/>
        <v>6856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4">D7/C7-1</f>
        <v>6.5273588970271357E-2</v>
      </c>
      <c r="E8" s="54">
        <f t="shared" si="4"/>
        <v>-0.11445904954499497</v>
      </c>
      <c r="F8" s="54">
        <f t="shared" si="4"/>
        <v>0.10755880337976698</v>
      </c>
      <c r="G8" s="54">
        <f t="shared" si="4"/>
        <v>-0.38639175257731961</v>
      </c>
      <c r="H8" s="54">
        <f t="shared" si="4"/>
        <v>1.32627688172043</v>
      </c>
      <c r="I8" s="54">
        <f t="shared" si="4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5">C7/C3</f>
        <v>0.14337781072399308</v>
      </c>
      <c r="D9" s="54">
        <f t="shared" si="5"/>
        <v>0.14395924308588065</v>
      </c>
      <c r="E9" s="54">
        <f t="shared" si="5"/>
        <v>0.12031211363573921</v>
      </c>
      <c r="F9" s="54">
        <f t="shared" si="5"/>
        <v>0.12398701331901731</v>
      </c>
      <c r="G9" s="54">
        <f t="shared" si="5"/>
        <v>7.9565810229126011E-2</v>
      </c>
      <c r="H9" s="54">
        <f t="shared" si="5"/>
        <v>0.1554402981723472</v>
      </c>
      <c r="I9" s="54">
        <f t="shared" si="5"/>
        <v>0.14677799186469706</v>
      </c>
      <c r="J9" s="54">
        <f>I9</f>
        <v>0.14677799186469706</v>
      </c>
      <c r="K9" s="54">
        <f t="shared" ref="K9:N9" si="6">J9</f>
        <v>0.14677799186469706</v>
      </c>
      <c r="L9" s="54">
        <f t="shared" si="6"/>
        <v>0.14677799186469706</v>
      </c>
      <c r="M9" s="54">
        <f t="shared" si="6"/>
        <v>0.14677799186469706</v>
      </c>
      <c r="N9" s="54">
        <f t="shared" si="6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7">J10</f>
        <v>205</v>
      </c>
      <c r="L10" s="3">
        <f t="shared" si="7"/>
        <v>205</v>
      </c>
      <c r="M10" s="3">
        <f t="shared" si="7"/>
        <v>205</v>
      </c>
      <c r="N10" s="3">
        <f t="shared" si="7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8">C7-C10</f>
        <v>4623</v>
      </c>
      <c r="D11" s="5">
        <f t="shared" si="8"/>
        <v>4886</v>
      </c>
      <c r="E11" s="5">
        <f t="shared" si="8"/>
        <v>4325</v>
      </c>
      <c r="F11" s="5">
        <f t="shared" si="8"/>
        <v>4801</v>
      </c>
      <c r="G11" s="5">
        <f t="shared" si="8"/>
        <v>2887</v>
      </c>
      <c r="H11" s="5">
        <f t="shared" si="8"/>
        <v>6661</v>
      </c>
      <c r="I11" s="5">
        <f t="shared" si="8"/>
        <v>6651</v>
      </c>
      <c r="J11" s="5">
        <f t="shared" si="8"/>
        <v>6651</v>
      </c>
      <c r="K11" s="5">
        <f t="shared" si="8"/>
        <v>6651</v>
      </c>
      <c r="L11" s="5">
        <f t="shared" si="8"/>
        <v>6651</v>
      </c>
      <c r="M11" s="5">
        <f t="shared" si="8"/>
        <v>6651</v>
      </c>
      <c r="N11" s="5">
        <f t="shared" si="8"/>
        <v>6651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I12*(1+J13)</f>
        <v>660.0330777326717</v>
      </c>
      <c r="K12" s="3">
        <f t="shared" ref="K12:N12" si="9">J12*(1+K13)</f>
        <v>720.07217140704643</v>
      </c>
      <c r="L12" s="3">
        <f t="shared" si="9"/>
        <v>785.57264708006744</v>
      </c>
      <c r="M12" s="3">
        <f t="shared" si="9"/>
        <v>857.03129261960146</v>
      </c>
      <c r="N12" s="3">
        <f t="shared" si="9"/>
        <v>934.99008558830667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10">C12/C11</f>
        <v>0.18667531905688947</v>
      </c>
      <c r="D13" s="56">
        <f t="shared" si="10"/>
        <v>0.13221449038067951</v>
      </c>
      <c r="E13" s="56">
        <f t="shared" si="10"/>
        <v>0.55306358381502885</v>
      </c>
      <c r="F13" s="56">
        <f t="shared" si="10"/>
        <v>0.16079983336804832</v>
      </c>
      <c r="G13" s="56">
        <f t="shared" si="10"/>
        <v>0.12054035330793211</v>
      </c>
      <c r="H13" s="56">
        <f t="shared" si="10"/>
        <v>0.14021918630836211</v>
      </c>
      <c r="I13" s="56">
        <f t="shared" si="10"/>
        <v>9.0963764847391368E-2</v>
      </c>
      <c r="J13" s="57">
        <f>I13</f>
        <v>9.0963764847391368E-2</v>
      </c>
      <c r="K13" s="57">
        <f t="shared" ref="K13:N13" si="11">J13</f>
        <v>9.0963764847391368E-2</v>
      </c>
      <c r="L13" s="57">
        <f t="shared" si="11"/>
        <v>9.0963764847391368E-2</v>
      </c>
      <c r="M13" s="57">
        <f t="shared" si="11"/>
        <v>9.0963764847391368E-2</v>
      </c>
      <c r="N13" s="57">
        <f t="shared" si="11"/>
        <v>9.0963764847391368E-2</v>
      </c>
      <c r="O13" s="57"/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12">C11-C12</f>
        <v>3760</v>
      </c>
      <c r="D14" s="7">
        <f t="shared" si="12"/>
        <v>4240</v>
      </c>
      <c r="E14" s="7">
        <f t="shared" si="12"/>
        <v>1933</v>
      </c>
      <c r="F14" s="7">
        <f t="shared" si="12"/>
        <v>4029</v>
      </c>
      <c r="G14" s="7">
        <f t="shared" si="12"/>
        <v>2539</v>
      </c>
      <c r="H14" s="7">
        <f t="shared" si="12"/>
        <v>5727</v>
      </c>
      <c r="I14" s="7">
        <f t="shared" si="12"/>
        <v>6046</v>
      </c>
      <c r="J14" s="7">
        <f>J11-J12</f>
        <v>5990.9669222673283</v>
      </c>
      <c r="K14" s="7">
        <f t="shared" ref="K14:N14" si="13">K11-K12</f>
        <v>5930.927828592954</v>
      </c>
      <c r="L14" s="7">
        <f t="shared" si="13"/>
        <v>5865.4273529199327</v>
      </c>
      <c r="M14" s="7">
        <f t="shared" si="13"/>
        <v>5793.9687073803989</v>
      </c>
      <c r="N14" s="7">
        <f t="shared" si="13"/>
        <v>5716.009914411693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I16" si="14">C14/C15</f>
        <v>2.1578192252510759</v>
      </c>
      <c r="D16" s="58">
        <f t="shared" si="14"/>
        <v>2.5059101654846336</v>
      </c>
      <c r="E16" s="58">
        <f t="shared" si="14"/>
        <v>1.165159734779988</v>
      </c>
      <c r="F16" s="58">
        <f t="shared" si="14"/>
        <v>2.4901112484548826</v>
      </c>
      <c r="G16" s="58">
        <f t="shared" si="14"/>
        <v>1.5952500628298569</v>
      </c>
      <c r="H16" s="58">
        <f t="shared" si="14"/>
        <v>3.5584689946563937</v>
      </c>
      <c r="I16" s="58">
        <f t="shared" si="14"/>
        <v>3.7534144524459898</v>
      </c>
      <c r="J16" s="58"/>
      <c r="K16" s="58"/>
      <c r="L16" s="58"/>
      <c r="M16" s="58"/>
      <c r="N16" s="58"/>
      <c r="O16" s="58"/>
    </row>
    <row r="17" spans="1:15" x14ac:dyDescent="0.2">
      <c r="A17" t="s">
        <v>148</v>
      </c>
      <c r="B17" s="82">
        <f>Historicals!B15</f>
        <v>1.85</v>
      </c>
      <c r="C17" s="82">
        <f>Historicals!C15</f>
        <v>2.16</v>
      </c>
      <c r="D17" s="82">
        <f>Historicals!D15</f>
        <v>2.5099999999999998</v>
      </c>
      <c r="E17" s="82">
        <f>Historicals!E15</f>
        <v>1.17</v>
      </c>
      <c r="F17" s="82">
        <f>Historicals!F15</f>
        <v>2.4900000000000002</v>
      </c>
      <c r="G17" s="82">
        <f>Historicals!G15</f>
        <v>1.6</v>
      </c>
      <c r="H17" s="82">
        <f>Historicals!H15</f>
        <v>3.56</v>
      </c>
      <c r="I17" s="82">
        <f>Historicals!I15</f>
        <v>3.75</v>
      </c>
      <c r="J17" s="58"/>
      <c r="K17" s="58"/>
      <c r="L17" s="58"/>
      <c r="M17" s="58"/>
      <c r="N17" s="58"/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5">-(D17/C17-1)</f>
        <v>-0.16203703703703676</v>
      </c>
      <c r="E18" s="56">
        <f t="shared" si="15"/>
        <v>0.53386454183266929</v>
      </c>
      <c r="F18" s="56">
        <f t="shared" si="15"/>
        <v>-1.1282051282051286</v>
      </c>
      <c r="G18" s="56">
        <f t="shared" si="15"/>
        <v>0.35742971887550201</v>
      </c>
      <c r="H18" s="56">
        <f t="shared" si="15"/>
        <v>-1.2250000000000001</v>
      </c>
      <c r="I18" s="56">
        <f t="shared" si="15"/>
        <v>-5.3370786516854007E-2</v>
      </c>
      <c r="J18" s="57"/>
      <c r="K18" s="57"/>
      <c r="L18" s="57"/>
      <c r="M18" s="57"/>
      <c r="N18" s="57"/>
      <c r="O18" s="57"/>
    </row>
    <row r="19" spans="1:15" x14ac:dyDescent="0.2">
      <c r="A19" s="51" t="s">
        <v>149</v>
      </c>
      <c r="B19" s="56">
        <f>B17/B16</f>
        <v>0.99978001833180574</v>
      </c>
      <c r="C19" s="56">
        <f t="shared" ref="C19:I19" si="16">C17/C16</f>
        <v>1.0010106382978725</v>
      </c>
      <c r="D19" s="56">
        <f t="shared" si="16"/>
        <v>1.0016320754716981</v>
      </c>
      <c r="E19" s="56">
        <f t="shared" si="16"/>
        <v>1.0041541645111225</v>
      </c>
      <c r="F19" s="56">
        <f t="shared" si="16"/>
        <v>0.9999553239017126</v>
      </c>
      <c r="G19" s="56">
        <f t="shared" si="16"/>
        <v>1.0029775502166207</v>
      </c>
      <c r="H19" s="56">
        <f t="shared" si="16"/>
        <v>1.0004302427099703</v>
      </c>
      <c r="I19" s="56">
        <f t="shared" si="16"/>
        <v>0.99909030764141571</v>
      </c>
      <c r="J19" s="56"/>
      <c r="K19" s="56"/>
      <c r="L19" s="56"/>
      <c r="M19" s="56"/>
      <c r="N19" s="56"/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17">C23/C3</f>
        <v>0.1818631084754139</v>
      </c>
      <c r="D24" s="56">
        <f t="shared" si="17"/>
        <v>0.19458515283842795</v>
      </c>
      <c r="E24" s="56">
        <f t="shared" si="17"/>
        <v>0.17803665137236585</v>
      </c>
      <c r="F24" s="56">
        <f t="shared" si="17"/>
        <v>0.18615947030702765</v>
      </c>
      <c r="G24" s="56">
        <f t="shared" si="17"/>
        <v>0.21035745795791783</v>
      </c>
      <c r="H24" s="56">
        <f t="shared" si="17"/>
        <v>0.19042166240064665</v>
      </c>
      <c r="I24" s="56">
        <f t="shared" si="17"/>
        <v>0.20828516377649325</v>
      </c>
      <c r="J24" s="57"/>
      <c r="K24" s="57"/>
      <c r="L24" s="57"/>
      <c r="M24" s="57"/>
      <c r="N24" s="57"/>
      <c r="O24" s="57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I31" si="18">C21+C22+C23+C25+C26+C27+C28+C29+C30</f>
        <v>19205</v>
      </c>
      <c r="D31" s="7">
        <f t="shared" si="18"/>
        <v>21211</v>
      </c>
      <c r="E31" s="7">
        <f t="shared" si="18"/>
        <v>20257</v>
      </c>
      <c r="F31" s="7">
        <f t="shared" si="18"/>
        <v>21105</v>
      </c>
      <c r="G31" s="7">
        <f t="shared" si="18"/>
        <v>29094</v>
      </c>
      <c r="H31" s="7">
        <f t="shared" si="18"/>
        <v>34904</v>
      </c>
      <c r="I31" s="7">
        <f t="shared" si="18"/>
        <v>36963</v>
      </c>
      <c r="J31" s="7"/>
      <c r="K31" s="7"/>
      <c r="L31" s="7"/>
      <c r="M31" s="7"/>
      <c r="N31" s="7"/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19">C33+C34</f>
        <v>45</v>
      </c>
      <c r="D32" s="3">
        <f t="shared" si="19"/>
        <v>331</v>
      </c>
      <c r="E32" s="3">
        <f t="shared" si="19"/>
        <v>342</v>
      </c>
      <c r="F32" s="3">
        <f t="shared" si="19"/>
        <v>15</v>
      </c>
      <c r="G32" s="3">
        <f t="shared" si="19"/>
        <v>251</v>
      </c>
      <c r="H32" s="3">
        <f t="shared" si="19"/>
        <v>2</v>
      </c>
      <c r="I32" s="3">
        <f t="shared" si="19"/>
        <v>510</v>
      </c>
      <c r="J32" s="3"/>
      <c r="K32" s="3"/>
      <c r="L32" s="3"/>
      <c r="M32" s="3"/>
      <c r="N32" s="3"/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20">C40+C41+C42</f>
        <v>12258</v>
      </c>
      <c r="D39" s="3">
        <f t="shared" si="20"/>
        <v>12407</v>
      </c>
      <c r="E39" s="3">
        <f t="shared" si="20"/>
        <v>9812</v>
      </c>
      <c r="F39" s="3">
        <f t="shared" si="20"/>
        <v>9040</v>
      </c>
      <c r="G39" s="3">
        <f t="shared" si="20"/>
        <v>8055</v>
      </c>
      <c r="H39" s="3">
        <f t="shared" si="20"/>
        <v>12767</v>
      </c>
      <c r="I39" s="3">
        <f t="shared" si="20"/>
        <v>15281</v>
      </c>
      <c r="J39" s="3"/>
      <c r="K39" s="3"/>
      <c r="L39" s="3"/>
      <c r="M39" s="3"/>
      <c r="N39" s="3"/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21">C32+C35+C36+C38+C39</f>
        <v>19205</v>
      </c>
      <c r="D43" s="7">
        <f t="shared" si="21"/>
        <v>21211</v>
      </c>
      <c r="E43" s="7">
        <f t="shared" si="21"/>
        <v>20257</v>
      </c>
      <c r="F43" s="7">
        <f t="shared" si="21"/>
        <v>21105</v>
      </c>
      <c r="G43" s="7">
        <f>G32+G35+G36+G38+G39+G37</f>
        <v>29094</v>
      </c>
      <c r="H43" s="7">
        <f t="shared" ref="H43:N43" si="22">H32+H35+H36+H38+H39+H37</f>
        <v>34904</v>
      </c>
      <c r="I43" s="7">
        <f t="shared" si="22"/>
        <v>36963</v>
      </c>
      <c r="J43" s="7">
        <f t="shared" si="22"/>
        <v>0</v>
      </c>
      <c r="K43" s="7">
        <f t="shared" si="22"/>
        <v>0</v>
      </c>
      <c r="L43" s="7">
        <f t="shared" si="22"/>
        <v>0</v>
      </c>
      <c r="M43" s="7">
        <f t="shared" si="22"/>
        <v>0</v>
      </c>
      <c r="N43" s="7">
        <f t="shared" si="22"/>
        <v>0</v>
      </c>
      <c r="O43" s="41"/>
    </row>
    <row r="44" spans="1:15" s="1" customFormat="1" ht="16" thickTop="1" x14ac:dyDescent="0.2">
      <c r="A44" s="61" t="s">
        <v>168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I49" si="23">C46-C48</f>
        <v>3894</v>
      </c>
      <c r="D49" s="9">
        <f t="shared" si="23"/>
        <v>4242</v>
      </c>
      <c r="E49" s="9">
        <f t="shared" si="23"/>
        <v>3850</v>
      </c>
      <c r="F49" s="9">
        <f t="shared" si="23"/>
        <v>4093</v>
      </c>
      <c r="G49" s="9">
        <f t="shared" si="23"/>
        <v>1948</v>
      </c>
      <c r="H49" s="9">
        <f t="shared" si="23"/>
        <v>5746</v>
      </c>
      <c r="I49" s="9">
        <f t="shared" si="23"/>
        <v>5625</v>
      </c>
      <c r="J49" s="9"/>
      <c r="K49" s="9"/>
      <c r="L49" s="9"/>
      <c r="M49" s="9"/>
      <c r="N49" s="9"/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24">C23-D23</f>
        <v>-796</v>
      </c>
      <c r="E51" s="3">
        <f t="shared" si="24"/>
        <v>204</v>
      </c>
      <c r="F51" s="3">
        <f t="shared" si="24"/>
        <v>-802</v>
      </c>
      <c r="G51" s="3">
        <f t="shared" si="24"/>
        <v>-586</v>
      </c>
      <c r="H51" s="3">
        <f t="shared" si="24"/>
        <v>-613</v>
      </c>
      <c r="I51" s="3">
        <f t="shared" si="24"/>
        <v>-1248</v>
      </c>
      <c r="J51" s="3"/>
      <c r="K51" s="3"/>
      <c r="L51" s="3"/>
      <c r="M51" s="3"/>
      <c r="N51" s="3"/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25">C49+C47-C50+C51+C52</f>
        <v>3006</v>
      </c>
      <c r="D53" s="9">
        <f t="shared" si="25"/>
        <v>2949</v>
      </c>
      <c r="E53" s="9">
        <f t="shared" si="25"/>
        <v>3648</v>
      </c>
      <c r="F53" s="9">
        <f t="shared" si="25"/>
        <v>2724</v>
      </c>
      <c r="G53" s="9">
        <f t="shared" si="25"/>
        <v>857</v>
      </c>
      <c r="H53" s="9">
        <f t="shared" si="25"/>
        <v>4889</v>
      </c>
      <c r="I53" s="9">
        <f t="shared" si="25"/>
        <v>4046</v>
      </c>
      <c r="J53" s="9">
        <f t="shared" si="25"/>
        <v>0</v>
      </c>
      <c r="K53" s="9">
        <f t="shared" si="25"/>
        <v>0</v>
      </c>
      <c r="L53" s="9">
        <f t="shared" si="25"/>
        <v>0</v>
      </c>
      <c r="M53" s="9">
        <f t="shared" si="25"/>
        <v>0</v>
      </c>
      <c r="N53" s="9">
        <f t="shared" si="25"/>
        <v>0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I55" si="26">C49+C51+C47+C54</f>
        <v>3096</v>
      </c>
      <c r="D55" s="26">
        <f t="shared" si="26"/>
        <v>3640</v>
      </c>
      <c r="E55" s="26">
        <f t="shared" si="26"/>
        <v>4955</v>
      </c>
      <c r="F55" s="26">
        <f t="shared" si="26"/>
        <v>5813</v>
      </c>
      <c r="G55" s="26">
        <f t="shared" si="26"/>
        <v>2485</v>
      </c>
      <c r="H55" s="26">
        <f t="shared" si="26"/>
        <v>6657</v>
      </c>
      <c r="I55" s="26">
        <f t="shared" si="26"/>
        <v>5188</v>
      </c>
      <c r="J55" s="26"/>
      <c r="K55" s="26"/>
      <c r="L55" s="26"/>
      <c r="M55" s="26"/>
      <c r="N55" s="26"/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Historicals!J84</f>
        <v>0</v>
      </c>
      <c r="K57" s="3">
        <f>Historicals!K84</f>
        <v>0</v>
      </c>
      <c r="L57" s="3">
        <f>Historicals!L84</f>
        <v>0</v>
      </c>
      <c r="M57" s="3">
        <f>Historicals!M84</f>
        <v>0</v>
      </c>
      <c r="N57" s="3">
        <f>Historicals!N84</f>
        <v>0</v>
      </c>
      <c r="O57" s="3"/>
    </row>
    <row r="58" spans="1:15" x14ac:dyDescent="0.2">
      <c r="A58" s="27" t="s">
        <v>178</v>
      </c>
      <c r="B58" s="26">
        <f>B52+B57</f>
        <v>-175</v>
      </c>
      <c r="C58" s="26">
        <f t="shared" ref="C58:I58" si="27">C52+C57</f>
        <v>-1034</v>
      </c>
      <c r="D58" s="26">
        <f t="shared" si="27"/>
        <v>-1008</v>
      </c>
      <c r="E58" s="26">
        <f t="shared" si="27"/>
        <v>276</v>
      </c>
      <c r="F58" s="26">
        <f t="shared" si="27"/>
        <v>-264</v>
      </c>
      <c r="G58" s="26">
        <f t="shared" si="27"/>
        <v>-1028</v>
      </c>
      <c r="H58" s="26">
        <f t="shared" si="27"/>
        <v>-3800</v>
      </c>
      <c r="I58" s="26">
        <f t="shared" si="27"/>
        <v>-1524</v>
      </c>
      <c r="J58" s="26"/>
      <c r="K58" s="26"/>
      <c r="L58" s="26"/>
      <c r="M58" s="26"/>
      <c r="N58" s="26"/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/>
      <c r="K59" s="3"/>
      <c r="L59" s="60"/>
      <c r="M59" s="3"/>
      <c r="N59" s="3"/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N60" si="28">D59/C59-1</f>
        <v>1.0984987184181616E-3</v>
      </c>
      <c r="E60" s="56">
        <f t="shared" si="28"/>
        <v>0.28785662033650339</v>
      </c>
      <c r="F60" s="56">
        <f t="shared" si="28"/>
        <v>1.8460664583924924E-2</v>
      </c>
      <c r="G60" s="56">
        <f t="shared" si="28"/>
        <v>-0.39152258784160621</v>
      </c>
      <c r="H60" s="56">
        <f t="shared" si="28"/>
        <v>-1.2584784601283228</v>
      </c>
      <c r="I60" s="56">
        <f t="shared" si="28"/>
        <v>-6.0762411347517729</v>
      </c>
      <c r="J60" s="56">
        <f t="shared" si="28"/>
        <v>-1</v>
      </c>
      <c r="K60" s="56" t="e">
        <f t="shared" si="28"/>
        <v>#DIV/0!</v>
      </c>
      <c r="L60" s="56" t="e">
        <f t="shared" si="28"/>
        <v>#DIV/0!</v>
      </c>
      <c r="M60" s="56" t="e">
        <f t="shared" si="28"/>
        <v>#DIV/0!</v>
      </c>
      <c r="N60" s="56" t="e">
        <f t="shared" si="28"/>
        <v>#DIV/0!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Historicals!J95</f>
        <v>0</v>
      </c>
      <c r="K63" s="3">
        <f>Historicals!K95</f>
        <v>0</v>
      </c>
      <c r="L63" s="3">
        <f>Historicals!L95</f>
        <v>0</v>
      </c>
      <c r="M63" s="3">
        <f>Historicals!M95</f>
        <v>0</v>
      </c>
      <c r="N63" s="3">
        <f>Historicals!N95</f>
        <v>0</v>
      </c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29">C59+C61+C63+C62</f>
        <v>-2671</v>
      </c>
      <c r="D64" s="26">
        <f t="shared" si="29"/>
        <v>-1942</v>
      </c>
      <c r="E64" s="26">
        <f t="shared" si="29"/>
        <v>-4835</v>
      </c>
      <c r="F64" s="26">
        <f t="shared" si="29"/>
        <v>-5293</v>
      </c>
      <c r="G64" s="26">
        <f t="shared" si="29"/>
        <v>2491</v>
      </c>
      <c r="H64" s="26">
        <f t="shared" si="29"/>
        <v>-1459</v>
      </c>
      <c r="I64" s="26">
        <f t="shared" si="29"/>
        <v>-4836</v>
      </c>
      <c r="J64" s="26">
        <f t="shared" si="29"/>
        <v>0</v>
      </c>
      <c r="K64" s="26">
        <f t="shared" si="29"/>
        <v>0</v>
      </c>
      <c r="L64" s="26">
        <f t="shared" si="29"/>
        <v>0</v>
      </c>
      <c r="M64" s="26">
        <f t="shared" si="29"/>
        <v>0</v>
      </c>
      <c r="N64" s="26">
        <f t="shared" si="29"/>
        <v>0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185</v>
      </c>
      <c r="B66" s="26">
        <f>B55+B58+B64+B65</f>
        <v>1632</v>
      </c>
      <c r="C66" s="26">
        <f t="shared" ref="C66:I66" si="30">C58+C64+C65+C55</f>
        <v>-714</v>
      </c>
      <c r="D66" s="26">
        <f t="shared" si="30"/>
        <v>670</v>
      </c>
      <c r="E66" s="26">
        <f t="shared" si="30"/>
        <v>441</v>
      </c>
      <c r="F66" s="26">
        <v>217</v>
      </c>
      <c r="G66" s="26">
        <f t="shared" si="30"/>
        <v>3882</v>
      </c>
      <c r="H66" s="26">
        <f t="shared" si="30"/>
        <v>1541</v>
      </c>
      <c r="I66" s="26">
        <f t="shared" si="30"/>
        <v>-1315</v>
      </c>
      <c r="J66" s="26"/>
      <c r="K66" s="26"/>
      <c r="L66" s="26"/>
      <c r="M66" s="26"/>
      <c r="N66" s="26"/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31">C68</f>
        <v>3138</v>
      </c>
      <c r="E67" s="3">
        <f t="shared" si="31"/>
        <v>3808</v>
      </c>
      <c r="F67" s="3">
        <f t="shared" si="31"/>
        <v>4249</v>
      </c>
      <c r="G67" s="3">
        <f t="shared" si="31"/>
        <v>4466</v>
      </c>
      <c r="H67" s="3">
        <f t="shared" si="31"/>
        <v>8348</v>
      </c>
      <c r="I67" s="3">
        <f t="shared" si="31"/>
        <v>9889</v>
      </c>
      <c r="J67" s="3"/>
      <c r="K67" s="3"/>
      <c r="L67" s="3"/>
      <c r="M67" s="3"/>
      <c r="N67" s="3"/>
      <c r="O67" s="3"/>
    </row>
    <row r="68" spans="1:15" ht="16" thickBot="1" x14ac:dyDescent="0.25">
      <c r="A68" s="6" t="s">
        <v>187</v>
      </c>
      <c r="B68" s="7">
        <f>B66+B67</f>
        <v>3852</v>
      </c>
      <c r="C68" s="7">
        <f t="shared" ref="C68:I68" si="32">C66+C67</f>
        <v>3138</v>
      </c>
      <c r="D68" s="7">
        <f t="shared" si="32"/>
        <v>3808</v>
      </c>
      <c r="E68" s="7">
        <f t="shared" si="32"/>
        <v>4249</v>
      </c>
      <c r="F68" s="7">
        <f t="shared" si="32"/>
        <v>4466</v>
      </c>
      <c r="G68" s="7">
        <f t="shared" si="32"/>
        <v>8348</v>
      </c>
      <c r="H68" s="7">
        <f t="shared" si="32"/>
        <v>9889</v>
      </c>
      <c r="I68" s="7">
        <f t="shared" si="32"/>
        <v>8574</v>
      </c>
      <c r="J68" s="7"/>
      <c r="K68" s="7"/>
      <c r="L68" s="7"/>
      <c r="M68" s="7"/>
      <c r="N68" s="7"/>
      <c r="O68" s="41"/>
    </row>
    <row r="69" spans="1:15" ht="16" thickTop="1" x14ac:dyDescent="0.2">
      <c r="A69" s="61" t="s">
        <v>168</v>
      </c>
      <c r="B69" s="85">
        <f t="shared" ref="B69:I69" si="33">+B68-B21</f>
        <v>0</v>
      </c>
      <c r="C69" s="85">
        <f t="shared" si="33"/>
        <v>0</v>
      </c>
      <c r="D69" s="85">
        <f t="shared" si="33"/>
        <v>0</v>
      </c>
      <c r="E69" s="85">
        <f t="shared" si="33"/>
        <v>0</v>
      </c>
      <c r="F69" s="85">
        <f t="shared" si="33"/>
        <v>0</v>
      </c>
      <c r="G69" s="85">
        <f t="shared" si="33"/>
        <v>0</v>
      </c>
      <c r="H69" s="85">
        <f t="shared" si="33"/>
        <v>0</v>
      </c>
      <c r="I69" s="85">
        <f t="shared" si="33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/>
      <c r="K70" s="48"/>
      <c r="L70" s="48"/>
      <c r="M70" s="48"/>
      <c r="N70" s="48"/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2023-10-31T21:33:54Z</dcterms:modified>
</cp:coreProperties>
</file>