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D472F4C7-4BCF-0342-8406-023CCF3584A4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4" l="1"/>
  <c r="D58" i="4"/>
  <c r="E58" i="4"/>
  <c r="F58" i="4"/>
  <c r="G58" i="4"/>
  <c r="H58" i="4"/>
  <c r="I58" i="4"/>
  <c r="J58" i="4"/>
  <c r="K58" i="4"/>
  <c r="L58" i="4"/>
  <c r="M58" i="4"/>
  <c r="B58" i="4"/>
  <c r="N58" i="4"/>
  <c r="K52" i="4"/>
  <c r="L52" i="4"/>
  <c r="M52" i="4"/>
  <c r="N52" i="4"/>
  <c r="J52" i="4"/>
  <c r="J26" i="4" s="1"/>
  <c r="K26" i="4" s="1"/>
  <c r="L26" i="4" s="1"/>
  <c r="M26" i="4" s="1"/>
  <c r="N26" i="4" s="1"/>
  <c r="K50" i="4"/>
  <c r="L50" i="4"/>
  <c r="M50" i="4"/>
  <c r="N50" i="4"/>
  <c r="J50" i="4"/>
  <c r="K48" i="4"/>
  <c r="L48" i="4"/>
  <c r="M48" i="4"/>
  <c r="N48" i="4"/>
  <c r="J48" i="4"/>
  <c r="K41" i="4"/>
  <c r="L41" i="4" s="1"/>
  <c r="M41" i="4" s="1"/>
  <c r="N41" i="4" s="1"/>
  <c r="J41" i="4"/>
  <c r="C17" i="4"/>
  <c r="D17" i="4"/>
  <c r="E17" i="4"/>
  <c r="F17" i="4"/>
  <c r="G17" i="4"/>
  <c r="H17" i="4"/>
  <c r="I17" i="4"/>
  <c r="B17" i="4"/>
  <c r="J10" i="4"/>
  <c r="K10" i="4"/>
  <c r="L10" i="4" s="1"/>
  <c r="M10" i="4" s="1"/>
  <c r="N10" i="4" s="1"/>
  <c r="J7" i="4" l="1"/>
  <c r="J357" i="3"/>
  <c r="K356" i="3"/>
  <c r="L356" i="3"/>
  <c r="M356" i="3"/>
  <c r="N356" i="3"/>
  <c r="J356" i="3"/>
  <c r="K326" i="3"/>
  <c r="L326" i="3"/>
  <c r="M326" i="3"/>
  <c r="N326" i="3"/>
  <c r="J326" i="3"/>
  <c r="K325" i="3"/>
  <c r="L325" i="3"/>
  <c r="M325" i="3"/>
  <c r="N325" i="3"/>
  <c r="J325" i="3"/>
  <c r="K291" i="3"/>
  <c r="L291" i="3"/>
  <c r="M291" i="3"/>
  <c r="N291" i="3"/>
  <c r="J291" i="3"/>
  <c r="K290" i="3"/>
  <c r="L290" i="3"/>
  <c r="M290" i="3"/>
  <c r="N290" i="3"/>
  <c r="J290" i="3"/>
  <c r="K136" i="3"/>
  <c r="L136" i="3"/>
  <c r="M136" i="3"/>
  <c r="N136" i="3"/>
  <c r="J136" i="3"/>
  <c r="K135" i="3"/>
  <c r="L135" i="3"/>
  <c r="M135" i="3"/>
  <c r="N135" i="3"/>
  <c r="J135" i="3"/>
  <c r="K105" i="3"/>
  <c r="L105" i="3"/>
  <c r="M105" i="3"/>
  <c r="N105" i="3"/>
  <c r="J105" i="3"/>
  <c r="K104" i="3"/>
  <c r="L104" i="3"/>
  <c r="M104" i="3"/>
  <c r="N104" i="3"/>
  <c r="J104" i="3"/>
  <c r="K74" i="3"/>
  <c r="L74" i="3"/>
  <c r="M74" i="3"/>
  <c r="N74" i="3"/>
  <c r="J74" i="3"/>
  <c r="K73" i="3"/>
  <c r="L73" i="3"/>
  <c r="M73" i="3"/>
  <c r="N73" i="3"/>
  <c r="J73" i="3"/>
  <c r="K43" i="3"/>
  <c r="L43" i="3"/>
  <c r="M43" i="3"/>
  <c r="N43" i="3"/>
  <c r="J43" i="3"/>
  <c r="K42" i="3"/>
  <c r="L42" i="3"/>
  <c r="M42" i="3"/>
  <c r="N42" i="3"/>
  <c r="J42" i="3"/>
  <c r="K318" i="3"/>
  <c r="L318" i="3" s="1"/>
  <c r="M318" i="3" s="1"/>
  <c r="N318" i="3" s="1"/>
  <c r="J318" i="3"/>
  <c r="J11" i="3" l="1"/>
  <c r="K15" i="4" l="1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L331" i="3"/>
  <c r="N86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J327" i="3"/>
  <c r="L137" i="3"/>
  <c r="M270" i="3"/>
  <c r="K351" i="3"/>
  <c r="L349" i="3"/>
  <c r="L102" i="3"/>
  <c r="N85" i="3"/>
  <c r="K112" i="3"/>
  <c r="L110" i="3"/>
  <c r="K330" i="3"/>
  <c r="L328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7" i="3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L75" i="3"/>
  <c r="K305" i="3"/>
  <c r="K306" i="3" s="1"/>
  <c r="L44" i="3"/>
  <c r="L351" i="3"/>
  <c r="M349" i="3"/>
  <c r="L292" i="3"/>
  <c r="N21" i="3"/>
  <c r="L361" i="3"/>
  <c r="M359" i="3"/>
  <c r="L269" i="3"/>
  <c r="L298" i="3" s="1"/>
  <c r="K3" i="3"/>
  <c r="K327" i="3"/>
  <c r="L11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5" i="3"/>
  <c r="K13" i="3"/>
  <c r="K12" i="3"/>
  <c r="N328" i="3"/>
  <c r="N330" i="3" s="1"/>
  <c r="M330" i="3"/>
  <c r="M269" i="3"/>
  <c r="L3" i="3"/>
  <c r="L13" i="3" s="1"/>
  <c r="M45" i="3"/>
  <c r="L47" i="3"/>
  <c r="L14" i="3"/>
  <c r="N358" i="3"/>
  <c r="M358" i="3"/>
  <c r="M76" i="3"/>
  <c r="L78" i="3"/>
  <c r="M362" i="3"/>
  <c r="M355" i="3" s="1"/>
  <c r="L364" i="3"/>
  <c r="L327" i="3"/>
  <c r="N349" i="3"/>
  <c r="N351" i="3" s="1"/>
  <c r="M351" i="3"/>
  <c r="M79" i="3"/>
  <c r="L17" i="3"/>
  <c r="M134" i="3"/>
  <c r="N131" i="3"/>
  <c r="M133" i="3"/>
  <c r="M361" i="3"/>
  <c r="N359" i="3"/>
  <c r="N361" i="3" s="1"/>
  <c r="M44" i="3"/>
  <c r="M354" i="3"/>
  <c r="N352" i="3"/>
  <c r="N110" i="3"/>
  <c r="N112" i="3" s="1"/>
  <c r="M112" i="3"/>
  <c r="K16" i="3"/>
  <c r="K15" i="3"/>
  <c r="M327" i="3" l="1"/>
  <c r="N327" i="3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K3" i="4" l="1"/>
  <c r="L3" i="4"/>
  <c r="M3" i="4"/>
  <c r="N3" i="4"/>
  <c r="K60" i="4" l="1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K6" i="4" l="1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H45" i="3"/>
  <c r="I45" i="3"/>
  <c r="B45" i="3"/>
  <c r="H14" i="3" l="1"/>
  <c r="H52" i="4" s="1"/>
  <c r="I14" i="3"/>
  <c r="I52" i="4" s="1"/>
  <c r="F14" i="3"/>
  <c r="F52" i="4" s="1"/>
  <c r="D14" i="3"/>
  <c r="D52" i="4" s="1"/>
  <c r="C14" i="3"/>
  <c r="C52" i="4" s="1"/>
  <c r="E14" i="3"/>
  <c r="E52" i="4" s="1"/>
  <c r="B14" i="3"/>
  <c r="B52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J49" i="4" l="1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K49" i="4"/>
  <c r="C18" i="4"/>
  <c r="L49" i="4" l="1"/>
  <c r="K32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70" i="4"/>
  <c r="N49" i="4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J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K19" i="4" l="1"/>
  <c r="L19" i="4" s="1"/>
  <c r="D67" i="4"/>
  <c r="D68" i="4" s="1"/>
  <c r="C69" i="4"/>
  <c r="I99" i="1"/>
  <c r="I100" i="1" s="1"/>
  <c r="I101" i="1" s="1"/>
  <c r="H101" i="1"/>
  <c r="G167" i="1"/>
  <c r="M19" i="4" l="1"/>
  <c r="N19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3" i="4"/>
  <c r="K53" i="4"/>
  <c r="L55" i="4" l="1"/>
  <c r="J12" i="4"/>
  <c r="J14" i="4" s="1"/>
  <c r="L11" i="4"/>
  <c r="K11" i="4"/>
  <c r="L53" i="4"/>
  <c r="K12" i="4" l="1"/>
  <c r="K14" i="4" s="1"/>
  <c r="L12" i="4"/>
  <c r="L14" i="4" s="1"/>
  <c r="M11" i="4"/>
  <c r="M55" i="4"/>
  <c r="M53" i="4"/>
  <c r="M12" i="4" l="1"/>
  <c r="M14" i="4" s="1"/>
  <c r="N55" i="4"/>
  <c r="N11" i="4"/>
  <c r="N53" i="4"/>
  <c r="N12" i="4" l="1"/>
  <c r="N14" i="4" s="1"/>
  <c r="K16" i="4"/>
  <c r="K17" i="4" s="1"/>
  <c r="K61" i="4" s="1"/>
  <c r="J16" i="4"/>
  <c r="J17" i="4" s="1"/>
  <c r="J61" i="4" s="1"/>
  <c r="J39" i="4" l="1"/>
  <c r="J43" i="4" s="1"/>
  <c r="J18" i="4"/>
  <c r="L16" i="4"/>
  <c r="L17" i="4" s="1"/>
  <c r="L61" i="4" s="1"/>
  <c r="K18" i="4"/>
  <c r="K64" i="4"/>
  <c r="K66" i="4" s="1"/>
  <c r="K68" i="4" s="1"/>
  <c r="K21" i="4" s="1"/>
  <c r="K39" i="4" l="1"/>
  <c r="K43" i="4" s="1"/>
  <c r="L64" i="4"/>
  <c r="L66" i="4" s="1"/>
  <c r="L68" i="4" s="1"/>
  <c r="L21" i="4" s="1"/>
  <c r="L18" i="4"/>
  <c r="N16" i="4"/>
  <c r="N17" i="4" s="1"/>
  <c r="N61" i="4" s="1"/>
  <c r="M16" i="4"/>
  <c r="M17" i="4" s="1"/>
  <c r="M61" i="4" s="1"/>
  <c r="J64" i="4"/>
  <c r="J66" i="4" s="1"/>
  <c r="J68" i="4" s="1"/>
  <c r="J21" i="4" s="1"/>
  <c r="L39" i="4" l="1"/>
  <c r="L43" i="4" s="1"/>
  <c r="J31" i="4"/>
  <c r="M64" i="4"/>
  <c r="M66" i="4" s="1"/>
  <c r="M68" i="4" s="1"/>
  <c r="M21" i="4" s="1"/>
  <c r="M18" i="4"/>
  <c r="N18" i="4"/>
  <c r="N64" i="4"/>
  <c r="N66" i="4" s="1"/>
  <c r="N68" i="4" s="1"/>
  <c r="N21" i="4" s="1"/>
  <c r="N39" i="4" l="1"/>
  <c r="N43" i="4" s="1"/>
  <c r="M39" i="4"/>
  <c r="M43" i="4" s="1"/>
  <c r="K31" i="4"/>
  <c r="L31" i="4" l="1"/>
  <c r="N31" i="4" l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<sst xmlns="http://schemas.openxmlformats.org/spreadsheetml/2006/main" count="816" uniqueCount="215">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</sst>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356" sqref="J35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2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2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2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2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2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1">J58*(1+K59)</f>
        <v>5328.2790000000014</v>
      </c>
      <c r="L58" s="85">
        <f t="shared" si="81"/>
        <v>5594.6929500000015</v>
      </c>
      <c r="M58" s="85">
        <f t="shared" si="81"/>
        <v>5706.5868090000013</v>
      </c>
      <c r="N58" s="85">
        <f t="shared" si="81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5">J62*(1+K63)</f>
        <v>665.55716616322854</v>
      </c>
      <c r="L62" s="85">
        <f t="shared" si="85"/>
        <v>755.84098399511436</v>
      </c>
      <c r="M62" s="85">
        <f t="shared" si="85"/>
        <v>842.64024175675092</v>
      </c>
      <c r="N62" s="85">
        <f t="shared" si="85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2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3">J76*(1+K77)</f>
        <v>326.59972660088005</v>
      </c>
      <c r="L76" s="85">
        <f t="shared" si="103"/>
        <v>420.52383098283252</v>
      </c>
      <c r="M76" s="85">
        <f t="shared" si="103"/>
        <v>541.45878891253608</v>
      </c>
      <c r="N76" s="85">
        <f t="shared" si="103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5">K340+K371+K402+K433+K588+K623+K654</f>
        <v>0</v>
      </c>
      <c r="L310" s="84">
        <f t="shared" si="255"/>
        <v>0</v>
      </c>
      <c r="M310" s="84">
        <f t="shared" si="255"/>
        <v>0</v>
      </c>
      <c r="N310" s="84">
        <f t="shared" si="255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6">
        <f>I318*(1+J319)</f>
        <v>839.15817223198599</v>
      </c>
      <c r="K318" s="86">
        <f t="shared" ref="K318:N318" si="268">J318*(1+K319)</f>
        <v>1019.083123044468</v>
      </c>
      <c r="L318" s="86">
        <f t="shared" si="268"/>
        <v>1237.5860070715771</v>
      </c>
      <c r="M318" s="86">
        <f t="shared" si="268"/>
        <v>1502.9383671115286</v>
      </c>
      <c r="N318" s="86">
        <f t="shared" si="268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C52" sqref="C52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2">
      <c r="A17" t="s">
        <v>148</v>
      </c>
      <c r="B17" s="80">
        <f>B61/B15</f>
        <v>-0.508254183627318</v>
      </c>
      <c r="C17" s="80">
        <f t="shared" ref="C17:I17" si="13">C61/C15</f>
        <v>-0.58651362984218081</v>
      </c>
      <c r="D17" s="80">
        <f t="shared" si="13"/>
        <v>-0.66962174940898345</v>
      </c>
      <c r="E17" s="80">
        <f t="shared" si="13"/>
        <v>-0.74924653405666064</v>
      </c>
      <c r="F17" s="80">
        <f t="shared" si="13"/>
        <v>-0.82323856613102597</v>
      </c>
      <c r="G17" s="80">
        <f t="shared" si="13"/>
        <v>-0.91228951997989449</v>
      </c>
      <c r="H17" s="80">
        <f t="shared" si="13"/>
        <v>-1.0177705977382876</v>
      </c>
      <c r="I17" s="80">
        <f t="shared" si="13"/>
        <v>-1.1404271169605165</v>
      </c>
      <c r="J17" s="58">
        <f>J16*J19</f>
        <v>-1.7585021064532256</v>
      </c>
      <c r="K17" s="58">
        <f t="shared" ref="K17:N17" si="14">K16*K19</f>
        <v>-2.3621072410091011</v>
      </c>
      <c r="L17" s="58">
        <f t="shared" si="14"/>
        <v>-3.2079792946614885</v>
      </c>
      <c r="M17" s="58">
        <f t="shared" si="14"/>
        <v>-4.4007772797169995</v>
      </c>
      <c r="N17" s="58">
        <f t="shared" si="14"/>
        <v>-5.3405806942811438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-0.15397698383186809</v>
      </c>
      <c r="D18" s="56">
        <f t="shared" ref="D18:I18" si="15">-(D17/C17-1)</f>
        <v>-0.14169853067040461</v>
      </c>
      <c r="E18" s="56">
        <f t="shared" si="15"/>
        <v>-0.11891009322495139</v>
      </c>
      <c r="F18" s="56">
        <f t="shared" si="15"/>
        <v>-9.8755254393702474E-2</v>
      </c>
      <c r="G18" s="56">
        <f t="shared" si="15"/>
        <v>-0.10817150399960163</v>
      </c>
      <c r="H18" s="56">
        <f t="shared" si="15"/>
        <v>-0.11562237146023313</v>
      </c>
      <c r="I18" s="56">
        <f t="shared" si="15"/>
        <v>-0.12051489745803123</v>
      </c>
      <c r="J18" s="56">
        <f t="shared" ref="J18" si="16">-(J17/I17-1)</f>
        <v>-0.54196798752033537</v>
      </c>
      <c r="K18" s="56">
        <f t="shared" ref="K18" si="17">-(K17/J17-1)</f>
        <v>-0.34324959426594281</v>
      </c>
      <c r="L18" s="56">
        <f t="shared" ref="L18" si="18">-(L17/K17-1)</f>
        <v>-0.35810061413258598</v>
      </c>
      <c r="M18" s="56">
        <f t="shared" ref="M18" si="19">-(M17/L17-1)</f>
        <v>-0.37182222062358328</v>
      </c>
      <c r="N18" s="56">
        <f t="shared" ref="N18" si="20">-(N17/M17-1)</f>
        <v>-0.21355395986424019</v>
      </c>
      <c r="O18" s="57"/>
    </row>
    <row r="19" spans="1:15" x14ac:dyDescent="0.2">
      <c r="A19" s="51" t="s">
        <v>149</v>
      </c>
      <c r="B19" s="56">
        <f>B17/B16</f>
        <v>-0.27467155514818214</v>
      </c>
      <c r="C19" s="56">
        <f t="shared" ref="C19:I19" si="21">C17/C16</f>
        <v>-0.27180851063829792</v>
      </c>
      <c r="D19" s="56">
        <f t="shared" si="21"/>
        <v>-0.26721698113207548</v>
      </c>
      <c r="E19" s="56">
        <f t="shared" si="21"/>
        <v>-0.64304190377651316</v>
      </c>
      <c r="F19" s="56">
        <f t="shared" si="21"/>
        <v>-0.33060312732688013</v>
      </c>
      <c r="G19" s="56">
        <f t="shared" si="21"/>
        <v>-0.57187869239858213</v>
      </c>
      <c r="H19" s="56">
        <f t="shared" si="21"/>
        <v>-0.286013619696176</v>
      </c>
      <c r="I19" s="56">
        <f t="shared" si="21"/>
        <v>-0.30383724776711873</v>
      </c>
      <c r="J19" s="56">
        <f>AVERAGE(B19:I19)</f>
        <v>-0.36863395473547822</v>
      </c>
      <c r="K19" s="56">
        <f t="shared" ref="K19:N19" si="22">AVERAGE(C19:J19)</f>
        <v>-0.38037925468389022</v>
      </c>
      <c r="L19" s="56">
        <f t="shared" si="22"/>
        <v>-0.39395059768958929</v>
      </c>
      <c r="M19" s="56">
        <f t="shared" si="22"/>
        <v>-0.4097922997592785</v>
      </c>
      <c r="N19" s="56">
        <f t="shared" si="22"/>
        <v>-0.38063609925712416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17765.449923052234</v>
      </c>
      <c r="K21" s="3">
        <f>K68</f>
        <v>20134.881036054634</v>
      </c>
      <c r="L21" s="3">
        <f t="shared" ref="L21:N21" si="23">L68</f>
        <v>22741.931384602918</v>
      </c>
      <c r="M21" s="3">
        <f t="shared" si="23"/>
        <v>19647.934818254689</v>
      </c>
      <c r="N21" s="3" t="e">
        <f t="shared" si="23"/>
        <v>#REF!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4">J22</f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5">K24*K3</f>
        <v>11832.847166474896</v>
      </c>
      <c r="L23" s="3">
        <f t="shared" si="25"/>
        <v>14765.770364786835</v>
      </c>
      <c r="M23" s="3">
        <f t="shared" si="25"/>
        <v>13353.265098867167</v>
      </c>
      <c r="N23" s="3">
        <f t="shared" si="25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6">C23/C3</f>
        <v>0.1818631084754139</v>
      </c>
      <c r="D24" s="56">
        <f t="shared" si="26"/>
        <v>0.19458515283842795</v>
      </c>
      <c r="E24" s="56">
        <f t="shared" si="26"/>
        <v>0.17803665137236585</v>
      </c>
      <c r="F24" s="56">
        <f t="shared" si="26"/>
        <v>0.18615947030702765</v>
      </c>
      <c r="G24" s="56">
        <f t="shared" si="26"/>
        <v>0.21035745795791783</v>
      </c>
      <c r="H24" s="56">
        <f t="shared" si="26"/>
        <v>0.19042166240064665</v>
      </c>
      <c r="I24" s="56">
        <f t="shared" si="26"/>
        <v>0.20828516377649325</v>
      </c>
      <c r="J24" s="56">
        <f>AVERAGE(B24:I24)</f>
        <v>0.19144159881536918</v>
      </c>
      <c r="K24" s="56">
        <f t="shared" ref="K24:N24" si="27">AVERAGE(C24:J24)</f>
        <v>0.19264378324295781</v>
      </c>
      <c r="L24" s="56">
        <f t="shared" si="27"/>
        <v>0.19399136758890076</v>
      </c>
      <c r="M24" s="56">
        <f t="shared" si="27"/>
        <v>0.19391714443270985</v>
      </c>
      <c r="N24" s="56">
        <f t="shared" si="27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8">J25</f>
        <v>2129</v>
      </c>
      <c r="L25" s="3">
        <f t="shared" si="28"/>
        <v>2129</v>
      </c>
      <c r="M25" s="3">
        <f t="shared" si="28"/>
        <v>2129</v>
      </c>
      <c r="N25" s="3">
        <f t="shared" si="28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I26-J52-J47</f>
        <v>4893.7534553743972</v>
      </c>
      <c r="K26" s="3">
        <f t="shared" ref="K26:N26" si="29">J26-K52-K47</f>
        <v>5104.5891790374326</v>
      </c>
      <c r="L26" s="3">
        <f t="shared" si="29"/>
        <v>5477.7734956479817</v>
      </c>
      <c r="M26" s="3">
        <f t="shared" si="29"/>
        <v>6124.2850357200632</v>
      </c>
      <c r="N26" s="3">
        <f t="shared" si="29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2"/>
        <v>3821</v>
      </c>
      <c r="L30" s="3">
        <f t="shared" si="32"/>
        <v>3821</v>
      </c>
      <c r="M30" s="3">
        <f t="shared" si="32"/>
        <v>3821</v>
      </c>
      <c r="N30" s="3">
        <f t="shared" si="32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3">C21+C22+C23+C25+C26+C27+C28+C29+C30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>
        <f t="shared" si="33"/>
        <v>46977.477433424086</v>
      </c>
      <c r="K31" s="7">
        <f t="shared" si="33"/>
        <v>50941.317381566958</v>
      </c>
      <c r="L31" s="7">
        <f t="shared" si="33"/>
        <v>56854.475245037735</v>
      </c>
      <c r="M31" s="7">
        <f t="shared" si="33"/>
        <v>52994.484952841922</v>
      </c>
      <c r="N31" s="7" t="e">
        <f t="shared" si="33"/>
        <v>#REF!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4">C33+C34</f>
        <v>45</v>
      </c>
      <c r="D32" s="3">
        <f t="shared" si="34"/>
        <v>331</v>
      </c>
      <c r="E32" s="3">
        <f t="shared" si="34"/>
        <v>342</v>
      </c>
      <c r="F32" s="3">
        <f t="shared" si="34"/>
        <v>15</v>
      </c>
      <c r="G32" s="3">
        <f t="shared" si="34"/>
        <v>251</v>
      </c>
      <c r="H32" s="3">
        <f t="shared" si="34"/>
        <v>2</v>
      </c>
      <c r="I32" s="3">
        <f t="shared" si="34"/>
        <v>510</v>
      </c>
      <c r="J32" s="3">
        <f t="shared" ref="J32:J40" si="35">I32</f>
        <v>510</v>
      </c>
      <c r="K32" s="3">
        <f t="shared" ref="K32:N39" si="36">J32</f>
        <v>510</v>
      </c>
      <c r="L32" s="3">
        <f t="shared" si="36"/>
        <v>510</v>
      </c>
      <c r="M32" s="3">
        <f t="shared" si="36"/>
        <v>510</v>
      </c>
      <c r="N32" s="3">
        <f t="shared" si="36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5"/>
        <v>500</v>
      </c>
      <c r="K33" s="3">
        <f t="shared" si="36"/>
        <v>500</v>
      </c>
      <c r="L33" s="3">
        <f t="shared" si="36"/>
        <v>500</v>
      </c>
      <c r="M33" s="3">
        <f t="shared" si="36"/>
        <v>500</v>
      </c>
      <c r="N33" s="3">
        <f t="shared" si="36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5"/>
        <v>10</v>
      </c>
      <c r="K34" s="3">
        <f t="shared" si="36"/>
        <v>10</v>
      </c>
      <c r="L34" s="3">
        <f t="shared" si="36"/>
        <v>10</v>
      </c>
      <c r="M34" s="3">
        <f t="shared" si="36"/>
        <v>10</v>
      </c>
      <c r="N34" s="3">
        <f t="shared" si="36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5"/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5"/>
        <v>8920</v>
      </c>
      <c r="K36" s="3">
        <f t="shared" si="36"/>
        <v>8920</v>
      </c>
      <c r="L36" s="3">
        <f t="shared" si="36"/>
        <v>8920</v>
      </c>
      <c r="M36" s="3">
        <f t="shared" si="36"/>
        <v>8920</v>
      </c>
      <c r="N36" s="3">
        <f t="shared" si="36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5"/>
        <v>2777</v>
      </c>
      <c r="K37" s="3">
        <f t="shared" si="36"/>
        <v>2777</v>
      </c>
      <c r="L37" s="3">
        <f t="shared" si="36"/>
        <v>2777</v>
      </c>
      <c r="M37" s="3">
        <f t="shared" si="36"/>
        <v>2777</v>
      </c>
      <c r="N37" s="3">
        <f t="shared" si="36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5"/>
        <v>2613</v>
      </c>
      <c r="K38" s="3">
        <f t="shared" si="36"/>
        <v>2613</v>
      </c>
      <c r="L38" s="3">
        <f t="shared" si="36"/>
        <v>2613</v>
      </c>
      <c r="M38" s="3">
        <f t="shared" si="36"/>
        <v>2613</v>
      </c>
      <c r="N38" s="3">
        <f t="shared" si="36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7">C40+C41+C42</f>
        <v>12258</v>
      </c>
      <c r="D39" s="3">
        <f t="shared" si="37"/>
        <v>12407</v>
      </c>
      <c r="E39" s="3">
        <f t="shared" si="37"/>
        <v>9812</v>
      </c>
      <c r="F39" s="3">
        <f t="shared" si="37"/>
        <v>9040</v>
      </c>
      <c r="G39" s="3">
        <f t="shared" si="37"/>
        <v>8055</v>
      </c>
      <c r="H39" s="3">
        <f t="shared" si="37"/>
        <v>12767</v>
      </c>
      <c r="I39" s="3">
        <f t="shared" si="37"/>
        <v>15281</v>
      </c>
      <c r="J39" s="3">
        <f>J40+J41+J42</f>
        <v>22791.477433424094</v>
      </c>
      <c r="K39" s="3">
        <f t="shared" ref="K39:N39" si="38">K40+K41+K42</f>
        <v>33442.767304619192</v>
      </c>
      <c r="L39" s="3">
        <f t="shared" si="38"/>
        <v>48412.806204144603</v>
      </c>
      <c r="M39" s="3">
        <f t="shared" si="38"/>
        <v>69320.034912605246</v>
      </c>
      <c r="N39" s="3">
        <f t="shared" si="38"/>
        <v>96869.256476781316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5"/>
        <v>3</v>
      </c>
      <c r="K40" s="3">
        <f t="shared" ref="K40:N40" si="39">J40</f>
        <v>3</v>
      </c>
      <c r="L40" s="3">
        <f t="shared" si="39"/>
        <v>3</v>
      </c>
      <c r="M40" s="3">
        <f t="shared" si="39"/>
        <v>3</v>
      </c>
      <c r="N40" s="3">
        <f t="shared" si="39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I41+J14+J61+J59</f>
        <v>10986.477433424092</v>
      </c>
      <c r="K41" s="3">
        <f t="shared" ref="K41:N41" si="40">J41+K14+K61+K59</f>
        <v>21637.767304619196</v>
      </c>
      <c r="L41" s="3">
        <f t="shared" si="40"/>
        <v>36607.806204144603</v>
      </c>
      <c r="M41" s="3">
        <f t="shared" si="40"/>
        <v>57515.034912605239</v>
      </c>
      <c r="N41" s="3">
        <f t="shared" si="40"/>
        <v>85064.256476781316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1">J42</f>
        <v>11802</v>
      </c>
      <c r="L42" s="3">
        <f t="shared" si="41"/>
        <v>11802</v>
      </c>
      <c r="M42" s="3">
        <f t="shared" si="41"/>
        <v>11802</v>
      </c>
      <c r="N42" s="3">
        <f t="shared" si="41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2">C32+C35+C36+C38+C39</f>
        <v>19205</v>
      </c>
      <c r="D43" s="7">
        <f t="shared" si="42"/>
        <v>21211</v>
      </c>
      <c r="E43" s="7">
        <f t="shared" si="42"/>
        <v>20257</v>
      </c>
      <c r="F43" s="7">
        <f t="shared" si="42"/>
        <v>21105</v>
      </c>
      <c r="G43" s="7">
        <f>G32+G35+G36+G38+G39+G37</f>
        <v>29094</v>
      </c>
      <c r="H43" s="7">
        <f t="shared" ref="H43:N43" si="43">H32+H35+H36+H38+H39+H37</f>
        <v>34904</v>
      </c>
      <c r="I43" s="7">
        <f t="shared" si="43"/>
        <v>36963</v>
      </c>
      <c r="J43" s="7">
        <f t="shared" si="43"/>
        <v>44473.477433424094</v>
      </c>
      <c r="K43" s="7">
        <f t="shared" si="43"/>
        <v>55124.767304619192</v>
      </c>
      <c r="L43" s="7">
        <f t="shared" si="43"/>
        <v>70094.80620414461</v>
      </c>
      <c r="M43" s="7">
        <f t="shared" si="43"/>
        <v>91002.034912605246</v>
      </c>
      <c r="N43" s="7">
        <f t="shared" si="43"/>
        <v>118551.25647678132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J12</f>
        <v>853.781360038804</v>
      </c>
      <c r="K48" s="3">
        <f t="shared" ref="K48:N48" si="44">K12</f>
        <v>1111.4294474864053</v>
      </c>
      <c r="L48" s="3">
        <f t="shared" si="44"/>
        <v>1457.434025187187</v>
      </c>
      <c r="M48" s="3">
        <f t="shared" si="44"/>
        <v>1922.0501177824995</v>
      </c>
      <c r="N48" s="3">
        <f t="shared" si="44"/>
        <v>2511.1786994739459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5">C46-C48</f>
        <v>3894</v>
      </c>
      <c r="D49" s="9">
        <f t="shared" si="45"/>
        <v>4242</v>
      </c>
      <c r="E49" s="9">
        <f t="shared" si="45"/>
        <v>3850</v>
      </c>
      <c r="F49" s="9">
        <f t="shared" si="45"/>
        <v>4093</v>
      </c>
      <c r="G49" s="9">
        <f t="shared" si="45"/>
        <v>1948</v>
      </c>
      <c r="H49" s="9">
        <f t="shared" si="45"/>
        <v>5746</v>
      </c>
      <c r="I49" s="9">
        <f t="shared" si="45"/>
        <v>5625</v>
      </c>
      <c r="J49" s="9">
        <f t="shared" si="45"/>
        <v>7889.0322403492355</v>
      </c>
      <c r="K49" s="9">
        <f t="shared" si="45"/>
        <v>10207.865027377646</v>
      </c>
      <c r="L49" s="9">
        <f t="shared" si="45"/>
        <v>13321.906226684681</v>
      </c>
      <c r="M49" s="9">
        <f t="shared" si="45"/>
        <v>17503.451060042495</v>
      </c>
      <c r="N49" s="9">
        <f t="shared" si="45"/>
        <v>22805.608295265512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J10</f>
        <v>205</v>
      </c>
      <c r="K50" s="3">
        <f t="shared" ref="K50:N50" si="46">K10</f>
        <v>205</v>
      </c>
      <c r="L50" s="3">
        <f t="shared" si="46"/>
        <v>205</v>
      </c>
      <c r="M50" s="3">
        <f t="shared" si="46"/>
        <v>205</v>
      </c>
      <c r="N50" s="3">
        <f t="shared" si="46"/>
        <v>205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 t="shared" ref="J51" si="48">I23-J23</f>
        <v>-720.27405499745873</v>
      </c>
      <c r="K51" s="3">
        <f t="shared" ref="K51" si="49">J23-K23</f>
        <v>-1383.5731114774371</v>
      </c>
      <c r="L51" s="3">
        <f t="shared" ref="L51" si="50">K23-L23</f>
        <v>-2932.9231983119389</v>
      </c>
      <c r="M51" s="3">
        <f t="shared" ref="M51" si="51">L23-M23</f>
        <v>1412.5052659196681</v>
      </c>
      <c r="N51" s="3">
        <f t="shared" ref="N51" si="52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-825.10972267136481</v>
      </c>
      <c r="K52" s="3">
        <f>-'Segmental forecast'!K14</f>
        <v>-937.70081254349566</v>
      </c>
      <c r="L52" s="3">
        <f>-'Segmental forecast'!L14</f>
        <v>-1104.4257121778523</v>
      </c>
      <c r="M52" s="3">
        <f>-'Segmental forecast'!M14</f>
        <v>-1377.7245134012901</v>
      </c>
      <c r="N52" s="3">
        <f>-'Segmental forecast'!N14</f>
        <v>-1745.0258711563436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3">C49+C47-C50+C51+C52</f>
        <v>3006</v>
      </c>
      <c r="D53" s="9">
        <f t="shared" si="53"/>
        <v>2949</v>
      </c>
      <c r="E53" s="9">
        <f t="shared" si="53"/>
        <v>3648</v>
      </c>
      <c r="F53" s="9">
        <f t="shared" si="53"/>
        <v>2724</v>
      </c>
      <c r="G53" s="9">
        <f t="shared" si="53"/>
        <v>857</v>
      </c>
      <c r="H53" s="9">
        <f t="shared" si="53"/>
        <v>4889</v>
      </c>
      <c r="I53" s="9">
        <f t="shared" si="53"/>
        <v>4046</v>
      </c>
      <c r="J53" s="9">
        <f t="shared" si="53"/>
        <v>6861.0047299773796</v>
      </c>
      <c r="K53" s="9">
        <f t="shared" si="53"/>
        <v>8408.456192237174</v>
      </c>
      <c r="L53" s="9">
        <f t="shared" si="53"/>
        <v>9810.7987117621942</v>
      </c>
      <c r="M53" s="9">
        <f t="shared" si="53"/>
        <v>18064.444785890082</v>
      </c>
      <c r="N53" s="9">
        <f t="shared" si="53"/>
        <v>4593.855812081496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4">C49+C51+C47+C54</f>
        <v>3096</v>
      </c>
      <c r="D55" s="26">
        <f t="shared" si="54"/>
        <v>3640</v>
      </c>
      <c r="E55" s="26">
        <f t="shared" si="54"/>
        <v>4955</v>
      </c>
      <c r="F55" s="26">
        <f t="shared" si="54"/>
        <v>5813</v>
      </c>
      <c r="G55" s="26">
        <f t="shared" si="54"/>
        <v>2485</v>
      </c>
      <c r="H55" s="26">
        <f t="shared" si="54"/>
        <v>6657</v>
      </c>
      <c r="I55" s="26">
        <f>I49+I51+I47+I54</f>
        <v>5188</v>
      </c>
      <c r="J55" s="26">
        <f t="shared" ref="J55:M55" si="55">J49+J51+J47+J54</f>
        <v>7891.1144526487442</v>
      </c>
      <c r="K55" s="26">
        <f t="shared" si="55"/>
        <v>9551.157004780669</v>
      </c>
      <c r="L55" s="26">
        <f t="shared" si="55"/>
        <v>11120.224423940046</v>
      </c>
      <c r="M55" s="26">
        <f t="shared" si="55"/>
        <v>19647.169299291374</v>
      </c>
      <c r="N55" s="26">
        <f t="shared" ref="N55" si="56">N49+N51+N47+N54</f>
        <v>6543.8816832378398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B52+B57+B50</f>
        <v>-122</v>
      </c>
      <c r="C58" s="26">
        <f t="shared" ref="C58:M58" si="57">C52+C57+C50</f>
        <v>-964</v>
      </c>
      <c r="D58" s="26">
        <f t="shared" si="57"/>
        <v>-910</v>
      </c>
      <c r="E58" s="26">
        <f t="shared" si="57"/>
        <v>401</v>
      </c>
      <c r="F58" s="26">
        <f t="shared" si="57"/>
        <v>-111</v>
      </c>
      <c r="G58" s="26">
        <f t="shared" si="57"/>
        <v>-888</v>
      </c>
      <c r="H58" s="26">
        <f t="shared" si="57"/>
        <v>-3507</v>
      </c>
      <c r="I58" s="26">
        <f t="shared" si="57"/>
        <v>-1234</v>
      </c>
      <c r="J58" s="26">
        <f t="shared" si="57"/>
        <v>-620.10972267136481</v>
      </c>
      <c r="K58" s="26">
        <f t="shared" si="57"/>
        <v>-732.70081254349566</v>
      </c>
      <c r="L58" s="26">
        <f t="shared" si="57"/>
        <v>-899.42571217785235</v>
      </c>
      <c r="M58" s="26">
        <f t="shared" si="57"/>
        <v>-1172.7245134012901</v>
      </c>
      <c r="N58" s="26">
        <f t="shared" ref="K58:N58" si="58">N52+N57+N50</f>
        <v>-1540.0258711563436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9">J59*(1+K60)</f>
        <v>-3156.4575000000004</v>
      </c>
      <c r="L59" s="3">
        <f t="shared" si="59"/>
        <v>-3314.2803750000007</v>
      </c>
      <c r="M59" s="3">
        <f t="shared" si="59"/>
        <v>-3479.9943937500011</v>
      </c>
      <c r="N59" s="3">
        <f t="shared" si="59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60">D59/C59-1</f>
        <v>1.0984987184181616E-3</v>
      </c>
      <c r="E60" s="56">
        <f t="shared" si="60"/>
        <v>0.28785662033650339</v>
      </c>
      <c r="F60" s="56">
        <f t="shared" si="60"/>
        <v>1.8460664583924924E-2</v>
      </c>
      <c r="G60" s="56">
        <f t="shared" si="60"/>
        <v>-0.39152258784160621</v>
      </c>
      <c r="H60" s="56">
        <f t="shared" si="60"/>
        <v>-1.2584784601283228</v>
      </c>
      <c r="I60" s="56">
        <f t="shared" si="60"/>
        <v>-6.0762411347517729</v>
      </c>
      <c r="J60" s="56">
        <v>0.05</v>
      </c>
      <c r="K60" s="56">
        <f t="shared" ref="K60:N60" si="61">J60</f>
        <v>0.05</v>
      </c>
      <c r="L60" s="56">
        <f t="shared" si="61"/>
        <v>0.05</v>
      </c>
      <c r="M60" s="56">
        <f t="shared" si="61"/>
        <v>0.05</v>
      </c>
      <c r="N60" s="56">
        <f t="shared" si="61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2832.5951930748556</v>
      </c>
      <c r="K61" s="3">
        <f t="shared" ref="K61:N61" si="62">-(K17*K15)</f>
        <v>3804.88234381746</v>
      </c>
      <c r="L61" s="3">
        <f t="shared" si="62"/>
        <v>5167.4130478407251</v>
      </c>
      <c r="M61" s="3">
        <f t="shared" si="62"/>
        <v>7088.7720421681424</v>
      </c>
      <c r="N61" s="3">
        <f t="shared" si="62"/>
        <v>8602.6073823480656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3">C59+C61+C63+C62</f>
        <v>-2671</v>
      </c>
      <c r="D64" s="26">
        <f t="shared" si="63"/>
        <v>-1942</v>
      </c>
      <c r="E64" s="26">
        <f t="shared" si="63"/>
        <v>-4835</v>
      </c>
      <c r="F64" s="26">
        <f t="shared" si="63"/>
        <v>-5293</v>
      </c>
      <c r="G64" s="26">
        <f t="shared" si="63"/>
        <v>2491</v>
      </c>
      <c r="H64" s="26">
        <f t="shared" si="63"/>
        <v>-1459</v>
      </c>
      <c r="I64" s="26">
        <f t="shared" si="63"/>
        <v>-4836</v>
      </c>
      <c r="J64" s="26">
        <f t="shared" si="63"/>
        <v>-173.55480692514448</v>
      </c>
      <c r="K64" s="26">
        <f t="shared" si="63"/>
        <v>648.42484381745953</v>
      </c>
      <c r="L64" s="26">
        <f t="shared" si="63"/>
        <v>1853.1326728407244</v>
      </c>
      <c r="M64" s="26">
        <f t="shared" si="63"/>
        <v>3608.7776484181413</v>
      </c>
      <c r="N64" s="26">
        <f t="shared" si="63"/>
        <v>4948.6132689105643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1685</v>
      </c>
      <c r="C66" s="26">
        <f t="shared" ref="C66:H66" si="64">C58+C64+C65+C55</f>
        <v>-644</v>
      </c>
      <c r="D66" s="26">
        <f t="shared" si="64"/>
        <v>768</v>
      </c>
      <c r="E66" s="26">
        <f t="shared" si="64"/>
        <v>566</v>
      </c>
      <c r="F66" s="26">
        <v>217</v>
      </c>
      <c r="G66" s="26">
        <f t="shared" si="64"/>
        <v>4022</v>
      </c>
      <c r="H66" s="26">
        <f t="shared" si="64"/>
        <v>1834</v>
      </c>
      <c r="I66" s="26">
        <f>I58+I64+I65+I55</f>
        <v>-1025</v>
      </c>
      <c r="J66" s="26">
        <f>J58+J64+J65+J55</f>
        <v>7097.4499230522351</v>
      </c>
      <c r="K66" s="26">
        <f>K58+K64+K65+K55</f>
        <v>9466.8810360546322</v>
      </c>
      <c r="L66" s="26">
        <f>L58+L64+L65+L55</f>
        <v>12073.931384602918</v>
      </c>
      <c r="M66" s="26">
        <f>M58+M64+M65+N55</f>
        <v>8979.934818254691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3905</v>
      </c>
      <c r="D67" s="3">
        <f t="shared" ref="D67:I67" si="65">C68</f>
        <v>3261</v>
      </c>
      <c r="E67" s="3">
        <f t="shared" si="65"/>
        <v>4029</v>
      </c>
      <c r="F67" s="3">
        <f t="shared" si="65"/>
        <v>4595</v>
      </c>
      <c r="G67" s="3">
        <f t="shared" si="65"/>
        <v>4812</v>
      </c>
      <c r="H67" s="3">
        <f t="shared" si="65"/>
        <v>8834</v>
      </c>
      <c r="I67" s="3">
        <f t="shared" si="65"/>
        <v>10668</v>
      </c>
      <c r="J67" s="3">
        <f>I67</f>
        <v>10668</v>
      </c>
      <c r="K67" s="3">
        <f t="shared" ref="K67:N67" si="66">J67</f>
        <v>10668</v>
      </c>
      <c r="L67" s="3">
        <f t="shared" si="66"/>
        <v>10668</v>
      </c>
      <c r="M67" s="3">
        <f t="shared" si="66"/>
        <v>10668</v>
      </c>
      <c r="N67" s="3">
        <f t="shared" si="66"/>
        <v>10668</v>
      </c>
      <c r="O67" s="3"/>
    </row>
    <row r="68" spans="1:15" ht="16" thickBot="1" x14ac:dyDescent="0.25">
      <c r="A68" s="6" t="s">
        <v>187</v>
      </c>
      <c r="B68" s="7">
        <f>B66+B67</f>
        <v>3905</v>
      </c>
      <c r="C68" s="7">
        <f t="shared" ref="C68:N68" si="67">C66+C67</f>
        <v>3261</v>
      </c>
      <c r="D68" s="7">
        <f t="shared" si="67"/>
        <v>4029</v>
      </c>
      <c r="E68" s="7">
        <f t="shared" si="67"/>
        <v>4595</v>
      </c>
      <c r="F68" s="7">
        <f t="shared" si="67"/>
        <v>4812</v>
      </c>
      <c r="G68" s="7">
        <f t="shared" si="67"/>
        <v>8834</v>
      </c>
      <c r="H68" s="7">
        <f t="shared" si="67"/>
        <v>10668</v>
      </c>
      <c r="I68" s="7">
        <f t="shared" si="67"/>
        <v>9643</v>
      </c>
      <c r="J68" s="7">
        <f t="shared" si="67"/>
        <v>17765.449923052234</v>
      </c>
      <c r="K68" s="7">
        <f t="shared" si="67"/>
        <v>20134.881036054634</v>
      </c>
      <c r="L68" s="7">
        <f t="shared" si="67"/>
        <v>22741.931384602918</v>
      </c>
      <c r="M68" s="7">
        <f t="shared" si="67"/>
        <v>19647.934818254689</v>
      </c>
      <c r="N68" s="7" t="e">
        <f t="shared" si="67"/>
        <v>#REF!</v>
      </c>
      <c r="O68" s="41"/>
    </row>
    <row r="69" spans="1:15" ht="16" thickTop="1" x14ac:dyDescent="0.2">
      <c r="A69" s="60" t="s">
        <v>168</v>
      </c>
      <c r="B69" s="83">
        <f t="shared" ref="B69:I69" si="68">+B68-B21</f>
        <v>53</v>
      </c>
      <c r="C69" s="83">
        <f t="shared" si="68"/>
        <v>123</v>
      </c>
      <c r="D69" s="83">
        <f t="shared" si="68"/>
        <v>221</v>
      </c>
      <c r="E69" s="83">
        <f t="shared" si="68"/>
        <v>346</v>
      </c>
      <c r="F69" s="83">
        <f t="shared" si="68"/>
        <v>346</v>
      </c>
      <c r="G69" s="83">
        <f t="shared" si="68"/>
        <v>486</v>
      </c>
      <c r="H69" s="83">
        <f t="shared" si="68"/>
        <v>779</v>
      </c>
      <c r="I69" s="83">
        <f t="shared" si="68"/>
        <v>1069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9">J70</f>
        <v>6653</v>
      </c>
      <c r="L70" s="48">
        <f t="shared" si="69"/>
        <v>6653</v>
      </c>
      <c r="M70" s="48">
        <f t="shared" si="69"/>
        <v>6653</v>
      </c>
      <c r="N70" s="48">
        <f t="shared" si="69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2024-01-30T13:04:14Z</dcterms:modified>
</cp:coreProperties>
</file>