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sah\Downloads\"/>
    </mc:Choice>
  </mc:AlternateContent>
  <xr:revisionPtr revIDLastSave="0" documentId="13_ncr:1_{02D57840-D52F-4E99-9405-2227611E93A5}" xr6:coauthVersionLast="47" xr6:coauthVersionMax="47" xr10:uidLastSave="{00000000-0000-0000-0000-000000000000}"/>
  <bookViews>
    <workbookView xWindow="648" yWindow="0" windowWidth="15300" windowHeight="1225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3" l="1"/>
  <c r="C35" i="3"/>
  <c r="I32" i="3"/>
  <c r="H32" i="3"/>
  <c r="D34" i="3"/>
  <c r="C34" i="3"/>
  <c r="I35" i="3"/>
  <c r="H35" i="3"/>
  <c r="I39" i="1"/>
  <c r="H39" i="1"/>
  <c r="G39" i="1"/>
  <c r="I38" i="1"/>
  <c r="H38" i="1"/>
  <c r="G38" i="1"/>
  <c r="I52" i="1" l="1"/>
  <c r="H52" i="1"/>
  <c r="G52" i="1"/>
  <c r="I51" i="1"/>
  <c r="H51" i="1"/>
  <c r="G51" i="1"/>
  <c r="I50" i="1"/>
  <c r="H50" i="1"/>
  <c r="G50" i="1"/>
  <c r="I47" i="1"/>
  <c r="H47" i="1"/>
  <c r="G47" i="1"/>
  <c r="I46" i="1"/>
  <c r="H46" i="1"/>
  <c r="G46" i="1"/>
  <c r="H43" i="1"/>
  <c r="G43" i="1"/>
  <c r="H44" i="1"/>
  <c r="H19" i="1"/>
  <c r="G19" i="1"/>
  <c r="F19" i="1"/>
  <c r="G44" i="1"/>
  <c r="G41" i="1"/>
  <c r="I40" i="1"/>
  <c r="H40" i="1"/>
  <c r="G40" i="1"/>
  <c r="H18" i="1"/>
  <c r="G18" i="1"/>
  <c r="F18" i="1"/>
  <c r="I37" i="1"/>
  <c r="H37" i="1"/>
  <c r="G37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<sst xmlns="http://schemas.openxmlformats.org/spreadsheetml/2006/main" count="203" uniqueCount="179">
  <si>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</si>
  <si>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</si>
  <si>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</si>
  <si>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</si>
  <si>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</si>
  <si>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</si>
  <si>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</si>
  <si>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</si>
  <si>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</si>
  <si>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</si>
  <si>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</si>
  <si>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</si>
  <si>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</si>
  <si>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</si>
  <si>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</si>
  <si>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</si>
  <si>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</si>
  <si>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</si>
  <si>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</si>
  <si>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</si>
  <si>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</si>
  <si>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</si>
  <si>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</si>
  <si>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</si>
  <si>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</si>
  <si>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</si>
  <si>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</si>
  <si>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</si>
  <si>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</si>
  <si>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</si>
  <si>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</si>
  <si>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</si>
  <si>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</si>
  <si>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</si>
  <si>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</si>
  <si>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</si>
  <si>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</si>
  <si>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</si>
  <si>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</si>
  <si>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</si>
  <si>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</si>
  <si>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</si>
  <si>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</si>
  <si>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</si>
  <si>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</si>
  <si>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</si>
  <si>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</si>
  <si>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</si>
  <si>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</si>
  <si>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</si>
  <si>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</si>
  <si>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</si>
  <si>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</si>
  <si>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</si>
  <si>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</si>
  <si>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</si>
  <si>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</si>
  <si>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</si>
  <si>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</si>
  <si>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</si>
  <si>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</si>
  <si>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</si>
  <si>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</si>
  <si>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</si>
  <si>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</si>
  <si>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</si>
  <si>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</si>
  <si>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</si>
  <si>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</si>
  <si>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</si>
  <si>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</si>
  <si>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</si>
  <si>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</si>
  <si>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</si>
  <si>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</si>
  <si>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</si>
  <si>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</si>
  <si>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</si>
  <si>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</si>
  <si>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</si>
  <si>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</si>
  <si>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</si>
  <si>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</si>
  <si>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</si>
  <si>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</si>
  <si>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</si>
  <si>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</si>
  <si>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</si>
  <si>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</si>
  <si>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</si>
  <si>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</si>
  <si>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</si>
  <si>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</si>
  <si>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</si>
  <si>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</si>
  <si>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</si>
  <si>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</si>
  <si>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</si>
  <si>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</si>
  <si>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</si>
  <si>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</si>
  <si>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</si>
  <si>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</si>
  <si>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</si>
  <si>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</si>
  <si>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</si>
  <si>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</si>
  <si>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</si>
  <si>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</si>
  <si>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</si>
  <si>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</si>
  <si>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</si>
  <si>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</si>
  <si>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</si>
  <si>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</si>
  <si>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</si>
  <si>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</si>
  <si>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</si>
  <si>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</si>
  <si>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</si>
  <si>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</si>
  <si>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</si>
  <si>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</si>
  <si>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</si>
  <si>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</si>
  <si>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</si>
  <si>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</si>
  <si>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</si>
  <si>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</si>
  <si>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</si>
  <si>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</si>
  <si>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</si>
  <si>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</si>
  <si>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</si>
  <si>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</si>
  <si>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</si>
  <si>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</si>
  <si>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</si>
  <si>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</si>
  <si>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</si>
  <si>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</si>
  <si>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</si>
  <si>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</si>
  <si>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</si>
  <si>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</si>
  <si>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</si>
  <si>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</si>
  <si>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</si>
  <si>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</si>
  <si>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</si>
  <si>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CR</t>
  </si>
  <si>
    <t>QR</t>
  </si>
  <si>
    <t>cash ratio</t>
  </si>
  <si>
    <t>DCI</t>
  </si>
  <si>
    <t xml:space="preserve">inventory days </t>
  </si>
  <si>
    <t>avg inv</t>
  </si>
  <si>
    <t xml:space="preserve"> </t>
  </si>
  <si>
    <t>COGS</t>
  </si>
  <si>
    <t xml:space="preserve">payable daya </t>
  </si>
  <si>
    <t xml:space="preserve">recievable days </t>
  </si>
  <si>
    <t>ntc</t>
  </si>
  <si>
    <t>WC</t>
  </si>
  <si>
    <t>WC%</t>
  </si>
  <si>
    <t>revenue</t>
  </si>
  <si>
    <t>302083/50672</t>
  </si>
  <si>
    <t>302083/352755</t>
  </si>
  <si>
    <t>98959/98959+50672</t>
  </si>
  <si>
    <t>119437/334</t>
  </si>
  <si>
    <t>99803+334+19300/334</t>
  </si>
  <si>
    <t>122151/4443236</t>
  </si>
  <si>
    <t>122151-(10708+306)+(5465-9543+3955)</t>
  </si>
  <si>
    <t>192.32/6.11</t>
  </si>
  <si>
    <t>99803/163258190</t>
  </si>
  <si>
    <t>192.32/11.42</t>
  </si>
  <si>
    <t>50672/4443236</t>
  </si>
  <si>
    <t>99803/63090+50672/2</t>
  </si>
  <si>
    <t>99803/351002+323888/2</t>
  </si>
  <si>
    <t>0.24/192.32</t>
  </si>
  <si>
    <t>3058991/130541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</si>
</sst>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2" fillId="0" borderId="0" xfId="0" applyNumberFormat="1" applyFon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167" fontId="0" fillId="0" borderId="0" xfId="3" applyNumberFormat="1" applyFont="1"/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/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86" workbookViewId="0">
      <selection activeCell="G57" sqref="G57"/>
    </sheetView>
  </sheetViews>
  <sheetFormatPr defaultRowHeight="14.4" x14ac:dyDescent="0.3"/>
  <cols>
    <col min="1" max="1" width="32" customWidth="1"/>
    <col min="2" max="3" width="11.5546875" bestFit="1" customWidth="1"/>
    <col min="4" max="4" width="11.6640625" bestFit="1" customWidth="1"/>
    <col min="5" max="5" width="0" hidden="1" customWidth="1"/>
    <col min="6" max="6" width="13.33203125" bestFit="1" customWidth="1"/>
    <col min="7" max="7" width="13.88671875" bestFit="1" customWidth="1"/>
    <col min="8" max="9" width="12.5546875" bestFit="1" customWidth="1"/>
    <col min="12" max="12" width="11.332031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9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23">
        <f>B18/365</f>
        <v>327.2246575342466</v>
      </c>
      <c r="G18" s="23">
        <f>C18/365</f>
        <v>298.49041095890414</v>
      </c>
      <c r="H18" s="23">
        <f>D18/365</f>
        <v>181.61095890410959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  <c r="F19" s="25">
        <f>B12/365</f>
        <v>612.45479452054792</v>
      </c>
      <c r="G19" s="25">
        <f>C12/365</f>
        <v>583.50958904109586</v>
      </c>
      <c r="H19" s="25">
        <f>D12/365</f>
        <v>464.54520547945208</v>
      </c>
      <c r="I19" t="s">
        <v>157</v>
      </c>
    </row>
    <row r="20" spans="1:9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9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9" ht="15" thickTop="1" x14ac:dyDescent="0.3">
      <c r="A23" t="s">
        <v>19</v>
      </c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9" x14ac:dyDescent="0.3">
      <c r="A26" t="s">
        <v>22</v>
      </c>
      <c r="B26" t="s">
        <v>156</v>
      </c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9" x14ac:dyDescent="0.3">
      <c r="A31" s="30" t="s">
        <v>24</v>
      </c>
      <c r="B31" s="30"/>
      <c r="C31" s="30"/>
      <c r="D31" s="30"/>
    </row>
    <row r="32" spans="1:9" x14ac:dyDescent="0.3">
      <c r="B32" s="29" t="s">
        <v>142</v>
      </c>
      <c r="C32" s="29"/>
      <c r="D32" s="29"/>
    </row>
    <row r="33" spans="1:9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9" x14ac:dyDescent="0.3">
      <c r="A35" t="s">
        <v>25</v>
      </c>
    </row>
    <row r="36" spans="1:9" x14ac:dyDescent="0.3">
      <c r="A36" s="1" t="s">
        <v>26</v>
      </c>
      <c r="B36" s="12">
        <v>23646</v>
      </c>
      <c r="C36" s="12">
        <v>34940</v>
      </c>
      <c r="D36" s="12">
        <v>38016</v>
      </c>
      <c r="G36" s="12">
        <v>2022</v>
      </c>
      <c r="H36" s="12">
        <v>2021</v>
      </c>
      <c r="I36" s="12">
        <v>2020</v>
      </c>
    </row>
    <row r="37" spans="1:9" x14ac:dyDescent="0.3">
      <c r="A37" s="1" t="s">
        <v>27</v>
      </c>
      <c r="B37" s="12">
        <v>24658</v>
      </c>
      <c r="C37" s="12">
        <v>27699</v>
      </c>
      <c r="D37" s="12">
        <v>52927</v>
      </c>
      <c r="F37" t="s">
        <v>150</v>
      </c>
      <c r="G37" s="26">
        <f>B42/B56</f>
        <v>0.87935602862672257</v>
      </c>
      <c r="H37" s="26">
        <f>C42/C56</f>
        <v>1.0745531195957954</v>
      </c>
      <c r="I37" s="26">
        <f>D42/D56</f>
        <v>1.3636044481554577</v>
      </c>
    </row>
    <row r="38" spans="1:9" x14ac:dyDescent="0.3">
      <c r="A38" s="1" t="s">
        <v>28</v>
      </c>
      <c r="B38" s="12">
        <v>28184</v>
      </c>
      <c r="C38" s="12">
        <v>26278</v>
      </c>
      <c r="D38" s="12">
        <v>16120</v>
      </c>
      <c r="F38" t="s">
        <v>151</v>
      </c>
      <c r="G38" s="26">
        <f>(B42-B39)/B56</f>
        <v>0.84723539114961488</v>
      </c>
      <c r="H38" s="26">
        <f>(C42-C39)/C56</f>
        <v>1.0221149018576519</v>
      </c>
      <c r="I38" s="26">
        <f>(D42-D39)/D56</f>
        <v>1.325072111735236</v>
      </c>
    </row>
    <row r="39" spans="1:9" x14ac:dyDescent="0.3">
      <c r="A39" s="1" t="s">
        <v>29</v>
      </c>
      <c r="B39" s="12">
        <v>4946</v>
      </c>
      <c r="C39" s="12">
        <v>6580</v>
      </c>
      <c r="D39" s="12">
        <v>4061</v>
      </c>
      <c r="F39" t="s">
        <v>152</v>
      </c>
      <c r="G39" s="26">
        <f>(B36+B38)/B56</f>
        <v>0.33659778415658975</v>
      </c>
      <c r="H39" s="26">
        <f>(C36+C38)/C56</f>
        <v>0.48786668898080188</v>
      </c>
      <c r="I39" s="26">
        <f>(D36+D38)/D56</f>
        <v>0.51366327614999241</v>
      </c>
    </row>
    <row r="40" spans="1:9" x14ac:dyDescent="0.3">
      <c r="A40" s="1" t="s">
        <v>47</v>
      </c>
      <c r="B40" s="12">
        <v>32748</v>
      </c>
      <c r="C40" s="12">
        <v>25228</v>
      </c>
      <c r="D40" s="12">
        <v>21325</v>
      </c>
      <c r="F40" t="s">
        <v>153</v>
      </c>
      <c r="G40" s="26">
        <f>B17/365</f>
        <v>140.67123287671234</v>
      </c>
      <c r="H40" s="26">
        <f>C17/365</f>
        <v>120.23835616438356</v>
      </c>
      <c r="I40" s="26">
        <f>D17/365</f>
        <v>105.93972602739726</v>
      </c>
    </row>
    <row r="41" spans="1:9" x14ac:dyDescent="0.3">
      <c r="A41" s="1" t="s">
        <v>30</v>
      </c>
      <c r="B41" s="12">
        <v>21223</v>
      </c>
      <c r="C41" s="12">
        <v>14111</v>
      </c>
      <c r="D41" s="12">
        <v>11264</v>
      </c>
      <c r="G41" s="26">
        <f>(B36+B37+B44)/G40</f>
        <v>1202.1576589736098</v>
      </c>
      <c r="H41" s="26"/>
      <c r="I41" s="26"/>
    </row>
    <row r="42" spans="1:9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  <c r="G42" s="25"/>
    </row>
    <row r="43" spans="1:9" x14ac:dyDescent="0.3">
      <c r="A43" t="s">
        <v>48</v>
      </c>
      <c r="B43" s="12"/>
      <c r="C43" s="12"/>
      <c r="D43" s="12"/>
      <c r="F43" t="s">
        <v>154</v>
      </c>
      <c r="G43" s="25">
        <f>(G44/G45)*365</f>
        <v>9.4096740715557434</v>
      </c>
      <c r="H43" s="25">
        <f>(H44/H45)*365</f>
        <v>9.1181020842234748</v>
      </c>
    </row>
    <row r="44" spans="1:9" x14ac:dyDescent="0.3">
      <c r="A44" s="1" t="s">
        <v>27</v>
      </c>
      <c r="B44" s="12">
        <v>120805</v>
      </c>
      <c r="C44" s="12">
        <v>127877</v>
      </c>
      <c r="D44" s="12">
        <v>100887</v>
      </c>
      <c r="F44" t="s">
        <v>155</v>
      </c>
      <c r="G44" s="24">
        <f>(C39+B39)/2</f>
        <v>5763</v>
      </c>
      <c r="H44" s="25">
        <f>(D39+C39)/2</f>
        <v>5320.5</v>
      </c>
    </row>
    <row r="45" spans="1:9" x14ac:dyDescent="0.3">
      <c r="A45" s="1" t="s">
        <v>32</v>
      </c>
      <c r="B45" s="12">
        <v>42117</v>
      </c>
      <c r="C45" s="12">
        <v>39440</v>
      </c>
      <c r="D45" s="12">
        <v>36766</v>
      </c>
      <c r="G45" s="26">
        <v>223546</v>
      </c>
      <c r="H45" s="26">
        <v>212981</v>
      </c>
      <c r="I45" s="26">
        <v>169559</v>
      </c>
    </row>
    <row r="46" spans="1:9" x14ac:dyDescent="0.3">
      <c r="A46" s="1" t="s">
        <v>49</v>
      </c>
      <c r="B46" s="12">
        <v>54428</v>
      </c>
      <c r="C46" s="12">
        <v>48849</v>
      </c>
      <c r="D46" s="12">
        <v>42522</v>
      </c>
      <c r="F46" t="s">
        <v>158</v>
      </c>
      <c r="G46" s="25">
        <f>(B51/G45)*365</f>
        <v>104.68527730310539</v>
      </c>
      <c r="H46" s="25">
        <f>(C51/H45)*365</f>
        <v>93.851071222315596</v>
      </c>
      <c r="I46" s="25">
        <f>(D51/I45)*365</f>
        <v>91.048189715674198</v>
      </c>
    </row>
    <row r="47" spans="1:9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  <c r="F47" t="s">
        <v>159</v>
      </c>
      <c r="G47" s="25">
        <f>(B38/G48)*365</f>
        <v>103.07465707443664</v>
      </c>
      <c r="H47" s="25">
        <f>(C38/H48)*365</f>
        <v>101.3040768905788</v>
      </c>
      <c r="I47" s="25">
        <f>(D38/I48)*365</f>
        <v>102.48558638588425</v>
      </c>
    </row>
    <row r="48" spans="1:9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G48">
        <v>99803</v>
      </c>
      <c r="H48">
        <v>94680</v>
      </c>
      <c r="I48">
        <v>57411</v>
      </c>
    </row>
    <row r="49" spans="1:12" ht="15" thickTop="1" x14ac:dyDescent="0.3">
      <c r="L49" s="2"/>
    </row>
    <row r="50" spans="1:12" x14ac:dyDescent="0.3">
      <c r="A50" t="s">
        <v>34</v>
      </c>
      <c r="F50" t="s">
        <v>160</v>
      </c>
      <c r="G50" s="25">
        <f>G43+G46+G47</f>
        <v>217.16960844909778</v>
      </c>
      <c r="H50" s="25">
        <f>H43+H46+H47</f>
        <v>204.27325019711787</v>
      </c>
      <c r="I50" s="25">
        <f>I46+I47</f>
        <v>193.53377610155843</v>
      </c>
    </row>
    <row r="51" spans="1:12" x14ac:dyDescent="0.3">
      <c r="A51" s="1" t="s">
        <v>35</v>
      </c>
      <c r="B51" s="12">
        <v>64115</v>
      </c>
      <c r="C51" s="12">
        <v>54763</v>
      </c>
      <c r="D51" s="12">
        <v>42296</v>
      </c>
      <c r="F51" t="s">
        <v>161</v>
      </c>
      <c r="G51" s="24">
        <f>B42-B56</f>
        <v>-18577</v>
      </c>
      <c r="H51" s="24">
        <f>C42-C56</f>
        <v>9355</v>
      </c>
      <c r="I51" s="24">
        <f>D42-D56</f>
        <v>38321</v>
      </c>
    </row>
    <row r="52" spans="1:12" x14ac:dyDescent="0.3">
      <c r="A52" s="1" t="s">
        <v>36</v>
      </c>
      <c r="B52" s="12">
        <v>60845</v>
      </c>
      <c r="C52" s="12">
        <v>47493</v>
      </c>
      <c r="D52" s="12">
        <v>42684</v>
      </c>
      <c r="F52" t="s">
        <v>162</v>
      </c>
      <c r="G52" s="27">
        <f>G51/G53</f>
        <v>-4.711052727678481E-2</v>
      </c>
      <c r="H52" s="27">
        <f>H51/H53</f>
        <v>2.557289573748623E-2</v>
      </c>
      <c r="I52" s="27">
        <f>I51/I53</f>
        <v>0.13959528623208203</v>
      </c>
    </row>
    <row r="53" spans="1:12" x14ac:dyDescent="0.3">
      <c r="A53" s="1" t="s">
        <v>37</v>
      </c>
      <c r="B53" s="12">
        <v>7912</v>
      </c>
      <c r="C53" s="12">
        <v>7612</v>
      </c>
      <c r="D53" s="12">
        <v>6643</v>
      </c>
      <c r="F53" t="s">
        <v>163</v>
      </c>
      <c r="G53" s="13">
        <v>394328</v>
      </c>
      <c r="H53" s="13">
        <v>365817</v>
      </c>
      <c r="I53" s="13">
        <v>274515</v>
      </c>
    </row>
    <row r="54" spans="1:12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2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12" x14ac:dyDescent="0.3">
      <c r="A57" t="s">
        <v>51</v>
      </c>
      <c r="B57" s="12"/>
      <c r="C57" s="12"/>
      <c r="D57" s="12"/>
    </row>
    <row r="58" spans="1:12" x14ac:dyDescent="0.3">
      <c r="A58" s="1" t="s">
        <v>37</v>
      </c>
      <c r="B58" s="12"/>
      <c r="C58" s="12"/>
      <c r="D58" s="12"/>
    </row>
    <row r="59" spans="1:12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12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12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12" x14ac:dyDescent="0.3">
      <c r="B63" s="12"/>
      <c r="C63" s="12"/>
      <c r="D63" s="12"/>
    </row>
    <row r="64" spans="1:12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0" zoomScale="90" zoomScaleNormal="90" workbookViewId="0">
      <selection activeCell="J44" sqref="J44"/>
    </sheetView>
  </sheetViews>
  <sheetFormatPr defaultRowHeight="14.4" x14ac:dyDescent="0.3"/>
  <cols>
    <col min="1" max="1" width="4.6640625" customWidth="1"/>
    <col min="2" max="2" width="44.88671875" customWidth="1"/>
    <col min="3" max="3" width="8.88671875" customWidth="1"/>
    <col min="8" max="8" width="10" bestFit="1" customWidth="1"/>
    <col min="9" max="10" width="9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7">
        <v>0.88</v>
      </c>
      <c r="D5" s="7">
        <v>1.07</v>
      </c>
      <c r="E5" s="7">
        <v>1.36</v>
      </c>
    </row>
    <row r="6" spans="1:10" x14ac:dyDescent="0.3">
      <c r="A6" s="18">
        <f t="shared" ref="A6:A13" si="0">+A5+0.1</f>
        <v>1.2000000000000002</v>
      </c>
      <c r="B6" s="1" t="s">
        <v>101</v>
      </c>
      <c r="C6" s="7">
        <v>0.85</v>
      </c>
      <c r="D6" s="7">
        <v>1.02</v>
      </c>
      <c r="E6" s="7">
        <v>1.33</v>
      </c>
    </row>
    <row r="7" spans="1:10" x14ac:dyDescent="0.3">
      <c r="A7" s="18">
        <f t="shared" si="0"/>
        <v>1.3000000000000003</v>
      </c>
      <c r="B7" s="1" t="s">
        <v>102</v>
      </c>
      <c r="C7" s="7">
        <v>0.34</v>
      </c>
      <c r="D7" s="7">
        <v>0.49</v>
      </c>
      <c r="E7" s="7">
        <v>0.51</v>
      </c>
    </row>
    <row r="8" spans="1:10" x14ac:dyDescent="0.3">
      <c r="A8" s="18">
        <f t="shared" si="0"/>
        <v>1.4000000000000004</v>
      </c>
      <c r="B8" s="1" t="s">
        <v>103</v>
      </c>
      <c r="C8" s="7">
        <v>140.66999999999999</v>
      </c>
      <c r="D8" s="7">
        <v>120.24</v>
      </c>
      <c r="E8" s="7">
        <v>105.94</v>
      </c>
    </row>
    <row r="9" spans="1:10" x14ac:dyDescent="0.3">
      <c r="A9" s="18">
        <f t="shared" si="0"/>
        <v>1.5000000000000004</v>
      </c>
      <c r="B9" s="1" t="s">
        <v>104</v>
      </c>
      <c r="C9" s="7">
        <v>9.41</v>
      </c>
      <c r="D9" s="7">
        <v>9.1199999999999992</v>
      </c>
      <c r="E9" s="7"/>
    </row>
    <row r="10" spans="1:10" x14ac:dyDescent="0.3">
      <c r="A10" s="18">
        <f t="shared" si="0"/>
        <v>1.6000000000000005</v>
      </c>
      <c r="B10" s="1" t="s">
        <v>105</v>
      </c>
      <c r="C10" s="7">
        <v>104.69</v>
      </c>
      <c r="D10" s="7">
        <v>93.85</v>
      </c>
      <c r="E10" s="7">
        <v>91.05</v>
      </c>
    </row>
    <row r="11" spans="1:10" x14ac:dyDescent="0.3">
      <c r="A11" s="18">
        <f t="shared" si="0"/>
        <v>1.7000000000000006</v>
      </c>
      <c r="B11" s="1" t="s">
        <v>106</v>
      </c>
      <c r="C11" s="7">
        <v>103.07</v>
      </c>
      <c r="D11" s="7">
        <v>101.3</v>
      </c>
      <c r="E11" s="7">
        <v>102.49</v>
      </c>
    </row>
    <row r="12" spans="1:10" x14ac:dyDescent="0.3">
      <c r="A12" s="18">
        <f t="shared" si="0"/>
        <v>1.8000000000000007</v>
      </c>
      <c r="B12" s="1" t="s">
        <v>107</v>
      </c>
      <c r="C12" s="7">
        <v>217.17</v>
      </c>
      <c r="D12" s="7">
        <v>204.27</v>
      </c>
      <c r="E12" s="7">
        <v>193.53</v>
      </c>
    </row>
    <row r="13" spans="1:10" x14ac:dyDescent="0.3">
      <c r="A13" s="18">
        <f t="shared" si="0"/>
        <v>1.9000000000000008</v>
      </c>
      <c r="B13" s="1" t="s">
        <v>108</v>
      </c>
      <c r="C13" s="7">
        <v>-4.7</v>
      </c>
      <c r="D13" s="7">
        <v>2.6</v>
      </c>
      <c r="E13" s="7">
        <v>14</v>
      </c>
    </row>
    <row r="14" spans="1:10" x14ac:dyDescent="0.3">
      <c r="A14" s="18"/>
      <c r="B14" s="3" t="s">
        <v>109</v>
      </c>
      <c r="C14" s="7">
        <v>-18577</v>
      </c>
      <c r="D14" s="7">
        <v>9355</v>
      </c>
      <c r="E14" s="7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  <c r="G16" t="s">
        <v>163</v>
      </c>
      <c r="H16" s="13">
        <v>394328</v>
      </c>
      <c r="I16" s="13">
        <v>365817</v>
      </c>
      <c r="J16" s="13">
        <v>274515</v>
      </c>
    </row>
    <row r="17" spans="1:10" x14ac:dyDescent="0.3">
      <c r="A17" s="18">
        <f>+A16+0.1</f>
        <v>2.1</v>
      </c>
      <c r="B17" s="1" t="s">
        <v>9</v>
      </c>
      <c r="C17" s="28">
        <v>0.432</v>
      </c>
    </row>
    <row r="18" spans="1:10" x14ac:dyDescent="0.3">
      <c r="A18" s="18">
        <f>+A17+0.1</f>
        <v>2.2000000000000002</v>
      </c>
      <c r="B18" s="1" t="s">
        <v>111</v>
      </c>
      <c r="C18" s="28">
        <v>0.30299999999999999</v>
      </c>
    </row>
    <row r="19" spans="1:10" x14ac:dyDescent="0.3">
      <c r="A19" s="18"/>
      <c r="B19" s="3" t="s">
        <v>112</v>
      </c>
      <c r="C19" s="7">
        <v>130541</v>
      </c>
    </row>
    <row r="20" spans="1:10" x14ac:dyDescent="0.3">
      <c r="A20" s="18">
        <f>+A18+0.1</f>
        <v>2.3000000000000003</v>
      </c>
      <c r="B20" s="1" t="s">
        <v>113</v>
      </c>
      <c r="C20" s="7">
        <v>30.3</v>
      </c>
    </row>
    <row r="21" spans="1:10" x14ac:dyDescent="0.3">
      <c r="A21" s="18"/>
      <c r="B21" s="3" t="s">
        <v>114</v>
      </c>
      <c r="C21" s="7">
        <v>119437</v>
      </c>
    </row>
    <row r="22" spans="1:10" x14ac:dyDescent="0.3">
      <c r="A22" s="18">
        <f>+A20+0.1</f>
        <v>2.4000000000000004</v>
      </c>
      <c r="B22" s="1" t="s">
        <v>115</v>
      </c>
      <c r="C22" s="7">
        <v>25.3</v>
      </c>
    </row>
    <row r="23" spans="1:10" x14ac:dyDescent="0.3">
      <c r="A23" s="18"/>
    </row>
    <row r="24" spans="1:10" x14ac:dyDescent="0.3">
      <c r="A24" s="18">
        <f>+A16+1</f>
        <v>3</v>
      </c>
      <c r="B24" s="7" t="s">
        <v>116</v>
      </c>
    </row>
    <row r="25" spans="1:10" x14ac:dyDescent="0.3">
      <c r="A25" s="18">
        <f>+A24+0.1</f>
        <v>3.1</v>
      </c>
      <c r="B25" s="1" t="s">
        <v>117</v>
      </c>
      <c r="C25" s="7">
        <v>5.96</v>
      </c>
      <c r="D25" t="s">
        <v>164</v>
      </c>
    </row>
    <row r="26" spans="1:10" x14ac:dyDescent="0.3">
      <c r="A26" s="18">
        <f t="shared" ref="A26:A30" si="1">+A25+0.1</f>
        <v>3.2</v>
      </c>
      <c r="B26" s="1" t="s">
        <v>118</v>
      </c>
      <c r="C26" s="7">
        <v>85.35</v>
      </c>
      <c r="D26" t="s">
        <v>165</v>
      </c>
    </row>
    <row r="27" spans="1:10" x14ac:dyDescent="0.3">
      <c r="A27" s="18">
        <f t="shared" si="1"/>
        <v>3.3000000000000003</v>
      </c>
      <c r="B27" s="1" t="s">
        <v>119</v>
      </c>
      <c r="C27" s="7">
        <v>66015</v>
      </c>
      <c r="D27" t="s">
        <v>166</v>
      </c>
    </row>
    <row r="28" spans="1:10" x14ac:dyDescent="0.3">
      <c r="A28" s="18">
        <f t="shared" si="1"/>
        <v>3.4000000000000004</v>
      </c>
      <c r="B28" s="1" t="s">
        <v>120</v>
      </c>
      <c r="C28" s="7">
        <v>357.39</v>
      </c>
      <c r="D28" t="s">
        <v>167</v>
      </c>
    </row>
    <row r="29" spans="1:10" x14ac:dyDescent="0.3">
      <c r="A29" s="18">
        <f t="shared" si="1"/>
        <v>3.5000000000000004</v>
      </c>
      <c r="B29" s="1" t="s">
        <v>121</v>
      </c>
      <c r="C29" s="7">
        <v>312.47000000000003</v>
      </c>
      <c r="D29" t="s">
        <v>168</v>
      </c>
    </row>
    <row r="30" spans="1:10" x14ac:dyDescent="0.3">
      <c r="A30" s="18">
        <f t="shared" si="1"/>
        <v>3.6000000000000005</v>
      </c>
      <c r="B30" s="1" t="s">
        <v>122</v>
      </c>
      <c r="C30" s="7">
        <v>27.49</v>
      </c>
      <c r="D30" t="s">
        <v>169</v>
      </c>
    </row>
    <row r="31" spans="1:10" x14ac:dyDescent="0.3">
      <c r="A31" s="18"/>
      <c r="B31" s="3" t="s">
        <v>123</v>
      </c>
      <c r="C31" s="7">
        <v>124266</v>
      </c>
      <c r="D31" t="s">
        <v>170</v>
      </c>
      <c r="H31">
        <v>217350</v>
      </c>
      <c r="I31">
        <v>216166</v>
      </c>
      <c r="J31">
        <v>180175</v>
      </c>
    </row>
    <row r="32" spans="1:10" x14ac:dyDescent="0.3">
      <c r="A32" s="18"/>
      <c r="H32">
        <f>(H31-I31)/2</f>
        <v>592</v>
      </c>
      <c r="I32">
        <f>(I31-J31)/2</f>
        <v>17995.5</v>
      </c>
    </row>
    <row r="33" spans="1:10" x14ac:dyDescent="0.3">
      <c r="A33" s="18">
        <f>+A24+1</f>
        <v>4</v>
      </c>
      <c r="B33" s="17" t="s">
        <v>124</v>
      </c>
    </row>
    <row r="34" spans="1:10" x14ac:dyDescent="0.3">
      <c r="A34" s="18">
        <f>+A33+0.1</f>
        <v>4.0999999999999996</v>
      </c>
      <c r="B34" s="1" t="s">
        <v>125</v>
      </c>
      <c r="C34" s="23">
        <f>H16/H35</f>
        <v>449.88933257273249</v>
      </c>
      <c r="D34" s="23">
        <f>I16/I35</f>
        <v>26.983624695729144</v>
      </c>
      <c r="H34">
        <v>352755</v>
      </c>
      <c r="I34">
        <v>351002</v>
      </c>
      <c r="J34">
        <v>323888</v>
      </c>
    </row>
    <row r="35" spans="1:10" x14ac:dyDescent="0.3">
      <c r="A35" s="18">
        <f t="shared" ref="A35:A37" si="2">+A34+0.1</f>
        <v>4.1999999999999993</v>
      </c>
      <c r="B35" s="1" t="s">
        <v>126</v>
      </c>
      <c r="C35" s="23">
        <f>H16/H32</f>
        <v>666.09459459459458</v>
      </c>
      <c r="D35" s="23">
        <f>I16/I32</f>
        <v>20.32824872884888</v>
      </c>
      <c r="H35">
        <f>(H34-I34)/2</f>
        <v>876.5</v>
      </c>
      <c r="I35">
        <f>(I34-J34)/2</f>
        <v>13557</v>
      </c>
    </row>
    <row r="36" spans="1:10" x14ac:dyDescent="0.3">
      <c r="A36" s="18">
        <f t="shared" si="2"/>
        <v>4.2999999999999989</v>
      </c>
      <c r="B36" s="1" t="s">
        <v>127</v>
      </c>
      <c r="C36" s="7">
        <v>594</v>
      </c>
      <c r="D36" s="7">
        <v>1687.52</v>
      </c>
    </row>
    <row r="37" spans="1:10" x14ac:dyDescent="0.3">
      <c r="A37" s="18">
        <f t="shared" si="2"/>
        <v>4.3999999999999986</v>
      </c>
      <c r="B37" s="1" t="s">
        <v>128</v>
      </c>
      <c r="C37" s="7">
        <v>854</v>
      </c>
      <c r="D37" s="7">
        <v>13546</v>
      </c>
    </row>
    <row r="38" spans="1:10" x14ac:dyDescent="0.3">
      <c r="A38" s="18"/>
    </row>
    <row r="39" spans="1:10" x14ac:dyDescent="0.3">
      <c r="A39" s="18">
        <f>+A33+1</f>
        <v>5</v>
      </c>
      <c r="B39" s="17" t="s">
        <v>129</v>
      </c>
    </row>
    <row r="40" spans="1:10" x14ac:dyDescent="0.3">
      <c r="A40" s="18">
        <f>+A39+0.1</f>
        <v>5.0999999999999996</v>
      </c>
      <c r="B40" s="1" t="s">
        <v>130</v>
      </c>
      <c r="C40" s="7">
        <v>31.47</v>
      </c>
      <c r="D40" t="s">
        <v>171</v>
      </c>
    </row>
    <row r="41" spans="1:10" x14ac:dyDescent="0.3">
      <c r="A41" s="18">
        <f t="shared" ref="A41:A44" si="3">+A40+0.1</f>
        <v>5.1999999999999993</v>
      </c>
      <c r="B41" s="3" t="s">
        <v>131</v>
      </c>
      <c r="C41" s="7">
        <v>0.61</v>
      </c>
      <c r="D41" t="s">
        <v>172</v>
      </c>
    </row>
    <row r="42" spans="1:10" x14ac:dyDescent="0.3">
      <c r="A42" s="18">
        <f t="shared" si="3"/>
        <v>5.2999999999999989</v>
      </c>
      <c r="B42" s="1" t="s">
        <v>132</v>
      </c>
      <c r="C42" s="7">
        <v>16.829999999999998</v>
      </c>
      <c r="D42" t="s">
        <v>173</v>
      </c>
    </row>
    <row r="43" spans="1:10" x14ac:dyDescent="0.3">
      <c r="A43" s="18">
        <f t="shared" si="3"/>
        <v>5.3999999999999986</v>
      </c>
      <c r="B43" s="3" t="s">
        <v>133</v>
      </c>
      <c r="C43" s="7">
        <v>11.42</v>
      </c>
      <c r="D43" t="s">
        <v>174</v>
      </c>
    </row>
    <row r="44" spans="1:10" x14ac:dyDescent="0.3">
      <c r="A44" s="18">
        <f t="shared" si="3"/>
        <v>5.4999999999999982</v>
      </c>
      <c r="B44" s="1" t="s">
        <v>134</v>
      </c>
      <c r="C44" s="7"/>
    </row>
    <row r="45" spans="1:10" x14ac:dyDescent="0.3">
      <c r="A45" s="18"/>
      <c r="B45" s="3" t="s">
        <v>135</v>
      </c>
      <c r="C45" s="7"/>
    </row>
    <row r="46" spans="1:10" x14ac:dyDescent="0.3">
      <c r="A46" s="18">
        <f>+A44+0.1</f>
        <v>5.5999999999999979</v>
      </c>
      <c r="B46" s="1" t="s">
        <v>136</v>
      </c>
      <c r="C46" s="7">
        <v>0.125</v>
      </c>
      <c r="D46" t="s">
        <v>177</v>
      </c>
    </row>
    <row r="47" spans="1:10" x14ac:dyDescent="0.3">
      <c r="A47" s="18">
        <f t="shared" ref="A47:A50" si="4">+A45+0.1</f>
        <v>0.1</v>
      </c>
      <c r="B47" s="1" t="s">
        <v>137</v>
      </c>
      <c r="C47" s="7">
        <v>0.97</v>
      </c>
      <c r="D47" t="s">
        <v>175</v>
      </c>
    </row>
    <row r="48" spans="1:10" x14ac:dyDescent="0.3">
      <c r="A48" s="18">
        <f t="shared" si="4"/>
        <v>5.6999999999999975</v>
      </c>
      <c r="B48" s="1" t="s">
        <v>138</v>
      </c>
      <c r="C48" s="7"/>
    </row>
    <row r="49" spans="1:4" x14ac:dyDescent="0.3">
      <c r="A49" s="18">
        <f t="shared" si="4"/>
        <v>0.2</v>
      </c>
      <c r="B49" s="1" t="s">
        <v>128</v>
      </c>
      <c r="C49" s="7">
        <v>1404</v>
      </c>
      <c r="D49" t="s">
        <v>176</v>
      </c>
    </row>
    <row r="50" spans="1:4" x14ac:dyDescent="0.3">
      <c r="A50" s="18">
        <f t="shared" si="4"/>
        <v>5.7999999999999972</v>
      </c>
      <c r="B50" s="1" t="s">
        <v>139</v>
      </c>
      <c r="C50" s="7">
        <v>23.43</v>
      </c>
      <c r="D50" t="s">
        <v>178</v>
      </c>
    </row>
    <row r="51" spans="1:4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Sahana -</cp:lastModifiedBy>
  <dcterms:created xsi:type="dcterms:W3CDTF">2020-05-18T16:32:37Z</dcterms:created>
  <dcterms:modified xsi:type="dcterms:W3CDTF">2023-12-06T22:20:01Z</dcterms:modified>
</cp:coreProperties>
</file>