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sola/Downloads/"/>
    </mc:Choice>
  </mc:AlternateContent>
  <xr:revisionPtr revIDLastSave="0" documentId="13_ncr:1_{AC41D9C6-4FCB-DD49-980C-A61D89654EDF}" xr6:coauthVersionLast="47" xr6:coauthVersionMax="47" xr10:uidLastSave="{00000000-0000-0000-0000-000000000000}"/>
  <bookViews>
    <workbookView xWindow="540" yWindow="980" windowWidth="1508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Sheet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 s="1"/>
  <c r="D30" i="3"/>
  <c r="D31" i="3"/>
  <c r="C50" i="3"/>
  <c r="D51" i="3"/>
  <c r="D50" i="3" s="1"/>
  <c r="E51" i="3"/>
  <c r="E50" i="3" s="1"/>
  <c r="C51" i="3"/>
  <c r="D49" i="3"/>
  <c r="E49" i="3"/>
  <c r="C49" i="3"/>
  <c r="E48" i="3"/>
  <c r="C48" i="3"/>
  <c r="C4" i="5"/>
  <c r="D48" i="3" s="1"/>
  <c r="D4" i="5"/>
  <c r="B4" i="5"/>
  <c r="D47" i="3"/>
  <c r="E47" i="3"/>
  <c r="D43" i="3"/>
  <c r="E43" i="3"/>
  <c r="C42" i="3"/>
  <c r="D40" i="3"/>
  <c r="E40" i="3"/>
  <c r="C40" i="3"/>
  <c r="C47" i="3"/>
  <c r="D45" i="3"/>
  <c r="E45" i="3"/>
  <c r="C46" i="3"/>
  <c r="C45" i="3"/>
  <c r="D42" i="3"/>
  <c r="E42" i="3"/>
  <c r="C43" i="3"/>
  <c r="D41" i="3"/>
  <c r="D46" i="3" s="1"/>
  <c r="E41" i="3"/>
  <c r="E46" i="3" s="1"/>
  <c r="C41" i="3"/>
  <c r="A93" i="3"/>
  <c r="A94" i="3" s="1"/>
  <c r="A92" i="3"/>
  <c r="E19" i="3"/>
  <c r="D94" i="3"/>
  <c r="D93" i="3"/>
  <c r="C94" i="3"/>
  <c r="C93" i="3"/>
  <c r="D92" i="3"/>
  <c r="C92" i="3"/>
  <c r="D91" i="3"/>
  <c r="E91" i="3"/>
  <c r="C91" i="3"/>
  <c r="A83" i="3"/>
  <c r="A84" i="3" s="1"/>
  <c r="A85" i="3" s="1"/>
  <c r="A86" i="3" s="1"/>
  <c r="A87" i="3" s="1"/>
  <c r="A88" i="3" s="1"/>
  <c r="A89" i="3" s="1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C89" i="3"/>
  <c r="C88" i="3"/>
  <c r="C87" i="3"/>
  <c r="C86" i="3"/>
  <c r="C85" i="3"/>
  <c r="C84" i="3"/>
  <c r="C83" i="3"/>
  <c r="A54" i="3"/>
  <c r="A55" i="3" s="1"/>
  <c r="A56" i="3" s="1"/>
  <c r="A57" i="3" s="1"/>
  <c r="A58" i="3" s="1"/>
  <c r="A59" i="3" s="1"/>
  <c r="A60" i="3" s="1"/>
  <c r="D54" i="3"/>
  <c r="D55" i="3"/>
  <c r="D56" i="3"/>
  <c r="D57" i="3"/>
  <c r="D58" i="3"/>
  <c r="D59" i="3"/>
  <c r="D60" i="3"/>
  <c r="C60" i="3"/>
  <c r="C59" i="3"/>
  <c r="C58" i="3"/>
  <c r="C57" i="3"/>
  <c r="C56" i="3"/>
  <c r="C55" i="3"/>
  <c r="C54" i="3"/>
  <c r="D34" i="3"/>
  <c r="E34" i="3"/>
  <c r="D35" i="3"/>
  <c r="E35" i="3"/>
  <c r="D36" i="3"/>
  <c r="E36" i="3"/>
  <c r="D37" i="3"/>
  <c r="E37" i="3"/>
  <c r="C37" i="3"/>
  <c r="C36" i="3"/>
  <c r="C35" i="3"/>
  <c r="C34" i="3"/>
  <c r="D29" i="3"/>
  <c r="E29" i="3"/>
  <c r="E28" i="3"/>
  <c r="D27" i="3"/>
  <c r="E27" i="3"/>
  <c r="D26" i="3"/>
  <c r="E26" i="3"/>
  <c r="D25" i="3"/>
  <c r="E25" i="3"/>
  <c r="C29" i="3"/>
  <c r="C28" i="3"/>
  <c r="C27" i="3"/>
  <c r="C25" i="3"/>
  <c r="C26" i="3"/>
  <c r="D22" i="3"/>
  <c r="E22" i="3"/>
  <c r="C22" i="3"/>
  <c r="D21" i="3"/>
  <c r="D20" i="3" s="1"/>
  <c r="E20" i="3"/>
  <c r="E21" i="3"/>
  <c r="E18" i="3" s="1"/>
  <c r="D19" i="3"/>
  <c r="D18" i="3" s="1"/>
  <c r="C21" i="3"/>
  <c r="C19" i="3" s="1"/>
  <c r="C18" i="3" s="1"/>
  <c r="D17" i="3"/>
  <c r="E17" i="3"/>
  <c r="C17" i="3"/>
  <c r="D14" i="3"/>
  <c r="D13" i="3" s="1"/>
  <c r="E14" i="3"/>
  <c r="E13" i="3"/>
  <c r="D11" i="3"/>
  <c r="D12" i="3" s="1"/>
  <c r="E11" i="3"/>
  <c r="C12" i="3"/>
  <c r="C14" i="3"/>
  <c r="C13" i="3" s="1"/>
  <c r="E10" i="3"/>
  <c r="D10" i="3"/>
  <c r="D9" i="3"/>
  <c r="E9" i="3"/>
  <c r="E12" i="3" s="1"/>
  <c r="D8" i="3"/>
  <c r="E8" i="3"/>
  <c r="D7" i="3"/>
  <c r="E7" i="3"/>
  <c r="D6" i="3"/>
  <c r="E6" i="3"/>
  <c r="C6" i="3"/>
  <c r="C7" i="3"/>
  <c r="C8" i="3"/>
  <c r="C9" i="3"/>
  <c r="C10" i="3"/>
  <c r="C11" i="3"/>
  <c r="D5" i="3"/>
  <c r="E5" i="3"/>
  <c r="C5" i="3"/>
  <c r="D108" i="1"/>
  <c r="C108" i="1"/>
  <c r="B108" i="1"/>
  <c r="D99" i="1"/>
  <c r="C99" i="1"/>
  <c r="B99" i="1"/>
  <c r="D28" i="3" l="1"/>
  <c r="C20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<sst xmlns="http://schemas.openxmlformats.org/spreadsheetml/2006/main" count="198" uniqueCount="164">
  <si>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</si>
  <si>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</si>
  <si>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</si>
  <si>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</si>
  <si>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</si>
  <si>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</si>
  <si>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</si>
  <si>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</si>
  <si>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</si>
  <si>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</si>
  <si>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</si>
  <si>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</si>
  <si>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</si>
  <si>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</si>
  <si>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</si>
  <si>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</si>
  <si>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</si>
  <si>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</si>
  <si>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</si>
  <si>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</si>
  <si>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</si>
  <si>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</si>
  <si>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</si>
  <si>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</si>
  <si>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</si>
  <si>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</si>
  <si>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</si>
  <si>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</si>
  <si>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</si>
  <si>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</si>
  <si>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</si>
  <si>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</si>
  <si>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</si>
  <si>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</si>
  <si>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</si>
  <si>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</si>
  <si>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</si>
  <si>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</si>
  <si>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</si>
  <si>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</si>
  <si>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</si>
  <si>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</si>
  <si>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</si>
  <si>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</si>
  <si>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</si>
  <si>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</si>
  <si>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</si>
  <si>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</si>
  <si>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</si>
  <si>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</si>
  <si>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</si>
  <si>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</si>
  <si>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</si>
  <si>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</si>
  <si>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</si>
  <si>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</si>
  <si>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</si>
  <si>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</si>
  <si>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</si>
  <si>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</si>
  <si>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</si>
  <si>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</si>
  <si>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</si>
  <si>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</si>
  <si>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</si>
  <si>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</si>
  <si>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</si>
  <si>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</si>
  <si>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</si>
  <si>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</si>
  <si>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</si>
  <si>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</si>
  <si>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</si>
  <si>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</si>
  <si>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</si>
  <si>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</si>
  <si>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</si>
  <si>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</si>
  <si>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</si>
  <si>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</si>
  <si>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</si>
  <si>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</si>
  <si>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</si>
  <si>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</si>
  <si>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</si>
  <si>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</si>
  <si>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</si>
  <si>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</si>
  <si>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</si>
  <si>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</si>
  <si>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</si>
  <si>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</si>
  <si>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</si>
  <si>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</si>
  <si>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</si>
  <si>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</si>
  <si>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</si>
  <si>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</si>
  <si>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</si>
  <si>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</si>
  <si>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</si>
  <si>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</si>
  <si>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</si>
  <si>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</si>
  <si>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</si>
  <si>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</si>
  <si>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</si>
  <si>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</si>
  <si>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</si>
  <si>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</si>
  <si>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</si>
  <si>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</si>
  <si>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</si>
  <si>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</si>
  <si>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</si>
  <si>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</si>
  <si>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</si>
  <si>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</si>
  <si>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</si>
  <si>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</si>
  <si>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</si>
  <si>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</si>
  <si>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</si>
  <si>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</si>
  <si>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</si>
  <si>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</si>
  <si>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</si>
  <si>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</si>
  <si>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</si>
  <si>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</si>
  <si>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</si>
  <si>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</si>
  <si>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</si>
  <si>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</si>
  <si>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</si>
  <si>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</si>
  <si>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</si>
  <si>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</si>
  <si>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</si>
  <si>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</si>
  <si>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</si>
  <si>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</si>
  <si>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</si>
  <si>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</si>
  <si>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</si>
  <si>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</si>
  <si>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</si>
  <si>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</si>
  <si>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</si>
  <si>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</si>
  <si>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Total net sales growth rate</t>
  </si>
  <si>
    <t>Gross Profit growth rate</t>
  </si>
  <si>
    <t>R&amp;D growth rate</t>
  </si>
  <si>
    <t>S,G&amp;A growth rate</t>
  </si>
  <si>
    <t>Total operating expenses growth rate</t>
  </si>
  <si>
    <t xml:space="preserve">   Products growth rate</t>
  </si>
  <si>
    <t xml:space="preserve">   Services growth rate</t>
  </si>
  <si>
    <t>Income statement Growth rates</t>
  </si>
  <si>
    <t>Margins</t>
  </si>
  <si>
    <t>Capex</t>
  </si>
  <si>
    <r>
      <t>As of</t>
    </r>
    <r>
      <rPr>
        <sz val="11"/>
        <color theme="1"/>
        <rFont val="Calibri"/>
        <family val="2"/>
        <scheme val="minor"/>
      </rPr>
      <t>12:00 AM EST 11/17/23</t>
    </r>
    <r>
      <rPr>
        <sz val="14"/>
        <color rgb="FF767676"/>
        <rFont val="Helvetica"/>
        <family val="2"/>
      </rPr>
      <t>.</t>
    </r>
  </si>
  <si>
    <t>Market closed. 189.69</t>
  </si>
  <si>
    <t>SHARE PRICE</t>
  </si>
  <si>
    <t>CAPITAL 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</si>
</sst>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rgb="FF767676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 applyBorder="1"/>
    <xf numFmtId="9" fontId="0" fillId="0" borderId="0" xfId="3" applyFont="1"/>
    <xf numFmtId="165" fontId="0" fillId="5" borderId="0" xfId="0" applyNumberFormat="1" applyFill="1"/>
    <xf numFmtId="0" fontId="0" fillId="5" borderId="0" xfId="0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horizontal="left" indent="2"/>
    </xf>
    <xf numFmtId="0" fontId="8" fillId="0" borderId="0" xfId="0" applyFont="1"/>
    <xf numFmtId="43" fontId="0" fillId="0" borderId="0" xfId="1" applyFont="1"/>
    <xf numFmtId="2" fontId="0" fillId="0" borderId="0" xfId="0" applyNumberFormat="1"/>
    <xf numFmtId="2" fontId="0" fillId="0" borderId="0" xfId="3" applyNumberFormat="1" applyFont="1"/>
    <xf numFmtId="2" fontId="0" fillId="5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2"/>
  <sheetViews>
    <sheetView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  <row r="31" spans="1:1" ht="18" x14ac:dyDescent="0.2">
      <c r="A31" s="31" t="s">
        <v>160</v>
      </c>
    </row>
    <row r="32" spans="1:1" ht="18" x14ac:dyDescent="0.2">
      <c r="A32" s="31" t="s">
        <v>161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1" workbookViewId="0">
      <selection activeCell="B16" sqref="B1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tabSelected="1" workbookViewId="0">
      <selection activeCell="G10" sqref="G10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8.83203125" customWidth="1"/>
    <col min="4" max="5" width="22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3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33">
        <f>('Financial Statements'!B36+'Financial Statements'!B37+'Financial Statements'!B38)/'Financial Statements'!B56</f>
        <v>0.49673338442155579</v>
      </c>
      <c r="D6" s="33">
        <f>('Financial Statements'!C36+'Financial Statements'!C37+'Financial Statements'!C38)/'Financial Statements'!C56</f>
        <v>0.70860927152317876</v>
      </c>
      <c r="E6" s="33">
        <f>('Financial Statements'!D36+'Financial Statements'!D37+'Financial Statements'!D38)/'Financial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 s="33">
        <f>'Financial Statements'!B36/'Financial Statements'!B56</f>
        <v>0.15356340351469652</v>
      </c>
      <c r="D7" s="33">
        <f>'Financial Statements'!C36/'Financial Statements'!C56</f>
        <v>0.27844853005634318</v>
      </c>
      <c r="E7" s="33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33">
        <f>'Financial Statements'!B42/'Financial Statements'!B17</f>
        <v>2.6371603856266432</v>
      </c>
      <c r="D8" s="33">
        <f>'Financial Statements'!C42/'Financial Statements'!C17</f>
        <v>3.072344885729259</v>
      </c>
      <c r="E8" s="33">
        <f>'Financial Statements'!D42/'Financial Statements'!D17</f>
        <v>3.7165873590565841</v>
      </c>
    </row>
    <row r="9" spans="1:10" x14ac:dyDescent="0.2">
      <c r="A9" s="18">
        <f t="shared" si="0"/>
        <v>1.5000000000000004</v>
      </c>
      <c r="B9" s="1" t="s">
        <v>104</v>
      </c>
      <c r="C9" s="33">
        <f>('Financial Statements'!B39*365)/'Financial Statements'!B12</f>
        <v>8.0756980666171607</v>
      </c>
      <c r="D9" s="33">
        <f>('Financial Statements'!C39*365)/'Financial Statements'!C12</f>
        <v>11.27659274770989</v>
      </c>
      <c r="E9" s="33">
        <f>('Financial Statements'!D39*365)/'Financial Statements'!D12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33">
        <f>('Financial Statements'!B51*365)/'Financial Statements'!B12</f>
        <v>104.68527730310539</v>
      </c>
      <c r="D10" s="33">
        <f>('Financial Statements'!C51*365)/'Financial Statements'!C12</f>
        <v>93.85107122231561</v>
      </c>
      <c r="E10" s="33">
        <f>('Financial Statements'!D51*365)/'Financial Statements'!D12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 s="33">
        <f>('Financial Statements'!B38*365)/'Financial Statements'!B12</f>
        <v>46.018090236461397</v>
      </c>
      <c r="D11" s="33">
        <f>('Financial Statements'!C38*365)/'Financial Statements'!C12</f>
        <v>45.034392739258429</v>
      </c>
      <c r="E11" s="33">
        <f>('Financial Statements'!D38*365)/'Financial Statements'!D12</f>
        <v>34.700605688875257</v>
      </c>
    </row>
    <row r="12" spans="1:10" x14ac:dyDescent="0.2">
      <c r="A12" s="18">
        <f t="shared" si="0"/>
        <v>1.8000000000000007</v>
      </c>
      <c r="B12" s="1" t="s">
        <v>107</v>
      </c>
      <c r="C12" s="33">
        <f>'List of Ratios'!C11+'List of Ratios'!C9-'List of Ratios'!C10</f>
        <v>-50.59148900002684</v>
      </c>
      <c r="D12" s="33">
        <f>'List of Ratios'!D11+'List of Ratios'!D9-'List of Ratios'!D10</f>
        <v>-37.54008573534729</v>
      </c>
      <c r="E12" s="33">
        <f>'List of Ratios'!E11+'List of Ratios'!E9-'List of Ratios'!E10</f>
        <v>-47.605700670563046</v>
      </c>
    </row>
    <row r="13" spans="1:10" x14ac:dyDescent="0.2">
      <c r="A13" s="18">
        <f t="shared" si="0"/>
        <v>1.9000000000000008</v>
      </c>
      <c r="B13" s="1" t="s">
        <v>108</v>
      </c>
      <c r="C13" s="34">
        <f>C14/'Financial Statements'!B8</f>
        <v>-7.8576717859244083E-2</v>
      </c>
      <c r="D13" s="34">
        <f>D14/'Financial Statements'!C8</f>
        <v>-5.9879666609260918E-2</v>
      </c>
      <c r="E13" s="34">
        <f>E14/'Financial Statements'!D8</f>
        <v>-8.0560260823634405E-2</v>
      </c>
    </row>
    <row r="14" spans="1:10" x14ac:dyDescent="0.2">
      <c r="A14" s="18"/>
      <c r="B14" s="3" t="s">
        <v>109</v>
      </c>
      <c r="C14" s="33">
        <f>'Financial Statements'!B38+'Financial Statements'!B39-'Financial Statements'!B51</f>
        <v>-30985</v>
      </c>
      <c r="D14" s="33">
        <f>'Financial Statements'!C38+'Financial Statements'!C39-'Financial Statements'!C51</f>
        <v>-21905</v>
      </c>
      <c r="E14" s="33">
        <f>'Financial Statements'!D38+'Financial Statements'!D39-'Financial Statements'!D51</f>
        <v>-22115</v>
      </c>
    </row>
    <row r="15" spans="1:10" x14ac:dyDescent="0.2">
      <c r="A15" s="18"/>
      <c r="C15" s="33"/>
      <c r="D15" s="33"/>
      <c r="E15" s="33"/>
    </row>
    <row r="16" spans="1:10" x14ac:dyDescent="0.2">
      <c r="A16" s="18">
        <f>+A4+1</f>
        <v>2</v>
      </c>
      <c r="B16" s="17" t="s">
        <v>110</v>
      </c>
      <c r="C16" s="33"/>
      <c r="D16" s="33"/>
      <c r="E16" s="33"/>
    </row>
    <row r="17" spans="1:5" x14ac:dyDescent="0.2">
      <c r="A17" s="18">
        <f>+A16+0.1</f>
        <v>2.1</v>
      </c>
      <c r="B17" s="1" t="s">
        <v>9</v>
      </c>
      <c r="C17" s="33">
        <f>'Financial Statements'!B13/'Financial Statements'!B8</f>
        <v>0.43309630561360085</v>
      </c>
      <c r="D17" s="33">
        <f>'Financial Statements'!C13/'Financial Statements'!C8</f>
        <v>0.41779359625167778</v>
      </c>
      <c r="E17" s="33">
        <f>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33">
        <f>C19/'Financial Statements'!B8</f>
        <v>0.3310467428130896</v>
      </c>
      <c r="D18" s="33">
        <f>D19/'Financial Statements'!C8</f>
        <v>0.32866979938056462</v>
      </c>
      <c r="E18" s="33">
        <f>E19/'Financial Statements'!D8</f>
        <v>0.2817478097736007</v>
      </c>
    </row>
    <row r="19" spans="1:5" x14ac:dyDescent="0.2">
      <c r="A19" s="18"/>
      <c r="B19" s="3" t="s">
        <v>112</v>
      </c>
      <c r="C19" s="33">
        <f>C21+'Financial Statements'!B79</f>
        <v>130541</v>
      </c>
      <c r="D19" s="33">
        <f>D21+'Financial Statements'!C79</f>
        <v>120233</v>
      </c>
      <c r="E19" s="33">
        <f>E21+'Financial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 s="33">
        <f>C21/'Financial Statements'!B8</f>
        <v>0.30288744395528594</v>
      </c>
      <c r="D20" s="33">
        <f>D21/'Financial Statements'!C8</f>
        <v>0.29782377527561593</v>
      </c>
      <c r="E20" s="33">
        <f>E21/'Financial Statements'!D8</f>
        <v>0.24147314354406862</v>
      </c>
    </row>
    <row r="21" spans="1:5" x14ac:dyDescent="0.2">
      <c r="A21" s="18"/>
      <c r="B21" s="3" t="s">
        <v>114</v>
      </c>
      <c r="C21" s="33">
        <f>'Financial Statements'!B18</f>
        <v>119437</v>
      </c>
      <c r="D21" s="33">
        <f>'Financial Statements'!C18</f>
        <v>108949</v>
      </c>
      <c r="E21" s="33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33">
        <f>'Financial Statements'!B22/'Financial Statements'!B8</f>
        <v>0.25309640705199732</v>
      </c>
      <c r="D22" s="33">
        <f>'Financial Statements'!C22/'Financial Statements'!C8</f>
        <v>0.25881793355694238</v>
      </c>
      <c r="E22" s="33">
        <f>'Financial Statements'!D22/'Financial Statements'!D8</f>
        <v>0.20913611278072236</v>
      </c>
    </row>
    <row r="23" spans="1:5" x14ac:dyDescent="0.2">
      <c r="A23" s="18"/>
      <c r="C23" s="33"/>
      <c r="D23" s="33"/>
      <c r="E23" s="33"/>
    </row>
    <row r="24" spans="1:5" x14ac:dyDescent="0.2">
      <c r="A24" s="18">
        <f>+A16+1</f>
        <v>3</v>
      </c>
      <c r="B24" s="7" t="s">
        <v>116</v>
      </c>
      <c r="C24" s="33"/>
      <c r="D24" s="33"/>
      <c r="E24" s="33"/>
    </row>
    <row r="25" spans="1:5" x14ac:dyDescent="0.2">
      <c r="A25" s="18">
        <f>+A24+0.1</f>
        <v>3.1</v>
      </c>
      <c r="B25" s="1" t="s">
        <v>117</v>
      </c>
      <c r="C25" s="33">
        <f>('Financial Statements'!B55+'Financial Statements'!B59)/'Financial Statements'!B68</f>
        <v>2.1725410483107042</v>
      </c>
      <c r="D25" s="33">
        <f>('Financial Statements'!C55+'Financial Statements'!C59)/'Financial Statements'!C68</f>
        <v>1.8817403708987162</v>
      </c>
      <c r="E25" s="33">
        <f>('Financial Statements'!D55+'Financial Statements'!D59)/'Financial Statements'!D68</f>
        <v>1.6443471739696047</v>
      </c>
    </row>
    <row r="26" spans="1:5" x14ac:dyDescent="0.2">
      <c r="A26" s="18">
        <f t="shared" ref="A26:A30" si="1">+A25+0.1</f>
        <v>3.2</v>
      </c>
      <c r="B26" s="1" t="s">
        <v>118</v>
      </c>
      <c r="C26" s="33">
        <f>('Financial Statements'!B55+'Financial Statements'!B59)/'Financial Statements'!B48</f>
        <v>0.31207778769967826</v>
      </c>
      <c r="D26" s="33">
        <f>('Financial Statements'!C55+'Financial Statements'!C59)/'Financial Statements'!C48</f>
        <v>0.33822884200090025</v>
      </c>
      <c r="E26" s="33">
        <f>('Financial Statements'!D55+'Financial Statements'!D59)/'Financial Statements'!D48</f>
        <v>0.33171960677765155</v>
      </c>
    </row>
    <row r="27" spans="1:5" x14ac:dyDescent="0.2">
      <c r="A27" s="18">
        <f t="shared" si="1"/>
        <v>3.3000000000000003</v>
      </c>
      <c r="B27" s="1" t="s">
        <v>119</v>
      </c>
      <c r="C27" s="33">
        <f>'Financial Statements'!B59/'Financial Statements'!B69</f>
        <v>0.28053181386514719</v>
      </c>
      <c r="D27" s="33">
        <f>'Financial Statements'!C59/'Financial Statements'!C69</f>
        <v>0.31084153366647482</v>
      </c>
      <c r="E27" s="33">
        <f>'Financial Statements'!D59/'Financial Statements'!D69</f>
        <v>0.30463308304105124</v>
      </c>
    </row>
    <row r="28" spans="1:5" x14ac:dyDescent="0.2">
      <c r="A28" s="18">
        <f t="shared" si="1"/>
        <v>3.4000000000000004</v>
      </c>
      <c r="B28" s="1" t="s">
        <v>120</v>
      </c>
      <c r="C28" s="33">
        <f>C21/'Financial Statements'!B114</f>
        <v>41.68830715532286</v>
      </c>
      <c r="D28" s="33">
        <f>D21/'Financial Statements'!C114</f>
        <v>40.546706363974693</v>
      </c>
      <c r="E28" s="33">
        <f>E21/'Financial Statements'!D114</f>
        <v>22.081279147235175</v>
      </c>
    </row>
    <row r="29" spans="1:5" x14ac:dyDescent="0.2">
      <c r="A29" s="18">
        <f t="shared" si="1"/>
        <v>3.5000000000000004</v>
      </c>
      <c r="B29" s="1" t="s">
        <v>121</v>
      </c>
      <c r="C29" s="33">
        <f>'Financial Statements'!B22/('Financial Statements'!B55+'Financial Statements'!B59)</f>
        <v>0.9065829752831851</v>
      </c>
      <c r="D29" s="33">
        <f>'Financial Statements'!C22/('Financial Statements'!C55+'Financial Statements'!C59)</f>
        <v>0.79751345614434088</v>
      </c>
      <c r="E29" s="33">
        <f>'Financial Statements'!D22/('Financial Statements'!D55+'Financial Statements'!D59)</f>
        <v>0.53435405807892777</v>
      </c>
    </row>
    <row r="30" spans="1:5" s="29" customFormat="1" x14ac:dyDescent="0.2">
      <c r="A30" s="27">
        <f t="shared" si="1"/>
        <v>3.6000000000000005</v>
      </c>
      <c r="B30" s="28" t="s">
        <v>122</v>
      </c>
      <c r="C30" s="35">
        <f>C31/'Financial Statements'!B27</f>
        <v>6.1506060417133414E-3</v>
      </c>
      <c r="D30" s="35">
        <f>D31/'Financial Statements'!C27</f>
        <v>6.0689389406986486E-3</v>
      </c>
      <c r="E30" s="35"/>
    </row>
    <row r="31" spans="1:5" s="29" customFormat="1" x14ac:dyDescent="0.2">
      <c r="A31" s="27"/>
      <c r="B31" s="30" t="s">
        <v>123</v>
      </c>
      <c r="C31" s="35">
        <f>'Financial Statements'!B91-'List of Ratios'!C92+('Financial Statements'!B59-'Financial Statements'!C59)+('Financial Statements'!B55-'Financial Statements'!C55)</f>
        <v>99738</v>
      </c>
      <c r="D31" s="35">
        <f>'Financial Statements'!C91-'List of Ratios'!D92+('Financial Statements'!C55-'Financial Statements'!D55)+'Financial Statements'!C59-'Financial Statements'!D59</f>
        <v>101359</v>
      </c>
      <c r="E31" s="35"/>
    </row>
    <row r="32" spans="1:5" x14ac:dyDescent="0.2">
      <c r="A32" s="18"/>
      <c r="C32" s="33"/>
      <c r="D32" s="33"/>
      <c r="E32" s="33"/>
    </row>
    <row r="33" spans="1:5" x14ac:dyDescent="0.2">
      <c r="A33" s="18">
        <f>+A24+1</f>
        <v>4</v>
      </c>
      <c r="B33" s="17" t="s">
        <v>124</v>
      </c>
      <c r="C33" s="33"/>
      <c r="D33" s="33"/>
      <c r="E33" s="33"/>
    </row>
    <row r="34" spans="1:5" x14ac:dyDescent="0.2">
      <c r="A34" s="18">
        <f>+A33+0.1</f>
        <v>4.0999999999999996</v>
      </c>
      <c r="B34" s="1" t="s">
        <v>125</v>
      </c>
      <c r="C34" s="33">
        <f>'Financial Statements'!B8/'Financial Statements'!B48</f>
        <v>1.1178523337727317</v>
      </c>
      <c r="D34" s="33">
        <f>'Financial Statements'!C8/'Financial Statements'!C48</f>
        <v>1.0422077367080529</v>
      </c>
      <c r="E34" s="33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 s="33">
        <f>'Financial Statements'!B12/'Financial Statements'!B47</f>
        <v>1.0285070163331034</v>
      </c>
      <c r="D35" s="33">
        <f>'Financial Statements'!C12/'Financial Statements'!C47</f>
        <v>0.98526595301758835</v>
      </c>
      <c r="E35" s="33">
        <f>'Financial Statements'!D12/'Financial Statements'!D47</f>
        <v>0.94107950603579849</v>
      </c>
    </row>
    <row r="36" spans="1:5" x14ac:dyDescent="0.2">
      <c r="A36" s="18">
        <f t="shared" si="2"/>
        <v>4.2999999999999989</v>
      </c>
      <c r="B36" s="1" t="s">
        <v>127</v>
      </c>
      <c r="C36" s="33">
        <f>'Financial Statements'!B8/'Financial Statements'!B39</f>
        <v>79.726647796198947</v>
      </c>
      <c r="D36" s="33">
        <f>'Financial Statements'!C8/'Financial Statements'!C39</f>
        <v>55.595288753799394</v>
      </c>
      <c r="E36" s="33">
        <f>'Financial Statements'!D8/'Financial Statements'!D39</f>
        <v>67.597882295001227</v>
      </c>
    </row>
    <row r="37" spans="1:5" x14ac:dyDescent="0.2">
      <c r="A37" s="18">
        <f t="shared" si="2"/>
        <v>4.3999999999999986</v>
      </c>
      <c r="B37" s="1" t="s">
        <v>128</v>
      </c>
      <c r="C37" s="33">
        <f>'Financial Statements'!B22/'Financial Statements'!B48</f>
        <v>0.28292440929256851</v>
      </c>
      <c r="D37" s="33">
        <f>'Financial Statements'!C22/'Financial Statements'!C48</f>
        <v>0.26974205275183616</v>
      </c>
      <c r="E37" s="33">
        <f>'Financial Statements'!D22/'Financial Statements'!D48</f>
        <v>0.1772557180259843</v>
      </c>
    </row>
    <row r="38" spans="1:5" x14ac:dyDescent="0.2">
      <c r="A38" s="18"/>
      <c r="C38" s="33"/>
      <c r="D38" s="33"/>
      <c r="E38" s="33"/>
    </row>
    <row r="39" spans="1:5" x14ac:dyDescent="0.2">
      <c r="A39" s="18">
        <f>+A33+1</f>
        <v>5</v>
      </c>
      <c r="B39" s="17" t="s">
        <v>129</v>
      </c>
      <c r="C39" s="33"/>
      <c r="D39" s="33"/>
      <c r="E39" s="33"/>
    </row>
    <row r="40" spans="1:5" x14ac:dyDescent="0.2">
      <c r="A40" s="18">
        <f>+A39+0.1</f>
        <v>5.0999999999999996</v>
      </c>
      <c r="B40" s="1" t="s">
        <v>130</v>
      </c>
      <c r="C40" s="33">
        <f>Sheet2!B3/'Financial Statements'!B24</f>
        <v>27.767479674796746</v>
      </c>
      <c r="D40" s="33">
        <f>Sheet2!C3/'Financial Statements'!C24</f>
        <v>27.04409171075838</v>
      </c>
      <c r="E40" s="33">
        <f>Sheet2!D3/'Financial Statements'!D24</f>
        <v>45.256797583081571</v>
      </c>
    </row>
    <row r="41" spans="1:5" x14ac:dyDescent="0.2">
      <c r="A41" s="18">
        <f t="shared" ref="A41:A44" si="3">+A40+0.1</f>
        <v>5.1999999999999993</v>
      </c>
      <c r="B41" s="3" t="s">
        <v>131</v>
      </c>
      <c r="C41" s="33">
        <f>'Financial Statements'!B24</f>
        <v>6.15</v>
      </c>
      <c r="D41" s="33">
        <f>'Financial Statements'!C24</f>
        <v>5.67</v>
      </c>
      <c r="E41" s="33">
        <f>'Financial Statements'!D24</f>
        <v>3.31</v>
      </c>
    </row>
    <row r="42" spans="1:5" x14ac:dyDescent="0.2">
      <c r="A42" s="18">
        <f t="shared" si="3"/>
        <v>5.2999999999999989</v>
      </c>
      <c r="B42" s="1" t="s">
        <v>132</v>
      </c>
      <c r="C42" s="33">
        <f>Sheet2!B3/C43</f>
        <v>42702.277622014219</v>
      </c>
      <c r="D42" s="33">
        <f t="shared" ref="D42:E42" si="4">189.69/D43</f>
        <v>55226.432244051248</v>
      </c>
      <c r="E42" s="33">
        <f t="shared" si="4"/>
        <v>64820.564664723606</v>
      </c>
    </row>
    <row r="43" spans="1:5" x14ac:dyDescent="0.2">
      <c r="A43" s="18">
        <f t="shared" si="3"/>
        <v>5.3999999999999986</v>
      </c>
      <c r="B43" s="3" t="s">
        <v>133</v>
      </c>
      <c r="C43" s="33">
        <f>'Financial Statements'!B65/'Financial Statements'!B27</f>
        <v>3.9990841123650816E-3</v>
      </c>
      <c r="D43" s="33">
        <f>'Financial Statements'!C65/'Financial Statements'!C27</f>
        <v>3.4347683218380015E-3</v>
      </c>
      <c r="E43" s="33">
        <f>'Financial Statements'!D65/'Financial Statements'!D27</f>
        <v>2.9263861088089588E-3</v>
      </c>
    </row>
    <row r="44" spans="1:5" x14ac:dyDescent="0.2">
      <c r="A44" s="18">
        <f t="shared" si="3"/>
        <v>5.4999999999999982</v>
      </c>
      <c r="B44" s="1" t="s">
        <v>134</v>
      </c>
      <c r="C44" s="33"/>
      <c r="D44" s="33"/>
      <c r="E44" s="33"/>
    </row>
    <row r="45" spans="1:5" x14ac:dyDescent="0.2">
      <c r="A45" s="18"/>
      <c r="B45" s="3" t="s">
        <v>135</v>
      </c>
      <c r="C45" s="33">
        <f>'Financial Statements'!B102/'Financial Statements'!B27</f>
        <v>-9.1520929099307886E-4</v>
      </c>
      <c r="D45" s="33">
        <f>'Financial Statements'!C102/'Financial Statements'!C27</f>
        <v>-8.6622144708498852E-4</v>
      </c>
      <c r="E45" s="33">
        <f>'Financial Statements'!D102/'Financial Statements'!D27</f>
        <v>-8.1148590555424381E-4</v>
      </c>
    </row>
    <row r="46" spans="1:5" x14ac:dyDescent="0.2">
      <c r="A46" s="18">
        <f>+A44+0.1</f>
        <v>5.5999999999999979</v>
      </c>
      <c r="B46" s="1" t="s">
        <v>136</v>
      </c>
      <c r="C46" s="33">
        <f>C45/C41</f>
        <v>-1.4881451886066322E-4</v>
      </c>
      <c r="D46" s="33">
        <f t="shared" ref="D46:E46" si="5">D45/D41</f>
        <v>-1.5277274199029781E-4</v>
      </c>
      <c r="E46" s="33">
        <f t="shared" si="5"/>
        <v>-2.4516190500128212E-4</v>
      </c>
    </row>
    <row r="47" spans="1:5" x14ac:dyDescent="0.2">
      <c r="A47" s="18">
        <f t="shared" ref="A47:A50" si="6">+A45+0.1</f>
        <v>0.1</v>
      </c>
      <c r="B47" s="1" t="s">
        <v>137</v>
      </c>
      <c r="C47" s="33">
        <f>'Financial Statements'!B22/'Financial Statements'!B68</f>
        <v>1.9695887275023682</v>
      </c>
      <c r="D47" s="33">
        <f>'Financial Statements'!C22/'Financial Statements'!C68</f>
        <v>1.5007132667617689</v>
      </c>
      <c r="E47" s="33">
        <f>'Financial Statements'!D22/'Financial Statements'!D68</f>
        <v>0.87866358530127486</v>
      </c>
    </row>
    <row r="48" spans="1:5" x14ac:dyDescent="0.2">
      <c r="A48" s="18">
        <f t="shared" si="6"/>
        <v>5.6999999999999975</v>
      </c>
      <c r="B48" s="1" t="s">
        <v>138</v>
      </c>
      <c r="C48" s="33">
        <f>'Financial Statements'!B20/Sheet2!B4</f>
        <v>0.59919103701206899</v>
      </c>
      <c r="D48" s="33">
        <f>'Financial Statements'!C20/Sheet2!C4</f>
        <v>0.48424315252238148</v>
      </c>
      <c r="E48" s="33">
        <f>'Financial Statements'!D20/Sheet2!D4</f>
        <v>0.30705825278265964</v>
      </c>
    </row>
    <row r="49" spans="1:5" x14ac:dyDescent="0.2">
      <c r="A49" s="18">
        <f t="shared" si="6"/>
        <v>0.2</v>
      </c>
      <c r="B49" s="1" t="s">
        <v>128</v>
      </c>
      <c r="C49" s="33">
        <f>'Financial Statements'!B22/'Financial Statements'!B48</f>
        <v>0.28292440929256851</v>
      </c>
      <c r="D49" s="33">
        <f>'Financial Statements'!C22/'Financial Statements'!C48</f>
        <v>0.26974205275183616</v>
      </c>
      <c r="E49" s="33">
        <f>'Financial Statements'!D22/'Financial Statements'!D48</f>
        <v>0.1772557180259843</v>
      </c>
    </row>
    <row r="50" spans="1:5" x14ac:dyDescent="0.2">
      <c r="A50" s="18">
        <f t="shared" si="6"/>
        <v>5.7999999999999972</v>
      </c>
      <c r="B50" s="1" t="s">
        <v>139</v>
      </c>
      <c r="C50" s="33">
        <f>C51/('Financial Statements'!B18+'Financial Statements'!B79)</f>
        <v>21213.920856359306</v>
      </c>
      <c r="D50" s="33">
        <f>D51/('Financial Statements'!C18+'Financial Statements'!C79)</f>
        <v>21300.781212146416</v>
      </c>
      <c r="E50" s="33">
        <f>E51/('Financial Statements'!D18+'Financial Statements'!D79)</f>
        <v>33608.513267997521</v>
      </c>
    </row>
    <row r="51" spans="1:5" x14ac:dyDescent="0.2">
      <c r="A51" s="18"/>
      <c r="B51" s="3" t="s">
        <v>140</v>
      </c>
      <c r="C51" s="33">
        <f>(Sheet2!B3*'Financial Statements'!B27)+'Financial Statements'!B55+'Financial Statements'!B59-'Financial Statements'!B36</f>
        <v>2769286442.5100002</v>
      </c>
      <c r="D51" s="33">
        <f>(Sheet2!C3*'Financial Statements'!C27)+'Financial Statements'!C55+'Financial Statements'!C59-'Financial Statements'!C36</f>
        <v>2561056827.48</v>
      </c>
      <c r="E51" s="33">
        <f>(Sheet2!D3*'Financial Statements'!D27)+'Financial Statements'!D55+'Financial Statements'!D59-'Financial Statements'!D36</f>
        <v>2599416850.2000003</v>
      </c>
    </row>
    <row r="52" spans="1:5" x14ac:dyDescent="0.2">
      <c r="C52" s="33"/>
      <c r="D52" s="33"/>
      <c r="E52" s="33"/>
    </row>
    <row r="53" spans="1:5" x14ac:dyDescent="0.2">
      <c r="A53">
        <v>6</v>
      </c>
      <c r="B53" s="17" t="s">
        <v>157</v>
      </c>
      <c r="C53" s="33"/>
      <c r="D53" s="33"/>
      <c r="E53" s="33"/>
    </row>
    <row r="54" spans="1:5" x14ac:dyDescent="0.2">
      <c r="A54">
        <f>A53+0.1</f>
        <v>6.1</v>
      </c>
      <c r="B54" t="s">
        <v>155</v>
      </c>
      <c r="C54" s="34">
        <f>'Financial Statements'!B6/'Financial Statements'!C6-1</f>
        <v>6.3239764351428418E-2</v>
      </c>
      <c r="D54" s="34">
        <f>'Financial Statements'!C6/'Financial Statements'!D6-1</f>
        <v>0.34720743656765429</v>
      </c>
      <c r="E54" s="34"/>
    </row>
    <row r="55" spans="1:5" x14ac:dyDescent="0.2">
      <c r="A55">
        <f t="shared" ref="A55:A60" si="7">A54+0.1</f>
        <v>6.1999999999999993</v>
      </c>
      <c r="B55" t="s">
        <v>156</v>
      </c>
      <c r="C55" s="34">
        <f>'Financial Statements'!B7/'Financial Statements'!C7-1</f>
        <v>0.14181951041286078</v>
      </c>
      <c r="D55" s="34">
        <f>'Financial Statements'!C7/'Financial Statements'!D7-1</f>
        <v>0.27259708376729663</v>
      </c>
      <c r="E55" s="33"/>
    </row>
    <row r="56" spans="1:5" x14ac:dyDescent="0.2">
      <c r="A56">
        <f t="shared" si="7"/>
        <v>6.2999999999999989</v>
      </c>
      <c r="B56" t="s">
        <v>150</v>
      </c>
      <c r="C56" s="34">
        <f>'Financial Statements'!B8/'Financial Statements'!C8-1</f>
        <v>7.7937876041846099E-2</v>
      </c>
      <c r="D56" s="34">
        <f>'Financial Statements'!C8/'Financial Statements'!D8-1</f>
        <v>0.33259384733074704</v>
      </c>
      <c r="E56" s="33"/>
    </row>
    <row r="57" spans="1:5" x14ac:dyDescent="0.2">
      <c r="A57">
        <f t="shared" si="7"/>
        <v>6.3999999999999986</v>
      </c>
      <c r="B57" t="s">
        <v>151</v>
      </c>
      <c r="C57" s="34">
        <f>'Financial Statements'!B13/'Financial Statements'!C13-1</f>
        <v>0.1174199795859614</v>
      </c>
      <c r="D57" s="34">
        <f>'Financial Statements'!C13/'Financial Statements'!D13-1</f>
        <v>0.45619116582186825</v>
      </c>
      <c r="E57" s="33"/>
    </row>
    <row r="58" spans="1:5" x14ac:dyDescent="0.2">
      <c r="A58">
        <f t="shared" si="7"/>
        <v>6.4999999999999982</v>
      </c>
      <c r="B58" s="1" t="s">
        <v>152</v>
      </c>
      <c r="C58" s="34">
        <f>'Financial Statements'!B15/'Financial Statements'!C15-1</f>
        <v>0.19791001186456136</v>
      </c>
      <c r="D58" s="34">
        <f>'Financial Statements'!C15/'Financial Statements'!D15-1</f>
        <v>0.16862201365187723</v>
      </c>
      <c r="E58" s="33"/>
    </row>
    <row r="59" spans="1:5" x14ac:dyDescent="0.2">
      <c r="A59">
        <f t="shared" si="7"/>
        <v>6.5999999999999979</v>
      </c>
      <c r="B59" s="1" t="s">
        <v>153</v>
      </c>
      <c r="C59" s="34">
        <f>'Financial Statements'!B16/'Financial Statements'!C16-1</f>
        <v>0.14203795567287125</v>
      </c>
      <c r="D59" s="34">
        <f>'Financial Statements'!C16/'Financial Statements'!D16-1</f>
        <v>0.10328379192608961</v>
      </c>
      <c r="E59" s="33"/>
    </row>
    <row r="60" spans="1:5" x14ac:dyDescent="0.2">
      <c r="A60">
        <f t="shared" si="7"/>
        <v>6.6999999999999975</v>
      </c>
      <c r="B60" s="25" t="s">
        <v>154</v>
      </c>
      <c r="C60" s="34">
        <f>'Financial Statements'!B17/'Financial Statements'!C17-1</f>
        <v>0.16993642764372141</v>
      </c>
      <c r="D60" s="34">
        <f>'Financial Statements'!C17/'Financial Statements'!D17-1</f>
        <v>0.13496948381090301</v>
      </c>
      <c r="E60" s="33"/>
    </row>
    <row r="82" spans="1:5" x14ac:dyDescent="0.2">
      <c r="A82">
        <v>8</v>
      </c>
      <c r="B82" s="7" t="s">
        <v>158</v>
      </c>
    </row>
    <row r="83" spans="1:5" x14ac:dyDescent="0.2">
      <c r="A83">
        <f>A82+0.1</f>
        <v>8.1</v>
      </c>
      <c r="B83" s="1" t="s">
        <v>146</v>
      </c>
      <c r="C83" s="26">
        <f>'Financial Statements'!B12/'Financial Statements'!B8</f>
        <v>0.56690369438639909</v>
      </c>
      <c r="D83" s="26">
        <f>'Financial Statements'!C12/'Financial Statements'!C8</f>
        <v>0.58220640374832222</v>
      </c>
      <c r="E83" s="26">
        <f>'Financial Statements'!D12/'Financial Statements'!D8</f>
        <v>0.61766752272189129</v>
      </c>
    </row>
    <row r="84" spans="1:5" x14ac:dyDescent="0.2">
      <c r="A84">
        <f t="shared" ref="A84:A89" si="8">A83+0.1</f>
        <v>8.1999999999999993</v>
      </c>
      <c r="B84" s="1" t="s">
        <v>89</v>
      </c>
      <c r="C84" s="26">
        <f>'Financial Statements'!B13/'Financial Statements'!B8</f>
        <v>0.43309630561360085</v>
      </c>
      <c r="D84" s="26">
        <f>'Financial Statements'!C13/'Financial Statements'!C8</f>
        <v>0.41779359625167778</v>
      </c>
      <c r="E84" s="26">
        <f>'Financial Statements'!D13/'Financial Statements'!D8</f>
        <v>0.38233247727810865</v>
      </c>
    </row>
    <row r="85" spans="1:5" x14ac:dyDescent="0.2">
      <c r="A85">
        <f t="shared" si="8"/>
        <v>8.2999999999999989</v>
      </c>
      <c r="B85" s="1" t="s">
        <v>11</v>
      </c>
      <c r="C85" s="26">
        <f>'Financial Statements'!B15/'Financial Statements'!B8</f>
        <v>6.657148363798665E-2</v>
      </c>
      <c r="D85" s="26">
        <f>'Financial Statements'!C15/'Financial Statements'!C8</f>
        <v>5.9904269074427925E-2</v>
      </c>
      <c r="E85" s="26">
        <f>'Financial Statements'!D15/'Financial Statements'!D8</f>
        <v>6.8309564140393061E-2</v>
      </c>
    </row>
    <row r="86" spans="1:5" x14ac:dyDescent="0.2">
      <c r="A86">
        <f t="shared" si="8"/>
        <v>8.3999999999999986</v>
      </c>
      <c r="B86" s="1" t="s">
        <v>12</v>
      </c>
      <c r="C86" s="26">
        <f>'Financial Statements'!B16/'Financial Statements'!B8</f>
        <v>6.3637378020328261E-2</v>
      </c>
      <c r="D86" s="26">
        <f>'Financial Statements'!C16/'Financial Statements'!C8</f>
        <v>6.006555190163388E-2</v>
      </c>
      <c r="E86" s="26">
        <f>'Financial Statements'!D16/'Financial Statements'!D8</f>
        <v>7.2549769593646979E-2</v>
      </c>
    </row>
    <row r="87" spans="1:5" x14ac:dyDescent="0.2">
      <c r="A87">
        <f t="shared" si="8"/>
        <v>8.4999999999999982</v>
      </c>
      <c r="B87" s="25" t="s">
        <v>13</v>
      </c>
      <c r="C87" s="26">
        <f>'Financial Statements'!B17/'Financial Statements'!B8</f>
        <v>0.13020886165831491</v>
      </c>
      <c r="D87" s="26">
        <f>'Financial Statements'!C17/'Financial Statements'!C8</f>
        <v>0.11996982097606181</v>
      </c>
      <c r="E87" s="26">
        <f>'Financial Statements'!D17/'Financial Statements'!D8</f>
        <v>0.14085933373404003</v>
      </c>
    </row>
    <row r="88" spans="1:5" x14ac:dyDescent="0.2">
      <c r="A88">
        <f t="shared" si="8"/>
        <v>8.5999999999999979</v>
      </c>
      <c r="B88" s="1" t="s">
        <v>14</v>
      </c>
      <c r="C88" s="26">
        <f>'Financial Statements'!B18/'Financial Statements'!B8</f>
        <v>0.30288744395528594</v>
      </c>
      <c r="D88" s="26">
        <f>'Financial Statements'!C18/'Financial Statements'!C8</f>
        <v>0.29782377527561593</v>
      </c>
      <c r="E88" s="26">
        <f>'Financial Statements'!D18/'Financial Statements'!D8</f>
        <v>0.24147314354406862</v>
      </c>
    </row>
    <row r="89" spans="1:5" x14ac:dyDescent="0.2">
      <c r="A89">
        <f t="shared" si="8"/>
        <v>8.6999999999999975</v>
      </c>
      <c r="B89" s="1" t="s">
        <v>93</v>
      </c>
      <c r="C89" s="26">
        <f>'Financial Statements'!B22/'Financial Statements'!B8</f>
        <v>0.25309640705199732</v>
      </c>
      <c r="D89" s="26">
        <f>'Financial Statements'!C22/'Financial Statements'!C8</f>
        <v>0.25881793355694238</v>
      </c>
      <c r="E89" s="26">
        <f>'Financial Statements'!D22/'Financial Statements'!D8</f>
        <v>0.20913611278072236</v>
      </c>
    </row>
    <row r="91" spans="1:5" x14ac:dyDescent="0.2">
      <c r="A91">
        <v>9</v>
      </c>
      <c r="B91" s="1" t="s">
        <v>94</v>
      </c>
      <c r="C91" s="26">
        <f>'Financial Statements'!B113/'Financial Statements'!B20</f>
        <v>0.1643367505436471</v>
      </c>
      <c r="D91" s="26">
        <f>'Financial Statements'!C113/'Financial Statements'!C20</f>
        <v>0.23244846942045841</v>
      </c>
      <c r="E91" s="26">
        <f>'Financial Statements'!D113/'Financial Statements'!D20</f>
        <v>0.14161362924982487</v>
      </c>
    </row>
    <row r="92" spans="1:5" x14ac:dyDescent="0.2">
      <c r="A92">
        <f>A91+0.1</f>
        <v>9.1</v>
      </c>
      <c r="B92" s="1" t="s">
        <v>159</v>
      </c>
      <c r="C92">
        <f>'Financial Statements'!B45-'Financial Statements'!C45+'Financial Statements'!B79</f>
        <v>13781</v>
      </c>
      <c r="D92">
        <f>'Financial Statements'!C45-'Financial Statements'!D45+'Financial Statements'!C79</f>
        <v>13958</v>
      </c>
    </row>
    <row r="93" spans="1:5" x14ac:dyDescent="0.2">
      <c r="A93">
        <f t="shared" ref="A93:A94" si="9">A92+0.1</f>
        <v>9.1999999999999993</v>
      </c>
      <c r="B93" s="1" t="s">
        <v>95</v>
      </c>
      <c r="C93" s="26">
        <f>C92/'Financial Statements'!B8</f>
        <v>3.4948063541011543E-2</v>
      </c>
      <c r="D93" s="26">
        <f>D92/'Financial Statements'!C8</f>
        <v>3.8155689866791319E-2</v>
      </c>
    </row>
    <row r="94" spans="1:5" x14ac:dyDescent="0.2">
      <c r="A94">
        <f t="shared" si="9"/>
        <v>9.2999999999999989</v>
      </c>
      <c r="B94" s="1" t="s">
        <v>96</v>
      </c>
      <c r="C94" s="26">
        <f>C92/'Financial Statements'!B47</f>
        <v>6.3404646882907756E-2</v>
      </c>
      <c r="D94" s="26">
        <f>D92/'Financial Statements'!C47</f>
        <v>6.4570746555887598E-2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B6BF-1755-D34D-9DE6-7E30ACBBB1B0}">
  <dimension ref="A1:J4"/>
  <sheetViews>
    <sheetView workbookViewId="0">
      <selection activeCell="D27" sqref="D27"/>
    </sheetView>
  </sheetViews>
  <sheetFormatPr baseColWidth="10" defaultRowHeight="15" x14ac:dyDescent="0.2"/>
  <cols>
    <col min="1" max="1" width="15.83203125" bestFit="1" customWidth="1"/>
    <col min="2" max="4" width="11.1640625" bestFit="1" customWidth="1"/>
  </cols>
  <sheetData>
    <row r="1" spans="1:10" ht="26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B2">
        <v>2022</v>
      </c>
      <c r="C2">
        <v>2021</v>
      </c>
      <c r="D2">
        <v>2020</v>
      </c>
    </row>
    <row r="3" spans="1:10" x14ac:dyDescent="0.2">
      <c r="A3" t="s">
        <v>162</v>
      </c>
      <c r="B3" s="32">
        <v>170.77</v>
      </c>
      <c r="C3" s="32">
        <v>153.34</v>
      </c>
      <c r="D3" s="32">
        <v>149.80000000000001</v>
      </c>
    </row>
    <row r="4" spans="1:10" x14ac:dyDescent="0.2">
      <c r="A4" t="s">
        <v>163</v>
      </c>
      <c r="B4" s="32">
        <f>'Financial Statements'!B48-'Financial Statements'!B56</f>
        <v>198773</v>
      </c>
      <c r="C4" s="32">
        <f>'Financial Statements'!C48-'Financial Statements'!C56</f>
        <v>225521</v>
      </c>
      <c r="D4" s="32">
        <f>'Financial Statements'!D48-'Financial Statements'!D56</f>
        <v>218496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Lisa Sola</cp:lastModifiedBy>
  <dcterms:created xsi:type="dcterms:W3CDTF">2020-05-18T16:32:37Z</dcterms:created>
  <dcterms:modified xsi:type="dcterms:W3CDTF">2023-11-20T13:11:12Z</dcterms:modified>
</cp:coreProperties>
</file>