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EBF8C25C-8AC5-3941-8B23-7B710590872B}" xr6:coauthVersionLast="47" xr6:coauthVersionMax="47" xr10:uidLastSave="{00000000-0000-0000-0000-000000000000}"/>
  <bookViews>
    <workbookView xWindow="0" yWindow="520" windowWidth="28800" windowHeight="1608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J8" i="3"/>
  <c r="K8" i="3"/>
  <c r="L8" i="3"/>
  <c r="M8" i="3"/>
  <c r="N8" i="3"/>
  <c r="C8" i="3"/>
  <c r="D8" i="3"/>
  <c r="E8" i="3"/>
  <c r="F8" i="3"/>
  <c r="G8" i="3"/>
  <c r="H8" i="3"/>
  <c r="I8" i="3"/>
  <c r="B8" i="3"/>
  <c r="C5" i="3"/>
  <c r="J5" i="3"/>
  <c r="K5" i="3"/>
  <c r="L5" i="3"/>
  <c r="M5" i="3"/>
  <c r="N5" i="3"/>
  <c r="D5" i="3"/>
  <c r="E5" i="3"/>
  <c r="F5" i="3"/>
  <c r="G5" i="3"/>
  <c r="H5" i="3"/>
  <c r="I5" i="3"/>
  <c r="B5" i="3"/>
  <c r="J3" i="3"/>
  <c r="K3" i="3"/>
  <c r="L3" i="3"/>
  <c r="M3" i="3"/>
  <c r="N3" i="3"/>
  <c r="C3" i="3"/>
  <c r="D3" i="3"/>
  <c r="E3" i="3"/>
  <c r="F3" i="3"/>
  <c r="G3" i="3"/>
  <c r="H3" i="3"/>
  <c r="I3" i="3"/>
  <c r="B3" i="3"/>
  <c r="K216" i="3"/>
  <c r="K215" i="3" s="1"/>
  <c r="J216" i="3"/>
  <c r="J215" i="3" s="1"/>
  <c r="K214" i="3"/>
  <c r="L214" i="3" s="1"/>
  <c r="M214" i="3" s="1"/>
  <c r="N214" i="3" s="1"/>
  <c r="J214" i="3"/>
  <c r="K212" i="3"/>
  <c r="L212" i="3"/>
  <c r="M212" i="3"/>
  <c r="N212" i="3"/>
  <c r="K213" i="3"/>
  <c r="L213" i="3"/>
  <c r="M213" i="3" s="1"/>
  <c r="N213" i="3" s="1"/>
  <c r="J213" i="3"/>
  <c r="J212" i="3"/>
  <c r="J195" i="3"/>
  <c r="K195" i="3"/>
  <c r="L195" i="3"/>
  <c r="M195" i="3"/>
  <c r="N195" i="3"/>
  <c r="K207" i="3"/>
  <c r="L207" i="3" s="1"/>
  <c r="J207" i="3"/>
  <c r="K205" i="3"/>
  <c r="J206" i="3"/>
  <c r="K203" i="3"/>
  <c r="J203" i="3"/>
  <c r="K200" i="3"/>
  <c r="L200" i="3"/>
  <c r="M200" i="3"/>
  <c r="N200" i="3"/>
  <c r="J200" i="3"/>
  <c r="C215" i="3"/>
  <c r="D215" i="3"/>
  <c r="E215" i="3"/>
  <c r="F215" i="3"/>
  <c r="G215" i="3"/>
  <c r="H215" i="3"/>
  <c r="I215" i="3"/>
  <c r="C216" i="3"/>
  <c r="D216" i="3"/>
  <c r="E216" i="3"/>
  <c r="F216" i="3"/>
  <c r="G216" i="3"/>
  <c r="H216" i="3"/>
  <c r="I216" i="3"/>
  <c r="B216" i="3"/>
  <c r="B215" i="3"/>
  <c r="C214" i="3"/>
  <c r="D214" i="3"/>
  <c r="E214" i="3"/>
  <c r="E207" i="3" s="1"/>
  <c r="F214" i="3"/>
  <c r="F207" i="3" s="1"/>
  <c r="G214" i="3"/>
  <c r="G207" i="3" s="1"/>
  <c r="H214" i="3"/>
  <c r="H207" i="3" s="1"/>
  <c r="I214" i="3"/>
  <c r="I207" i="3" s="1"/>
  <c r="B214" i="3"/>
  <c r="C212" i="3"/>
  <c r="D212" i="3"/>
  <c r="E212" i="3"/>
  <c r="F212" i="3"/>
  <c r="G212" i="3"/>
  <c r="H212" i="3"/>
  <c r="I212" i="3"/>
  <c r="C213" i="3"/>
  <c r="D213" i="3"/>
  <c r="E213" i="3"/>
  <c r="F213" i="3"/>
  <c r="G213" i="3"/>
  <c r="H213" i="3"/>
  <c r="I213" i="3"/>
  <c r="B213" i="3"/>
  <c r="B212" i="3"/>
  <c r="C209" i="3"/>
  <c r="D209" i="3"/>
  <c r="E209" i="3"/>
  <c r="F209" i="3"/>
  <c r="G209" i="3"/>
  <c r="H209" i="3"/>
  <c r="I209" i="3"/>
  <c r="C210" i="3"/>
  <c r="D210" i="3"/>
  <c r="E210" i="3"/>
  <c r="F210" i="3"/>
  <c r="G210" i="3"/>
  <c r="H210" i="3"/>
  <c r="I210" i="3"/>
  <c r="B210" i="3"/>
  <c r="B209" i="3"/>
  <c r="C201" i="3"/>
  <c r="D201" i="3"/>
  <c r="E201" i="3"/>
  <c r="F201" i="3"/>
  <c r="G201" i="3"/>
  <c r="H201" i="3"/>
  <c r="I201" i="3"/>
  <c r="I202" i="3" s="1"/>
  <c r="B201" i="3"/>
  <c r="B202" i="3" s="1"/>
  <c r="C205" i="3"/>
  <c r="D205" i="3"/>
  <c r="E205" i="3"/>
  <c r="F205" i="3"/>
  <c r="G205" i="3"/>
  <c r="H205" i="3"/>
  <c r="I205" i="3"/>
  <c r="C206" i="3"/>
  <c r="D206" i="3"/>
  <c r="E206" i="3"/>
  <c r="F206" i="3"/>
  <c r="G206" i="3"/>
  <c r="H206" i="3"/>
  <c r="I206" i="3"/>
  <c r="C207" i="3"/>
  <c r="D207" i="3"/>
  <c r="B206" i="3"/>
  <c r="B207" i="3"/>
  <c r="B205" i="3"/>
  <c r="C200" i="3"/>
  <c r="F200" i="3"/>
  <c r="C203" i="3"/>
  <c r="F203" i="3"/>
  <c r="G202" i="3"/>
  <c r="B200" i="3"/>
  <c r="C199" i="3"/>
  <c r="D199" i="3"/>
  <c r="D200" i="3" s="1"/>
  <c r="E199" i="3"/>
  <c r="F199" i="3"/>
  <c r="G199" i="3"/>
  <c r="G200" i="3" s="1"/>
  <c r="H199" i="3"/>
  <c r="H200" i="3" s="1"/>
  <c r="I199" i="3"/>
  <c r="I200" i="3" s="1"/>
  <c r="B199" i="3"/>
  <c r="J145" i="3"/>
  <c r="K145" i="3" s="1"/>
  <c r="L145" i="3" s="1"/>
  <c r="M145" i="3" s="1"/>
  <c r="N145" i="3" s="1"/>
  <c r="C145" i="3"/>
  <c r="D145" i="3"/>
  <c r="E145" i="3"/>
  <c r="F145" i="3"/>
  <c r="G145" i="3"/>
  <c r="H145" i="3"/>
  <c r="I145" i="3"/>
  <c r="B145" i="3"/>
  <c r="L216" i="3" l="1"/>
  <c r="M207" i="3"/>
  <c r="K206" i="3"/>
  <c r="J205" i="3"/>
  <c r="L203" i="3"/>
  <c r="H202" i="3"/>
  <c r="E200" i="3"/>
  <c r="J199" i="3"/>
  <c r="K199" i="3" s="1"/>
  <c r="L199" i="3" s="1"/>
  <c r="M199" i="3" s="1"/>
  <c r="N199" i="3" s="1"/>
  <c r="E202" i="3"/>
  <c r="F202" i="3"/>
  <c r="E203" i="3"/>
  <c r="D203" i="3"/>
  <c r="B203" i="3"/>
  <c r="G203" i="3"/>
  <c r="I203" i="3"/>
  <c r="H203" i="3"/>
  <c r="C202" i="3"/>
  <c r="D202" i="3"/>
  <c r="M216" i="3" l="1"/>
  <c r="L215" i="3"/>
  <c r="L205" i="3"/>
  <c r="L206" i="3"/>
  <c r="N207" i="3"/>
  <c r="M203" i="3"/>
  <c r="M215" i="3" l="1"/>
  <c r="N216" i="3"/>
  <c r="N215" i="3" s="1"/>
  <c r="N205" i="3"/>
  <c r="N206" i="3"/>
  <c r="M206" i="3"/>
  <c r="M205" i="3"/>
  <c r="N203" i="3"/>
  <c r="K179" i="3" l="1"/>
  <c r="L179" i="3"/>
  <c r="M179" i="3"/>
  <c r="N179" i="3"/>
  <c r="J179" i="3"/>
  <c r="K171" i="3"/>
  <c r="L171" i="3"/>
  <c r="M171" i="3"/>
  <c r="N171" i="3"/>
  <c r="K175" i="3"/>
  <c r="K174" i="3" s="1"/>
  <c r="L174" i="3" s="1"/>
  <c r="M174" i="3" s="1"/>
  <c r="N174" i="3" s="1"/>
  <c r="L175" i="3"/>
  <c r="M175" i="3"/>
  <c r="N175" i="3"/>
  <c r="J175" i="3"/>
  <c r="J174" i="3" s="1"/>
  <c r="J171" i="3"/>
  <c r="J170" i="3"/>
  <c r="K170" i="3" s="1"/>
  <c r="L170" i="3" s="1"/>
  <c r="M170" i="3" s="1"/>
  <c r="K167" i="3"/>
  <c r="L167" i="3"/>
  <c r="M167" i="3"/>
  <c r="N167" i="3"/>
  <c r="J167" i="3"/>
  <c r="H196" i="3"/>
  <c r="G197" i="3"/>
  <c r="C193" i="3"/>
  <c r="D193" i="3"/>
  <c r="E193" i="3"/>
  <c r="F193" i="3"/>
  <c r="G193" i="3"/>
  <c r="H193" i="3"/>
  <c r="I193" i="3"/>
  <c r="F194" i="3"/>
  <c r="G194" i="3"/>
  <c r="B193" i="3"/>
  <c r="C190" i="3"/>
  <c r="D190" i="3"/>
  <c r="E190" i="3"/>
  <c r="F190" i="3"/>
  <c r="G190" i="3"/>
  <c r="H190" i="3"/>
  <c r="I190" i="3"/>
  <c r="F191" i="3"/>
  <c r="G191" i="3"/>
  <c r="B190" i="3"/>
  <c r="G188" i="3"/>
  <c r="H188" i="3"/>
  <c r="C186" i="3"/>
  <c r="D186" i="3"/>
  <c r="E186" i="3"/>
  <c r="F186" i="3"/>
  <c r="G186" i="3"/>
  <c r="H186" i="3"/>
  <c r="I186" i="3"/>
  <c r="G187" i="3"/>
  <c r="B186" i="3"/>
  <c r="G183" i="3"/>
  <c r="C179" i="3"/>
  <c r="C181" i="3" s="1"/>
  <c r="D179" i="3"/>
  <c r="D181" i="3" s="1"/>
  <c r="E179" i="3"/>
  <c r="E181" i="3" s="1"/>
  <c r="F179" i="3"/>
  <c r="F181" i="3" s="1"/>
  <c r="G179" i="3"/>
  <c r="G181" i="3" s="1"/>
  <c r="H179" i="3"/>
  <c r="H181" i="3" s="1"/>
  <c r="I179" i="3"/>
  <c r="I181" i="3" s="1"/>
  <c r="B179" i="3"/>
  <c r="B181" i="3" s="1"/>
  <c r="C175" i="3"/>
  <c r="C177" i="3" s="1"/>
  <c r="D175" i="3"/>
  <c r="D177" i="3" s="1"/>
  <c r="E175" i="3"/>
  <c r="E177" i="3" s="1"/>
  <c r="F175" i="3"/>
  <c r="G175" i="3"/>
  <c r="G177" i="3" s="1"/>
  <c r="H175" i="3"/>
  <c r="I175" i="3"/>
  <c r="I177" i="3" s="1"/>
  <c r="B175" i="3"/>
  <c r="B177" i="3" s="1"/>
  <c r="I173" i="3"/>
  <c r="C171" i="3"/>
  <c r="C173" i="3" s="1"/>
  <c r="D171" i="3"/>
  <c r="D173" i="3" s="1"/>
  <c r="E171" i="3"/>
  <c r="E173" i="3" s="1"/>
  <c r="F171" i="3"/>
  <c r="F173" i="3" s="1"/>
  <c r="G171" i="3"/>
  <c r="G173" i="3" s="1"/>
  <c r="H171" i="3"/>
  <c r="H173" i="3" s="1"/>
  <c r="I171" i="3"/>
  <c r="B171" i="3"/>
  <c r="B173" i="3" s="1"/>
  <c r="G167" i="3"/>
  <c r="G169" i="3" s="1"/>
  <c r="C195" i="3"/>
  <c r="C197" i="3" s="1"/>
  <c r="D195" i="3"/>
  <c r="D197" i="3" s="1"/>
  <c r="E195" i="3"/>
  <c r="E197" i="3" s="1"/>
  <c r="F195" i="3"/>
  <c r="F197" i="3" s="1"/>
  <c r="G195" i="3"/>
  <c r="H195" i="3"/>
  <c r="I195" i="3"/>
  <c r="I196" i="3" s="1"/>
  <c r="B195" i="3"/>
  <c r="B196" i="3" s="1"/>
  <c r="H176" i="3"/>
  <c r="G176" i="3"/>
  <c r="F176" i="3"/>
  <c r="C182" i="3"/>
  <c r="D182" i="3"/>
  <c r="E182" i="3"/>
  <c r="F182" i="3"/>
  <c r="F184" i="3" s="1"/>
  <c r="G182" i="3"/>
  <c r="G184" i="3" s="1"/>
  <c r="H182" i="3"/>
  <c r="H184" i="3" s="1"/>
  <c r="I182" i="3"/>
  <c r="I184" i="3" s="1"/>
  <c r="J184" i="3" s="1"/>
  <c r="K184" i="3" s="1"/>
  <c r="B182" i="3"/>
  <c r="C166" i="3"/>
  <c r="C167" i="3" s="1"/>
  <c r="C169" i="3" s="1"/>
  <c r="D166" i="3"/>
  <c r="E166" i="3"/>
  <c r="F166" i="3"/>
  <c r="F167" i="3" s="1"/>
  <c r="F169" i="3" s="1"/>
  <c r="G166" i="3"/>
  <c r="H166" i="3"/>
  <c r="H167" i="3" s="1"/>
  <c r="H169" i="3" s="1"/>
  <c r="I166" i="3"/>
  <c r="I167" i="3" s="1"/>
  <c r="I169" i="3" s="1"/>
  <c r="B166" i="3"/>
  <c r="B167" i="3" s="1"/>
  <c r="B169" i="3" s="1"/>
  <c r="C164" i="3"/>
  <c r="C165" i="3" s="1"/>
  <c r="D164" i="3"/>
  <c r="E164" i="3"/>
  <c r="E187" i="3" s="1"/>
  <c r="F164" i="3"/>
  <c r="F187" i="3" s="1"/>
  <c r="G164" i="3"/>
  <c r="G165" i="3" s="1"/>
  <c r="H164" i="3"/>
  <c r="H165" i="3" s="1"/>
  <c r="I164" i="3"/>
  <c r="I165" i="3" s="1"/>
  <c r="B164" i="3"/>
  <c r="B165" i="3" s="1"/>
  <c r="J162" i="3"/>
  <c r="J161" i="3" s="1"/>
  <c r="K146" i="3"/>
  <c r="L146" i="3"/>
  <c r="M146" i="3"/>
  <c r="N146" i="3"/>
  <c r="J146" i="3"/>
  <c r="C161" i="3"/>
  <c r="D161" i="3"/>
  <c r="E161" i="3"/>
  <c r="F161" i="3"/>
  <c r="G161" i="3"/>
  <c r="H161" i="3"/>
  <c r="I161" i="3"/>
  <c r="C162" i="3"/>
  <c r="D162" i="3"/>
  <c r="E162" i="3"/>
  <c r="F162" i="3"/>
  <c r="G162" i="3"/>
  <c r="H162" i="3"/>
  <c r="I162" i="3"/>
  <c r="B162" i="3"/>
  <c r="B161" i="3"/>
  <c r="C158" i="3"/>
  <c r="D158" i="3"/>
  <c r="E158" i="3"/>
  <c r="F158" i="3"/>
  <c r="G158" i="3"/>
  <c r="H158" i="3"/>
  <c r="I158" i="3"/>
  <c r="C159" i="3"/>
  <c r="D159" i="3"/>
  <c r="E159" i="3"/>
  <c r="F159" i="3"/>
  <c r="G159" i="3"/>
  <c r="H159" i="3"/>
  <c r="I159" i="3"/>
  <c r="J159" i="3" s="1"/>
  <c r="K159" i="3" s="1"/>
  <c r="B159" i="3"/>
  <c r="B158" i="3"/>
  <c r="C155" i="3"/>
  <c r="D155" i="3"/>
  <c r="E155" i="3"/>
  <c r="F155" i="3"/>
  <c r="G155" i="3"/>
  <c r="H155" i="3"/>
  <c r="I155" i="3"/>
  <c r="C156" i="3"/>
  <c r="D156" i="3"/>
  <c r="E156" i="3"/>
  <c r="F156" i="3"/>
  <c r="G156" i="3"/>
  <c r="H156" i="3"/>
  <c r="I156" i="3"/>
  <c r="B156" i="3"/>
  <c r="B155" i="3"/>
  <c r="C153" i="3"/>
  <c r="D153" i="3"/>
  <c r="E153" i="3"/>
  <c r="F153" i="3"/>
  <c r="G153" i="3"/>
  <c r="H153" i="3"/>
  <c r="I153" i="3"/>
  <c r="J153" i="3" s="1"/>
  <c r="K153" i="3" s="1"/>
  <c r="B153" i="3"/>
  <c r="C152" i="3"/>
  <c r="D152" i="3"/>
  <c r="E152" i="3"/>
  <c r="F152" i="3"/>
  <c r="G152" i="3"/>
  <c r="H152" i="3"/>
  <c r="I152" i="3"/>
  <c r="B152" i="3"/>
  <c r="I151" i="3"/>
  <c r="H151" i="3"/>
  <c r="G151" i="3"/>
  <c r="F151" i="3"/>
  <c r="E151" i="3"/>
  <c r="D151" i="3"/>
  <c r="C151" i="3"/>
  <c r="B151" i="3"/>
  <c r="C146" i="3"/>
  <c r="D146" i="3"/>
  <c r="E146" i="3"/>
  <c r="F146" i="3"/>
  <c r="G146" i="3"/>
  <c r="H146" i="3"/>
  <c r="I146" i="3"/>
  <c r="B146" i="3"/>
  <c r="C147" i="3"/>
  <c r="C149" i="3" s="1"/>
  <c r="D147" i="3"/>
  <c r="D149" i="3" s="1"/>
  <c r="E147" i="3"/>
  <c r="E148" i="3" s="1"/>
  <c r="F147" i="3"/>
  <c r="F149" i="3" s="1"/>
  <c r="G147" i="3"/>
  <c r="G149" i="3" s="1"/>
  <c r="H147" i="3"/>
  <c r="H149" i="3" s="1"/>
  <c r="I147" i="3"/>
  <c r="I149" i="3" s="1"/>
  <c r="J149" i="3" s="1"/>
  <c r="B147" i="3"/>
  <c r="B149" i="3" s="1"/>
  <c r="K127" i="3"/>
  <c r="L127" i="3" s="1"/>
  <c r="M127" i="3" s="1"/>
  <c r="N127" i="3" s="1"/>
  <c r="K126" i="3"/>
  <c r="L126" i="3" s="1"/>
  <c r="J125" i="3"/>
  <c r="J124" i="3" s="1"/>
  <c r="K123" i="3"/>
  <c r="L123" i="3" s="1"/>
  <c r="M123" i="3" s="1"/>
  <c r="N123" i="3" s="1"/>
  <c r="K122" i="3"/>
  <c r="L122" i="3" s="1"/>
  <c r="J121" i="3"/>
  <c r="J120" i="3" s="1"/>
  <c r="K119" i="3"/>
  <c r="L119" i="3" s="1"/>
  <c r="M119" i="3" s="1"/>
  <c r="N119" i="3" s="1"/>
  <c r="K118" i="3"/>
  <c r="L118" i="3" s="1"/>
  <c r="J117" i="3"/>
  <c r="J116" i="3" s="1"/>
  <c r="I142" i="3"/>
  <c r="H142" i="3"/>
  <c r="G142" i="3"/>
  <c r="F142" i="3"/>
  <c r="E142" i="3"/>
  <c r="D142" i="3"/>
  <c r="C142" i="3"/>
  <c r="B142" i="3"/>
  <c r="C139" i="3"/>
  <c r="D139" i="3"/>
  <c r="E139" i="3"/>
  <c r="F139" i="3"/>
  <c r="G139" i="3"/>
  <c r="H139" i="3"/>
  <c r="I139" i="3"/>
  <c r="B139" i="3"/>
  <c r="I136" i="3"/>
  <c r="H136" i="3"/>
  <c r="G136" i="3"/>
  <c r="F136" i="3"/>
  <c r="E136" i="3"/>
  <c r="D136" i="3"/>
  <c r="C136" i="3"/>
  <c r="B136" i="3"/>
  <c r="C132" i="3"/>
  <c r="D132" i="3"/>
  <c r="E132" i="3"/>
  <c r="F132" i="3"/>
  <c r="G132" i="3"/>
  <c r="H132" i="3"/>
  <c r="I132" i="3"/>
  <c r="C134" i="3"/>
  <c r="D134" i="3"/>
  <c r="E134" i="3"/>
  <c r="F134" i="3"/>
  <c r="G134" i="3"/>
  <c r="H134" i="3"/>
  <c r="I134" i="3"/>
  <c r="J134" i="3" s="1"/>
  <c r="K134" i="3" s="1"/>
  <c r="B134" i="3"/>
  <c r="B132" i="3"/>
  <c r="I125" i="3"/>
  <c r="I127" i="3" s="1"/>
  <c r="H125" i="3"/>
  <c r="G125" i="3"/>
  <c r="F125" i="3"/>
  <c r="E125" i="3"/>
  <c r="D125" i="3"/>
  <c r="I121" i="3"/>
  <c r="I123" i="3" s="1"/>
  <c r="H121" i="3"/>
  <c r="H123" i="3" s="1"/>
  <c r="G121" i="3"/>
  <c r="G123" i="3" s="1"/>
  <c r="F121" i="3"/>
  <c r="F123" i="3" s="1"/>
  <c r="E121" i="3"/>
  <c r="E123" i="3" s="1"/>
  <c r="D121" i="3"/>
  <c r="D123" i="3" s="1"/>
  <c r="I117" i="3"/>
  <c r="I119" i="3" s="1"/>
  <c r="H117" i="3"/>
  <c r="H119" i="3" s="1"/>
  <c r="G117" i="3"/>
  <c r="G119" i="3" s="1"/>
  <c r="F117" i="3"/>
  <c r="F119" i="3" s="1"/>
  <c r="E117" i="3"/>
  <c r="E119" i="3" s="1"/>
  <c r="D117" i="3"/>
  <c r="D119" i="3" s="1"/>
  <c r="C114" i="3"/>
  <c r="D114" i="3"/>
  <c r="E114" i="3"/>
  <c r="E133" i="3" s="1"/>
  <c r="F114" i="3"/>
  <c r="F137" i="3" s="1"/>
  <c r="G114" i="3"/>
  <c r="G133" i="3" s="1"/>
  <c r="H114" i="3"/>
  <c r="H133" i="3" s="1"/>
  <c r="I114" i="3"/>
  <c r="I133" i="3" s="1"/>
  <c r="H126" i="3"/>
  <c r="G126" i="3"/>
  <c r="F126" i="3"/>
  <c r="E126" i="3"/>
  <c r="D126" i="3"/>
  <c r="C128" i="3"/>
  <c r="D128" i="3"/>
  <c r="E128" i="3"/>
  <c r="F128" i="3"/>
  <c r="G128" i="3"/>
  <c r="H128" i="3"/>
  <c r="I128" i="3"/>
  <c r="B128" i="3"/>
  <c r="B124" i="3"/>
  <c r="C125" i="3" s="1"/>
  <c r="C127" i="3" s="1"/>
  <c r="B120" i="3"/>
  <c r="C121" i="3" s="1"/>
  <c r="C123" i="3" s="1"/>
  <c r="B116" i="3"/>
  <c r="B117" i="3" s="1"/>
  <c r="B119" i="3" s="1"/>
  <c r="K96" i="3"/>
  <c r="L96" i="3" s="1"/>
  <c r="M96" i="3" s="1"/>
  <c r="N96" i="3" s="1"/>
  <c r="K95" i="3"/>
  <c r="J94" i="3"/>
  <c r="J93" i="3" s="1"/>
  <c r="K92" i="3"/>
  <c r="L92" i="3" s="1"/>
  <c r="M92" i="3" s="1"/>
  <c r="N92" i="3" s="1"/>
  <c r="K91" i="3"/>
  <c r="L91" i="3" s="1"/>
  <c r="J90" i="3"/>
  <c r="J89" i="3" s="1"/>
  <c r="K88" i="3"/>
  <c r="L88" i="3" s="1"/>
  <c r="M88" i="3" s="1"/>
  <c r="N88" i="3" s="1"/>
  <c r="K87" i="3"/>
  <c r="L87" i="3" s="1"/>
  <c r="M87" i="3" s="1"/>
  <c r="J86" i="3"/>
  <c r="J85" i="3" s="1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5" i="3"/>
  <c r="H105" i="3"/>
  <c r="G105" i="3"/>
  <c r="F105" i="3"/>
  <c r="E105" i="3"/>
  <c r="D105" i="3"/>
  <c r="C105" i="3"/>
  <c r="B105" i="3"/>
  <c r="I103" i="3"/>
  <c r="J103" i="3" s="1"/>
  <c r="K103" i="3" s="1"/>
  <c r="H103" i="3"/>
  <c r="G103" i="3"/>
  <c r="F103" i="3"/>
  <c r="E103" i="3"/>
  <c r="D103" i="3"/>
  <c r="C103" i="3"/>
  <c r="B103" i="3"/>
  <c r="I101" i="3"/>
  <c r="H101" i="3"/>
  <c r="G101" i="3"/>
  <c r="F101" i="3"/>
  <c r="E101" i="3"/>
  <c r="D101" i="3"/>
  <c r="C101" i="3"/>
  <c r="B101" i="3"/>
  <c r="I94" i="3"/>
  <c r="I96" i="3" s="1"/>
  <c r="H94" i="3"/>
  <c r="H96" i="3" s="1"/>
  <c r="G94" i="3"/>
  <c r="G96" i="3" s="1"/>
  <c r="F94" i="3"/>
  <c r="F96" i="3" s="1"/>
  <c r="E94" i="3"/>
  <c r="E96" i="3" s="1"/>
  <c r="D94" i="3"/>
  <c r="D96" i="3" s="1"/>
  <c r="C94" i="3"/>
  <c r="C96" i="3" s="1"/>
  <c r="B94" i="3"/>
  <c r="B96" i="3" s="1"/>
  <c r="I90" i="3"/>
  <c r="I92" i="3" s="1"/>
  <c r="H90" i="3"/>
  <c r="H92" i="3" s="1"/>
  <c r="G90" i="3"/>
  <c r="G92" i="3" s="1"/>
  <c r="F90" i="3"/>
  <c r="F92" i="3" s="1"/>
  <c r="E90" i="3"/>
  <c r="E92" i="3" s="1"/>
  <c r="D90" i="3"/>
  <c r="D92" i="3" s="1"/>
  <c r="C90" i="3"/>
  <c r="C92" i="3" s="1"/>
  <c r="B90" i="3"/>
  <c r="B92" i="3" s="1"/>
  <c r="I86" i="3"/>
  <c r="I88" i="3" s="1"/>
  <c r="H86" i="3"/>
  <c r="H88" i="3" s="1"/>
  <c r="G86" i="3"/>
  <c r="G88" i="3" s="1"/>
  <c r="F86" i="3"/>
  <c r="F88" i="3" s="1"/>
  <c r="E86" i="3"/>
  <c r="E88" i="3" s="1"/>
  <c r="D86" i="3"/>
  <c r="D88" i="3" s="1"/>
  <c r="C86" i="3"/>
  <c r="C88" i="3" s="1"/>
  <c r="B86" i="3"/>
  <c r="B88" i="3" s="1"/>
  <c r="C83" i="3"/>
  <c r="D83" i="3"/>
  <c r="D112" i="3" s="1"/>
  <c r="E83" i="3"/>
  <c r="E112" i="3" s="1"/>
  <c r="F83" i="3"/>
  <c r="F84" i="3" s="1"/>
  <c r="G83" i="3"/>
  <c r="H83" i="3"/>
  <c r="I83" i="3"/>
  <c r="B83" i="3"/>
  <c r="B84" i="3" s="1"/>
  <c r="C97" i="3"/>
  <c r="D97" i="3"/>
  <c r="D99" i="3" s="1"/>
  <c r="E97" i="3"/>
  <c r="E99" i="3" s="1"/>
  <c r="F97" i="3"/>
  <c r="F99" i="3" s="1"/>
  <c r="G97" i="3"/>
  <c r="G99" i="3" s="1"/>
  <c r="H97" i="3"/>
  <c r="H99" i="3" s="1"/>
  <c r="I97" i="3"/>
  <c r="I99" i="3" s="1"/>
  <c r="J99" i="3" s="1"/>
  <c r="K99" i="3" s="1"/>
  <c r="L99" i="3" s="1"/>
  <c r="M99" i="3" s="1"/>
  <c r="N99" i="3" s="1"/>
  <c r="B97" i="3"/>
  <c r="B99" i="3" s="1"/>
  <c r="K65" i="3"/>
  <c r="L65" i="3" s="1"/>
  <c r="M65" i="3" s="1"/>
  <c r="N65" i="3" s="1"/>
  <c r="K64" i="3"/>
  <c r="J63" i="3"/>
  <c r="J62" i="3" s="1"/>
  <c r="K61" i="3"/>
  <c r="L61" i="3" s="1"/>
  <c r="M61" i="3" s="1"/>
  <c r="N61" i="3" s="1"/>
  <c r="K60" i="3"/>
  <c r="L60" i="3" s="1"/>
  <c r="J59" i="3"/>
  <c r="J58" i="3" s="1"/>
  <c r="K57" i="3"/>
  <c r="L57" i="3" s="1"/>
  <c r="M57" i="3" s="1"/>
  <c r="N57" i="3" s="1"/>
  <c r="K56" i="3"/>
  <c r="L56" i="3" s="1"/>
  <c r="J55" i="3"/>
  <c r="J54" i="3" s="1"/>
  <c r="C79" i="3"/>
  <c r="C72" i="3" s="1"/>
  <c r="D79" i="3"/>
  <c r="D72" i="3" s="1"/>
  <c r="E79" i="3"/>
  <c r="E72" i="3" s="1"/>
  <c r="F79" i="3"/>
  <c r="F72" i="3" s="1"/>
  <c r="G79" i="3"/>
  <c r="G72" i="3" s="1"/>
  <c r="H79" i="3"/>
  <c r="H72" i="3" s="1"/>
  <c r="I79" i="3"/>
  <c r="I72" i="3" s="1"/>
  <c r="J72" i="3" s="1"/>
  <c r="K72" i="3" s="1"/>
  <c r="B79" i="3"/>
  <c r="B72" i="3" s="1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I70" i="3"/>
  <c r="H70" i="3"/>
  <c r="G70" i="3"/>
  <c r="F70" i="3"/>
  <c r="E70" i="3"/>
  <c r="D70" i="3"/>
  <c r="C70" i="3"/>
  <c r="B70" i="3"/>
  <c r="I63" i="3"/>
  <c r="I65" i="3" s="1"/>
  <c r="H63" i="3"/>
  <c r="H65" i="3" s="1"/>
  <c r="G63" i="3"/>
  <c r="G65" i="3" s="1"/>
  <c r="F63" i="3"/>
  <c r="F65" i="3" s="1"/>
  <c r="E63" i="3"/>
  <c r="E65" i="3" s="1"/>
  <c r="D63" i="3"/>
  <c r="D65" i="3" s="1"/>
  <c r="I59" i="3"/>
  <c r="I61" i="3" s="1"/>
  <c r="H59" i="3"/>
  <c r="H61" i="3" s="1"/>
  <c r="G59" i="3"/>
  <c r="G61" i="3" s="1"/>
  <c r="F59" i="3"/>
  <c r="F61" i="3" s="1"/>
  <c r="E59" i="3"/>
  <c r="E61" i="3" s="1"/>
  <c r="D59" i="3"/>
  <c r="D61" i="3" s="1"/>
  <c r="I55" i="3"/>
  <c r="I57" i="3" s="1"/>
  <c r="H55" i="3"/>
  <c r="H57" i="3" s="1"/>
  <c r="G55" i="3"/>
  <c r="G57" i="3" s="1"/>
  <c r="F55" i="3"/>
  <c r="F57" i="3" s="1"/>
  <c r="E55" i="3"/>
  <c r="E57" i="3" s="1"/>
  <c r="D55" i="3"/>
  <c r="D57" i="3" s="1"/>
  <c r="C52" i="3"/>
  <c r="C78" i="3" s="1"/>
  <c r="D52" i="3"/>
  <c r="D71" i="3" s="1"/>
  <c r="E52" i="3"/>
  <c r="F52" i="3"/>
  <c r="G52" i="3"/>
  <c r="G78" i="3" s="1"/>
  <c r="H52" i="3"/>
  <c r="H75" i="3" s="1"/>
  <c r="I52" i="3"/>
  <c r="I78" i="3" s="1"/>
  <c r="J78" i="3" s="1"/>
  <c r="K78" i="3" s="1"/>
  <c r="L78" i="3" s="1"/>
  <c r="M78" i="3" s="1"/>
  <c r="N78" i="3" s="1"/>
  <c r="C66" i="3"/>
  <c r="D66" i="3"/>
  <c r="E66" i="3"/>
  <c r="F66" i="3"/>
  <c r="G66" i="3"/>
  <c r="H66" i="3"/>
  <c r="I66" i="3"/>
  <c r="B66" i="3"/>
  <c r="B62" i="3"/>
  <c r="C63" i="3" s="1"/>
  <c r="C65" i="3" s="1"/>
  <c r="B58" i="3"/>
  <c r="C59" i="3" s="1"/>
  <c r="C61" i="3" s="1"/>
  <c r="B54" i="3"/>
  <c r="C55" i="3" s="1"/>
  <c r="C57" i="3" s="1"/>
  <c r="L184" i="3" l="1"/>
  <c r="G127" i="3"/>
  <c r="D165" i="3"/>
  <c r="D167" i="3"/>
  <c r="D169" i="3" s="1"/>
  <c r="D184" i="3"/>
  <c r="I183" i="3"/>
  <c r="B188" i="3"/>
  <c r="C187" i="3"/>
  <c r="I188" i="3"/>
  <c r="J188" i="3" s="1"/>
  <c r="B191" i="3"/>
  <c r="B194" i="3"/>
  <c r="B197" i="3"/>
  <c r="C184" i="3"/>
  <c r="H177" i="3"/>
  <c r="H183" i="3"/>
  <c r="B187" i="3"/>
  <c r="I191" i="3"/>
  <c r="I194" i="3"/>
  <c r="J194" i="3" s="1"/>
  <c r="I197" i="3"/>
  <c r="J197" i="3" s="1"/>
  <c r="B184" i="3"/>
  <c r="I187" i="3"/>
  <c r="H191" i="3"/>
  <c r="H194" i="3"/>
  <c r="H197" i="3"/>
  <c r="G196" i="3"/>
  <c r="F177" i="3"/>
  <c r="H187" i="3"/>
  <c r="F188" i="3"/>
  <c r="F196" i="3"/>
  <c r="E188" i="3"/>
  <c r="E196" i="3"/>
  <c r="D188" i="3"/>
  <c r="E191" i="3"/>
  <c r="E194" i="3"/>
  <c r="D196" i="3"/>
  <c r="C188" i="3"/>
  <c r="D191" i="3"/>
  <c r="D194" i="3"/>
  <c r="C196" i="3"/>
  <c r="F165" i="3"/>
  <c r="E167" i="3"/>
  <c r="E169" i="3" s="1"/>
  <c r="E184" i="3"/>
  <c r="D187" i="3"/>
  <c r="C191" i="3"/>
  <c r="C194" i="3"/>
  <c r="J166" i="3"/>
  <c r="N170" i="3"/>
  <c r="J164" i="3"/>
  <c r="K166" i="3"/>
  <c r="B183" i="3"/>
  <c r="F183" i="3"/>
  <c r="B125" i="3"/>
  <c r="B127" i="3" s="1"/>
  <c r="E165" i="3"/>
  <c r="E183" i="3"/>
  <c r="I130" i="3"/>
  <c r="J130" i="3" s="1"/>
  <c r="K130" i="3" s="1"/>
  <c r="L130" i="3" s="1"/>
  <c r="M130" i="3" s="1"/>
  <c r="N130" i="3" s="1"/>
  <c r="D183" i="3"/>
  <c r="H127" i="3"/>
  <c r="G140" i="3"/>
  <c r="C98" i="3"/>
  <c r="C84" i="3"/>
  <c r="C183" i="3"/>
  <c r="J147" i="3"/>
  <c r="J148" i="3" s="1"/>
  <c r="K149" i="3"/>
  <c r="L159" i="3"/>
  <c r="K162" i="3"/>
  <c r="C129" i="3"/>
  <c r="G143" i="3"/>
  <c r="G130" i="3"/>
  <c r="C130" i="3"/>
  <c r="H130" i="3"/>
  <c r="K86" i="3"/>
  <c r="K85" i="3" s="1"/>
  <c r="F129" i="3"/>
  <c r="H115" i="3"/>
  <c r="E149" i="3"/>
  <c r="E129" i="3"/>
  <c r="F127" i="3"/>
  <c r="L153" i="3"/>
  <c r="G137" i="3"/>
  <c r="K121" i="3"/>
  <c r="K120" i="3" s="1"/>
  <c r="B148" i="3"/>
  <c r="I148" i="3"/>
  <c r="H148" i="3"/>
  <c r="D115" i="3"/>
  <c r="G148" i="3"/>
  <c r="B129" i="3"/>
  <c r="F148" i="3"/>
  <c r="C68" i="3"/>
  <c r="I115" i="3"/>
  <c r="D127" i="3"/>
  <c r="D148" i="3"/>
  <c r="D129" i="3"/>
  <c r="C117" i="3"/>
  <c r="C119" i="3" s="1"/>
  <c r="E127" i="3"/>
  <c r="G129" i="3"/>
  <c r="C148" i="3"/>
  <c r="F140" i="3"/>
  <c r="F143" i="3"/>
  <c r="I129" i="3"/>
  <c r="D140" i="3"/>
  <c r="D133" i="3"/>
  <c r="E106" i="3"/>
  <c r="E115" i="3"/>
  <c r="H137" i="3"/>
  <c r="H140" i="3"/>
  <c r="H143" i="3"/>
  <c r="K125" i="3"/>
  <c r="K124" i="3" s="1"/>
  <c r="F115" i="3"/>
  <c r="F130" i="3"/>
  <c r="F133" i="3"/>
  <c r="H129" i="3"/>
  <c r="E137" i="3"/>
  <c r="E140" i="3"/>
  <c r="E143" i="3"/>
  <c r="D137" i="3"/>
  <c r="D143" i="3"/>
  <c r="B102" i="3"/>
  <c r="B114" i="3"/>
  <c r="B143" i="3" s="1"/>
  <c r="B121" i="3"/>
  <c r="B123" i="3" s="1"/>
  <c r="C137" i="3"/>
  <c r="C140" i="3"/>
  <c r="C143" i="3"/>
  <c r="C133" i="3"/>
  <c r="G115" i="3"/>
  <c r="B106" i="3"/>
  <c r="E130" i="3"/>
  <c r="D130" i="3"/>
  <c r="E67" i="3"/>
  <c r="I137" i="3"/>
  <c r="I140" i="3"/>
  <c r="J140" i="3" s="1"/>
  <c r="K140" i="3" s="1"/>
  <c r="L140" i="3" s="1"/>
  <c r="M140" i="3" s="1"/>
  <c r="N140" i="3" s="1"/>
  <c r="I143" i="3"/>
  <c r="J143" i="3" s="1"/>
  <c r="J142" i="3" s="1"/>
  <c r="M118" i="3"/>
  <c r="L117" i="3"/>
  <c r="M126" i="3"/>
  <c r="L125" i="3"/>
  <c r="L134" i="3"/>
  <c r="M122" i="3"/>
  <c r="L121" i="3"/>
  <c r="J114" i="3"/>
  <c r="K117" i="3"/>
  <c r="K116" i="3" s="1"/>
  <c r="E98" i="3"/>
  <c r="F102" i="3"/>
  <c r="C109" i="3"/>
  <c r="E102" i="3"/>
  <c r="C112" i="3"/>
  <c r="K90" i="3"/>
  <c r="K89" i="3" s="1"/>
  <c r="D84" i="3"/>
  <c r="I84" i="3"/>
  <c r="E84" i="3"/>
  <c r="D106" i="3"/>
  <c r="D102" i="3"/>
  <c r="C102" i="3"/>
  <c r="K59" i="3"/>
  <c r="K58" i="3" s="1"/>
  <c r="H84" i="3"/>
  <c r="C106" i="3"/>
  <c r="G84" i="3"/>
  <c r="D109" i="3"/>
  <c r="D98" i="3"/>
  <c r="G102" i="3"/>
  <c r="F106" i="3"/>
  <c r="E109" i="3"/>
  <c r="I112" i="3"/>
  <c r="J112" i="3" s="1"/>
  <c r="J111" i="3" s="1"/>
  <c r="I109" i="3"/>
  <c r="J109" i="3" s="1"/>
  <c r="K109" i="3" s="1"/>
  <c r="L109" i="3" s="1"/>
  <c r="M109" i="3" s="1"/>
  <c r="N109" i="3" s="1"/>
  <c r="H112" i="3"/>
  <c r="B109" i="3"/>
  <c r="C99" i="3"/>
  <c r="I106" i="3"/>
  <c r="H109" i="3"/>
  <c r="G112" i="3"/>
  <c r="K63" i="3"/>
  <c r="K62" i="3" s="1"/>
  <c r="B112" i="3"/>
  <c r="I102" i="3"/>
  <c r="H106" i="3"/>
  <c r="G109" i="3"/>
  <c r="F112" i="3"/>
  <c r="K94" i="3"/>
  <c r="K93" i="3" s="1"/>
  <c r="H102" i="3"/>
  <c r="G106" i="3"/>
  <c r="F109" i="3"/>
  <c r="L95" i="3"/>
  <c r="L94" i="3" s="1"/>
  <c r="L90" i="3"/>
  <c r="M91" i="3"/>
  <c r="L103" i="3"/>
  <c r="N87" i="3"/>
  <c r="N86" i="3" s="1"/>
  <c r="M86" i="3"/>
  <c r="J83" i="3"/>
  <c r="L86" i="3"/>
  <c r="M95" i="3"/>
  <c r="B98" i="3"/>
  <c r="G98" i="3"/>
  <c r="H98" i="3"/>
  <c r="F98" i="3"/>
  <c r="I98" i="3"/>
  <c r="K55" i="3"/>
  <c r="K54" i="3" s="1"/>
  <c r="J52" i="3"/>
  <c r="L72" i="3"/>
  <c r="M56" i="3"/>
  <c r="L55" i="3"/>
  <c r="L59" i="3"/>
  <c r="M60" i="3"/>
  <c r="L64" i="3"/>
  <c r="G81" i="3"/>
  <c r="H78" i="3"/>
  <c r="C80" i="3"/>
  <c r="H68" i="3"/>
  <c r="G71" i="3"/>
  <c r="F81" i="3"/>
  <c r="H71" i="3"/>
  <c r="E81" i="3"/>
  <c r="G75" i="3"/>
  <c r="H81" i="3"/>
  <c r="D81" i="3"/>
  <c r="I68" i="3"/>
  <c r="J68" i="3" s="1"/>
  <c r="K68" i="3" s="1"/>
  <c r="L68" i="3" s="1"/>
  <c r="M68" i="3" s="1"/>
  <c r="N68" i="3" s="1"/>
  <c r="C81" i="3"/>
  <c r="D80" i="3"/>
  <c r="G68" i="3"/>
  <c r="F53" i="3"/>
  <c r="I71" i="3"/>
  <c r="I80" i="3"/>
  <c r="E80" i="3"/>
  <c r="D68" i="3"/>
  <c r="B80" i="3"/>
  <c r="E53" i="3"/>
  <c r="C71" i="3"/>
  <c r="I75" i="3"/>
  <c r="I81" i="3"/>
  <c r="J81" i="3" s="1"/>
  <c r="F75" i="3"/>
  <c r="F78" i="3"/>
  <c r="F80" i="3"/>
  <c r="F71" i="3"/>
  <c r="E75" i="3"/>
  <c r="E78" i="3"/>
  <c r="G80" i="3"/>
  <c r="F68" i="3"/>
  <c r="E71" i="3"/>
  <c r="D75" i="3"/>
  <c r="D78" i="3"/>
  <c r="H80" i="3"/>
  <c r="E68" i="3"/>
  <c r="C75" i="3"/>
  <c r="H53" i="3"/>
  <c r="I53" i="3"/>
  <c r="D53" i="3"/>
  <c r="D67" i="3"/>
  <c r="F67" i="3"/>
  <c r="G53" i="3"/>
  <c r="G67" i="3"/>
  <c r="H67" i="3"/>
  <c r="I67" i="3"/>
  <c r="B52" i="3"/>
  <c r="B81" i="3" s="1"/>
  <c r="B55" i="3"/>
  <c r="B57" i="3" s="1"/>
  <c r="B59" i="3"/>
  <c r="B61" i="3" s="1"/>
  <c r="B63" i="3"/>
  <c r="B65" i="3" s="1"/>
  <c r="B67" i="3"/>
  <c r="C67" i="3"/>
  <c r="J196" i="3" l="1"/>
  <c r="K197" i="3"/>
  <c r="C115" i="3"/>
  <c r="J193" i="3"/>
  <c r="K194" i="3"/>
  <c r="K188" i="3"/>
  <c r="J165" i="3"/>
  <c r="M184" i="3"/>
  <c r="L166" i="3"/>
  <c r="K164" i="3"/>
  <c r="K165" i="3" s="1"/>
  <c r="K161" i="3"/>
  <c r="M159" i="3"/>
  <c r="N159" i="3" s="1"/>
  <c r="L162" i="3"/>
  <c r="L161" i="3" s="1"/>
  <c r="L149" i="3"/>
  <c r="K147" i="3"/>
  <c r="K148" i="3" s="1"/>
  <c r="M162" i="3"/>
  <c r="M153" i="3"/>
  <c r="L120" i="3"/>
  <c r="L85" i="3"/>
  <c r="K143" i="3"/>
  <c r="L143" i="3" s="1"/>
  <c r="B140" i="3"/>
  <c r="B137" i="3"/>
  <c r="B133" i="3"/>
  <c r="B130" i="3"/>
  <c r="B115" i="3"/>
  <c r="L124" i="3"/>
  <c r="L116" i="3"/>
  <c r="K114" i="3"/>
  <c r="K142" i="3"/>
  <c r="M134" i="3"/>
  <c r="N126" i="3"/>
  <c r="N125" i="3" s="1"/>
  <c r="M125" i="3"/>
  <c r="N118" i="3"/>
  <c r="N117" i="3" s="1"/>
  <c r="M117" i="3"/>
  <c r="J115" i="3"/>
  <c r="J141" i="3"/>
  <c r="J131" i="3" s="1"/>
  <c r="J133" i="3" s="1"/>
  <c r="J128" i="3"/>
  <c r="J138" i="3"/>
  <c r="J139" i="3" s="1"/>
  <c r="M121" i="3"/>
  <c r="N122" i="3"/>
  <c r="N121" i="3" s="1"/>
  <c r="K83" i="3"/>
  <c r="K84" i="3" s="1"/>
  <c r="K112" i="3"/>
  <c r="L89" i="3"/>
  <c r="L93" i="3"/>
  <c r="M94" i="3"/>
  <c r="N95" i="3"/>
  <c r="N94" i="3" s="1"/>
  <c r="K111" i="3"/>
  <c r="L112" i="3"/>
  <c r="M103" i="3"/>
  <c r="N91" i="3"/>
  <c r="N90" i="3" s="1"/>
  <c r="M90" i="3"/>
  <c r="J84" i="3"/>
  <c r="J110" i="3"/>
  <c r="J100" i="3" s="1"/>
  <c r="J102" i="3" s="1"/>
  <c r="J97" i="3"/>
  <c r="K52" i="3"/>
  <c r="K53" i="3" s="1"/>
  <c r="L54" i="3"/>
  <c r="J80" i="3"/>
  <c r="K81" i="3"/>
  <c r="M59" i="3"/>
  <c r="N60" i="3"/>
  <c r="N59" i="3" s="1"/>
  <c r="L63" i="3"/>
  <c r="L62" i="3" s="1"/>
  <c r="M64" i="3"/>
  <c r="N56" i="3"/>
  <c r="N55" i="3" s="1"/>
  <c r="M55" i="3"/>
  <c r="M72" i="3"/>
  <c r="J66" i="3"/>
  <c r="J53" i="3"/>
  <c r="J76" i="3"/>
  <c r="J77" i="3" s="1"/>
  <c r="J79" i="3"/>
  <c r="J69" i="3" s="1"/>
  <c r="J71" i="3" s="1"/>
  <c r="L58" i="3"/>
  <c r="B78" i="3"/>
  <c r="B75" i="3"/>
  <c r="B71" i="3"/>
  <c r="B68" i="3"/>
  <c r="C53" i="3"/>
  <c r="B53" i="3"/>
  <c r="J186" i="3" l="1"/>
  <c r="J187" i="3"/>
  <c r="L188" i="3"/>
  <c r="N184" i="3"/>
  <c r="K193" i="3"/>
  <c r="L194" i="3"/>
  <c r="K196" i="3"/>
  <c r="L197" i="3"/>
  <c r="M166" i="3"/>
  <c r="L164" i="3"/>
  <c r="L165" i="3" s="1"/>
  <c r="L83" i="3"/>
  <c r="M85" i="3"/>
  <c r="N85" i="3" s="1"/>
  <c r="M124" i="3"/>
  <c r="N124" i="3" s="1"/>
  <c r="M93" i="3"/>
  <c r="N93" i="3" s="1"/>
  <c r="M120" i="3"/>
  <c r="N120" i="3" s="1"/>
  <c r="J158" i="3"/>
  <c r="J150" i="3"/>
  <c r="L147" i="3"/>
  <c r="L148" i="3" s="1"/>
  <c r="M149" i="3"/>
  <c r="M89" i="3"/>
  <c r="M161" i="3"/>
  <c r="N162" i="3"/>
  <c r="N153" i="3"/>
  <c r="K110" i="3"/>
  <c r="K100" i="3" s="1"/>
  <c r="K102" i="3" s="1"/>
  <c r="N89" i="3"/>
  <c r="K97" i="3"/>
  <c r="K98" i="3" s="1"/>
  <c r="J129" i="3"/>
  <c r="J135" i="3"/>
  <c r="J137" i="3" s="1"/>
  <c r="J132" i="3"/>
  <c r="K115" i="3"/>
  <c r="K138" i="3"/>
  <c r="K139" i="3" s="1"/>
  <c r="K141" i="3"/>
  <c r="K131" i="3" s="1"/>
  <c r="K133" i="3" s="1"/>
  <c r="K128" i="3"/>
  <c r="N134" i="3"/>
  <c r="M116" i="3"/>
  <c r="L114" i="3"/>
  <c r="M143" i="3"/>
  <c r="L142" i="3"/>
  <c r="M54" i="3"/>
  <c r="N54" i="3" s="1"/>
  <c r="K79" i="3"/>
  <c r="K69" i="3" s="1"/>
  <c r="K70" i="3" s="1"/>
  <c r="K66" i="3"/>
  <c r="K67" i="3" s="1"/>
  <c r="K76" i="3"/>
  <c r="K77" i="3" s="1"/>
  <c r="N103" i="3"/>
  <c r="M112" i="3"/>
  <c r="L111" i="3"/>
  <c r="J98" i="3"/>
  <c r="J104" i="3"/>
  <c r="J106" i="3" s="1"/>
  <c r="L84" i="3"/>
  <c r="L110" i="3"/>
  <c r="L100" i="3" s="1"/>
  <c r="L102" i="3" s="1"/>
  <c r="L97" i="3"/>
  <c r="J101" i="3"/>
  <c r="M58" i="3"/>
  <c r="N58" i="3" s="1"/>
  <c r="K80" i="3"/>
  <c r="L81" i="3"/>
  <c r="M63" i="3"/>
  <c r="M62" i="3" s="1"/>
  <c r="N64" i="3"/>
  <c r="N63" i="3" s="1"/>
  <c r="J70" i="3"/>
  <c r="L52" i="3"/>
  <c r="J67" i="3"/>
  <c r="J73" i="3"/>
  <c r="J75" i="3" s="1"/>
  <c r="N72" i="3"/>
  <c r="L196" i="3" l="1"/>
  <c r="M197" i="3"/>
  <c r="K187" i="3"/>
  <c r="K186" i="3"/>
  <c r="M188" i="3"/>
  <c r="M83" i="3"/>
  <c r="L193" i="3"/>
  <c r="M194" i="3"/>
  <c r="N166" i="3"/>
  <c r="N164" i="3" s="1"/>
  <c r="M164" i="3"/>
  <c r="M165" i="3" s="1"/>
  <c r="J151" i="3"/>
  <c r="J152" i="3"/>
  <c r="J154" i="3"/>
  <c r="K158" i="3"/>
  <c r="K150" i="3"/>
  <c r="K101" i="3"/>
  <c r="K104" i="3"/>
  <c r="K106" i="3" s="1"/>
  <c r="M147" i="3"/>
  <c r="M148" i="3" s="1"/>
  <c r="N149" i="3"/>
  <c r="K73" i="3"/>
  <c r="N161" i="3"/>
  <c r="K129" i="3"/>
  <c r="K135" i="3"/>
  <c r="K137" i="3" s="1"/>
  <c r="K132" i="3"/>
  <c r="N143" i="3"/>
  <c r="N142" i="3" s="1"/>
  <c r="M142" i="3"/>
  <c r="J136" i="3"/>
  <c r="L115" i="3"/>
  <c r="L138" i="3"/>
  <c r="L139" i="3" s="1"/>
  <c r="L128" i="3"/>
  <c r="L141" i="3"/>
  <c r="L131" i="3" s="1"/>
  <c r="L133" i="3" s="1"/>
  <c r="N116" i="3"/>
  <c r="N114" i="3" s="1"/>
  <c r="M114" i="3"/>
  <c r="N83" i="3"/>
  <c r="N97" i="3" s="1"/>
  <c r="J105" i="3"/>
  <c r="N112" i="3"/>
  <c r="N111" i="3" s="1"/>
  <c r="M111" i="3"/>
  <c r="L101" i="3"/>
  <c r="M110" i="3"/>
  <c r="M100" i="3" s="1"/>
  <c r="M102" i="3" s="1"/>
  <c r="M97" i="3"/>
  <c r="M84" i="3"/>
  <c r="L98" i="3"/>
  <c r="L104" i="3"/>
  <c r="L106" i="3" s="1"/>
  <c r="N62" i="3"/>
  <c r="N52" i="3" s="1"/>
  <c r="M81" i="3"/>
  <c r="L80" i="3"/>
  <c r="K74" i="3"/>
  <c r="J74" i="3"/>
  <c r="L53" i="3"/>
  <c r="L76" i="3"/>
  <c r="L77" i="3" s="1"/>
  <c r="L79" i="3"/>
  <c r="L69" i="3" s="1"/>
  <c r="L66" i="3"/>
  <c r="M52" i="3"/>
  <c r="L187" i="3" l="1"/>
  <c r="L186" i="3"/>
  <c r="N197" i="3"/>
  <c r="M196" i="3"/>
  <c r="M193" i="3"/>
  <c r="N194" i="3"/>
  <c r="N193" i="3" s="1"/>
  <c r="N188" i="3"/>
  <c r="N165" i="3"/>
  <c r="K105" i="3"/>
  <c r="K154" i="3"/>
  <c r="K151" i="3"/>
  <c r="K152" i="3"/>
  <c r="L158" i="3"/>
  <c r="L150" i="3"/>
  <c r="J156" i="3"/>
  <c r="J155" i="3"/>
  <c r="N110" i="3"/>
  <c r="N100" i="3" s="1"/>
  <c r="N102" i="3" s="1"/>
  <c r="N147" i="3"/>
  <c r="N148" i="3" s="1"/>
  <c r="N84" i="3"/>
  <c r="M141" i="3"/>
  <c r="M131" i="3" s="1"/>
  <c r="M133" i="3" s="1"/>
  <c r="M138" i="3"/>
  <c r="M139" i="3" s="1"/>
  <c r="M115" i="3"/>
  <c r="M128" i="3"/>
  <c r="N138" i="3"/>
  <c r="N141" i="3"/>
  <c r="N131" i="3" s="1"/>
  <c r="N133" i="3" s="1"/>
  <c r="N128" i="3"/>
  <c r="N115" i="3"/>
  <c r="K136" i="3"/>
  <c r="L132" i="3"/>
  <c r="L129" i="3"/>
  <c r="L135" i="3"/>
  <c r="L137" i="3" s="1"/>
  <c r="L105" i="3"/>
  <c r="M101" i="3"/>
  <c r="N104" i="3"/>
  <c r="N106" i="3" s="1"/>
  <c r="N98" i="3"/>
  <c r="M104" i="3"/>
  <c r="M106" i="3" s="1"/>
  <c r="M98" i="3"/>
  <c r="N81" i="3"/>
  <c r="N80" i="3" s="1"/>
  <c r="M80" i="3"/>
  <c r="L70" i="3"/>
  <c r="M76" i="3"/>
  <c r="M77" i="3" s="1"/>
  <c r="M53" i="3"/>
  <c r="M79" i="3"/>
  <c r="M69" i="3" s="1"/>
  <c r="M66" i="3"/>
  <c r="N76" i="3"/>
  <c r="N66" i="3"/>
  <c r="N53" i="3"/>
  <c r="L67" i="3"/>
  <c r="L73" i="3"/>
  <c r="M187" i="3" l="1"/>
  <c r="M186" i="3"/>
  <c r="N196" i="3"/>
  <c r="N101" i="3"/>
  <c r="N150" i="3"/>
  <c r="L154" i="3"/>
  <c r="L151" i="3"/>
  <c r="L152" i="3"/>
  <c r="M158" i="3"/>
  <c r="M150" i="3"/>
  <c r="N139" i="3"/>
  <c r="K156" i="3"/>
  <c r="K155" i="3"/>
  <c r="N135" i="3"/>
  <c r="N137" i="3" s="1"/>
  <c r="N129" i="3"/>
  <c r="L136" i="3"/>
  <c r="N132" i="3"/>
  <c r="M135" i="3"/>
  <c r="M137" i="3" s="1"/>
  <c r="M129" i="3"/>
  <c r="M132" i="3"/>
  <c r="N79" i="3"/>
  <c r="N69" i="3" s="1"/>
  <c r="N73" i="3" s="1"/>
  <c r="N105" i="3"/>
  <c r="M105" i="3"/>
  <c r="N77" i="3"/>
  <c r="M73" i="3"/>
  <c r="M67" i="3"/>
  <c r="M70" i="3"/>
  <c r="L74" i="3"/>
  <c r="N67" i="3"/>
  <c r="N186" i="3" l="1"/>
  <c r="N187" i="3"/>
  <c r="M154" i="3"/>
  <c r="M152" i="3"/>
  <c r="M151" i="3"/>
  <c r="N154" i="3"/>
  <c r="N151" i="3"/>
  <c r="N152" i="3"/>
  <c r="L156" i="3"/>
  <c r="L155" i="3"/>
  <c r="N158" i="3"/>
  <c r="N70" i="3"/>
  <c r="M136" i="3"/>
  <c r="N136" i="3"/>
  <c r="N74" i="3"/>
  <c r="M74" i="3"/>
  <c r="N155" i="3" l="1"/>
  <c r="N156" i="3"/>
  <c r="M156" i="3"/>
  <c r="M155" i="3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26" i="1"/>
  <c r="B125" i="1"/>
  <c r="B124" i="1"/>
  <c r="B118" i="1"/>
  <c r="B117" i="1"/>
  <c r="B116" i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6" i="1"/>
  <c r="I179" i="1" s="1"/>
  <c r="I180" i="1" s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B167" i="1" s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B168" i="1" l="1"/>
  <c r="B169" i="1" s="1"/>
  <c r="I168" i="1"/>
  <c r="I16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G111" i="1"/>
  <c r="G21" i="3" s="1"/>
  <c r="F111" i="1"/>
  <c r="F21" i="3" s="1"/>
  <c r="E111" i="1"/>
  <c r="E21" i="3" s="1"/>
  <c r="D111" i="1"/>
  <c r="D21" i="3" s="1"/>
  <c r="C111" i="1"/>
  <c r="C21" i="3" s="1"/>
  <c r="B111" i="1"/>
  <c r="B21" i="3" s="1"/>
  <c r="I111" i="1"/>
  <c r="I21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K71" i="3" l="1"/>
  <c r="K75" i="3"/>
  <c r="E37" i="3"/>
  <c r="F37" i="3"/>
  <c r="I50" i="3"/>
  <c r="J50" i="3" s="1"/>
  <c r="J48" i="3" s="1"/>
  <c r="J38" i="3" s="1"/>
  <c r="C37" i="3"/>
  <c r="B37" i="3"/>
  <c r="D37" i="3"/>
  <c r="G44" i="3"/>
  <c r="G50" i="3"/>
  <c r="G47" i="3"/>
  <c r="G40" i="3"/>
  <c r="G22" i="3"/>
  <c r="N41" i="3"/>
  <c r="H50" i="3"/>
  <c r="H44" i="3"/>
  <c r="H22" i="3"/>
  <c r="H47" i="3"/>
  <c r="H40" i="3"/>
  <c r="H37" i="3"/>
  <c r="C50" i="3"/>
  <c r="C22" i="3"/>
  <c r="C44" i="3"/>
  <c r="C47" i="3"/>
  <c r="C40" i="3"/>
  <c r="D40" i="3"/>
  <c r="D22" i="3"/>
  <c r="D50" i="3"/>
  <c r="D44" i="3"/>
  <c r="D47" i="3"/>
  <c r="E50" i="3"/>
  <c r="E22" i="3"/>
  <c r="E44" i="3"/>
  <c r="E47" i="3"/>
  <c r="E40" i="3"/>
  <c r="B22" i="3"/>
  <c r="B44" i="3"/>
  <c r="B47" i="3"/>
  <c r="B50" i="3"/>
  <c r="B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8" i="1"/>
  <c r="H135" i="1" s="1"/>
  <c r="H136" i="1" s="1"/>
  <c r="C128" i="1"/>
  <c r="I128" i="1"/>
  <c r="E128" i="1"/>
  <c r="F128" i="1"/>
  <c r="D128" i="1"/>
  <c r="B128" i="1"/>
  <c r="B135" i="1" s="1"/>
  <c r="G128" i="1"/>
  <c r="J49" i="3" l="1"/>
  <c r="K50" i="3"/>
  <c r="K48" i="3" s="1"/>
  <c r="K38" i="3" s="1"/>
  <c r="L71" i="3"/>
  <c r="L75" i="3"/>
  <c r="N31" i="3"/>
  <c r="L50" i="3"/>
  <c r="K49" i="3"/>
  <c r="L48" i="3"/>
  <c r="L38" i="3" s="1"/>
  <c r="K47" i="3"/>
  <c r="J45" i="3"/>
  <c r="J46" i="3" s="1"/>
  <c r="K37" i="3"/>
  <c r="J35" i="3"/>
  <c r="L22" i="3"/>
  <c r="N27" i="3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E10" i="1" s="1"/>
  <c r="D4" i="1"/>
  <c r="C4" i="1"/>
  <c r="B4" i="1"/>
  <c r="I4" i="1"/>
  <c r="M71" i="3" l="1"/>
  <c r="M75" i="3"/>
  <c r="N21" i="3"/>
  <c r="N22" i="3" s="1"/>
  <c r="G59" i="1"/>
  <c r="D10" i="1"/>
  <c r="H59" i="1"/>
  <c r="H10" i="1"/>
  <c r="H12" i="1" s="1"/>
  <c r="H20" i="1" s="1"/>
  <c r="I10" i="1"/>
  <c r="I147" i="1" s="1"/>
  <c r="B10" i="1"/>
  <c r="B12" i="1" s="1"/>
  <c r="B20" i="1" s="1"/>
  <c r="C59" i="1"/>
  <c r="C60" i="1" s="1"/>
  <c r="B59" i="1"/>
  <c r="B60" i="1" s="1"/>
  <c r="C10" i="1"/>
  <c r="C12" i="1" s="1"/>
  <c r="C20" i="1" s="1"/>
  <c r="L47" i="3"/>
  <c r="K45" i="3"/>
  <c r="K46" i="3" s="1"/>
  <c r="J36" i="3"/>
  <c r="J42" i="3"/>
  <c r="L49" i="3"/>
  <c r="M50" i="3"/>
  <c r="M48" i="3" s="1"/>
  <c r="M38" i="3" s="1"/>
  <c r="F59" i="1"/>
  <c r="F60" i="1" s="1"/>
  <c r="L37" i="3"/>
  <c r="K35" i="3"/>
  <c r="M22" i="3"/>
  <c r="E12" i="1"/>
  <c r="E20" i="1" s="1"/>
  <c r="E147" i="1"/>
  <c r="F12" i="1"/>
  <c r="F20" i="1" s="1"/>
  <c r="F147" i="1"/>
  <c r="D12" i="1"/>
  <c r="D20" i="1" s="1"/>
  <c r="D147" i="1"/>
  <c r="E98" i="1"/>
  <c r="D98" i="1"/>
  <c r="C98" i="1"/>
  <c r="B98" i="1"/>
  <c r="F98" i="1"/>
  <c r="G98" i="1"/>
  <c r="E60" i="1"/>
  <c r="G10" i="1"/>
  <c r="I59" i="1"/>
  <c r="I60" i="1" s="1"/>
  <c r="G60" i="1"/>
  <c r="H60" i="1"/>
  <c r="D60" i="1"/>
  <c r="N71" i="3" l="1"/>
  <c r="N75" i="3"/>
  <c r="H147" i="1"/>
  <c r="I12" i="1"/>
  <c r="I20" i="1" s="1"/>
  <c r="B147" i="1"/>
  <c r="C147" i="1"/>
  <c r="H64" i="1"/>
  <c r="H76" i="1" s="1"/>
  <c r="H98" i="1" s="1"/>
  <c r="H100" i="1" s="1"/>
  <c r="H101" i="1" s="1"/>
  <c r="J43" i="3"/>
  <c r="J44" i="3"/>
  <c r="K36" i="3"/>
  <c r="K42" i="3"/>
  <c r="M49" i="3"/>
  <c r="N50" i="3"/>
  <c r="M47" i="3"/>
  <c r="L45" i="3"/>
  <c r="L46" i="3" s="1"/>
  <c r="M37" i="3"/>
  <c r="L35" i="3"/>
  <c r="I64" i="1"/>
  <c r="I76" i="1" s="1"/>
  <c r="I98" i="1" s="1"/>
  <c r="G12" i="1"/>
  <c r="G20" i="1" s="1"/>
  <c r="G147" i="1"/>
  <c r="I99" i="1" l="1"/>
  <c r="N47" i="3"/>
  <c r="M45" i="3"/>
  <c r="M46" i="3" s="1"/>
  <c r="L36" i="3"/>
  <c r="L42" i="3"/>
  <c r="I100" i="1"/>
  <c r="I101" i="1" s="1"/>
  <c r="N49" i="3"/>
  <c r="N48" i="3"/>
  <c r="N38" i="3" s="1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N44" i="3" s="1"/>
  <c r="L44" i="3"/>
  <c r="L43" i="3"/>
  <c r="M36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J39" i="3"/>
  <c r="L39" i="3"/>
  <c r="J40" i="3"/>
  <c r="L40" i="3"/>
  <c r="J107" i="3"/>
  <c r="J108" i="3"/>
  <c r="L107" i="3"/>
  <c r="M107" i="3"/>
  <c r="N107" i="3"/>
  <c r="K107" i="3"/>
  <c r="L108" i="3" l="1"/>
  <c r="K108" i="3"/>
  <c r="N108" i="3"/>
  <c r="M108" i="3"/>
  <c r="N190" i="3"/>
  <c r="N191" i="3"/>
  <c r="M191" i="3"/>
  <c r="M190" i="3"/>
  <c r="M182" i="3"/>
  <c r="J190" i="3"/>
  <c r="J191" i="3"/>
  <c r="K190" i="3"/>
  <c r="K182" i="3"/>
  <c r="K183" i="3" s="1"/>
  <c r="K191" i="3"/>
  <c r="L191" i="3"/>
  <c r="L182" i="3"/>
  <c r="L190" i="3"/>
  <c r="N182" i="3"/>
  <c r="N183" i="3" s="1"/>
  <c r="J182" i="3"/>
  <c r="J183" i="3" s="1"/>
  <c r="M183" i="3" l="1"/>
  <c r="L183" i="3"/>
  <c r="J202" i="3"/>
  <c r="N209" i="3"/>
  <c r="N201" i="3"/>
  <c r="N202" i="3" s="1"/>
  <c r="N210" i="3"/>
  <c r="L209" i="3"/>
  <c r="L201" i="3"/>
  <c r="L210" i="3"/>
  <c r="K210" i="3"/>
  <c r="K201" i="3"/>
  <c r="K202" i="3" s="1"/>
  <c r="K209" i="3"/>
  <c r="M209" i="3"/>
  <c r="M201" i="3"/>
  <c r="M210" i="3"/>
  <c r="J210" i="3"/>
  <c r="J201" i="3"/>
  <c r="J209" i="3"/>
  <c r="L202" i="3" l="1"/>
  <c r="M20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<sst xmlns="http://schemas.openxmlformats.org/spreadsheetml/2006/main" count="482" uniqueCount="164">
  <si>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</si>
  <si>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</si>
  <si>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</si>
  <si>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</si>
  <si>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</si>
  <si>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</si>
  <si>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</si>
  <si>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</si>
  <si>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</si>
  <si>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</si>
  <si>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</si>
  <si>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</si>
  <si>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</si>
  <si>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</si>
  <si>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</si>
  <si>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</si>
  <si>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</si>
  <si>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</si>
  <si>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</si>
  <si>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</si>
  <si>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</si>
  <si>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</si>
  <si>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</si>
  <si>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</si>
  <si>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</si>
  <si>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</si>
  <si>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</si>
  <si>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</si>
  <si>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</si>
  <si>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</si>
  <si>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</si>
  <si>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</si>
  <si>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</si>
  <si>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</si>
  <si>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</si>
  <si>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</si>
  <si>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</si>
  <si>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</si>
  <si>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</si>
  <si>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</si>
  <si>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</si>
  <si>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</si>
  <si>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</si>
  <si>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</si>
  <si>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</si>
  <si>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</si>
  <si>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</si>
  <si>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</si>
  <si>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</si>
  <si>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</si>
  <si>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</si>
  <si>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</si>
  <si>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</si>
  <si>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</si>
  <si>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</si>
  <si>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</si>
  <si>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</si>
  <si>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</si>
  <si>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</si>
  <si>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</si>
  <si>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</si>
  <si>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</si>
  <si>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</si>
  <si>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</si>
  <si>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</si>
  <si>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</si>
  <si>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</si>
  <si>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</si>
  <si>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</si>
  <si>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</si>
  <si>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</si>
  <si>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</si>
  <si>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</si>
  <si>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</si>
  <si>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</si>
  <si>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</si>
  <si>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</si>
  <si>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</si>
  <si>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</si>
  <si>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</si>
  <si>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</si>
  <si>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</si>
  <si>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</si>
  <si>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</si>
  <si>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</si>
  <si>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</si>
  <si>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</si>
  <si>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</si>
  <si>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</si>
  <si>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</si>
  <si>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</si>
  <si>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</si>
  <si>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</si>
  <si>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</si>
  <si>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</si>
  <si>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</si>
  <si>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</si>
  <si>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</si>
  <si>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</si>
  <si>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</si>
  <si>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</si>
  <si>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</si>
  <si>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</si>
  <si>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</si>
  <si>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</si>
  <si>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</si>
  <si>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</si>
  <si>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</si>
  <si>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</si>
  <si>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</si>
  <si>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</si>
  <si>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</si>
  <si>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</si>
  <si>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</si>
  <si>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</si>
  <si>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</si>
  <si>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</si>
  <si>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</si>
  <si>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</si>
  <si>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</si>
  <si>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</si>
  <si>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</si>
  <si>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</si>
  <si>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</si>
  <si>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</si>
  <si>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</si>
  <si>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</si>
  <si>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</si>
  <si>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</si>
  <si>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</si>
  <si>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</si>
  <si>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</si>
  <si>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</si>
  <si>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</si>
  <si>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</si>
  <si>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</si>
  <si>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</si>
  <si>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</si>
  <si>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</si>
  <si>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</si>
  <si>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</si>
  <si>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</si>
  <si>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</si>
  <si>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</si>
  <si>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</si>
  <si>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</si>
  <si>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</si>
  <si>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</si>
  <si>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</si>
  <si>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</si>
  <si>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Payments on capirtal lease obligations </t>
  </si>
  <si>
    <t>Excess tax benefits from share-based payment arrangements</t>
  </si>
  <si>
    <t>N/A</t>
  </si>
  <si>
    <t>Europe, Middle East &amp; Africa (Europe only for 2015)</t>
  </si>
  <si>
    <t xml:space="preserve">Greater China </t>
  </si>
  <si>
    <t>Asia Pacific &amp; Latin America (Japan &amp; Emerging Markets for 2015)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</si>
  <si>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</si>
  <si>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</si>
  <si>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</si>
  <si>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</si>
  <si>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</si>
  <si>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</si>
  <si>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</si>
  <si>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As a 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</si>
</sst>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0"/>
      <color rgb="FFFF0000"/>
      <name val="Calibri (Body)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3" fillId="0" borderId="0" xfId="0" applyNumberFormat="1" applyFont="1"/>
    <xf numFmtId="165" fontId="14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5" fontId="1" fillId="0" borderId="0" xfId="1" applyNumberFormat="1" applyFont="1"/>
    <xf numFmtId="166" fontId="9" fillId="0" borderId="0" xfId="2" applyNumberFormat="1" applyFont="1" applyFill="1"/>
    <xf numFmtId="165" fontId="15" fillId="8" borderId="0" xfId="5" applyNumberFormat="1" applyFont="1" applyFill="1" applyBorder="1"/>
    <xf numFmtId="0" fontId="15" fillId="9" borderId="0" xfId="0" applyFont="1" applyFill="1"/>
    <xf numFmtId="165" fontId="2" fillId="10" borderId="0" xfId="1" applyNumberFormat="1" applyFont="1" applyFill="1"/>
    <xf numFmtId="166" fontId="0" fillId="0" borderId="0" xfId="0" applyNumberFormat="1"/>
    <xf numFmtId="1" fontId="20" fillId="0" borderId="0" xfId="2" applyNumberFormat="1" applyFont="1" applyAlignment="1">
      <alignment horizontal="right"/>
    </xf>
    <xf numFmtId="3" fontId="2" fillId="10" borderId="0" xfId="0" applyNumberFormat="1" applyFont="1" applyFill="1"/>
    <xf numFmtId="165" fontId="2" fillId="0" borderId="0" xfId="1" applyNumberFormat="1" applyFont="1" applyFill="1"/>
    <xf numFmtId="166" fontId="21" fillId="0" borderId="0" xfId="2" applyNumberFormat="1" applyFont="1" applyAlignment="1">
      <alignment horizontal="right"/>
    </xf>
    <xf numFmtId="166" fontId="1" fillId="0" borderId="0" xfId="2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6" fontId="21" fillId="0" borderId="0" xfId="2" applyNumberFormat="1" applyFont="1"/>
    <xf numFmtId="166" fontId="0" fillId="0" borderId="0" xfId="0" applyNumberFormat="1" applyAlignment="1">
      <alignment horizontal="right"/>
    </xf>
    <xf numFmtId="0" fontId="2" fillId="10" borderId="0" xfId="0" applyFont="1" applyFill="1"/>
    <xf numFmtId="165" fontId="2" fillId="10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B26" sqref="B26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147</v>
      </c>
    </row>
    <row r="3" spans="1:1" ht="16" x14ac:dyDescent="0.2">
      <c r="A3" s="20" t="s">
        <v>137</v>
      </c>
    </row>
    <row r="4" spans="1:1" ht="16" x14ac:dyDescent="0.2">
      <c r="A4" s="20" t="s">
        <v>148</v>
      </c>
    </row>
    <row r="5" spans="1:1" ht="16" x14ac:dyDescent="0.2">
      <c r="A5" s="38" t="s">
        <v>149</v>
      </c>
    </row>
    <row r="6" spans="1:1" ht="16" x14ac:dyDescent="0.2">
      <c r="A6" s="19" t="s">
        <v>138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89" zoomScaleNormal="74" workbookViewId="0">
      <pane ySplit="1" topLeftCell="A158" activePane="bottomLeft" state="frozen"/>
      <selection pane="bottomLeft" activeCell="B167" sqref="B167:I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0">
        <v>606</v>
      </c>
      <c r="C66" s="50">
        <v>649</v>
      </c>
      <c r="D66" s="50">
        <v>706</v>
      </c>
      <c r="E66" s="50">
        <v>747</v>
      </c>
      <c r="F66" s="50">
        <v>705</v>
      </c>
      <c r="G66" s="50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0">
        <v>-113</v>
      </c>
      <c r="C67" s="50">
        <v>-80</v>
      </c>
      <c r="D67" s="50">
        <v>-273</v>
      </c>
      <c r="E67" s="50">
        <v>647</v>
      </c>
      <c r="F67" s="50">
        <v>34</v>
      </c>
      <c r="G67" s="50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0">
        <v>191</v>
      </c>
      <c r="C68" s="50">
        <v>236</v>
      </c>
      <c r="D68" s="50">
        <v>215</v>
      </c>
      <c r="E68" s="50">
        <v>218</v>
      </c>
      <c r="F68" s="50">
        <v>325</v>
      </c>
      <c r="G68" s="50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0">
        <v>43</v>
      </c>
      <c r="C69" s="50">
        <v>13</v>
      </c>
      <c r="D69" s="50">
        <v>10</v>
      </c>
      <c r="E69" s="50">
        <v>27</v>
      </c>
      <c r="F69" s="50">
        <v>15</v>
      </c>
      <c r="G69" s="50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0">
        <v>424</v>
      </c>
      <c r="C70" s="50">
        <v>98</v>
      </c>
      <c r="D70" s="50">
        <v>-117</v>
      </c>
      <c r="E70" s="50">
        <v>-99</v>
      </c>
      <c r="F70" s="50">
        <v>233</v>
      </c>
      <c r="G70" s="50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/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/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>
        <v>-197</v>
      </c>
      <c r="I89" s="3">
        <v>0</v>
      </c>
    </row>
    <row r="90" spans="1:9" x14ac:dyDescent="0.2">
      <c r="A90" s="2" t="s">
        <v>150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151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-2790</v>
      </c>
      <c r="C96" s="26">
        <f t="shared" si="14"/>
        <v>-2671</v>
      </c>
      <c r="D96" s="26">
        <f t="shared" si="14"/>
        <v>-1942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50">
        <v>2220</v>
      </c>
      <c r="C99" s="50">
        <v>3852</v>
      </c>
      <c r="D99" s="50">
        <v>3138</v>
      </c>
      <c r="E99" s="50">
        <v>3808</v>
      </c>
      <c r="F99" s="50">
        <v>4249</v>
      </c>
      <c r="G99" s="50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51">
        <v>3852</v>
      </c>
      <c r="C100" s="51">
        <v>3138</v>
      </c>
      <c r="D100" s="51">
        <v>3808</v>
      </c>
      <c r="E100" s="51">
        <v>4249</v>
      </c>
      <c r="F100" s="51">
        <v>4466</v>
      </c>
      <c r="G100" s="51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17">+SUM(B112:B114)</f>
        <v>13740</v>
      </c>
      <c r="C111" s="3">
        <f t="shared" si="17"/>
        <v>14764</v>
      </c>
      <c r="D111" s="3">
        <f t="shared" si="17"/>
        <v>15216</v>
      </c>
      <c r="E111" s="3">
        <f t="shared" si="17"/>
        <v>14855</v>
      </c>
      <c r="F111" s="3">
        <f t="shared" si="17"/>
        <v>15902</v>
      </c>
      <c r="G111" s="3">
        <f t="shared" si="17"/>
        <v>14484</v>
      </c>
      <c r="H111" s="3">
        <f t="shared" si="17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156</v>
      </c>
      <c r="B115" s="3">
        <f t="shared" ref="B115" si="18">+SUM(B116:B118)</f>
        <v>7126</v>
      </c>
      <c r="C115" s="3">
        <f t="shared" ref="C115" si="19">+SUM(C116:C118)</f>
        <v>7568</v>
      </c>
      <c r="D115" s="3">
        <f t="shared" ref="D115" si="20">+SUM(D116:D118)</f>
        <v>7970</v>
      </c>
      <c r="E115" s="3">
        <f t="shared" ref="E115" si="21">+SUM(E116:E118)</f>
        <v>9242</v>
      </c>
      <c r="F115" s="3">
        <f t="shared" ref="F115" si="22">+SUM(F116:F118)</f>
        <v>9812</v>
      </c>
      <c r="G115" s="3">
        <f t="shared" ref="G115" si="23">+SUM(G116:G118)</f>
        <v>9347</v>
      </c>
      <c r="H115" s="3">
        <f t="shared" ref="H115" si="24">+SUM(H116:H118)</f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" si="25">+SUM(B120:B122)</f>
        <v>3067</v>
      </c>
      <c r="C119" s="3">
        <f t="shared" ref="C119" si="26">+SUM(C120:C122)</f>
        <v>3785</v>
      </c>
      <c r="D119" s="3">
        <f t="shared" ref="D119" si="27">+SUM(D120:D122)</f>
        <v>4237</v>
      </c>
      <c r="E119" s="3">
        <f t="shared" ref="E119" si="28">+SUM(E120:E122)</f>
        <v>5134</v>
      </c>
      <c r="F119" s="3">
        <f t="shared" ref="F119" si="29">+SUM(F120:F122)</f>
        <v>6208</v>
      </c>
      <c r="G119" s="3">
        <f t="shared" ref="G119" si="30">+SUM(G120:G122)</f>
        <v>6679</v>
      </c>
      <c r="H119" s="3">
        <f t="shared" ref="H119" si="31">+SUM(H120:H122)</f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157</v>
      </c>
      <c r="B123" s="3">
        <f t="shared" ref="B123" si="32">+SUM(B124:B126)</f>
        <v>4653</v>
      </c>
      <c r="C123" s="3">
        <f t="shared" ref="C123" si="33">+SUM(C124:C126)</f>
        <v>4317</v>
      </c>
      <c r="D123" s="3">
        <f t="shared" ref="D123" si="34">+SUM(D124:D126)</f>
        <v>4737</v>
      </c>
      <c r="E123" s="3">
        <f t="shared" ref="E123" si="35">+SUM(E124:E126)</f>
        <v>5166</v>
      </c>
      <c r="F123" s="3">
        <f t="shared" ref="F123" si="36">+SUM(F124:F126)</f>
        <v>5254</v>
      </c>
      <c r="G123" s="3">
        <f t="shared" ref="G123" si="37">+SUM(G124:G126)</f>
        <v>5028</v>
      </c>
      <c r="H123" s="3">
        <f t="shared" ref="H123" si="38">+SUM(H124:H126)</f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39">+B111+B115+B119+B123+B127</f>
        <v>28701</v>
      </c>
      <c r="C128" s="5">
        <f t="shared" si="39"/>
        <v>30507</v>
      </c>
      <c r="D128" s="5">
        <f t="shared" si="39"/>
        <v>32233</v>
      </c>
      <c r="E128" s="5">
        <f t="shared" si="39"/>
        <v>34485</v>
      </c>
      <c r="F128" s="5">
        <f t="shared" si="39"/>
        <v>37218</v>
      </c>
      <c r="G128" s="5">
        <f t="shared" si="39"/>
        <v>35568</v>
      </c>
      <c r="H128" s="5">
        <f t="shared" si="39"/>
        <v>42293</v>
      </c>
      <c r="I128" s="5">
        <f t="shared" si="39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52" t="s">
        <v>152</v>
      </c>
      <c r="C130" s="52" t="s">
        <v>152</v>
      </c>
      <c r="D130" s="52" t="s">
        <v>152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52" t="s">
        <v>152</v>
      </c>
      <c r="C131" s="52" t="s">
        <v>152</v>
      </c>
      <c r="D131" s="52" t="s">
        <v>152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52" t="s">
        <v>152</v>
      </c>
      <c r="C132" s="52" t="s">
        <v>152</v>
      </c>
      <c r="D132" s="52" t="s">
        <v>152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52" t="s">
        <v>152</v>
      </c>
      <c r="C133" s="52" t="s">
        <v>152</v>
      </c>
      <c r="D133" s="52" t="s">
        <v>152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53">
        <v>-82</v>
      </c>
      <c r="C134" s="53">
        <v>-86</v>
      </c>
      <c r="D134" s="53">
        <v>75</v>
      </c>
      <c r="E134" s="53">
        <v>26</v>
      </c>
      <c r="F134" s="53">
        <v>-7</v>
      </c>
      <c r="G134" s="53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40">+B128+B129+B134</f>
        <v>30601</v>
      </c>
      <c r="C135" s="7">
        <f t="shared" si="40"/>
        <v>32376</v>
      </c>
      <c r="D135" s="7">
        <f t="shared" si="40"/>
        <v>34350</v>
      </c>
      <c r="E135" s="7">
        <f t="shared" si="40"/>
        <v>36397</v>
      </c>
      <c r="F135" s="7">
        <f t="shared" si="40"/>
        <v>39117</v>
      </c>
      <c r="G135" s="7">
        <f t="shared" si="40"/>
        <v>37403</v>
      </c>
      <c r="H135" s="7">
        <f t="shared" si="40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41">+C135-C2</f>
        <v>0</v>
      </c>
      <c r="D136" s="13">
        <f t="shared" si="41"/>
        <v>0</v>
      </c>
      <c r="E136" s="13">
        <f t="shared" si="41"/>
        <v>0</v>
      </c>
      <c r="F136" s="13">
        <f t="shared" si="41"/>
        <v>0</v>
      </c>
      <c r="G136" s="13">
        <f t="shared" si="41"/>
        <v>0</v>
      </c>
      <c r="H136" s="13">
        <f t="shared" si="41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156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157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42">+SUM(B138:B142)</f>
        <v>4813</v>
      </c>
      <c r="C143" s="5">
        <f t="shared" si="42"/>
        <v>5328</v>
      </c>
      <c r="D143" s="5">
        <f t="shared" si="42"/>
        <v>5192</v>
      </c>
      <c r="E143" s="5">
        <f t="shared" si="42"/>
        <v>5525</v>
      </c>
      <c r="F143" s="5">
        <f t="shared" si="42"/>
        <v>6357</v>
      </c>
      <c r="G143" s="5">
        <f t="shared" si="42"/>
        <v>4646</v>
      </c>
      <c r="H143" s="5">
        <f t="shared" si="42"/>
        <v>8641</v>
      </c>
      <c r="I143" s="5">
        <f t="shared" si="42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43">+SUM(B143:B145)</f>
        <v>4233</v>
      </c>
      <c r="C146" s="7">
        <f t="shared" ref="C146" si="44">+SUM(C143:C145)</f>
        <v>4642</v>
      </c>
      <c r="D146" s="7">
        <f t="shared" ref="D146" si="45">+SUM(D143:D145)</f>
        <v>4945</v>
      </c>
      <c r="E146" s="7">
        <f t="shared" ref="E146" si="46">+SUM(E143:E145)</f>
        <v>4379</v>
      </c>
      <c r="F146" s="7">
        <f t="shared" ref="F146" si="47">+SUM(F143:F145)</f>
        <v>4850</v>
      </c>
      <c r="G146" s="7">
        <f t="shared" ref="G146" si="48">+SUM(G143:G145)</f>
        <v>2976</v>
      </c>
      <c r="H146" s="7">
        <f t="shared" ref="H146" si="49">+SUM(H143:H145)</f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50">+B146-B10-B8</f>
        <v>0</v>
      </c>
      <c r="C147" s="13">
        <f t="shared" si="50"/>
        <v>0</v>
      </c>
      <c r="D147" s="13">
        <f t="shared" si="50"/>
        <v>0</v>
      </c>
      <c r="E147" s="13">
        <f t="shared" si="50"/>
        <v>0</v>
      </c>
      <c r="F147" s="13">
        <f t="shared" si="50"/>
        <v>0</v>
      </c>
      <c r="G147" s="13">
        <f t="shared" si="50"/>
        <v>0</v>
      </c>
      <c r="H147" s="13">
        <f t="shared" si="50"/>
        <v>0</v>
      </c>
      <c r="I147" s="13">
        <f t="shared" si="5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158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159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51">+SUM(B149:B153)</f>
        <v>2176</v>
      </c>
      <c r="C154" s="5">
        <f t="shared" si="51"/>
        <v>2458</v>
      </c>
      <c r="D154" s="5">
        <f t="shared" si="51"/>
        <v>2626</v>
      </c>
      <c r="E154" s="5">
        <f t="shared" si="51"/>
        <v>2889</v>
      </c>
      <c r="F154" s="5">
        <f t="shared" si="51"/>
        <v>2971</v>
      </c>
      <c r="G154" s="5">
        <f t="shared" si="51"/>
        <v>2870</v>
      </c>
      <c r="H154" s="5">
        <f t="shared" si="51"/>
        <v>2971</v>
      </c>
      <c r="I154" s="5">
        <f t="shared" si="5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52">+SUM(B154:B156)</f>
        <v>3011</v>
      </c>
      <c r="C157" s="7">
        <f t="shared" si="52"/>
        <v>3520</v>
      </c>
      <c r="D157" s="7">
        <f t="shared" si="52"/>
        <v>3989</v>
      </c>
      <c r="E157" s="7">
        <f t="shared" si="52"/>
        <v>4454</v>
      </c>
      <c r="F157" s="7">
        <f t="shared" si="52"/>
        <v>4744</v>
      </c>
      <c r="G157" s="7">
        <f t="shared" si="52"/>
        <v>4866</v>
      </c>
      <c r="H157" s="7">
        <f t="shared" si="5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53">+B157-B31</f>
        <v>0</v>
      </c>
      <c r="C158" s="13">
        <f t="shared" si="53"/>
        <v>0</v>
      </c>
      <c r="D158" s="13">
        <f t="shared" si="53"/>
        <v>0</v>
      </c>
      <c r="E158" s="13">
        <f t="shared" si="53"/>
        <v>0</v>
      </c>
      <c r="F158" s="13">
        <f t="shared" si="53"/>
        <v>0</v>
      </c>
      <c r="G158" s="13">
        <f t="shared" si="53"/>
        <v>0</v>
      </c>
      <c r="H158" s="13">
        <f t="shared" si="53"/>
        <v>0</v>
      </c>
      <c r="I158" s="13">
        <f t="shared" si="5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156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157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4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54">+SUM(B160:B164)</f>
        <v>790</v>
      </c>
      <c r="C165" s="5">
        <f t="shared" si="54"/>
        <v>840</v>
      </c>
      <c r="D165" s="5">
        <f t="shared" si="54"/>
        <v>784</v>
      </c>
      <c r="E165" s="5">
        <f t="shared" si="54"/>
        <v>847</v>
      </c>
      <c r="F165" s="5">
        <f t="shared" si="54"/>
        <v>724</v>
      </c>
      <c r="G165" s="5">
        <f t="shared" si="54"/>
        <v>756</v>
      </c>
      <c r="H165" s="5">
        <f t="shared" si="54"/>
        <v>677</v>
      </c>
      <c r="I165" s="5">
        <f t="shared" si="5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55">-(SUM(B165:B166)+B82)</f>
        <v>104</v>
      </c>
      <c r="C167" s="3">
        <f t="shared" si="55"/>
        <v>264</v>
      </c>
      <c r="D167" s="3">
        <f t="shared" si="55"/>
        <v>291</v>
      </c>
      <c r="E167" s="3">
        <f t="shared" si="55"/>
        <v>159</v>
      </c>
      <c r="F167" s="3">
        <f t="shared" si="55"/>
        <v>377</v>
      </c>
      <c r="G167" s="3">
        <f t="shared" si="55"/>
        <v>318</v>
      </c>
      <c r="H167" s="3">
        <f t="shared" si="55"/>
        <v>11</v>
      </c>
      <c r="I167" s="3">
        <f t="shared" si="55"/>
        <v>50</v>
      </c>
    </row>
    <row r="168" spans="1:9" ht="16" thickBot="1" x14ac:dyDescent="0.25">
      <c r="A168" s="6" t="s">
        <v>120</v>
      </c>
      <c r="B168" s="7">
        <f t="shared" ref="B168:H168" si="56">+SUM(B165:B167)</f>
        <v>963</v>
      </c>
      <c r="C168" s="7">
        <f t="shared" si="56"/>
        <v>1143</v>
      </c>
      <c r="D168" s="7">
        <f t="shared" si="56"/>
        <v>1105</v>
      </c>
      <c r="E168" s="7">
        <f t="shared" si="56"/>
        <v>1028</v>
      </c>
      <c r="F168" s="7">
        <f t="shared" si="56"/>
        <v>1119</v>
      </c>
      <c r="G168" s="7">
        <f t="shared" si="56"/>
        <v>1086</v>
      </c>
      <c r="H168" s="7">
        <f t="shared" si="5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57">+B168+B82</f>
        <v>0</v>
      </c>
      <c r="C169" s="13">
        <f t="shared" si="57"/>
        <v>0</v>
      </c>
      <c r="D169" s="13">
        <f t="shared" si="57"/>
        <v>0</v>
      </c>
      <c r="E169" s="13">
        <f t="shared" si="57"/>
        <v>0</v>
      </c>
      <c r="F169" s="13">
        <f t="shared" si="57"/>
        <v>0</v>
      </c>
      <c r="G169" s="13">
        <f t="shared" si="57"/>
        <v>0</v>
      </c>
      <c r="H169" s="13">
        <f t="shared" si="57"/>
        <v>0</v>
      </c>
      <c r="I169" s="13">
        <f t="shared" si="5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156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160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58">+SUM(B171:B175)</f>
        <v>513</v>
      </c>
      <c r="C176" s="5">
        <f t="shared" si="58"/>
        <v>538</v>
      </c>
      <c r="D176" s="5">
        <f t="shared" si="58"/>
        <v>587</v>
      </c>
      <c r="E176" s="5">
        <f t="shared" si="58"/>
        <v>604</v>
      </c>
      <c r="F176" s="5">
        <f t="shared" si="58"/>
        <v>558</v>
      </c>
      <c r="G176" s="5">
        <f t="shared" si="58"/>
        <v>584</v>
      </c>
      <c r="H176" s="5">
        <f t="shared" si="58"/>
        <v>577</v>
      </c>
      <c r="I176" s="5">
        <f t="shared" si="5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59">+SUM(B176:B178)</f>
        <v>606</v>
      </c>
      <c r="C179" s="7">
        <f t="shared" si="59"/>
        <v>649</v>
      </c>
      <c r="D179" s="7">
        <f t="shared" si="59"/>
        <v>706</v>
      </c>
      <c r="E179" s="7">
        <f t="shared" si="59"/>
        <v>747</v>
      </c>
      <c r="F179" s="7">
        <f t="shared" si="59"/>
        <v>705</v>
      </c>
      <c r="G179" s="7">
        <f t="shared" si="59"/>
        <v>721</v>
      </c>
      <c r="H179" s="7">
        <f t="shared" si="5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60">+B179-B66</f>
        <v>0</v>
      </c>
      <c r="C180" s="13">
        <f t="shared" si="60"/>
        <v>0</v>
      </c>
      <c r="D180" s="13">
        <f t="shared" si="60"/>
        <v>0</v>
      </c>
      <c r="E180" s="13">
        <f t="shared" si="60"/>
        <v>0</v>
      </c>
      <c r="F180" s="13">
        <f t="shared" si="60"/>
        <v>0</v>
      </c>
      <c r="G180" s="13">
        <f t="shared" si="60"/>
        <v>0</v>
      </c>
      <c r="H180" s="13">
        <f t="shared" si="60"/>
        <v>0</v>
      </c>
      <c r="I180" s="13">
        <f t="shared" si="6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61">(D111-C111)/C111</f>
        <v>3.061500948252506E-2</v>
      </c>
      <c r="E183" s="34">
        <f t="shared" si="61"/>
        <v>-2.3725026288117772E-2</v>
      </c>
      <c r="F183" s="34">
        <f t="shared" si="61"/>
        <v>7.0481319421070346E-2</v>
      </c>
      <c r="G183" s="34">
        <f t="shared" si="61"/>
        <v>-8.9171173437303478E-2</v>
      </c>
      <c r="H183" s="34">
        <f t="shared" si="6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62">(C112-B112)/B112</f>
        <v>9.3228309428638606E-2</v>
      </c>
      <c r="D184" s="34">
        <f t="shared" si="62"/>
        <v>4.1402301322722872E-2</v>
      </c>
      <c r="E184" s="34">
        <f t="shared" si="62"/>
        <v>-3.7381247418422137E-2</v>
      </c>
      <c r="F184" s="34">
        <f t="shared" si="62"/>
        <v>7.7558463848959452E-2</v>
      </c>
      <c r="G184" s="34">
        <f t="shared" si="62"/>
        <v>-7.1279243404678949E-2</v>
      </c>
      <c r="H184" s="34">
        <f t="shared" si="6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62"/>
        <v>7.6190476190476197E-2</v>
      </c>
      <c r="D185" s="34">
        <f t="shared" si="62"/>
        <v>2.9498525073746312E-2</v>
      </c>
      <c r="E185" s="34">
        <f t="shared" si="62"/>
        <v>1.0642652476463364E-2</v>
      </c>
      <c r="F185" s="34">
        <f t="shared" si="62"/>
        <v>6.5208586472255969E-2</v>
      </c>
      <c r="G185" s="34">
        <f t="shared" si="62"/>
        <v>-0.11806083650190113</v>
      </c>
      <c r="H185" s="34">
        <f t="shared" si="6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62"/>
        <v>-0.12742718446601942</v>
      </c>
      <c r="D186" s="34">
        <f t="shared" si="62"/>
        <v>-0.10152990264255911</v>
      </c>
      <c r="E186" s="34">
        <f t="shared" si="62"/>
        <v>-7.8947368421052627E-2</v>
      </c>
      <c r="F186" s="34">
        <f t="shared" si="62"/>
        <v>3.3613445378151263E-3</v>
      </c>
      <c r="G186" s="34">
        <f t="shared" si="62"/>
        <v>-0.135678391959799</v>
      </c>
      <c r="H186" s="34">
        <f t="shared" si="62"/>
        <v>-1.7441860465116279E-2</v>
      </c>
      <c r="I186" s="30">
        <v>0.25</v>
      </c>
    </row>
    <row r="187" spans="1:9" x14ac:dyDescent="0.2">
      <c r="A187" s="33" t="s">
        <v>161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62"/>
        <v>0.15959849435382686</v>
      </c>
      <c r="F187" s="34">
        <f t="shared" si="62"/>
        <v>6.1674962129409219E-2</v>
      </c>
      <c r="G187" s="34">
        <f t="shared" si="62"/>
        <v>-4.7390949857317573E-2</v>
      </c>
      <c r="H187" s="34">
        <f t="shared" si="6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63">(D116-C116)/C116</f>
        <v>2.9545905215149711E-2</v>
      </c>
      <c r="E188" s="34">
        <f t="shared" si="63"/>
        <v>0.13154853620955315</v>
      </c>
      <c r="F188" s="34">
        <f t="shared" si="63"/>
        <v>7.114893617021277E-2</v>
      </c>
      <c r="G188" s="34">
        <f t="shared" si="63"/>
        <v>-6.3721595423486418E-2</v>
      </c>
      <c r="H188" s="34">
        <f t="shared" si="6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63"/>
        <v>0.11447184737087017</v>
      </c>
      <c r="E189" s="34">
        <f t="shared" si="63"/>
        <v>0.22755741127348644</v>
      </c>
      <c r="F189" s="34">
        <f t="shared" si="63"/>
        <v>0.05</v>
      </c>
      <c r="G189" s="34">
        <f t="shared" si="63"/>
        <v>-1.101392938127632E-2</v>
      </c>
      <c r="H189" s="34">
        <f t="shared" si="6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63"/>
        <v>1.8617021276595744E-2</v>
      </c>
      <c r="E190" s="34">
        <f t="shared" si="63"/>
        <v>0.11488250652741515</v>
      </c>
      <c r="F190" s="34">
        <f t="shared" si="63"/>
        <v>1.1709601873536301E-2</v>
      </c>
      <c r="G190" s="34">
        <f t="shared" si="63"/>
        <v>-6.9444444444444448E-2</v>
      </c>
      <c r="H190" s="34">
        <f t="shared" si="6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63"/>
        <v>0.11941875825627477</v>
      </c>
      <c r="E191" s="34">
        <f t="shared" si="63"/>
        <v>0.21170639603493038</v>
      </c>
      <c r="F191" s="34">
        <f t="shared" si="63"/>
        <v>0.20919361121932217</v>
      </c>
      <c r="G191" s="34">
        <f t="shared" si="63"/>
        <v>7.5869845360824736E-2</v>
      </c>
      <c r="H191" s="34">
        <f t="shared" si="6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63"/>
        <v>0.12350904193920739</v>
      </c>
      <c r="E192" s="34">
        <f t="shared" si="63"/>
        <v>0.19726027397260273</v>
      </c>
      <c r="F192" s="34">
        <f t="shared" si="63"/>
        <v>0.21910755148741418</v>
      </c>
      <c r="G192" s="34">
        <f t="shared" si="63"/>
        <v>8.7517597372125763E-2</v>
      </c>
      <c r="H192" s="34">
        <f t="shared" si="6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63"/>
        <v>0.12606635071090047</v>
      </c>
      <c r="E193" s="34">
        <f t="shared" si="63"/>
        <v>0.26936026936026936</v>
      </c>
      <c r="F193" s="34">
        <f t="shared" si="63"/>
        <v>0.19893899204244031</v>
      </c>
      <c r="G193" s="34">
        <f t="shared" si="63"/>
        <v>4.8672566371681415E-2</v>
      </c>
      <c r="H193" s="34">
        <f t="shared" si="6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63"/>
        <v>-1.5267175572519083E-2</v>
      </c>
      <c r="E194" s="34">
        <f t="shared" si="63"/>
        <v>7.7519379844961239E-3</v>
      </c>
      <c r="F194" s="34">
        <f t="shared" si="63"/>
        <v>6.1538461538461542E-2</v>
      </c>
      <c r="G194" s="34">
        <f t="shared" si="63"/>
        <v>7.2463768115942032E-2</v>
      </c>
      <c r="H194" s="34">
        <f t="shared" si="63"/>
        <v>0.31756756756756754</v>
      </c>
      <c r="I194" s="30">
        <v>-0.06</v>
      </c>
    </row>
    <row r="195" spans="1:9" x14ac:dyDescent="0.2">
      <c r="A195" s="33" t="s">
        <v>162</v>
      </c>
      <c r="B195" s="34">
        <v>-0.01</v>
      </c>
      <c r="C195" s="34">
        <v>-0.02</v>
      </c>
      <c r="D195" s="34">
        <f t="shared" si="63"/>
        <v>9.7289784572619872E-2</v>
      </c>
      <c r="E195" s="34">
        <f t="shared" si="63"/>
        <v>9.0563647878404055E-2</v>
      </c>
      <c r="F195" s="34">
        <f t="shared" si="63"/>
        <v>1.7034456058846303E-2</v>
      </c>
      <c r="G195" s="34">
        <f t="shared" si="63"/>
        <v>-4.3014845831747243E-2</v>
      </c>
      <c r="H195" s="34">
        <f t="shared" si="6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63"/>
        <v>0.12116040955631399</v>
      </c>
      <c r="E196" s="34">
        <f t="shared" si="63"/>
        <v>8.8280060882800604E-2</v>
      </c>
      <c r="F196" s="34">
        <f t="shared" si="63"/>
        <v>1.3146853146853148E-2</v>
      </c>
      <c r="G196" s="34">
        <f t="shared" si="63"/>
        <v>-4.7763666482606291E-2</v>
      </c>
      <c r="H196" s="34">
        <f t="shared" si="6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63"/>
        <v>6.087735004476276E-2</v>
      </c>
      <c r="E197" s="34">
        <f t="shared" si="63"/>
        <v>0.13670886075949368</v>
      </c>
      <c r="F197" s="34">
        <f t="shared" si="63"/>
        <v>3.5634743875278395E-2</v>
      </c>
      <c r="G197" s="34">
        <f t="shared" si="63"/>
        <v>-2.1505376344086023E-2</v>
      </c>
      <c r="H197" s="34">
        <f t="shared" si="6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63"/>
        <v>-1.1111111111111112E-2</v>
      </c>
      <c r="E198" s="34">
        <f t="shared" si="63"/>
        <v>-8.6142322097378279E-2</v>
      </c>
      <c r="F198" s="34">
        <f t="shared" si="63"/>
        <v>-2.8688524590163935E-2</v>
      </c>
      <c r="G198" s="34">
        <f t="shared" si="63"/>
        <v>-9.7046413502109699E-2</v>
      </c>
      <c r="H198" s="34">
        <f t="shared" si="6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63"/>
        <v>0</v>
      </c>
      <c r="E199" s="34">
        <f t="shared" si="63"/>
        <v>0.20547945205479451</v>
      </c>
      <c r="F199" s="34">
        <f t="shared" si="63"/>
        <v>-0.52272727272727271</v>
      </c>
      <c r="G199" s="34">
        <f t="shared" si="63"/>
        <v>-0.2857142857142857</v>
      </c>
      <c r="H199" s="34">
        <f t="shared" si="63"/>
        <v>-0.16666666666666666</v>
      </c>
      <c r="I199" s="34">
        <v>3.02</v>
      </c>
    </row>
    <row r="200" spans="1:9" x14ac:dyDescent="0.2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64">(E129-D129)/D129</f>
        <v>-7.6395690499510283E-2</v>
      </c>
      <c r="F201" s="34">
        <f t="shared" si="64"/>
        <v>1.0604453870625663E-2</v>
      </c>
      <c r="G201" s="34">
        <f t="shared" si="64"/>
        <v>-3.1479538300104928E-2</v>
      </c>
      <c r="H201" s="34">
        <f t="shared" si="64"/>
        <v>0.19447453954496208</v>
      </c>
      <c r="I201" s="34">
        <v>7.0000000000000007E-2</v>
      </c>
    </row>
    <row r="202" spans="1:9" x14ac:dyDescent="0.2">
      <c r="A202" s="31" t="s">
        <v>111</v>
      </c>
      <c r="B202" s="47" t="s">
        <v>152</v>
      </c>
      <c r="C202" s="47" t="s">
        <v>152</v>
      </c>
      <c r="D202" s="47" t="s">
        <v>152</v>
      </c>
      <c r="E202" s="47" t="s">
        <v>152</v>
      </c>
      <c r="F202" s="30">
        <f>(F130-E130)/E130</f>
        <v>2.9174425822470516E-2</v>
      </c>
      <c r="G202" s="30">
        <f t="shared" si="64"/>
        <v>-9.6501809408926411E-3</v>
      </c>
      <c r="H202" s="30">
        <f t="shared" si="64"/>
        <v>0.20950060901339829</v>
      </c>
      <c r="I202" s="30">
        <v>0.06</v>
      </c>
    </row>
    <row r="203" spans="1:9" x14ac:dyDescent="0.2">
      <c r="A203" s="31" t="s">
        <v>112</v>
      </c>
      <c r="B203" s="47" t="s">
        <v>152</v>
      </c>
      <c r="C203" s="47" t="s">
        <v>152</v>
      </c>
      <c r="D203" s="47" t="s">
        <v>152</v>
      </c>
      <c r="E203" s="47" t="s">
        <v>152</v>
      </c>
      <c r="F203" s="30">
        <f t="shared" ref="F203:H206" si="65">(F131-E131)/E131</f>
        <v>-0.18055555555555555</v>
      </c>
      <c r="G203" s="30">
        <f t="shared" si="65"/>
        <v>-0.24576271186440679</v>
      </c>
      <c r="H203" s="30">
        <f t="shared" si="65"/>
        <v>0.16853932584269662</v>
      </c>
      <c r="I203" s="30">
        <v>-0.03</v>
      </c>
    </row>
    <row r="204" spans="1:9" x14ac:dyDescent="0.2">
      <c r="A204" s="31" t="s">
        <v>113</v>
      </c>
      <c r="B204" s="47" t="s">
        <v>152</v>
      </c>
      <c r="C204" s="47" t="s">
        <v>152</v>
      </c>
      <c r="D204" s="47" t="s">
        <v>152</v>
      </c>
      <c r="E204" s="47" t="s">
        <v>152</v>
      </c>
      <c r="F204" s="30">
        <f t="shared" si="65"/>
        <v>-0.14285714285714285</v>
      </c>
      <c r="G204" s="30">
        <f t="shared" si="65"/>
        <v>4.1666666666666664E-2</v>
      </c>
      <c r="H204" s="30">
        <f t="shared" si="65"/>
        <v>0.16</v>
      </c>
      <c r="I204" s="30">
        <v>-0.16</v>
      </c>
    </row>
    <row r="205" spans="1:9" x14ac:dyDescent="0.2">
      <c r="A205" s="31" t="s">
        <v>118</v>
      </c>
      <c r="B205" s="47" t="s">
        <v>152</v>
      </c>
      <c r="C205" s="47" t="s">
        <v>152</v>
      </c>
      <c r="D205" s="47" t="s">
        <v>152</v>
      </c>
      <c r="E205" s="47" t="s">
        <v>152</v>
      </c>
      <c r="F205" s="30">
        <f t="shared" si="65"/>
        <v>2.9126213592233011E-2</v>
      </c>
      <c r="G205" s="30">
        <f t="shared" si="65"/>
        <v>-0.15094339622641509</v>
      </c>
      <c r="H205" s="30">
        <f t="shared" si="65"/>
        <v>-4.4444444444444446E-2</v>
      </c>
      <c r="I205" s="30">
        <v>0.42</v>
      </c>
    </row>
    <row r="206" spans="1:9" x14ac:dyDescent="0.2">
      <c r="A206" s="29" t="s">
        <v>106</v>
      </c>
      <c r="B206" s="55">
        <v>-0.28000000000000003</v>
      </c>
      <c r="C206" s="55">
        <v>0</v>
      </c>
      <c r="D206" s="55">
        <f>((D134-C134)/-C134)</f>
        <v>1.8720930232558139</v>
      </c>
      <c r="E206" s="55">
        <f>(E134-D134)/D134</f>
        <v>-0.65333333333333332</v>
      </c>
      <c r="F206" s="55">
        <f t="shared" si="65"/>
        <v>-1.2692307692307692</v>
      </c>
      <c r="G206" s="55">
        <f>(G134-F134)/-F134</f>
        <v>-0.5714285714285714</v>
      </c>
      <c r="H206" s="55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66">(E135-D135)/D135</f>
        <v>5.9592430858806403E-2</v>
      </c>
      <c r="F207" s="36">
        <f t="shared" si="66"/>
        <v>7.4731433909388134E-2</v>
      </c>
      <c r="G207" s="36">
        <f t="shared" si="66"/>
        <v>-4.3817266150267146E-2</v>
      </c>
      <c r="H207" s="36">
        <f t="shared" si="66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H123:I123 C123:G123 H129:I129" formulaRange="1"/>
    <ignoredError sqref="G206:H20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zoomScale="85" zoomScaleNormal="55" workbookViewId="0">
      <selection activeCell="R29" sqref="R2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136</v>
      </c>
      <c r="B3" s="58">
        <f>B21+B52+B83+B114+B145+B164+B199</f>
        <v>30601</v>
      </c>
      <c r="C3" s="58">
        <f t="shared" ref="C3:N3" si="2">C21+C52+C83+C114+C145+C164+C199</f>
        <v>32376</v>
      </c>
      <c r="D3" s="58">
        <f t="shared" si="2"/>
        <v>34350</v>
      </c>
      <c r="E3" s="58">
        <f t="shared" si="2"/>
        <v>36397</v>
      </c>
      <c r="F3" s="58">
        <f t="shared" si="2"/>
        <v>39117</v>
      </c>
      <c r="G3" s="58">
        <f t="shared" si="2"/>
        <v>37403</v>
      </c>
      <c r="H3" s="58">
        <f t="shared" si="2"/>
        <v>44538</v>
      </c>
      <c r="I3" s="58">
        <f t="shared" si="2"/>
        <v>46710</v>
      </c>
      <c r="J3" s="58">
        <f t="shared" si="2"/>
        <v>46587</v>
      </c>
      <c r="K3" s="58">
        <f t="shared" si="2"/>
        <v>46587</v>
      </c>
      <c r="L3" s="58">
        <f t="shared" si="2"/>
        <v>46587</v>
      </c>
      <c r="M3" s="58">
        <f t="shared" si="2"/>
        <v>46587</v>
      </c>
      <c r="N3" s="58">
        <f t="shared" si="2"/>
        <v>46587</v>
      </c>
      <c r="O3" t="s">
        <v>141</v>
      </c>
    </row>
    <row r="4" spans="1:15" x14ac:dyDescent="0.2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-2.6332691072575853E-3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C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142</v>
      </c>
    </row>
    <row r="6" spans="1:15" x14ac:dyDescent="0.2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128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0.16255607787580226</v>
      </c>
      <c r="K7" s="47">
        <f t="shared" si="9"/>
        <v>0.16255607787580226</v>
      </c>
      <c r="L7" s="47">
        <f t="shared" si="9"/>
        <v>0.16255607787580226</v>
      </c>
      <c r="M7" s="47">
        <f t="shared" si="9"/>
        <v>0.16255607787580226</v>
      </c>
      <c r="N7" s="47">
        <f t="shared" si="9"/>
        <v>0.16255607787580226</v>
      </c>
    </row>
    <row r="8" spans="1:15" x14ac:dyDescent="0.2">
      <c r="A8" s="41" t="s">
        <v>129</v>
      </c>
      <c r="B8" s="48">
        <f>B38+B69+B100+B131+B150+B185+B204</f>
        <v>606</v>
      </c>
      <c r="C8" s="48">
        <f t="shared" ref="C8:N8" si="10">C38+C69+C100+C131+C150+C185+C204</f>
        <v>649</v>
      </c>
      <c r="D8" s="48">
        <f t="shared" si="10"/>
        <v>706</v>
      </c>
      <c r="E8" s="48">
        <f t="shared" si="10"/>
        <v>747</v>
      </c>
      <c r="F8" s="48">
        <f t="shared" si="10"/>
        <v>705</v>
      </c>
      <c r="G8" s="48">
        <f t="shared" si="10"/>
        <v>721</v>
      </c>
      <c r="H8" s="48">
        <f t="shared" si="10"/>
        <v>744</v>
      </c>
      <c r="I8" s="48">
        <f t="shared" si="10"/>
        <v>717</v>
      </c>
      <c r="J8" s="48">
        <f>J38+J69+J100+J131+J150+J185+J204</f>
        <v>717</v>
      </c>
      <c r="K8" s="48">
        <f t="shared" si="10"/>
        <v>717</v>
      </c>
      <c r="L8" s="48">
        <f t="shared" si="10"/>
        <v>717</v>
      </c>
      <c r="M8" s="48">
        <f t="shared" si="10"/>
        <v>717</v>
      </c>
      <c r="N8" s="48">
        <f t="shared" si="10"/>
        <v>717</v>
      </c>
      <c r="O8" t="s">
        <v>143</v>
      </c>
    </row>
    <row r="9" spans="1:15" x14ac:dyDescent="0.2">
      <c r="A9" s="42" t="s">
        <v>126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">
      <c r="A10" s="42" t="s">
        <v>130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1.5390559598171163E-2</v>
      </c>
      <c r="K10" s="47">
        <f t="shared" si="14"/>
        <v>1.5390559598171163E-2</v>
      </c>
      <c r="L10" s="47">
        <f t="shared" si="14"/>
        <v>1.5390559598171163E-2</v>
      </c>
      <c r="M10" s="47">
        <f t="shared" si="14"/>
        <v>1.5390559598171163E-2</v>
      </c>
      <c r="N10" s="47">
        <f t="shared" si="14"/>
        <v>1.5390559598171163E-2</v>
      </c>
    </row>
    <row r="11" spans="1:15" x14ac:dyDescent="0.2">
      <c r="A11" s="41" t="s">
        <v>131</v>
      </c>
      <c r="B11" s="48">
        <f>B5-B8</f>
        <v>4233</v>
      </c>
      <c r="C11" s="48">
        <f t="shared" ref="C11:N11" si="15">C5-C8</f>
        <v>4642</v>
      </c>
      <c r="D11" s="48">
        <f t="shared" si="15"/>
        <v>4945</v>
      </c>
      <c r="E11" s="48">
        <f t="shared" si="15"/>
        <v>4379</v>
      </c>
      <c r="F11" s="48">
        <f t="shared" si="15"/>
        <v>4850</v>
      </c>
      <c r="G11" s="48">
        <f t="shared" si="15"/>
        <v>2976</v>
      </c>
      <c r="H11" s="48">
        <f t="shared" si="15"/>
        <v>6923</v>
      </c>
      <c r="I11" s="48">
        <f t="shared" si="15"/>
        <v>6856</v>
      </c>
      <c r="J11" s="48">
        <f t="shared" si="15"/>
        <v>6856</v>
      </c>
      <c r="K11" s="48">
        <f t="shared" si="15"/>
        <v>6856</v>
      </c>
      <c r="L11" s="48">
        <f t="shared" si="15"/>
        <v>6856</v>
      </c>
      <c r="M11" s="48">
        <f t="shared" si="15"/>
        <v>6856</v>
      </c>
      <c r="N11" s="48">
        <f t="shared" si="15"/>
        <v>6856</v>
      </c>
      <c r="O11" t="s">
        <v>144</v>
      </c>
    </row>
    <row r="12" spans="1:15" x14ac:dyDescent="0.2">
      <c r="A12" s="42" t="s">
        <v>126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2">
      <c r="A13" s="42" t="s">
        <v>128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0.14716551827763111</v>
      </c>
      <c r="K13" s="47">
        <f t="shared" si="19"/>
        <v>0.14716551827763111</v>
      </c>
      <c r="L13" s="47">
        <f t="shared" si="19"/>
        <v>0.14716551827763111</v>
      </c>
      <c r="M13" s="47">
        <f t="shared" si="19"/>
        <v>0.14716551827763111</v>
      </c>
      <c r="N13" s="47">
        <f t="shared" si="19"/>
        <v>0.14716551827763111</v>
      </c>
    </row>
    <row r="14" spans="1:15" x14ac:dyDescent="0.2">
      <c r="A14" s="41" t="s">
        <v>132</v>
      </c>
      <c r="B14" s="48">
        <f>B45+B76+B107+B138+B157+B192+B211</f>
        <v>963</v>
      </c>
      <c r="C14" s="48">
        <f t="shared" ref="C14:N14" si="20">C45+C76+C107+C138+C157+C192+C211</f>
        <v>1143</v>
      </c>
      <c r="D14" s="48">
        <f t="shared" si="20"/>
        <v>1105</v>
      </c>
      <c r="E14" s="48">
        <f t="shared" si="20"/>
        <v>1028</v>
      </c>
      <c r="F14" s="48">
        <f t="shared" si="20"/>
        <v>1119</v>
      </c>
      <c r="G14" s="48">
        <f t="shared" si="20"/>
        <v>1086</v>
      </c>
      <c r="H14" s="48">
        <f t="shared" si="20"/>
        <v>695</v>
      </c>
      <c r="I14" s="48">
        <f t="shared" si="20"/>
        <v>758</v>
      </c>
      <c r="J14" s="48">
        <f t="shared" si="20"/>
        <v>758</v>
      </c>
      <c r="K14" s="48">
        <f t="shared" si="20"/>
        <v>758</v>
      </c>
      <c r="L14" s="48">
        <f t="shared" si="20"/>
        <v>758</v>
      </c>
      <c r="M14" s="48">
        <f t="shared" si="20"/>
        <v>758</v>
      </c>
      <c r="N14" s="48">
        <f t="shared" si="20"/>
        <v>758</v>
      </c>
      <c r="O14" t="s">
        <v>145</v>
      </c>
    </row>
    <row r="15" spans="1:15" x14ac:dyDescent="0.2">
      <c r="A15" s="42" t="s">
        <v>126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2">
      <c r="A16" s="42" t="s">
        <v>130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1.6270633438512889E-2</v>
      </c>
      <c r="K16" s="47">
        <f t="shared" si="24"/>
        <v>1.6270633438512889E-2</v>
      </c>
      <c r="L16" s="47">
        <f t="shared" si="24"/>
        <v>1.6270633438512889E-2</v>
      </c>
      <c r="M16" s="47">
        <f t="shared" si="24"/>
        <v>1.6270633438512889E-2</v>
      </c>
      <c r="N16" s="47">
        <f t="shared" si="24"/>
        <v>1.6270633438512889E-2</v>
      </c>
    </row>
    <row r="17" spans="1:15" x14ac:dyDescent="0.2">
      <c r="A17" s="9" t="s">
        <v>140</v>
      </c>
      <c r="B17" s="48">
        <f>B48+B79+B110+B141+B160+B195+B214</f>
        <v>3011</v>
      </c>
      <c r="C17" s="48">
        <f t="shared" ref="C17:N17" si="25">C48+C79+C110+C141+C160+C195+C214</f>
        <v>3520</v>
      </c>
      <c r="D17" s="48">
        <f t="shared" si="25"/>
        <v>3989</v>
      </c>
      <c r="E17" s="48">
        <f t="shared" si="25"/>
        <v>4454</v>
      </c>
      <c r="F17" s="48">
        <f t="shared" si="25"/>
        <v>4744</v>
      </c>
      <c r="G17" s="48">
        <f t="shared" si="25"/>
        <v>4866</v>
      </c>
      <c r="H17" s="48">
        <f t="shared" si="25"/>
        <v>4904</v>
      </c>
      <c r="I17" s="48">
        <f t="shared" si="25"/>
        <v>4791</v>
      </c>
      <c r="J17" s="48">
        <f t="shared" si="25"/>
        <v>4742</v>
      </c>
      <c r="K17" s="48">
        <f t="shared" si="25"/>
        <v>4742</v>
      </c>
      <c r="L17" s="48">
        <f t="shared" si="25"/>
        <v>4742</v>
      </c>
      <c r="M17" s="48">
        <f t="shared" si="25"/>
        <v>4742</v>
      </c>
      <c r="N17" s="48">
        <f t="shared" si="25"/>
        <v>4742</v>
      </c>
      <c r="O17" t="s">
        <v>146</v>
      </c>
    </row>
    <row r="18" spans="1:15" x14ac:dyDescent="0.2">
      <c r="A18" s="42" t="s">
        <v>126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-1.0227509914422894E-2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2">
      <c r="A19" s="42" t="s">
        <v>130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0.10178805246098697</v>
      </c>
      <c r="K19" s="47">
        <f t="shared" si="29"/>
        <v>0.10178805246098697</v>
      </c>
      <c r="L19" s="47">
        <f t="shared" si="29"/>
        <v>0.10178805246098697</v>
      </c>
      <c r="M19" s="47">
        <f t="shared" si="29"/>
        <v>0.10178805246098697</v>
      </c>
      <c r="N19" s="47">
        <f t="shared" si="29"/>
        <v>0.10178805246098697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133</v>
      </c>
      <c r="B21" s="58">
        <f>+Historicals!B111</f>
        <v>13740</v>
      </c>
      <c r="C21" s="58">
        <f>+Historicals!C111</f>
        <v>14764</v>
      </c>
      <c r="D21" s="58">
        <f>+Historicals!D111</f>
        <v>15216</v>
      </c>
      <c r="E21" s="58">
        <f>+Historicals!E111</f>
        <v>14855</v>
      </c>
      <c r="F21" s="58">
        <f>+Historicals!F111</f>
        <v>15902</v>
      </c>
      <c r="G21" s="58">
        <f>+Historicals!G111</f>
        <v>14484</v>
      </c>
      <c r="H21" s="58">
        <f>+Historicals!H111</f>
        <v>17179</v>
      </c>
      <c r="I21" s="58">
        <f>+Historicals!I111</f>
        <v>18353</v>
      </c>
      <c r="J21" s="58">
        <f>+SUM(J23+J27+J31)</f>
        <v>18353</v>
      </c>
      <c r="K21" s="58">
        <f t="shared" ref="K21:N21" si="30">+SUM(K23+K27+K31)</f>
        <v>18353</v>
      </c>
      <c r="L21" s="58">
        <f t="shared" si="30"/>
        <v>18353</v>
      </c>
      <c r="M21" s="58">
        <f t="shared" si="30"/>
        <v>18353</v>
      </c>
      <c r="N21" s="58">
        <f t="shared" si="30"/>
        <v>18353</v>
      </c>
    </row>
    <row r="22" spans="1:15" x14ac:dyDescent="0.2">
      <c r="A22" s="44" t="s">
        <v>126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2">
      <c r="A23" s="45" t="s">
        <v>111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2">
      <c r="A24" s="44" t="s">
        <v>126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2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135</v>
      </c>
      <c r="B26" s="47" t="str">
        <f t="shared" ref="B26:H26" si="43">+IFERROR(B24-B25,"nm")</f>
        <v>nm</v>
      </c>
      <c r="C26" s="47">
        <f t="shared" si="43"/>
        <v>-2.7755575615628914E-17</v>
      </c>
      <c r="D26" s="47">
        <f t="shared" si="43"/>
        <v>6.2450045135165055E-17</v>
      </c>
      <c r="E26" s="47">
        <f t="shared" si="43"/>
        <v>-5.5511151231257827E-17</v>
      </c>
      <c r="F26" s="47">
        <f t="shared" si="43"/>
        <v>2.7755575615628914E-17</v>
      </c>
      <c r="G26" s="47">
        <f t="shared" si="43"/>
        <v>0</v>
      </c>
      <c r="H26" s="47">
        <f t="shared" si="43"/>
        <v>-5.5511151231257827E-17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112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2">
      <c r="A28" s="44" t="s">
        <v>126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2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2">
      <c r="A30" s="44" t="s">
        <v>135</v>
      </c>
      <c r="B30" s="47" t="str">
        <f t="shared" ref="B30" si="60">+IFERROR(B28-B29,"nm")</f>
        <v>nm</v>
      </c>
      <c r="C30" s="47">
        <f t="shared" ref="C30" si="61">+IFERROR(C28-C29,"nm")</f>
        <v>3.6190476190476141E-2</v>
      </c>
      <c r="D30" s="47">
        <f t="shared" ref="D30" si="62">+IFERROR(D28-D29,"nm")</f>
        <v>-4.7380141403426806E-5</v>
      </c>
      <c r="E30" s="47">
        <f t="shared" ref="E30" si="63">+IFERROR(E28-E29,"nm")</f>
        <v>-0.1209058837330898</v>
      </c>
      <c r="F30" s="47">
        <f t="shared" ref="F30" si="64">+IFERROR(F28-F29,"nm")</f>
        <v>-5.9403496979567455E-3</v>
      </c>
      <c r="G30" s="47">
        <f t="shared" ref="G30" si="65">+IFERROR(G28-G29,"nm")</f>
        <v>-5.4339241078414716E-2</v>
      </c>
      <c r="H30" s="47">
        <f t="shared" ref="H30" si="66">+IFERROR(H28-H29,"nm")</f>
        <v>-9.9105666749643384E-2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2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2">
      <c r="A32" s="44" t="s">
        <v>126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2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2">
      <c r="A34" s="44" t="s">
        <v>135</v>
      </c>
      <c r="B34" s="47" t="str">
        <f t="shared" ref="B34" si="84">+IFERROR(B32-B33,"nm")</f>
        <v>nm</v>
      </c>
      <c r="C34" s="47">
        <f t="shared" ref="C34" si="85">+IFERROR(C32-C33,"nm")</f>
        <v>0</v>
      </c>
      <c r="D34" s="47">
        <f t="shared" ref="D34" si="86">+IFERROR(D32-D33,"nm")</f>
        <v>-1.3877787807814457E-17</v>
      </c>
      <c r="E34" s="47">
        <f t="shared" ref="E34" si="87">+IFERROR(E32-E33,"nm")</f>
        <v>-2.7755575615628914E-17</v>
      </c>
      <c r="F34" s="47">
        <f t="shared" ref="F34" si="88">+IFERROR(F32-F33,"nm")</f>
        <v>-1.214306433183765E-17</v>
      </c>
      <c r="G34" s="47">
        <f t="shared" ref="G34" si="89">+IFERROR(G32-G33,"nm")</f>
        <v>-2.7755575615628914E-17</v>
      </c>
      <c r="H34" s="47">
        <f t="shared" ref="H34" si="90">+IFERROR(H32-H33,"nm")</f>
        <v>-3.1225022567582528E-17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2">
      <c r="A35" s="9" t="s">
        <v>127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2">
      <c r="A36" s="46" t="s">
        <v>126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2">
      <c r="A37" s="46" t="s">
        <v>128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2">
      <c r="A39" s="46" t="s">
        <v>126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2">
      <c r="A40" s="46" t="s">
        <v>130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2">
      <c r="A41" s="46" t="s">
        <v>139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2">
      <c r="A43" s="46" t="s">
        <v>126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2">
      <c r="A44" s="46" t="s">
        <v>128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2">
      <c r="A46" s="46" t="s">
        <v>126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2">
      <c r="A47" s="46" t="s">
        <v>130</v>
      </c>
      <c r="B47" s="47">
        <f t="shared" ref="B47:H47" si="145">+IFERROR(B45/B$21,"nm")</f>
        <v>1.5138282387190683E-2</v>
      </c>
      <c r="C47" s="47">
        <f t="shared" si="145"/>
        <v>1.6391221891086428E-2</v>
      </c>
      <c r="D47" s="47">
        <f t="shared" si="145"/>
        <v>1.4655625657202945E-2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2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2">
      <c r="A49" s="46" t="s">
        <v>126</v>
      </c>
      <c r="B49" s="47" t="str">
        <f t="shared" ref="B49" si="148">+IFERROR(B48/A48-1,"nm")</f>
        <v>nm</v>
      </c>
      <c r="C49" s="47">
        <f t="shared" ref="C49" si="149">+IFERROR(C48/B48-1,"nm")</f>
        <v>0.17405063291139244</v>
      </c>
      <c r="D49" s="47">
        <f t="shared" ref="D49" si="150">+IFERROR(D48/C48-1,"nm")</f>
        <v>0.10377358490566047</v>
      </c>
      <c r="E49" s="47">
        <f t="shared" ref="E49" si="151">+IFERROR(E48/D48-1,"nm")</f>
        <v>3.5409035409035505E-2</v>
      </c>
      <c r="F49" s="47">
        <f t="shared" ref="F49" si="152">+IFERROR(F48/E48-1,"nm")</f>
        <v>-4.0094339622641528E-2</v>
      </c>
      <c r="G49" s="47">
        <f t="shared" ref="G49" si="153">+IFERROR(G48/F48-1,"nm")</f>
        <v>-0.20761670761670759</v>
      </c>
      <c r="H49" s="47">
        <f t="shared" ref="H49" si="15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5">+K50+K51</f>
        <v>3.4817196098730456E-2</v>
      </c>
      <c r="L49" s="47">
        <f t="shared" ref="L49" si="156">+L50+L51</f>
        <v>3.4817196098730456E-2</v>
      </c>
      <c r="M49" s="47">
        <f t="shared" ref="M49" si="157">+M50+M51</f>
        <v>3.4817196098730456E-2</v>
      </c>
      <c r="N49" s="47">
        <f t="shared" ref="N49" si="158">+N50+N51</f>
        <v>3.4817196098730456E-2</v>
      </c>
    </row>
    <row r="50" spans="1:14" x14ac:dyDescent="0.2">
      <c r="A50" s="46" t="s">
        <v>130</v>
      </c>
      <c r="B50" s="47">
        <f t="shared" ref="B50:H50" si="159">+IFERROR(B48/B$21,"nm")</f>
        <v>4.599708879184862E-2</v>
      </c>
      <c r="C50" s="47">
        <f t="shared" si="159"/>
        <v>5.0257382823083174E-2</v>
      </c>
      <c r="D50" s="47">
        <f t="shared" si="159"/>
        <v>5.3824921135646686E-2</v>
      </c>
      <c r="E50" s="47">
        <f t="shared" si="159"/>
        <v>5.7085156512958597E-2</v>
      </c>
      <c r="F50" s="47">
        <f t="shared" si="159"/>
        <v>5.1188529744686205E-2</v>
      </c>
      <c r="G50" s="47">
        <f t="shared" si="159"/>
        <v>4.4531897265948632E-2</v>
      </c>
      <c r="H50" s="47">
        <f t="shared" si="15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0">+J50</f>
        <v>3.4817196098730456E-2</v>
      </c>
      <c r="L50" s="49">
        <f t="shared" si="160"/>
        <v>3.4817196098730456E-2</v>
      </c>
      <c r="M50" s="49">
        <f t="shared" si="160"/>
        <v>3.4817196098730456E-2</v>
      </c>
      <c r="N50" s="49">
        <f t="shared" si="160"/>
        <v>3.4817196098730456E-2</v>
      </c>
    </row>
    <row r="51" spans="1:14" x14ac:dyDescent="0.2">
      <c r="A51" s="43" t="s">
        <v>153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133</v>
      </c>
      <c r="B52" s="58">
        <f>B54+B58+B62</f>
        <v>7126</v>
      </c>
      <c r="C52" s="58">
        <f t="shared" ref="C52:I52" si="161">C54+C58+C62</f>
        <v>7568</v>
      </c>
      <c r="D52" s="58">
        <f t="shared" si="161"/>
        <v>7970</v>
      </c>
      <c r="E52" s="58">
        <f t="shared" si="161"/>
        <v>9242</v>
      </c>
      <c r="F52" s="58">
        <f t="shared" si="161"/>
        <v>9812</v>
      </c>
      <c r="G52" s="58">
        <f t="shared" si="161"/>
        <v>9347</v>
      </c>
      <c r="H52" s="58">
        <f t="shared" si="161"/>
        <v>11456</v>
      </c>
      <c r="I52" s="58">
        <f t="shared" si="161"/>
        <v>12479</v>
      </c>
      <c r="J52" s="58">
        <f>+SUM(J54+J58+J62)</f>
        <v>12479</v>
      </c>
      <c r="K52" s="58">
        <f t="shared" ref="K52:N52" si="162">+SUM(K54+K58+K62)</f>
        <v>12479</v>
      </c>
      <c r="L52" s="58">
        <f t="shared" si="162"/>
        <v>12479</v>
      </c>
      <c r="M52" s="58">
        <f t="shared" si="162"/>
        <v>12479</v>
      </c>
      <c r="N52" s="58">
        <f t="shared" si="162"/>
        <v>12479</v>
      </c>
    </row>
    <row r="53" spans="1:14" x14ac:dyDescent="0.2">
      <c r="A53" s="44" t="s">
        <v>126</v>
      </c>
      <c r="B53" s="47" t="str">
        <f t="shared" ref="B53" si="163">+IFERROR(B52/A52-1,"nm")</f>
        <v>nm</v>
      </c>
      <c r="C53" s="47">
        <f t="shared" ref="C53" si="164">+IFERROR(C52/B52-1,"nm")</f>
        <v>6.2026382262138746E-2</v>
      </c>
      <c r="D53" s="47">
        <f t="shared" ref="D53" si="165">+IFERROR(D52/C52-1,"nm")</f>
        <v>5.3118393234672379E-2</v>
      </c>
      <c r="E53" s="47">
        <f t="shared" ref="E53" si="166">+IFERROR(E52/D52-1,"nm")</f>
        <v>0.15959849435382689</v>
      </c>
      <c r="F53" s="47">
        <f t="shared" ref="F53" si="167">+IFERROR(F52/E52-1,"nm")</f>
        <v>6.1674962129409261E-2</v>
      </c>
      <c r="G53" s="47">
        <f t="shared" ref="G53" si="168">+IFERROR(G52/F52-1,"nm")</f>
        <v>-4.7390949857317621E-2</v>
      </c>
      <c r="H53" s="47">
        <f t="shared" ref="H53" si="169">+IFERROR(H52/G52-1,"nm")</f>
        <v>0.22563389322777372</v>
      </c>
      <c r="I53" s="47">
        <f>+IFERROR(I52/H52-1,"nm")</f>
        <v>8.9298184357541999E-2</v>
      </c>
      <c r="J53" s="47">
        <f t="shared" ref="J53" si="170">+IFERROR(J52/I52-1,"nm")</f>
        <v>0</v>
      </c>
      <c r="K53" s="47">
        <f t="shared" ref="K53" si="171">+IFERROR(K52/J52-1,"nm")</f>
        <v>0</v>
      </c>
      <c r="L53" s="47">
        <f t="shared" ref="L53" si="172">+IFERROR(L52/K52-1,"nm")</f>
        <v>0</v>
      </c>
      <c r="M53" s="47">
        <f t="shared" ref="M53" si="173">+IFERROR(M52/L52-1,"nm")</f>
        <v>0</v>
      </c>
      <c r="N53" s="47">
        <f t="shared" ref="N53" si="174">+IFERROR(N52/M52-1,"nm")</f>
        <v>0</v>
      </c>
    </row>
    <row r="54" spans="1:14" x14ac:dyDescent="0.2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">
      <c r="A55" s="44" t="s">
        <v>126</v>
      </c>
      <c r="B55" s="47" t="str">
        <f t="shared" ref="B55" si="179">+IFERROR(B54/A54-1,"nm")</f>
        <v>nm</v>
      </c>
      <c r="C55" s="47">
        <f t="shared" ref="C55" si="180">+IFERROR(C54/B54-1,"nm")</f>
        <v>7.2294280246651077E-2</v>
      </c>
      <c r="D55" s="47">
        <f t="shared" ref="D55" si="181">+IFERROR(D54/C54-1,"nm")</f>
        <v>2.9545905215149659E-2</v>
      </c>
      <c r="E55" s="47">
        <f t="shared" ref="E55" si="182">+IFERROR(E54/D54-1,"nm")</f>
        <v>0.1315485362095532</v>
      </c>
      <c r="F55" s="47">
        <f t="shared" ref="F55" si="183">+IFERROR(F54/E54-1,"nm")</f>
        <v>7.1148936170212673E-2</v>
      </c>
      <c r="G55" s="47">
        <f t="shared" ref="G55" si="184">+IFERROR(G54/F54-1,"nm")</f>
        <v>-6.3721595423486432E-2</v>
      </c>
      <c r="H55" s="47">
        <f t="shared" ref="H55" si="185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6">+K56+K57</f>
        <v>0</v>
      </c>
      <c r="L55" s="47">
        <f t="shared" si="186"/>
        <v>0</v>
      </c>
      <c r="M55" s="47">
        <f t="shared" si="186"/>
        <v>0</v>
      </c>
      <c r="N55" s="47">
        <f t="shared" si="186"/>
        <v>0</v>
      </c>
    </row>
    <row r="56" spans="1:14" x14ac:dyDescent="0.2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K57" si="187">+J56</f>
        <v>0</v>
      </c>
      <c r="L56" s="49">
        <f t="shared" ref="L56:L57" si="188">+K56</f>
        <v>0</v>
      </c>
      <c r="M56" s="49">
        <f t="shared" ref="M56:M57" si="189">+L56</f>
        <v>0</v>
      </c>
      <c r="N56" s="49">
        <f t="shared" ref="N56:N57" si="190">+M56</f>
        <v>0</v>
      </c>
    </row>
    <row r="57" spans="1:14" x14ac:dyDescent="0.2">
      <c r="A57" s="44" t="s">
        <v>135</v>
      </c>
      <c r="B57" s="47" t="str">
        <f t="shared" ref="B57:H57" si="191">+IFERROR(B55-B56,"nm")</f>
        <v>nm</v>
      </c>
      <c r="C57" s="47">
        <f t="shared" si="191"/>
        <v>3.2294280246651076E-2</v>
      </c>
      <c r="D57" s="47">
        <f t="shared" si="191"/>
        <v>-4.5409478485033961E-4</v>
      </c>
      <c r="E57" s="47">
        <f t="shared" si="191"/>
        <v>-4.514637904468044E-4</v>
      </c>
      <c r="F57" s="47">
        <f t="shared" si="191"/>
        <v>1.4893617021267958E-4</v>
      </c>
      <c r="G57" s="47">
        <f t="shared" si="191"/>
        <v>2.7840457651356898E-4</v>
      </c>
      <c r="H57" s="47">
        <f t="shared" si="191"/>
        <v>-4.0054310929960035E-5</v>
      </c>
      <c r="I57" s="47">
        <f>+IFERROR(I55-I56,"nm")</f>
        <v>-3.0028694404591022E-2</v>
      </c>
      <c r="J57" s="49">
        <v>0</v>
      </c>
      <c r="K57" s="49">
        <f t="shared" si="187"/>
        <v>0</v>
      </c>
      <c r="L57" s="49">
        <f t="shared" si="188"/>
        <v>0</v>
      </c>
      <c r="M57" s="49">
        <f t="shared" si="189"/>
        <v>0</v>
      </c>
      <c r="N57" s="49">
        <f t="shared" si="190"/>
        <v>0</v>
      </c>
    </row>
    <row r="58" spans="1:14" x14ac:dyDescent="0.2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">
      <c r="A59" s="44" t="s">
        <v>126</v>
      </c>
      <c r="B59" s="47" t="str">
        <f t="shared" ref="B59" si="196">+IFERROR(B58/A58-1,"nm")</f>
        <v>nm</v>
      </c>
      <c r="C59" s="47">
        <f t="shared" ref="C59" si="197">+IFERROR(C58/B58-1,"nm")</f>
        <v>4.7781569965870352E-2</v>
      </c>
      <c r="D59" s="47">
        <f t="shared" ref="D59" si="198">+IFERROR(D58/C58-1,"nm")</f>
        <v>0.11447184737087013</v>
      </c>
      <c r="E59" s="47">
        <f t="shared" ref="E59" si="199">+IFERROR(E58/D58-1,"nm")</f>
        <v>0.22755741127348639</v>
      </c>
      <c r="F59" s="47">
        <f t="shared" ref="F59" si="200">+IFERROR(F58/E58-1,"nm")</f>
        <v>5.0000000000000044E-2</v>
      </c>
      <c r="G59" s="47">
        <f t="shared" ref="G59" si="201">+IFERROR(G58/F58-1,"nm")</f>
        <v>-1.1013929381276322E-2</v>
      </c>
      <c r="H59" s="47">
        <f t="shared" ref="H59" si="202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3">+K60+K61</f>
        <v>0</v>
      </c>
      <c r="L59" s="47">
        <f t="shared" si="203"/>
        <v>0</v>
      </c>
      <c r="M59" s="47">
        <f t="shared" si="203"/>
        <v>0</v>
      </c>
      <c r="N59" s="47">
        <f t="shared" si="203"/>
        <v>0</v>
      </c>
    </row>
    <row r="60" spans="1:14" x14ac:dyDescent="0.2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K61" si="204">+J60</f>
        <v>0</v>
      </c>
      <c r="L60" s="49">
        <f t="shared" ref="L60:L61" si="205">+K60</f>
        <v>0</v>
      </c>
      <c r="M60" s="49">
        <f t="shared" ref="M60:M61" si="206">+L60</f>
        <v>0</v>
      </c>
      <c r="N60" s="49">
        <f t="shared" ref="N60:N61" si="207">+M60</f>
        <v>0</v>
      </c>
    </row>
    <row r="61" spans="1:14" x14ac:dyDescent="0.2">
      <c r="A61" s="44" t="s">
        <v>135</v>
      </c>
      <c r="B61" s="47" t="str">
        <f t="shared" ref="B61:H61" si="208">+IFERROR(B59-B60,"nm")</f>
        <v>nm</v>
      </c>
      <c r="C61" s="47">
        <f t="shared" si="208"/>
        <v>2.7781569965870351E-2</v>
      </c>
      <c r="D61" s="47">
        <f t="shared" si="208"/>
        <v>4.7184737087012374E-4</v>
      </c>
      <c r="E61" s="47">
        <f t="shared" si="208"/>
        <v>-4.425887265136208E-4</v>
      </c>
      <c r="F61" s="47">
        <f t="shared" si="208"/>
        <v>4.163336342344337E-17</v>
      </c>
      <c r="G61" s="47">
        <f t="shared" si="208"/>
        <v>-1.3929381276322345E-5</v>
      </c>
      <c r="H61" s="47">
        <f t="shared" si="208"/>
        <v>-1.2348509662635232E-4</v>
      </c>
      <c r="I61" s="47">
        <f>+IFERROR(I59-I60,"nm")</f>
        <v>-2.7117117117117034E-2</v>
      </c>
      <c r="J61" s="49">
        <v>0</v>
      </c>
      <c r="K61" s="49">
        <f t="shared" si="204"/>
        <v>0</v>
      </c>
      <c r="L61" s="49">
        <f t="shared" si="205"/>
        <v>0</v>
      </c>
      <c r="M61" s="49">
        <f t="shared" si="206"/>
        <v>0</v>
      </c>
      <c r="N61" s="49">
        <f t="shared" si="207"/>
        <v>0</v>
      </c>
    </row>
    <row r="62" spans="1:14" x14ac:dyDescent="0.2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">
      <c r="A63" s="44" t="s">
        <v>126</v>
      </c>
      <c r="B63" s="47" t="str">
        <f t="shared" ref="B63" si="213">+IFERROR(B62/A62-1,"nm")</f>
        <v>nm</v>
      </c>
      <c r="C63" s="47">
        <f t="shared" ref="C63" si="214">+IFERROR(C62/B62-1,"nm")</f>
        <v>1.0752688172043001E-2</v>
      </c>
      <c r="D63" s="47">
        <f t="shared" ref="D63" si="215">+IFERROR(D62/C62-1,"nm")</f>
        <v>1.8617021276595702E-2</v>
      </c>
      <c r="E63" s="47">
        <f t="shared" ref="E63" si="216">+IFERROR(E62/D62-1,"nm")</f>
        <v>0.11488250652741505</v>
      </c>
      <c r="F63" s="47">
        <f t="shared" ref="F63" si="217">+IFERROR(F62/E62-1,"nm")</f>
        <v>1.1709601873536313E-2</v>
      </c>
      <c r="G63" s="47">
        <f t="shared" ref="G63" si="218">+IFERROR(G62/F62-1,"nm")</f>
        <v>-6.944444444444442E-2</v>
      </c>
      <c r="H63" s="47">
        <f t="shared" ref="H63" si="219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20">+K64+K65</f>
        <v>0</v>
      </c>
      <c r="L63" s="47">
        <f t="shared" si="220"/>
        <v>0</v>
      </c>
      <c r="M63" s="47">
        <f t="shared" si="220"/>
        <v>0</v>
      </c>
      <c r="N63" s="47">
        <f t="shared" si="220"/>
        <v>0</v>
      </c>
    </row>
    <row r="64" spans="1:14" x14ac:dyDescent="0.2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K65" si="221">+J64</f>
        <v>0</v>
      </c>
      <c r="L64" s="49">
        <f t="shared" ref="L64:L65" si="222">+K64</f>
        <v>0</v>
      </c>
      <c r="M64" s="49">
        <f t="shared" ref="M64:M65" si="223">+L64</f>
        <v>0</v>
      </c>
      <c r="N64" s="49">
        <f t="shared" ref="N64:N65" si="224">+M64</f>
        <v>0</v>
      </c>
    </row>
    <row r="65" spans="1:14" x14ac:dyDescent="0.2">
      <c r="A65" s="44" t="s">
        <v>135</v>
      </c>
      <c r="B65" s="47" t="str">
        <f t="shared" ref="B65:H65" si="225">+IFERROR(B63-B64,"nm")</f>
        <v>nm</v>
      </c>
      <c r="C65" s="47">
        <f t="shared" si="225"/>
        <v>5.0752688172043002E-2</v>
      </c>
      <c r="D65" s="47">
        <f t="shared" si="225"/>
        <v>-3.8297872340429737E-4</v>
      </c>
      <c r="E65" s="47">
        <f t="shared" si="225"/>
        <v>-1.1749347258495357E-4</v>
      </c>
      <c r="F65" s="47">
        <f t="shared" si="225"/>
        <v>-2.9039812646368748E-4</v>
      </c>
      <c r="G65" s="47">
        <f t="shared" si="225"/>
        <v>-4.44444444444414E-4</v>
      </c>
      <c r="H65" s="47">
        <f t="shared" si="225"/>
        <v>-9.4527363184188085E-5</v>
      </c>
      <c r="I65" s="47">
        <f>+IFERROR(I63-I64,"nm")</f>
        <v>-1.8979591836734672E-2</v>
      </c>
      <c r="J65" s="49">
        <v>0</v>
      </c>
      <c r="K65" s="49">
        <f t="shared" si="221"/>
        <v>0</v>
      </c>
      <c r="L65" s="49">
        <f t="shared" si="222"/>
        <v>0</v>
      </c>
      <c r="M65" s="49">
        <f t="shared" si="223"/>
        <v>0</v>
      </c>
      <c r="N65" s="49">
        <f t="shared" si="224"/>
        <v>0</v>
      </c>
    </row>
    <row r="66" spans="1:14" x14ac:dyDescent="0.2">
      <c r="A66" s="9" t="s">
        <v>127</v>
      </c>
      <c r="B66" s="48">
        <f t="shared" ref="B66:I66" si="226">B69+B73</f>
        <v>1611</v>
      </c>
      <c r="C66" s="48">
        <f t="shared" si="226"/>
        <v>1872</v>
      </c>
      <c r="D66" s="48">
        <f t="shared" si="226"/>
        <v>1613</v>
      </c>
      <c r="E66" s="48">
        <f t="shared" si="226"/>
        <v>1703</v>
      </c>
      <c r="F66" s="48">
        <f t="shared" si="226"/>
        <v>2106</v>
      </c>
      <c r="G66" s="48">
        <f t="shared" si="226"/>
        <v>1673</v>
      </c>
      <c r="H66" s="48">
        <f t="shared" si="226"/>
        <v>2571</v>
      </c>
      <c r="I66" s="48">
        <f t="shared" si="226"/>
        <v>3427</v>
      </c>
      <c r="J66" s="48">
        <f>+J52*J68</f>
        <v>3427</v>
      </c>
      <c r="K66" s="48">
        <f t="shared" ref="K66:N66" si="227">+K52*K68</f>
        <v>3427</v>
      </c>
      <c r="L66" s="48">
        <f t="shared" si="227"/>
        <v>3427</v>
      </c>
      <c r="M66" s="48">
        <f t="shared" si="227"/>
        <v>3427</v>
      </c>
      <c r="N66" s="48">
        <f t="shared" si="227"/>
        <v>3427</v>
      </c>
    </row>
    <row r="67" spans="1:14" x14ac:dyDescent="0.2">
      <c r="A67" s="46" t="s">
        <v>126</v>
      </c>
      <c r="B67" s="47" t="str">
        <f t="shared" ref="B67" si="228">+IFERROR(B66/A66-1,"nm")</f>
        <v>nm</v>
      </c>
      <c r="C67" s="47">
        <f t="shared" ref="C67" si="229">+IFERROR(C66/B66-1,"nm")</f>
        <v>0.16201117318435765</v>
      </c>
      <c r="D67" s="47">
        <f t="shared" ref="D67" si="230">+IFERROR(D66/C66-1,"nm")</f>
        <v>-0.13835470085470081</v>
      </c>
      <c r="E67" s="47">
        <f t="shared" ref="E67" si="231">+IFERROR(E66/D66-1,"nm")</f>
        <v>5.5796652200867936E-2</v>
      </c>
      <c r="F67" s="47">
        <f t="shared" ref="F67" si="232">+IFERROR(F66/E66-1,"nm")</f>
        <v>0.23664122137404586</v>
      </c>
      <c r="G67" s="47">
        <f t="shared" ref="G67" si="233">+IFERROR(G66/F66-1,"nm")</f>
        <v>-0.20560303893637222</v>
      </c>
      <c r="H67" s="47">
        <f t="shared" ref="H67" si="234">+IFERROR(H66/G66-1,"nm")</f>
        <v>0.53676031081888831</v>
      </c>
      <c r="I67" s="47">
        <f>+IFERROR(I66/H66-1,"nm")</f>
        <v>0.33294437961882539</v>
      </c>
      <c r="J67" s="47">
        <f t="shared" ref="J67" si="235">+IFERROR(J66/I66-1,"nm")</f>
        <v>0</v>
      </c>
      <c r="K67" s="47">
        <f t="shared" ref="K67" si="236">+IFERROR(K66/J66-1,"nm")</f>
        <v>0</v>
      </c>
      <c r="L67" s="47">
        <f t="shared" ref="L67" si="237">+IFERROR(L66/K66-1,"nm")</f>
        <v>0</v>
      </c>
      <c r="M67" s="47">
        <f t="shared" ref="M67" si="238">+IFERROR(M66/L66-1,"nm")</f>
        <v>0</v>
      </c>
      <c r="N67" s="47">
        <f t="shared" ref="N67" si="239">+IFERROR(N66/M66-1,"nm")</f>
        <v>0</v>
      </c>
    </row>
    <row r="68" spans="1:14" x14ac:dyDescent="0.2">
      <c r="A68" s="46" t="s">
        <v>128</v>
      </c>
      <c r="B68" s="47">
        <f t="shared" ref="B68:I68" si="240">+IFERROR(B66/B$52,"nm")</f>
        <v>0.22607353353915241</v>
      </c>
      <c r="C68" s="47">
        <f t="shared" si="240"/>
        <v>0.24735729386892177</v>
      </c>
      <c r="D68" s="47">
        <f t="shared" si="240"/>
        <v>0.20238393977415309</v>
      </c>
      <c r="E68" s="47">
        <f t="shared" si="240"/>
        <v>0.18426747457260334</v>
      </c>
      <c r="F68" s="47">
        <f t="shared" si="240"/>
        <v>0.21463514064410924</v>
      </c>
      <c r="G68" s="47">
        <f t="shared" si="240"/>
        <v>0.17898791055953783</v>
      </c>
      <c r="H68" s="47">
        <f t="shared" si="240"/>
        <v>0.22442388268156424</v>
      </c>
      <c r="I68" s="47">
        <f t="shared" si="240"/>
        <v>0.27462136389133746</v>
      </c>
      <c r="J68" s="49">
        <f>+I68</f>
        <v>0.27462136389133746</v>
      </c>
      <c r="K68" s="49">
        <f t="shared" ref="K68" si="241">+J68</f>
        <v>0.27462136389133746</v>
      </c>
      <c r="L68" s="49">
        <f t="shared" ref="L68" si="242">+K68</f>
        <v>0.27462136389133746</v>
      </c>
      <c r="M68" s="49">
        <f t="shared" ref="M68" si="243">+L68</f>
        <v>0.27462136389133746</v>
      </c>
      <c r="N68" s="49">
        <f t="shared" ref="N68" si="244">+M68</f>
        <v>0.27462136389133746</v>
      </c>
    </row>
    <row r="69" spans="1:14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245">+K72*K79</f>
        <v>134</v>
      </c>
      <c r="L69" s="48">
        <f t="shared" si="245"/>
        <v>134</v>
      </c>
      <c r="M69" s="48">
        <f t="shared" si="245"/>
        <v>134</v>
      </c>
      <c r="N69" s="48">
        <f t="shared" si="245"/>
        <v>134</v>
      </c>
    </row>
    <row r="70" spans="1:14" x14ac:dyDescent="0.2">
      <c r="A70" s="46" t="s">
        <v>126</v>
      </c>
      <c r="B70" s="47" t="str">
        <f t="shared" ref="B70" si="246">+IFERROR(B69/A69-1,"nm")</f>
        <v>nm</v>
      </c>
      <c r="C70" s="47">
        <f t="shared" ref="C70" si="247">+IFERROR(C69/B69-1,"nm")</f>
        <v>-2.2988505747126409E-2</v>
      </c>
      <c r="D70" s="47">
        <f t="shared" ref="D70" si="248">+IFERROR(D69/C69-1,"nm")</f>
        <v>0.24705882352941178</v>
      </c>
      <c r="E70" s="47">
        <f t="shared" ref="E70" si="249">+IFERROR(E69/D69-1,"nm")</f>
        <v>9.4339622641509413E-2</v>
      </c>
      <c r="F70" s="47">
        <f t="shared" ref="F70" si="250">+IFERROR(F69/E69-1,"nm")</f>
        <v>-4.31034482758621E-2</v>
      </c>
      <c r="G70" s="47">
        <f t="shared" ref="G70" si="251">+IFERROR(G69/F69-1,"nm")</f>
        <v>0.18918918918918926</v>
      </c>
      <c r="H70" s="47">
        <f t="shared" ref="H70" si="252">+IFERROR(H69/G69-1,"nm")</f>
        <v>3.0303030303030276E-2</v>
      </c>
      <c r="I70" s="47">
        <f>+IFERROR(I69/H69-1,"nm")</f>
        <v>-1.4705882352941124E-2</v>
      </c>
      <c r="J70" s="47">
        <f t="shared" ref="J70" si="253">+IFERROR(J69/I69-1,"nm")</f>
        <v>0</v>
      </c>
      <c r="K70" s="47">
        <f t="shared" ref="K70" si="254">+IFERROR(K69/J69-1,"nm")</f>
        <v>0</v>
      </c>
      <c r="L70" s="47">
        <f t="shared" ref="L70" si="255">+IFERROR(L69/K69-1,"nm")</f>
        <v>0</v>
      </c>
      <c r="M70" s="47">
        <f t="shared" ref="M70" si="256">+IFERROR(M69/L69-1,"nm")</f>
        <v>0</v>
      </c>
      <c r="N70" s="47">
        <f t="shared" ref="N70" si="257">+IFERROR(N69/M69-1,"nm")</f>
        <v>0</v>
      </c>
    </row>
    <row r="71" spans="1:14" x14ac:dyDescent="0.2">
      <c r="A71" s="46" t="s">
        <v>130</v>
      </c>
      <c r="B71" s="47">
        <f t="shared" ref="B71:J71" si="258">+IFERROR(B69/B$52,"nm")</f>
        <v>1.2208812798203761E-2</v>
      </c>
      <c r="C71" s="47">
        <f t="shared" si="258"/>
        <v>1.1231501057082453E-2</v>
      </c>
      <c r="D71" s="47">
        <f t="shared" si="258"/>
        <v>1.3299874529485571E-2</v>
      </c>
      <c r="E71" s="47">
        <f t="shared" si="258"/>
        <v>1.2551395801774508E-2</v>
      </c>
      <c r="F71" s="47">
        <f t="shared" si="258"/>
        <v>1.1312678353037097E-2</v>
      </c>
      <c r="G71" s="47">
        <f t="shared" si="258"/>
        <v>1.4122178239007167E-2</v>
      </c>
      <c r="H71" s="47">
        <f t="shared" si="258"/>
        <v>1.1871508379888268E-2</v>
      </c>
      <c r="I71" s="47">
        <f t="shared" si="258"/>
        <v>1.0738039907043834E-2</v>
      </c>
      <c r="J71" s="47">
        <f t="shared" si="258"/>
        <v>1.0738039907043834E-2</v>
      </c>
      <c r="K71" s="47">
        <f t="shared" ref="K71:N71" si="259">+IFERROR(K69/K$21,"nm")</f>
        <v>7.3012586498120199E-3</v>
      </c>
      <c r="L71" s="47">
        <f t="shared" si="259"/>
        <v>7.3012586498120199E-3</v>
      </c>
      <c r="M71" s="47">
        <f t="shared" si="259"/>
        <v>7.3012586498120199E-3</v>
      </c>
      <c r="N71" s="47">
        <f t="shared" si="259"/>
        <v>7.3012586498120199E-3</v>
      </c>
    </row>
    <row r="72" spans="1:14" x14ac:dyDescent="0.2">
      <c r="A72" s="46" t="s">
        <v>139</v>
      </c>
      <c r="B72" s="47">
        <f t="shared" ref="B72:H72" si="260">+IFERROR(B69/B79,"nm")</f>
        <v>0.1746987951807229</v>
      </c>
      <c r="C72" s="47">
        <f t="shared" si="260"/>
        <v>0.13302034428794993</v>
      </c>
      <c r="D72" s="47">
        <f t="shared" si="260"/>
        <v>0.14950634696755993</v>
      </c>
      <c r="E72" s="47">
        <f t="shared" si="260"/>
        <v>0.13663133097762073</v>
      </c>
      <c r="F72" s="47">
        <f t="shared" si="260"/>
        <v>0.11948331539289558</v>
      </c>
      <c r="G72" s="47">
        <f t="shared" si="260"/>
        <v>0.14915254237288136</v>
      </c>
      <c r="H72" s="47">
        <f t="shared" si="26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1">+J72</f>
        <v>0.14565217391304347</v>
      </c>
      <c r="L72" s="49">
        <f t="shared" ref="L72" si="262">+K72</f>
        <v>0.14565217391304347</v>
      </c>
      <c r="M72" s="49">
        <f t="shared" ref="M72" si="263">+L72</f>
        <v>0.14565217391304347</v>
      </c>
      <c r="N72" s="49">
        <f t="shared" ref="N72" si="264">+M72</f>
        <v>0.14565217391304347</v>
      </c>
    </row>
    <row r="73" spans="1:14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">
      <c r="A74" s="46" t="s">
        <v>126</v>
      </c>
      <c r="B74" s="47" t="str">
        <f t="shared" ref="B74:H74" si="266">+IFERROR(B73/A73-1,"nm")</f>
        <v>nm</v>
      </c>
      <c r="C74" s="47">
        <f t="shared" si="266"/>
        <v>0.17257217847769035</v>
      </c>
      <c r="D74" s="47">
        <f t="shared" si="266"/>
        <v>-0.15668718522663683</v>
      </c>
      <c r="E74" s="47">
        <f t="shared" si="266"/>
        <v>5.3085600530855981E-2</v>
      </c>
      <c r="F74" s="47">
        <f t="shared" si="266"/>
        <v>0.25708884688090738</v>
      </c>
      <c r="G74" s="47">
        <f t="shared" si="266"/>
        <v>-0.22756892230576442</v>
      </c>
      <c r="H74" s="47">
        <f t="shared" si="266"/>
        <v>0.58014276443867629</v>
      </c>
      <c r="I74" s="47">
        <f>+IFERROR(I73/H73-1,"nm")</f>
        <v>0.3523613963039014</v>
      </c>
      <c r="J74" s="47">
        <f t="shared" ref="J74" si="267">+IFERROR(J73/I73-1,"nm")</f>
        <v>0</v>
      </c>
      <c r="K74" s="47">
        <f t="shared" ref="K74" si="268">+IFERROR(K73/J73-1,"nm")</f>
        <v>0</v>
      </c>
      <c r="L74" s="47">
        <f t="shared" ref="L74" si="269">+IFERROR(L73/K73-1,"nm")</f>
        <v>0</v>
      </c>
      <c r="M74" s="47">
        <f t="shared" ref="M74" si="270">+IFERROR(M73/L73-1,"nm")</f>
        <v>0</v>
      </c>
      <c r="N74" s="47">
        <f t="shared" ref="N74" si="271">+IFERROR(N73/M73-1,"nm")</f>
        <v>0</v>
      </c>
    </row>
    <row r="75" spans="1:14" x14ac:dyDescent="0.2">
      <c r="A75" s="46" t="s">
        <v>128</v>
      </c>
      <c r="B75" s="47">
        <f>+IFERROR(B73/B$52,"nm")</f>
        <v>0.21386472074094864</v>
      </c>
      <c r="C75" s="47">
        <f t="shared" ref="C75:I75" si="272">+IFERROR(C73/C$52,"nm")</f>
        <v>0.23612579281183932</v>
      </c>
      <c r="D75" s="47">
        <f t="shared" si="272"/>
        <v>0.1890840652446675</v>
      </c>
      <c r="E75" s="47">
        <f t="shared" si="272"/>
        <v>0.17171607877082881</v>
      </c>
      <c r="F75" s="47">
        <f t="shared" si="272"/>
        <v>0.20332246229107215</v>
      </c>
      <c r="G75" s="47">
        <f t="shared" si="272"/>
        <v>0.16486573232053064</v>
      </c>
      <c r="H75" s="47">
        <f t="shared" si="272"/>
        <v>0.21255237430167598</v>
      </c>
      <c r="I75" s="47">
        <f t="shared" si="272"/>
        <v>0.26388332398429359</v>
      </c>
      <c r="J75" s="47">
        <f>+IFERROR(J73/J$52,"nm")</f>
        <v>0.26388332398429359</v>
      </c>
      <c r="K75" s="47">
        <f t="shared" ref="K75:N75" si="273">+IFERROR(K73/K$21,"nm")</f>
        <v>0.17942570696888793</v>
      </c>
      <c r="L75" s="47">
        <f t="shared" si="273"/>
        <v>0.17942570696888793</v>
      </c>
      <c r="M75" s="47">
        <f t="shared" si="273"/>
        <v>0.17942570696888793</v>
      </c>
      <c r="N75" s="47">
        <f t="shared" si="273"/>
        <v>0.17942570696888793</v>
      </c>
    </row>
    <row r="76" spans="1:14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274">+K52*K78</f>
        <v>196.99999999999997</v>
      </c>
      <c r="L76" s="48">
        <f t="shared" si="274"/>
        <v>196.99999999999997</v>
      </c>
      <c r="M76" s="48">
        <f t="shared" si="274"/>
        <v>196.99999999999997</v>
      </c>
      <c r="N76" s="48">
        <f t="shared" si="274"/>
        <v>196.99999999999997</v>
      </c>
    </row>
    <row r="77" spans="1:14" x14ac:dyDescent="0.2">
      <c r="A77" s="46" t="s">
        <v>126</v>
      </c>
      <c r="B77" s="47" t="str">
        <f t="shared" ref="B77" si="275">+IFERROR(B76/A76-1,"nm")</f>
        <v>nm</v>
      </c>
      <c r="C77" s="47">
        <f t="shared" ref="C77" si="276">+IFERROR(C76/B76-1,"nm")</f>
        <v>-8.4745762711864181E-3</v>
      </c>
      <c r="D77" s="47">
        <f t="shared" ref="D77" si="277">+IFERROR(D76/C76-1,"nm")</f>
        <v>-0.26068376068376065</v>
      </c>
      <c r="E77" s="47">
        <f t="shared" ref="E77" si="278">+IFERROR(E76/D76-1,"nm")</f>
        <v>0.38728323699421963</v>
      </c>
      <c r="F77" s="47">
        <f t="shared" ref="F77" si="279">+IFERROR(F76/E76-1,"nm")</f>
        <v>-2.9166666666666674E-2</v>
      </c>
      <c r="G77" s="47">
        <f t="shared" ref="G77" si="280">+IFERROR(G76/F76-1,"nm")</f>
        <v>-0.40343347639484983</v>
      </c>
      <c r="H77" s="47">
        <f t="shared" ref="H77" si="281">+IFERROR(H76/G76-1,"nm")</f>
        <v>0.10071942446043169</v>
      </c>
      <c r="I77" s="47">
        <f>+IFERROR(I76/H76-1,"nm")</f>
        <v>0.28758169934640532</v>
      </c>
      <c r="J77" s="47">
        <f t="shared" ref="J77" si="282">+IFERROR(J76/I76-1,"nm")</f>
        <v>-1.1102230246251565E-16</v>
      </c>
      <c r="K77" s="47">
        <f t="shared" ref="K77" si="283">+IFERROR(K76/J76-1,"nm")</f>
        <v>0</v>
      </c>
      <c r="L77" s="47">
        <f t="shared" ref="L77" si="284">+IFERROR(L76/K76-1,"nm")</f>
        <v>0</v>
      </c>
      <c r="M77" s="47">
        <f t="shared" ref="M77" si="285">+IFERROR(M76/L76-1,"nm")</f>
        <v>0</v>
      </c>
      <c r="N77" s="47">
        <f t="shared" ref="N77" si="286">+IFERROR(N76/M76-1,"nm")</f>
        <v>0</v>
      </c>
    </row>
    <row r="78" spans="1:14" x14ac:dyDescent="0.2">
      <c r="A78" s="46" t="s">
        <v>130</v>
      </c>
      <c r="B78" s="47">
        <f>+IFERROR(B76/B$52,"nm")</f>
        <v>3.3118158854897557E-2</v>
      </c>
      <c r="C78" s="47">
        <f t="shared" ref="C78:I78" si="287">+IFERROR(C76/C$52,"nm")</f>
        <v>3.0919661733615222E-2</v>
      </c>
      <c r="D78" s="47">
        <f t="shared" si="287"/>
        <v>2.1706398996235884E-2</v>
      </c>
      <c r="E78" s="47">
        <f t="shared" si="287"/>
        <v>2.5968405107119671E-2</v>
      </c>
      <c r="F78" s="47">
        <f t="shared" si="287"/>
        <v>2.3746432939258051E-2</v>
      </c>
      <c r="G78" s="47">
        <f t="shared" si="287"/>
        <v>1.4871081630469669E-2</v>
      </c>
      <c r="H78" s="47">
        <f t="shared" si="287"/>
        <v>1.3355446927374302E-2</v>
      </c>
      <c r="I78" s="47">
        <f t="shared" si="287"/>
        <v>1.5786521355877874E-2</v>
      </c>
      <c r="J78" s="49">
        <f>+I78</f>
        <v>1.5786521355877874E-2</v>
      </c>
      <c r="K78" s="49">
        <f t="shared" ref="K78" si="288">+J78</f>
        <v>1.5786521355877874E-2</v>
      </c>
      <c r="L78" s="49">
        <f t="shared" ref="L78" si="289">+K78</f>
        <v>1.5786521355877874E-2</v>
      </c>
      <c r="M78" s="49">
        <f t="shared" ref="M78" si="290">+L78</f>
        <v>1.5786521355877874E-2</v>
      </c>
      <c r="N78" s="49">
        <f t="shared" ref="N78" si="291">+M78</f>
        <v>1.5786521355877874E-2</v>
      </c>
    </row>
    <row r="79" spans="1:14" x14ac:dyDescent="0.2">
      <c r="A79" s="9" t="s">
        <v>140</v>
      </c>
      <c r="B79" s="60">
        <f>Historicals!B150</f>
        <v>498</v>
      </c>
      <c r="C79" s="60">
        <f>Historicals!C150</f>
        <v>639</v>
      </c>
      <c r="D79" s="60">
        <f>Historicals!D150</f>
        <v>709</v>
      </c>
      <c r="E79" s="60">
        <f>Historicals!E150</f>
        <v>849</v>
      </c>
      <c r="F79" s="60">
        <f>Historicals!F150</f>
        <v>929</v>
      </c>
      <c r="G79" s="60">
        <f>Historicals!G150</f>
        <v>885</v>
      </c>
      <c r="H79" s="60">
        <f>Historicals!H150</f>
        <v>982</v>
      </c>
      <c r="I79" s="60">
        <f>Historicals!I150</f>
        <v>920</v>
      </c>
      <c r="J79" s="48">
        <f>+J52*J81</f>
        <v>920.00000000000011</v>
      </c>
      <c r="K79" s="48">
        <f t="shared" ref="K79:N79" si="292">+K52*K81</f>
        <v>920.00000000000011</v>
      </c>
      <c r="L79" s="48">
        <f t="shared" si="292"/>
        <v>920.00000000000011</v>
      </c>
      <c r="M79" s="48">
        <f t="shared" si="292"/>
        <v>920.00000000000011</v>
      </c>
      <c r="N79" s="48">
        <f t="shared" si="292"/>
        <v>920.00000000000011</v>
      </c>
    </row>
    <row r="80" spans="1:14" x14ac:dyDescent="0.2">
      <c r="A80" s="46" t="s">
        <v>126</v>
      </c>
      <c r="B80" s="47" t="str">
        <f t="shared" ref="B80" si="293">+IFERROR(B79/A79-1,"nm")</f>
        <v>nm</v>
      </c>
      <c r="C80" s="47">
        <f t="shared" ref="C80" si="294">+IFERROR(C79/B79-1,"nm")</f>
        <v>0.2831325301204819</v>
      </c>
      <c r="D80" s="47">
        <f t="shared" ref="D80" si="295">+IFERROR(D79/C79-1,"nm")</f>
        <v>0.10954616588419408</v>
      </c>
      <c r="E80" s="47">
        <f t="shared" ref="E80" si="296">+IFERROR(E79/D79-1,"nm")</f>
        <v>0.19746121297602248</v>
      </c>
      <c r="F80" s="47">
        <f t="shared" ref="F80" si="297">+IFERROR(F79/E79-1,"nm")</f>
        <v>9.4228504122497059E-2</v>
      </c>
      <c r="G80" s="47">
        <f t="shared" ref="G80" si="298">+IFERROR(G79/F79-1,"nm")</f>
        <v>-4.7362755651237931E-2</v>
      </c>
      <c r="H80" s="47">
        <f t="shared" ref="H80" si="299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0">+K81+K82</f>
        <v>7.37238560782114E-2</v>
      </c>
      <c r="L80" s="47">
        <f t="shared" si="300"/>
        <v>7.37238560782114E-2</v>
      </c>
      <c r="M80" s="47">
        <f t="shared" si="300"/>
        <v>7.37238560782114E-2</v>
      </c>
      <c r="N80" s="47">
        <f t="shared" si="300"/>
        <v>7.37238560782114E-2</v>
      </c>
    </row>
    <row r="81" spans="1:14" x14ac:dyDescent="0.2">
      <c r="A81" s="46" t="s">
        <v>130</v>
      </c>
      <c r="B81" s="47">
        <f>+IFERROR(B79/B$52,"nm")</f>
        <v>6.9884928431097393E-2</v>
      </c>
      <c r="C81" s="47">
        <f t="shared" ref="C81:I81" si="301">+IFERROR(C79/C$52,"nm")</f>
        <v>8.4434460887949259E-2</v>
      </c>
      <c r="D81" s="47">
        <f t="shared" si="301"/>
        <v>8.8958594730238399E-2</v>
      </c>
      <c r="E81" s="47">
        <f t="shared" si="301"/>
        <v>9.1863233066435832E-2</v>
      </c>
      <c r="F81" s="47">
        <f t="shared" si="301"/>
        <v>9.4679983693436609E-2</v>
      </c>
      <c r="G81" s="47">
        <f t="shared" si="301"/>
        <v>9.4682785920616241E-2</v>
      </c>
      <c r="H81" s="47">
        <f t="shared" si="301"/>
        <v>8.5719273743016758E-2</v>
      </c>
      <c r="I81" s="47">
        <f t="shared" si="301"/>
        <v>7.37238560782114E-2</v>
      </c>
      <c r="J81" s="49">
        <f>+I81</f>
        <v>7.37238560782114E-2</v>
      </c>
      <c r="K81" s="49">
        <f t="shared" ref="K81" si="302">+J81</f>
        <v>7.37238560782114E-2</v>
      </c>
      <c r="L81" s="49">
        <f t="shared" ref="L81" si="303">+K81</f>
        <v>7.37238560782114E-2</v>
      </c>
      <c r="M81" s="49">
        <f t="shared" ref="M81" si="304">+L81</f>
        <v>7.37238560782114E-2</v>
      </c>
      <c r="N81" s="49">
        <f t="shared" ref="N81" si="305">+M81</f>
        <v>7.37238560782114E-2</v>
      </c>
    </row>
    <row r="82" spans="1:14" x14ac:dyDescent="0.2">
      <c r="A82" s="43" t="s">
        <v>154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133</v>
      </c>
      <c r="B83" s="58">
        <f>B85+B89+B93</f>
        <v>3067</v>
      </c>
      <c r="C83" s="58">
        <f t="shared" ref="C83:I83" si="306">C85+C89+C93</f>
        <v>3785</v>
      </c>
      <c r="D83" s="58">
        <f t="shared" si="306"/>
        <v>4237</v>
      </c>
      <c r="E83" s="58">
        <f t="shared" si="306"/>
        <v>5134</v>
      </c>
      <c r="F83" s="58">
        <f t="shared" si="306"/>
        <v>6208</v>
      </c>
      <c r="G83" s="58">
        <f t="shared" si="306"/>
        <v>6679</v>
      </c>
      <c r="H83" s="58">
        <f t="shared" si="306"/>
        <v>8290</v>
      </c>
      <c r="I83" s="58">
        <f t="shared" si="306"/>
        <v>7547</v>
      </c>
      <c r="J83" s="58">
        <f>+SUM(J85+J89+J93)</f>
        <v>7547</v>
      </c>
      <c r="K83" s="58">
        <f t="shared" ref="K83:N83" si="307">+SUM(K85+K89+K93)</f>
        <v>7547</v>
      </c>
      <c r="L83" s="58">
        <f t="shared" si="307"/>
        <v>7547</v>
      </c>
      <c r="M83" s="58">
        <f t="shared" si="307"/>
        <v>7547</v>
      </c>
      <c r="N83" s="58">
        <f t="shared" si="307"/>
        <v>7547</v>
      </c>
    </row>
    <row r="84" spans="1:14" x14ac:dyDescent="0.2">
      <c r="A84" s="44" t="s">
        <v>126</v>
      </c>
      <c r="B84" s="47" t="str">
        <f t="shared" ref="B84" si="308">+IFERROR(B83/A83-1,"nm")</f>
        <v>nm</v>
      </c>
      <c r="C84" s="47">
        <f t="shared" ref="C84" si="309">+IFERROR(C83/B83-1,"nm")</f>
        <v>0.23410498858819695</v>
      </c>
      <c r="D84" s="47">
        <f t="shared" ref="D84" si="310">+IFERROR(D83/C83-1,"nm")</f>
        <v>0.11941875825627468</v>
      </c>
      <c r="E84" s="47">
        <f t="shared" ref="E84" si="311">+IFERROR(E83/D83-1,"nm")</f>
        <v>0.21170639603493036</v>
      </c>
      <c r="F84" s="47">
        <f t="shared" ref="F84" si="312">+IFERROR(F83/E83-1,"nm")</f>
        <v>0.20919361121932223</v>
      </c>
      <c r="G84" s="47">
        <f t="shared" ref="G84" si="313">+IFERROR(G83/F83-1,"nm")</f>
        <v>7.5869845360824639E-2</v>
      </c>
      <c r="H84" s="47">
        <f t="shared" ref="H84" si="314">+IFERROR(H83/G83-1,"nm")</f>
        <v>0.24120377301991325</v>
      </c>
      <c r="I84" s="47">
        <f>+IFERROR(I83/H83-1,"nm")</f>
        <v>-8.9626055488540413E-2</v>
      </c>
      <c r="J84" s="47">
        <f t="shared" ref="J84" si="315">+IFERROR(J83/I83-1,"nm")</f>
        <v>0</v>
      </c>
      <c r="K84" s="47">
        <f t="shared" ref="K84" si="316">+IFERROR(K83/J83-1,"nm")</f>
        <v>0</v>
      </c>
      <c r="L84" s="47">
        <f t="shared" ref="L84" si="317">+IFERROR(L83/K83-1,"nm")</f>
        <v>0</v>
      </c>
      <c r="M84" s="47">
        <f t="shared" ref="M84" si="318">+IFERROR(M83/L83-1,"nm")</f>
        <v>0</v>
      </c>
      <c r="N84" s="47">
        <f t="shared" ref="N84" si="319">+IFERROR(N83/M83-1,"nm")</f>
        <v>0</v>
      </c>
    </row>
    <row r="85" spans="1:14" x14ac:dyDescent="0.2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" si="320">+J85*(1+K86)</f>
        <v>5416</v>
      </c>
      <c r="L85" s="3">
        <f t="shared" ref="L85" si="321">+K85*(1+L86)</f>
        <v>5416</v>
      </c>
      <c r="M85" s="3">
        <f t="shared" ref="M85" si="322">+L85*(1+M86)</f>
        <v>5416</v>
      </c>
      <c r="N85" s="3">
        <f t="shared" ref="N85" si="323">+M85*(1+N86)</f>
        <v>5416</v>
      </c>
    </row>
    <row r="86" spans="1:14" x14ac:dyDescent="0.2">
      <c r="A86" s="44" t="s">
        <v>126</v>
      </c>
      <c r="B86" s="47" t="str">
        <f t="shared" ref="B86" si="324">+IFERROR(B85/A85-1,"nm")</f>
        <v>nm</v>
      </c>
      <c r="C86" s="47">
        <f t="shared" ref="C86" si="325">+IFERROR(C85/B85-1,"nm")</f>
        <v>0.28918650793650791</v>
      </c>
      <c r="D86" s="47">
        <f t="shared" ref="D86" si="326">+IFERROR(D85/C85-1,"nm")</f>
        <v>0.12350904193920731</v>
      </c>
      <c r="E86" s="47">
        <f t="shared" ref="E86" si="327">+IFERROR(E85/D85-1,"nm")</f>
        <v>0.19726027397260282</v>
      </c>
      <c r="F86" s="47">
        <f t="shared" ref="F86" si="328">+IFERROR(F85/E85-1,"nm")</f>
        <v>0.21910755148741412</v>
      </c>
      <c r="G86" s="47">
        <f t="shared" ref="G86" si="329">+IFERROR(G85/F85-1,"nm")</f>
        <v>8.7517597372125833E-2</v>
      </c>
      <c r="H86" s="47">
        <f t="shared" ref="H86" si="330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331">+K87+K88</f>
        <v>0</v>
      </c>
      <c r="L86" s="47">
        <f t="shared" si="331"/>
        <v>0</v>
      </c>
      <c r="M86" s="47">
        <f t="shared" si="331"/>
        <v>0</v>
      </c>
      <c r="N86" s="47">
        <f t="shared" si="331"/>
        <v>0</v>
      </c>
    </row>
    <row r="87" spans="1:14" x14ac:dyDescent="0.2">
      <c r="A87" s="44" t="s">
        <v>134</v>
      </c>
      <c r="B87" s="59">
        <v>0.26</v>
      </c>
      <c r="C87" s="59">
        <v>0.28999999999999998</v>
      </c>
      <c r="D87" s="59">
        <v>0.124</v>
      </c>
      <c r="E87" s="59">
        <v>0.19700000000000001</v>
      </c>
      <c r="F87" s="59">
        <v>0.219</v>
      </c>
      <c r="G87" s="59">
        <v>8.7999999999999995E-2</v>
      </c>
      <c r="H87" s="59">
        <v>0.24</v>
      </c>
      <c r="I87" s="59">
        <v>-0.1</v>
      </c>
      <c r="J87" s="49">
        <v>0</v>
      </c>
      <c r="K87" s="49">
        <f t="shared" ref="K87:K88" si="332">+J87</f>
        <v>0</v>
      </c>
      <c r="L87" s="49">
        <f t="shared" ref="L87:L88" si="333">+K87</f>
        <v>0</v>
      </c>
      <c r="M87" s="49">
        <f t="shared" ref="M87:M88" si="334">+L87</f>
        <v>0</v>
      </c>
      <c r="N87" s="49">
        <f t="shared" ref="N87:N88" si="335">+M87</f>
        <v>0</v>
      </c>
    </row>
    <row r="88" spans="1:14" x14ac:dyDescent="0.2">
      <c r="A88" s="44" t="s">
        <v>135</v>
      </c>
      <c r="B88" s="47" t="str">
        <f t="shared" ref="B88:H88" si="336">+IFERROR(B86-B87,"nm")</f>
        <v>nm</v>
      </c>
      <c r="C88" s="47">
        <f t="shared" si="336"/>
        <v>-8.134920634920717E-4</v>
      </c>
      <c r="D88" s="47">
        <f t="shared" si="336"/>
        <v>-4.9095806079269E-4</v>
      </c>
      <c r="E88" s="47">
        <f t="shared" si="336"/>
        <v>2.6027397260280916E-4</v>
      </c>
      <c r="F88" s="47">
        <f t="shared" si="336"/>
        <v>1.0755148741412035E-4</v>
      </c>
      <c r="G88" s="47">
        <f t="shared" si="336"/>
        <v>-4.8240262787416222E-4</v>
      </c>
      <c r="H88" s="47">
        <f t="shared" si="336"/>
        <v>1.2944983818763411E-4</v>
      </c>
      <c r="I88" s="47">
        <f>+IFERROR(I86-I87,"nm")</f>
        <v>4.2240779401530953E-2</v>
      </c>
      <c r="J88" s="49">
        <v>0</v>
      </c>
      <c r="K88" s="49">
        <f t="shared" si="332"/>
        <v>0</v>
      </c>
      <c r="L88" s="49">
        <f t="shared" si="333"/>
        <v>0</v>
      </c>
      <c r="M88" s="49">
        <f t="shared" si="334"/>
        <v>0</v>
      </c>
      <c r="N88" s="49">
        <f t="shared" si="335"/>
        <v>0</v>
      </c>
    </row>
    <row r="89" spans="1:14" x14ac:dyDescent="0.2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" si="337">+J89*(1+K90)</f>
        <v>1938</v>
      </c>
      <c r="L89" s="3">
        <f t="shared" ref="L89" si="338">+K89*(1+L90)</f>
        <v>1938</v>
      </c>
      <c r="M89" s="3">
        <f t="shared" ref="M89" si="339">+L89*(1+M90)</f>
        <v>1938</v>
      </c>
      <c r="N89" s="3">
        <f t="shared" ref="N89" si="340">+M89*(1+N90)</f>
        <v>1938</v>
      </c>
    </row>
    <row r="90" spans="1:14" x14ac:dyDescent="0.2">
      <c r="A90" s="44" t="s">
        <v>126</v>
      </c>
      <c r="B90" s="47" t="str">
        <f t="shared" ref="B90" si="341">+IFERROR(B89/A89-1,"nm")</f>
        <v>nm</v>
      </c>
      <c r="C90" s="47">
        <f t="shared" ref="C90" si="342">+IFERROR(C89/B89-1,"nm")</f>
        <v>0.14054054054054044</v>
      </c>
      <c r="D90" s="47">
        <f t="shared" ref="D90" si="343">+IFERROR(D89/C89-1,"nm")</f>
        <v>0.12606635071090055</v>
      </c>
      <c r="E90" s="47">
        <f t="shared" ref="E90" si="344">+IFERROR(E89/D89-1,"nm")</f>
        <v>0.26936026936026947</v>
      </c>
      <c r="F90" s="47">
        <f t="shared" ref="F90" si="345">+IFERROR(F89/E89-1,"nm")</f>
        <v>0.19893899204244025</v>
      </c>
      <c r="G90" s="47">
        <f t="shared" ref="G90" si="346">+IFERROR(G89/F89-1,"nm")</f>
        <v>4.8672566371681381E-2</v>
      </c>
      <c r="H90" s="47">
        <f t="shared" ref="H90" si="347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348">+K91+K92</f>
        <v>0</v>
      </c>
      <c r="L90" s="47">
        <f t="shared" si="348"/>
        <v>0</v>
      </c>
      <c r="M90" s="47">
        <f t="shared" si="348"/>
        <v>0</v>
      </c>
      <c r="N90" s="47">
        <f t="shared" si="348"/>
        <v>0</v>
      </c>
    </row>
    <row r="91" spans="1:14" x14ac:dyDescent="0.2">
      <c r="A91" s="44" t="s">
        <v>134</v>
      </c>
      <c r="B91" s="59">
        <v>0.06</v>
      </c>
      <c r="C91" s="59">
        <v>0.14000000000000001</v>
      </c>
      <c r="D91" s="59">
        <v>0.126</v>
      </c>
      <c r="E91" s="59">
        <v>0.26900000000000002</v>
      </c>
      <c r="F91" s="59">
        <v>0.19900000000000001</v>
      </c>
      <c r="G91" s="59">
        <v>4.9000000000000002E-2</v>
      </c>
      <c r="H91" s="59">
        <v>0.23799999999999999</v>
      </c>
      <c r="I91" s="59">
        <v>-0.21</v>
      </c>
      <c r="J91" s="49">
        <v>0</v>
      </c>
      <c r="K91" s="49">
        <f t="shared" ref="K91:K92" si="349">+J91</f>
        <v>0</v>
      </c>
      <c r="L91" s="49">
        <f t="shared" ref="L91:L92" si="350">+K91</f>
        <v>0</v>
      </c>
      <c r="M91" s="49">
        <f t="shared" ref="M91:M92" si="351">+L91</f>
        <v>0</v>
      </c>
      <c r="N91" s="49">
        <f t="shared" ref="N91:N92" si="352">+M91</f>
        <v>0</v>
      </c>
    </row>
    <row r="92" spans="1:14" x14ac:dyDescent="0.2">
      <c r="A92" s="44" t="s">
        <v>135</v>
      </c>
      <c r="B92" s="47" t="str">
        <f t="shared" ref="B92:H92" si="353">+IFERROR(B90-B91,"nm")</f>
        <v>nm</v>
      </c>
      <c r="C92" s="47">
        <f t="shared" si="353"/>
        <v>5.40540540540424E-4</v>
      </c>
      <c r="D92" s="47">
        <f t="shared" si="353"/>
        <v>6.6350710900553445E-5</v>
      </c>
      <c r="E92" s="47">
        <f t="shared" si="353"/>
        <v>3.6026936026944956E-4</v>
      </c>
      <c r="F92" s="47">
        <f t="shared" si="353"/>
        <v>-6.1007957559755521E-5</v>
      </c>
      <c r="G92" s="47">
        <f t="shared" si="353"/>
        <v>-3.2743362831862133E-4</v>
      </c>
      <c r="H92" s="47">
        <f t="shared" si="353"/>
        <v>-1.3080168776369305E-4</v>
      </c>
      <c r="I92" s="47">
        <f>+IFERROR(I90-I91,"nm")</f>
        <v>3.5734980826587132E-2</v>
      </c>
      <c r="J92" s="49">
        <v>0</v>
      </c>
      <c r="K92" s="49">
        <f t="shared" si="349"/>
        <v>0</v>
      </c>
      <c r="L92" s="49">
        <f t="shared" si="350"/>
        <v>0</v>
      </c>
      <c r="M92" s="49">
        <f t="shared" si="351"/>
        <v>0</v>
      </c>
      <c r="N92" s="49">
        <f t="shared" si="352"/>
        <v>0</v>
      </c>
    </row>
    <row r="93" spans="1:14" x14ac:dyDescent="0.2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" si="354">+J93*(1+K94)</f>
        <v>193</v>
      </c>
      <c r="L93" s="3">
        <f t="shared" ref="L93" si="355">+K93*(1+L94)</f>
        <v>193</v>
      </c>
      <c r="M93" s="3">
        <f t="shared" ref="M93" si="356">+L93*(1+M94)</f>
        <v>193</v>
      </c>
      <c r="N93" s="3">
        <f t="shared" ref="N93" si="357">+M93*(1+N94)</f>
        <v>193</v>
      </c>
    </row>
    <row r="94" spans="1:14" x14ac:dyDescent="0.2">
      <c r="A94" s="44" t="s">
        <v>126</v>
      </c>
      <c r="B94" s="47" t="str">
        <f t="shared" ref="B94" si="358">+IFERROR(B93/A93-1,"nm")</f>
        <v>nm</v>
      </c>
      <c r="C94" s="47">
        <f t="shared" ref="C94" si="359">+IFERROR(C93/B93-1,"nm")</f>
        <v>3.9682539682539764E-2</v>
      </c>
      <c r="D94" s="47">
        <f t="shared" ref="D94" si="360">+IFERROR(D93/C93-1,"nm")</f>
        <v>-1.5267175572519109E-2</v>
      </c>
      <c r="E94" s="47">
        <f t="shared" ref="E94" si="361">+IFERROR(E93/D93-1,"nm")</f>
        <v>7.7519379844961378E-3</v>
      </c>
      <c r="F94" s="47">
        <f t="shared" ref="F94" si="362">+IFERROR(F93/E93-1,"nm")</f>
        <v>6.1538461538461542E-2</v>
      </c>
      <c r="G94" s="47">
        <f t="shared" ref="G94" si="363">+IFERROR(G93/F93-1,"nm")</f>
        <v>7.2463768115942129E-2</v>
      </c>
      <c r="H94" s="47">
        <f t="shared" ref="H94" si="364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365">+K95+K96</f>
        <v>0</v>
      </c>
      <c r="L94" s="47">
        <f t="shared" si="365"/>
        <v>0</v>
      </c>
      <c r="M94" s="47">
        <f t="shared" si="365"/>
        <v>0</v>
      </c>
      <c r="N94" s="47">
        <f t="shared" si="365"/>
        <v>0</v>
      </c>
    </row>
    <row r="95" spans="1:14" x14ac:dyDescent="0.2">
      <c r="A95" s="44" t="s">
        <v>134</v>
      </c>
      <c r="B95" s="59">
        <v>0</v>
      </c>
      <c r="C95" s="59">
        <v>0.04</v>
      </c>
      <c r="D95" s="59">
        <v>-1.4999999999999999E-2</v>
      </c>
      <c r="E95" s="59">
        <v>8.0000000000000002E-3</v>
      </c>
      <c r="F95" s="59">
        <v>6.2E-2</v>
      </c>
      <c r="G95" s="59">
        <v>7.1999999999999995E-2</v>
      </c>
      <c r="H95" s="59">
        <v>0.318</v>
      </c>
      <c r="I95" s="59">
        <v>-0.06</v>
      </c>
      <c r="J95" s="49">
        <v>0</v>
      </c>
      <c r="K95" s="49">
        <f t="shared" ref="K95:K96" si="366">+J95</f>
        <v>0</v>
      </c>
      <c r="L95" s="49">
        <f t="shared" ref="L95:L96" si="367">+K95</f>
        <v>0</v>
      </c>
      <c r="M95" s="49">
        <f t="shared" ref="M95:M96" si="368">+L95</f>
        <v>0</v>
      </c>
      <c r="N95" s="49">
        <f t="shared" ref="N95:N96" si="369">+M95</f>
        <v>0</v>
      </c>
    </row>
    <row r="96" spans="1:14" x14ac:dyDescent="0.2">
      <c r="A96" s="44" t="s">
        <v>135</v>
      </c>
      <c r="B96" s="47" t="str">
        <f t="shared" ref="B96:H96" si="370">+IFERROR(B94-B95,"nm")</f>
        <v>nm</v>
      </c>
      <c r="C96" s="47">
        <f t="shared" si="370"/>
        <v>-3.1746031746023723E-4</v>
      </c>
      <c r="D96" s="47">
        <f t="shared" si="370"/>
        <v>-2.6717557251910995E-4</v>
      </c>
      <c r="E96" s="47">
        <f t="shared" si="370"/>
        <v>-2.4806201550386237E-4</v>
      </c>
      <c r="F96" s="47">
        <f t="shared" si="370"/>
        <v>-4.6153846153845768E-4</v>
      </c>
      <c r="G96" s="47">
        <f t="shared" si="370"/>
        <v>4.6376811594213418E-4</v>
      </c>
      <c r="H96" s="47">
        <f t="shared" si="370"/>
        <v>-4.3243243243246132E-4</v>
      </c>
      <c r="I96" s="47">
        <f>+IFERROR(I94-I95,"nm")</f>
        <v>4.9743589743589778E-2</v>
      </c>
      <c r="J96" s="49">
        <v>0</v>
      </c>
      <c r="K96" s="49">
        <f t="shared" si="366"/>
        <v>0</v>
      </c>
      <c r="L96" s="49">
        <f t="shared" si="367"/>
        <v>0</v>
      </c>
      <c r="M96" s="49">
        <f t="shared" si="368"/>
        <v>0</v>
      </c>
      <c r="N96" s="49">
        <f t="shared" si="369"/>
        <v>0</v>
      </c>
    </row>
    <row r="97" spans="1:14" x14ac:dyDescent="0.2">
      <c r="A97" s="9" t="s">
        <v>127</v>
      </c>
      <c r="B97" s="48">
        <f t="shared" ref="B97:I97" si="371">B100+B104</f>
        <v>1039</v>
      </c>
      <c r="C97" s="48">
        <f t="shared" si="371"/>
        <v>1420</v>
      </c>
      <c r="D97" s="48">
        <f t="shared" si="371"/>
        <v>1561</v>
      </c>
      <c r="E97" s="48">
        <f t="shared" si="371"/>
        <v>1863</v>
      </c>
      <c r="F97" s="48">
        <f t="shared" si="371"/>
        <v>2426</v>
      </c>
      <c r="G97" s="48">
        <f t="shared" si="371"/>
        <v>2534</v>
      </c>
      <c r="H97" s="48">
        <f t="shared" si="371"/>
        <v>3289</v>
      </c>
      <c r="I97" s="48">
        <f t="shared" si="371"/>
        <v>2406</v>
      </c>
      <c r="J97" s="48">
        <f>+J83*J99</f>
        <v>2406</v>
      </c>
      <c r="K97" s="48">
        <f t="shared" ref="K97:N97" si="372">+K83*K99</f>
        <v>2406</v>
      </c>
      <c r="L97" s="48">
        <f t="shared" si="372"/>
        <v>2406</v>
      </c>
      <c r="M97" s="48">
        <f t="shared" si="372"/>
        <v>2406</v>
      </c>
      <c r="N97" s="48">
        <f t="shared" si="372"/>
        <v>2406</v>
      </c>
    </row>
    <row r="98" spans="1:14" x14ac:dyDescent="0.2">
      <c r="A98" s="46" t="s">
        <v>126</v>
      </c>
      <c r="B98" s="47" t="str">
        <f t="shared" ref="B98" si="373">+IFERROR(B97/A97-1,"nm")</f>
        <v>nm</v>
      </c>
      <c r="C98" s="47">
        <f t="shared" ref="C98" si="374">+IFERROR(C97/B97-1,"nm")</f>
        <v>0.36669874879692022</v>
      </c>
      <c r="D98" s="47">
        <f t="shared" ref="D98" si="375">+IFERROR(D97/C97-1,"nm")</f>
        <v>9.9295774647887303E-2</v>
      </c>
      <c r="E98" s="47">
        <f t="shared" ref="E98" si="376">+IFERROR(E97/D97-1,"nm")</f>
        <v>0.19346572709801402</v>
      </c>
      <c r="F98" s="47">
        <f t="shared" ref="F98" si="377">+IFERROR(F97/E97-1,"nm")</f>
        <v>0.3022007514761138</v>
      </c>
      <c r="G98" s="47">
        <f t="shared" ref="G98" si="378">+IFERROR(G97/F97-1,"nm")</f>
        <v>4.4517724649629109E-2</v>
      </c>
      <c r="H98" s="47">
        <f t="shared" ref="H98" si="379">+IFERROR(H97/G97-1,"nm")</f>
        <v>0.29794790844514596</v>
      </c>
      <c r="I98" s="47">
        <f>+IFERROR(I97/H97-1,"nm")</f>
        <v>-0.26847065977500761</v>
      </c>
      <c r="J98" s="47">
        <f t="shared" ref="J98" si="380">+IFERROR(J97/I97-1,"nm")</f>
        <v>0</v>
      </c>
      <c r="K98" s="47">
        <f t="shared" ref="K98" si="381">+IFERROR(K97/J97-1,"nm")</f>
        <v>0</v>
      </c>
      <c r="L98" s="47">
        <f t="shared" ref="L98" si="382">+IFERROR(L97/K97-1,"nm")</f>
        <v>0</v>
      </c>
      <c r="M98" s="47">
        <f t="shared" ref="M98" si="383">+IFERROR(M97/L97-1,"nm")</f>
        <v>0</v>
      </c>
      <c r="N98" s="47">
        <f t="shared" ref="N98" si="384">+IFERROR(N97/M97-1,"nm")</f>
        <v>0</v>
      </c>
    </row>
    <row r="99" spans="1:14" x14ac:dyDescent="0.2">
      <c r="A99" s="46" t="s">
        <v>128</v>
      </c>
      <c r="B99" s="47">
        <f>+IFERROR(B97/B$83,"nm")</f>
        <v>0.33876752526899251</v>
      </c>
      <c r="C99" s="47">
        <f t="shared" ref="C99:I99" si="385">+IFERROR(C97/C$83,"nm")</f>
        <v>0.37516512549537651</v>
      </c>
      <c r="D99" s="47">
        <f t="shared" si="385"/>
        <v>0.36842105263157893</v>
      </c>
      <c r="E99" s="47">
        <f t="shared" si="385"/>
        <v>0.36287495130502534</v>
      </c>
      <c r="F99" s="47">
        <f t="shared" si="385"/>
        <v>0.3907860824742268</v>
      </c>
      <c r="G99" s="47">
        <f t="shared" si="385"/>
        <v>0.37939811349004343</v>
      </c>
      <c r="H99" s="47">
        <f t="shared" si="385"/>
        <v>0.39674306393244874</v>
      </c>
      <c r="I99" s="47">
        <f t="shared" si="385"/>
        <v>0.31880217304889358</v>
      </c>
      <c r="J99" s="49">
        <f>+I99</f>
        <v>0.31880217304889358</v>
      </c>
      <c r="K99" s="49">
        <f t="shared" ref="K99" si="386">+J99</f>
        <v>0.31880217304889358</v>
      </c>
      <c r="L99" s="49">
        <f t="shared" ref="L99" si="387">+K99</f>
        <v>0.31880217304889358</v>
      </c>
      <c r="M99" s="49">
        <f t="shared" ref="M99" si="388">+L99</f>
        <v>0.31880217304889358</v>
      </c>
      <c r="N99" s="49">
        <f t="shared" ref="N99" si="389">+M99</f>
        <v>0.31880217304889358</v>
      </c>
    </row>
    <row r="100" spans="1:14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390">+K103*K110</f>
        <v>41</v>
      </c>
      <c r="L100" s="48">
        <f t="shared" si="390"/>
        <v>41</v>
      </c>
      <c r="M100" s="48">
        <f t="shared" si="390"/>
        <v>41</v>
      </c>
      <c r="N100" s="48">
        <f t="shared" si="390"/>
        <v>41</v>
      </c>
    </row>
    <row r="101" spans="1:14" x14ac:dyDescent="0.2">
      <c r="A101" s="46" t="s">
        <v>126</v>
      </c>
      <c r="B101" s="47" t="str">
        <f t="shared" ref="B101" si="391">+IFERROR(B100/A100-1,"nm")</f>
        <v>nm</v>
      </c>
      <c r="C101" s="47">
        <f t="shared" ref="C101" si="392">+IFERROR(C100/B100-1,"nm")</f>
        <v>4.3478260869565188E-2</v>
      </c>
      <c r="D101" s="47">
        <f t="shared" ref="D101" si="393">+IFERROR(D100/C100-1,"nm")</f>
        <v>0.125</v>
      </c>
      <c r="E101" s="47">
        <f t="shared" ref="E101" si="394">+IFERROR(E100/D100-1,"nm")</f>
        <v>3.7037037037036979E-2</v>
      </c>
      <c r="F101" s="47">
        <f t="shared" ref="F101" si="395">+IFERROR(F100/E100-1,"nm")</f>
        <v>-0.1071428571428571</v>
      </c>
      <c r="G101" s="47">
        <f t="shared" ref="G101" si="396">+IFERROR(G100/F100-1,"nm")</f>
        <v>-0.12</v>
      </c>
      <c r="H101" s="47">
        <f t="shared" ref="H101" si="397">+IFERROR(H100/G100-1,"nm")</f>
        <v>4.5454545454545414E-2</v>
      </c>
      <c r="I101" s="47">
        <f>+IFERROR(I100/H100-1,"nm")</f>
        <v>-0.10869565217391308</v>
      </c>
      <c r="J101" s="47">
        <f t="shared" ref="J101" si="398">+IFERROR(J100/I100-1,"nm")</f>
        <v>0</v>
      </c>
      <c r="K101" s="47">
        <f t="shared" ref="K101" si="399">+IFERROR(K100/J100-1,"nm")</f>
        <v>0</v>
      </c>
      <c r="L101" s="47">
        <f t="shared" ref="L101" si="400">+IFERROR(L100/K100-1,"nm")</f>
        <v>0</v>
      </c>
      <c r="M101" s="47">
        <f t="shared" ref="M101" si="401">+IFERROR(M100/L100-1,"nm")</f>
        <v>0</v>
      </c>
      <c r="N101" s="47">
        <f t="shared" ref="N101" si="402">+IFERROR(N100/M100-1,"nm")</f>
        <v>0</v>
      </c>
    </row>
    <row r="102" spans="1:14" x14ac:dyDescent="0.2">
      <c r="A102" s="46" t="s">
        <v>130</v>
      </c>
      <c r="B102" s="47">
        <f>+IFERROR(B100/B$83,"nm")</f>
        <v>1.4998369742419302E-2</v>
      </c>
      <c r="C102" s="47">
        <f t="shared" ref="C102:N102" si="403">+IFERROR(C100/C$83,"nm")</f>
        <v>1.2681638044914135E-2</v>
      </c>
      <c r="D102" s="47">
        <f t="shared" si="403"/>
        <v>1.2744866650932263E-2</v>
      </c>
      <c r="E102" s="47">
        <f t="shared" si="403"/>
        <v>1.090767432800935E-2</v>
      </c>
      <c r="F102" s="47">
        <f t="shared" si="403"/>
        <v>8.0541237113402053E-3</v>
      </c>
      <c r="G102" s="47">
        <f t="shared" si="403"/>
        <v>6.5878125467884411E-3</v>
      </c>
      <c r="H102" s="47">
        <f t="shared" si="403"/>
        <v>5.5488540410132689E-3</v>
      </c>
      <c r="I102" s="47">
        <f t="shared" si="403"/>
        <v>5.4326222340002651E-3</v>
      </c>
      <c r="J102" s="47">
        <f t="shared" si="403"/>
        <v>5.4326222340002651E-3</v>
      </c>
      <c r="K102" s="47">
        <f t="shared" si="403"/>
        <v>5.4326222340002651E-3</v>
      </c>
      <c r="L102" s="47">
        <f t="shared" si="403"/>
        <v>5.4326222340002651E-3</v>
      </c>
      <c r="M102" s="47">
        <f t="shared" si="403"/>
        <v>5.4326222340002651E-3</v>
      </c>
      <c r="N102" s="47">
        <f t="shared" si="403"/>
        <v>5.4326222340002651E-3</v>
      </c>
    </row>
    <row r="103" spans="1:14" x14ac:dyDescent="0.2">
      <c r="A103" s="46" t="s">
        <v>139</v>
      </c>
      <c r="B103" s="47">
        <f t="shared" ref="B103:H103" si="404">+IFERROR(B100/B110,"nm")</f>
        <v>0.18110236220472442</v>
      </c>
      <c r="C103" s="47">
        <f t="shared" si="404"/>
        <v>0.20512820512820512</v>
      </c>
      <c r="D103" s="47">
        <f t="shared" si="404"/>
        <v>0.24</v>
      </c>
      <c r="E103" s="47">
        <f t="shared" si="404"/>
        <v>0.21875</v>
      </c>
      <c r="F103" s="47">
        <f t="shared" si="404"/>
        <v>0.2109704641350211</v>
      </c>
      <c r="G103" s="47">
        <f t="shared" si="404"/>
        <v>0.20560747663551401</v>
      </c>
      <c r="H103" s="47">
        <f t="shared" si="404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05">+J103</f>
        <v>0.13531353135313531</v>
      </c>
      <c r="L103" s="49">
        <f t="shared" ref="L103" si="406">+K103</f>
        <v>0.13531353135313531</v>
      </c>
      <c r="M103" s="49">
        <f t="shared" ref="M103" si="407">+L103</f>
        <v>0.13531353135313531</v>
      </c>
      <c r="N103" s="49">
        <f t="shared" ref="N103" si="408">+M103</f>
        <v>0.13531353135313531</v>
      </c>
    </row>
    <row r="104" spans="1:14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409">+K97-K100</f>
        <v>2365</v>
      </c>
      <c r="L104" s="9">
        <f t="shared" si="409"/>
        <v>2365</v>
      </c>
      <c r="M104" s="9">
        <f t="shared" si="409"/>
        <v>2365</v>
      </c>
      <c r="N104" s="9">
        <f t="shared" si="409"/>
        <v>2365</v>
      </c>
    </row>
    <row r="105" spans="1:14" x14ac:dyDescent="0.2">
      <c r="A105" s="46" t="s">
        <v>126</v>
      </c>
      <c r="B105" s="47" t="str">
        <f t="shared" ref="B105" si="410">+IFERROR(B104/A104-1,"nm")</f>
        <v>nm</v>
      </c>
      <c r="C105" s="47">
        <f t="shared" ref="C105" si="411">+IFERROR(C104/B104-1,"nm")</f>
        <v>0.38167170191339372</v>
      </c>
      <c r="D105" s="47">
        <f t="shared" ref="D105" si="412">+IFERROR(D104/C104-1,"nm")</f>
        <v>9.8396501457725938E-2</v>
      </c>
      <c r="E105" s="47">
        <f t="shared" ref="E105" si="413">+IFERROR(E104/D104-1,"nm")</f>
        <v>0.19907100199071004</v>
      </c>
      <c r="F105" s="47">
        <f t="shared" ref="F105" si="414">+IFERROR(F104/E104-1,"nm")</f>
        <v>0.31488655229662421</v>
      </c>
      <c r="G105" s="47">
        <f t="shared" ref="G105" si="415">+IFERROR(G104/F104-1,"nm")</f>
        <v>4.7979797979798011E-2</v>
      </c>
      <c r="H105" s="47">
        <f t="shared" ref="H105" si="416">+IFERROR(H104/G104-1,"nm")</f>
        <v>0.30240963855421676</v>
      </c>
      <c r="I105" s="47">
        <f>+IFERROR(I104/H104-1,"nm")</f>
        <v>-0.27073697193956214</v>
      </c>
      <c r="J105" s="47">
        <f t="shared" ref="J105" si="417">+IFERROR(J104/I104-1,"nm")</f>
        <v>0</v>
      </c>
      <c r="K105" s="47">
        <f t="shared" ref="K105" si="418">+IFERROR(K104/J104-1,"nm")</f>
        <v>0</v>
      </c>
      <c r="L105" s="47">
        <f t="shared" ref="L105" si="419">+IFERROR(L104/K104-1,"nm")</f>
        <v>0</v>
      </c>
      <c r="M105" s="47">
        <f t="shared" ref="M105" si="420">+IFERROR(M104/L104-1,"nm")</f>
        <v>0</v>
      </c>
      <c r="N105" s="47">
        <f t="shared" ref="N105" si="421">+IFERROR(N104/M104-1,"nm")</f>
        <v>0</v>
      </c>
    </row>
    <row r="106" spans="1:14" x14ac:dyDescent="0.2">
      <c r="A106" s="46" t="s">
        <v>128</v>
      </c>
      <c r="B106" s="47">
        <f>+IFERROR(B104/B$83,"nm")</f>
        <v>0.3237691555265732</v>
      </c>
      <c r="C106" s="47">
        <f t="shared" ref="C106:N106" si="422">+IFERROR(C104/C$83,"nm")</f>
        <v>0.36248348745046233</v>
      </c>
      <c r="D106" s="47">
        <f t="shared" si="422"/>
        <v>0.35567618598064671</v>
      </c>
      <c r="E106" s="47">
        <f t="shared" si="422"/>
        <v>0.35196727697701596</v>
      </c>
      <c r="F106" s="47">
        <f t="shared" si="422"/>
        <v>0.38273195876288657</v>
      </c>
      <c r="G106" s="47">
        <f t="shared" si="422"/>
        <v>0.37281030094325496</v>
      </c>
      <c r="H106" s="47">
        <f t="shared" si="422"/>
        <v>0.39119420989143544</v>
      </c>
      <c r="I106" s="47">
        <f t="shared" si="422"/>
        <v>0.31336955081489332</v>
      </c>
      <c r="J106" s="47">
        <f t="shared" si="422"/>
        <v>0.31336955081489332</v>
      </c>
      <c r="K106" s="47">
        <f t="shared" si="422"/>
        <v>0.31336955081489332</v>
      </c>
      <c r="L106" s="47">
        <f t="shared" si="422"/>
        <v>0.31336955081489332</v>
      </c>
      <c r="M106" s="47">
        <f t="shared" si="422"/>
        <v>0.31336955081489332</v>
      </c>
      <c r="N106" s="47">
        <f t="shared" si="422"/>
        <v>0.31336955081489332</v>
      </c>
    </row>
    <row r="107" spans="1:14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423">+K83*K109</f>
        <v>78</v>
      </c>
      <c r="L107" s="48">
        <f t="shared" si="423"/>
        <v>78</v>
      </c>
      <c r="M107" s="48">
        <f t="shared" si="423"/>
        <v>78</v>
      </c>
      <c r="N107" s="48">
        <f t="shared" si="423"/>
        <v>78</v>
      </c>
    </row>
    <row r="108" spans="1:14" x14ac:dyDescent="0.2">
      <c r="A108" s="46" t="s">
        <v>126</v>
      </c>
      <c r="B108" s="47" t="str">
        <f t="shared" ref="B108" si="424">+IFERROR(B107/A107-1,"nm")</f>
        <v>nm</v>
      </c>
      <c r="C108" s="47">
        <f t="shared" ref="C108" si="425">+IFERROR(C107/B107-1,"nm")</f>
        <v>-0.3623188405797102</v>
      </c>
      <c r="D108" s="47">
        <f t="shared" ref="D108" si="426">+IFERROR(D107/C107-1,"nm")</f>
        <v>0.15909090909090917</v>
      </c>
      <c r="E108" s="47">
        <f t="shared" ref="E108" si="427">+IFERROR(E107/D107-1,"nm")</f>
        <v>0.49019607843137258</v>
      </c>
      <c r="F108" s="47">
        <f t="shared" ref="F108" si="428">+IFERROR(F107/E107-1,"nm")</f>
        <v>-0.35526315789473684</v>
      </c>
      <c r="G108" s="47">
        <f t="shared" ref="G108" si="429">+IFERROR(G107/F107-1,"nm")</f>
        <v>-0.4285714285714286</v>
      </c>
      <c r="H108" s="47">
        <f t="shared" ref="H108" si="430">+IFERROR(H107/G107-1,"nm")</f>
        <v>2.3571428571428572</v>
      </c>
      <c r="I108" s="47">
        <f>+IFERROR(I107/H107-1,"nm")</f>
        <v>-0.17021276595744683</v>
      </c>
      <c r="J108" s="47">
        <f t="shared" ref="J108" si="431">+IFERROR(J107/I107-1,"nm")</f>
        <v>0</v>
      </c>
      <c r="K108" s="47">
        <f t="shared" ref="K108" si="432">+IFERROR(K107/J107-1,"nm")</f>
        <v>0</v>
      </c>
      <c r="L108" s="47">
        <f t="shared" ref="L108" si="433">+IFERROR(L107/K107-1,"nm")</f>
        <v>0</v>
      </c>
      <c r="M108" s="47">
        <f t="shared" ref="M108" si="434">+IFERROR(M107/L107-1,"nm")</f>
        <v>0</v>
      </c>
      <c r="N108" s="47">
        <f t="shared" ref="N108" si="435">+IFERROR(N107/M107-1,"nm")</f>
        <v>0</v>
      </c>
    </row>
    <row r="109" spans="1:14" x14ac:dyDescent="0.2">
      <c r="A109" s="46" t="s">
        <v>130</v>
      </c>
      <c r="B109" s="47">
        <f>+IFERROR(B107/B$83,"nm")</f>
        <v>2.2497554613628953E-2</v>
      </c>
      <c r="C109" s="47">
        <f t="shared" ref="C109:I109" si="436">+IFERROR(C107/C$83,"nm")</f>
        <v>1.1624834874504624E-2</v>
      </c>
      <c r="D109" s="47">
        <f t="shared" si="436"/>
        <v>1.2036818503658248E-2</v>
      </c>
      <c r="E109" s="47">
        <f t="shared" si="436"/>
        <v>1.4803272302298403E-2</v>
      </c>
      <c r="F109" s="47">
        <f t="shared" si="436"/>
        <v>7.8930412371134018E-3</v>
      </c>
      <c r="G109" s="47">
        <f t="shared" si="436"/>
        <v>4.1922443479562805E-3</v>
      </c>
      <c r="H109" s="47">
        <f t="shared" si="436"/>
        <v>1.1338962605548853E-2</v>
      </c>
      <c r="I109" s="47">
        <f t="shared" si="436"/>
        <v>1.0335232542732211E-2</v>
      </c>
      <c r="J109" s="49">
        <f>+I109</f>
        <v>1.0335232542732211E-2</v>
      </c>
      <c r="K109" s="49">
        <f t="shared" ref="K109" si="437">+J109</f>
        <v>1.0335232542732211E-2</v>
      </c>
      <c r="L109" s="49">
        <f t="shared" ref="L109" si="438">+K109</f>
        <v>1.0335232542732211E-2</v>
      </c>
      <c r="M109" s="49">
        <f t="shared" ref="M109" si="439">+L109</f>
        <v>1.0335232542732211E-2</v>
      </c>
      <c r="N109" s="49">
        <f t="shared" ref="N109" si="440">+M109</f>
        <v>1.0335232542732211E-2</v>
      </c>
    </row>
    <row r="110" spans="1:14" x14ac:dyDescent="0.2">
      <c r="A110" s="9" t="s">
        <v>140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441">+K83*K112</f>
        <v>303</v>
      </c>
      <c r="L110" s="48">
        <f t="shared" si="441"/>
        <v>303</v>
      </c>
      <c r="M110" s="48">
        <f t="shared" si="441"/>
        <v>303</v>
      </c>
      <c r="N110" s="48">
        <f t="shared" si="441"/>
        <v>303</v>
      </c>
    </row>
    <row r="111" spans="1:14" x14ac:dyDescent="0.2">
      <c r="A111" s="46" t="s">
        <v>126</v>
      </c>
      <c r="B111" s="47" t="str">
        <f t="shared" ref="B111" si="442">+IFERROR(B110/A110-1,"nm")</f>
        <v>nm</v>
      </c>
      <c r="C111" s="47">
        <f t="shared" ref="C111" si="443">+IFERROR(C110/B110-1,"nm")</f>
        <v>-7.8740157480314932E-2</v>
      </c>
      <c r="D111" s="47">
        <f t="shared" ref="D111" si="444">+IFERROR(D110/C110-1,"nm")</f>
        <v>-3.8461538461538436E-2</v>
      </c>
      <c r="E111" s="47">
        <f t="shared" ref="E111" si="445">+IFERROR(E110/D110-1,"nm")</f>
        <v>0.13777777777777778</v>
      </c>
      <c r="F111" s="47">
        <f t="shared" ref="F111" si="446">+IFERROR(F110/E110-1,"nm")</f>
        <v>-7.421875E-2</v>
      </c>
      <c r="G111" s="47">
        <f t="shared" ref="G111" si="447">+IFERROR(G110/F110-1,"nm")</f>
        <v>-9.7046413502109741E-2</v>
      </c>
      <c r="H111" s="47">
        <f t="shared" ref="H111" si="448">+IFERROR(H110/G110-1,"nm")</f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449">+K112+K113</f>
        <v>4.0148403339075128E-2</v>
      </c>
      <c r="L111" s="47">
        <f t="shared" si="449"/>
        <v>4.0148403339075128E-2</v>
      </c>
      <c r="M111" s="47">
        <f t="shared" si="449"/>
        <v>4.0148403339075128E-2</v>
      </c>
      <c r="N111" s="47">
        <f t="shared" si="449"/>
        <v>4.0148403339075128E-2</v>
      </c>
    </row>
    <row r="112" spans="1:14" x14ac:dyDescent="0.2">
      <c r="A112" s="46" t="s">
        <v>130</v>
      </c>
      <c r="B112" s="47">
        <f>+IFERROR(B110/B$83,"nm")</f>
        <v>8.2817085099445714E-2</v>
      </c>
      <c r="C112" s="47">
        <f t="shared" ref="C112:I112" si="450">+IFERROR(C110/C$83,"nm")</f>
        <v>6.1822985468956405E-2</v>
      </c>
      <c r="D112" s="47">
        <f t="shared" si="450"/>
        <v>5.31036110455511E-2</v>
      </c>
      <c r="E112" s="47">
        <f t="shared" si="450"/>
        <v>4.9863654070899883E-2</v>
      </c>
      <c r="F112" s="47">
        <f t="shared" si="450"/>
        <v>3.817654639175258E-2</v>
      </c>
      <c r="G112" s="47">
        <f t="shared" si="450"/>
        <v>3.2040724659380147E-2</v>
      </c>
      <c r="H112" s="47">
        <f t="shared" si="450"/>
        <v>3.4740651387213509E-2</v>
      </c>
      <c r="I112" s="47">
        <f t="shared" si="450"/>
        <v>4.0148403339075128E-2</v>
      </c>
      <c r="J112" s="49">
        <f>+I112</f>
        <v>4.0148403339075128E-2</v>
      </c>
      <c r="K112" s="49">
        <f t="shared" ref="K112" si="451">+J112</f>
        <v>4.0148403339075128E-2</v>
      </c>
      <c r="L112" s="49">
        <f t="shared" ref="L112" si="452">+K112</f>
        <v>4.0148403339075128E-2</v>
      </c>
      <c r="M112" s="49">
        <f t="shared" ref="M112" si="453">+L112</f>
        <v>4.0148403339075128E-2</v>
      </c>
      <c r="N112" s="49">
        <f t="shared" ref="N112" si="454">+M112</f>
        <v>4.0148403339075128E-2</v>
      </c>
    </row>
    <row r="113" spans="1:14" x14ac:dyDescent="0.2">
      <c r="A113" s="56" t="s">
        <v>155</v>
      </c>
      <c r="B113" s="56"/>
      <c r="C113" s="56"/>
      <c r="D113" s="56"/>
      <c r="E113" s="56"/>
      <c r="F113" s="56"/>
      <c r="G113" s="56"/>
      <c r="H113" s="56"/>
      <c r="I113" s="56"/>
      <c r="J113" s="57"/>
      <c r="K113" s="57"/>
      <c r="L113" s="57"/>
      <c r="M113" s="57"/>
      <c r="N113" s="57"/>
    </row>
    <row r="114" spans="1:14" x14ac:dyDescent="0.2">
      <c r="A114" s="9" t="s">
        <v>133</v>
      </c>
      <c r="B114" s="61">
        <f>B116+B120+B124</f>
        <v>4653</v>
      </c>
      <c r="C114" s="61">
        <f t="shared" ref="C114:I114" si="455">C116+C120+C124</f>
        <v>4317</v>
      </c>
      <c r="D114" s="61">
        <f t="shared" si="455"/>
        <v>4737</v>
      </c>
      <c r="E114" s="61">
        <f t="shared" si="455"/>
        <v>5166</v>
      </c>
      <c r="F114" s="61">
        <f t="shared" si="455"/>
        <v>5254</v>
      </c>
      <c r="G114" s="61">
        <f t="shared" si="455"/>
        <v>5028</v>
      </c>
      <c r="H114" s="61">
        <f t="shared" si="455"/>
        <v>5343</v>
      </c>
      <c r="I114" s="61">
        <f t="shared" si="455"/>
        <v>5955</v>
      </c>
      <c r="J114" s="58">
        <f>+SUM(J116+J120+J124)</f>
        <v>5955</v>
      </c>
      <c r="K114" s="58">
        <f t="shared" ref="K114:N114" si="456">+SUM(K116+K120+K124)</f>
        <v>5955</v>
      </c>
      <c r="L114" s="58">
        <f t="shared" si="456"/>
        <v>5955</v>
      </c>
      <c r="M114" s="58">
        <f t="shared" si="456"/>
        <v>5955</v>
      </c>
      <c r="N114" s="58">
        <f t="shared" si="456"/>
        <v>5955</v>
      </c>
    </row>
    <row r="115" spans="1:14" x14ac:dyDescent="0.2">
      <c r="A115" s="44" t="s">
        <v>126</v>
      </c>
      <c r="B115" s="47" t="str">
        <f t="shared" ref="B115" si="457">+IFERROR(B114/A114-1,"nm")</f>
        <v>nm</v>
      </c>
      <c r="C115" s="47">
        <f t="shared" ref="C115" si="458">+IFERROR(C114/B114-1,"nm")</f>
        <v>-7.2211476466795599E-2</v>
      </c>
      <c r="D115" s="47">
        <f t="shared" ref="D115" si="459">+IFERROR(D114/C114-1,"nm")</f>
        <v>9.7289784572619942E-2</v>
      </c>
      <c r="E115" s="47">
        <f t="shared" ref="E115" si="460">+IFERROR(E114/D114-1,"nm")</f>
        <v>9.0563647878403986E-2</v>
      </c>
      <c r="F115" s="47">
        <f t="shared" ref="F115" si="461">+IFERROR(F114/E114-1,"nm")</f>
        <v>1.7034456058846237E-2</v>
      </c>
      <c r="G115" s="47">
        <f t="shared" ref="G115" si="462">+IFERROR(G114/F114-1,"nm")</f>
        <v>-4.3014845831747195E-2</v>
      </c>
      <c r="H115" s="47">
        <f t="shared" ref="H115" si="463">+IFERROR(H114/G114-1,"nm")</f>
        <v>6.2649164677804237E-2</v>
      </c>
      <c r="I115" s="47">
        <f>+IFERROR(I114/H114-1,"nm")</f>
        <v>0.11454239191465465</v>
      </c>
      <c r="J115" s="47">
        <f t="shared" ref="J115" si="464">+IFERROR(J114/I114-1,"nm")</f>
        <v>0</v>
      </c>
      <c r="K115" s="47">
        <f t="shared" ref="K115" si="465">+IFERROR(K114/J114-1,"nm")</f>
        <v>0</v>
      </c>
      <c r="L115" s="47">
        <f t="shared" ref="L115" si="466">+IFERROR(L114/K114-1,"nm")</f>
        <v>0</v>
      </c>
      <c r="M115" s="47">
        <f t="shared" ref="M115" si="467">+IFERROR(M114/L114-1,"nm")</f>
        <v>0</v>
      </c>
      <c r="N115" s="47">
        <f t="shared" ref="N115" si="468">+IFERROR(N114/M114-1,"nm")</f>
        <v>0</v>
      </c>
    </row>
    <row r="116" spans="1:14" x14ac:dyDescent="0.2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4">
        <f>+I116*(1+J117)</f>
        <v>4111</v>
      </c>
      <c r="K116" s="54">
        <f t="shared" ref="K116" si="469">+J116*(1+K117)</f>
        <v>4111</v>
      </c>
      <c r="L116" s="54">
        <f t="shared" ref="L116" si="470">+K116*(1+L117)</f>
        <v>4111</v>
      </c>
      <c r="M116" s="54">
        <f t="shared" ref="M116" si="471">+L116*(1+M117)</f>
        <v>4111</v>
      </c>
      <c r="N116" s="54">
        <f t="shared" ref="N116" si="472">+M116*(1+N117)</f>
        <v>4111</v>
      </c>
    </row>
    <row r="117" spans="1:14" x14ac:dyDescent="0.2">
      <c r="A117" s="44" t="s">
        <v>126</v>
      </c>
      <c r="B117" s="47" t="str">
        <f t="shared" ref="B117" si="473">+IFERROR(B116/A116-1,"nm")</f>
        <v>nm</v>
      </c>
      <c r="C117" s="47">
        <f t="shared" ref="C117" si="474">+IFERROR(C116/B116-1,"nm")</f>
        <v>-5.269964435822827E-2</v>
      </c>
      <c r="D117" s="47">
        <f t="shared" ref="D117" si="475">+IFERROR(D116/C116-1,"nm")</f>
        <v>0.12116040955631391</v>
      </c>
      <c r="E117" s="47">
        <f t="shared" ref="E117" si="476">+IFERROR(E116/D116-1,"nm")</f>
        <v>8.8280060882800715E-2</v>
      </c>
      <c r="F117" s="47">
        <f t="shared" ref="F117" si="477">+IFERROR(F116/E116-1,"nm")</f>
        <v>1.3146853146853044E-2</v>
      </c>
      <c r="G117" s="47">
        <f t="shared" ref="G117" si="478">+IFERROR(G116/F116-1,"nm")</f>
        <v>-4.7763666482606326E-2</v>
      </c>
      <c r="H117" s="47">
        <f t="shared" ref="H117" si="479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480">+K118+K119</f>
        <v>0</v>
      </c>
      <c r="L117" s="47">
        <f t="shared" si="480"/>
        <v>0</v>
      </c>
      <c r="M117" s="47">
        <f t="shared" si="480"/>
        <v>0</v>
      </c>
      <c r="N117" s="47">
        <f t="shared" si="480"/>
        <v>0</v>
      </c>
    </row>
    <row r="118" spans="1:14" x14ac:dyDescent="0.2">
      <c r="A118" s="44" t="s">
        <v>134</v>
      </c>
      <c r="B118" s="59">
        <v>0.01</v>
      </c>
      <c r="C118" s="59">
        <v>4.0000000000000003E-5</v>
      </c>
      <c r="D118" s="59">
        <v>0.12116040955631399</v>
      </c>
      <c r="E118" s="59">
        <v>8.8280060882800604E-2</v>
      </c>
      <c r="F118" s="59">
        <v>1.3146853146853148E-2</v>
      </c>
      <c r="G118" s="59">
        <v>-4.7763666482606291E-2</v>
      </c>
      <c r="H118" s="59">
        <v>6.0887213685126125E-2</v>
      </c>
      <c r="I118" s="59">
        <v>0.17</v>
      </c>
      <c r="J118" s="49">
        <v>0</v>
      </c>
      <c r="K118" s="49">
        <f t="shared" ref="K118:K119" si="481">+J118</f>
        <v>0</v>
      </c>
      <c r="L118" s="49">
        <f t="shared" ref="L118:L119" si="482">+K118</f>
        <v>0</v>
      </c>
      <c r="M118" s="49">
        <f t="shared" ref="M118:M119" si="483">+L118</f>
        <v>0</v>
      </c>
      <c r="N118" s="49">
        <f t="shared" ref="N118:N119" si="484">+M118</f>
        <v>0</v>
      </c>
    </row>
    <row r="119" spans="1:14" x14ac:dyDescent="0.2">
      <c r="A119" s="44" t="s">
        <v>135</v>
      </c>
      <c r="B119" s="47" t="str">
        <f t="shared" ref="B119:H119" si="485">+IFERROR(B117-B118,"nm")</f>
        <v>nm</v>
      </c>
      <c r="C119" s="47">
        <f t="shared" si="485"/>
        <v>-5.2739644358228269E-2</v>
      </c>
      <c r="D119" s="47">
        <f t="shared" si="485"/>
        <v>-8.3266726846886741E-17</v>
      </c>
      <c r="E119" s="47">
        <f t="shared" si="485"/>
        <v>1.1102230246251565E-16</v>
      </c>
      <c r="F119" s="47">
        <f t="shared" si="485"/>
        <v>-1.0408340855860843E-16</v>
      </c>
      <c r="G119" s="47">
        <f t="shared" si="485"/>
        <v>-3.4694469519536142E-17</v>
      </c>
      <c r="H119" s="47">
        <f t="shared" si="485"/>
        <v>4.8572257327350599E-17</v>
      </c>
      <c r="I119" s="47">
        <f>+IFERROR(I117-I118,"nm")</f>
        <v>-4.646898059579127E-2</v>
      </c>
      <c r="J119" s="49">
        <v>0</v>
      </c>
      <c r="K119" s="49">
        <f t="shared" si="481"/>
        <v>0</v>
      </c>
      <c r="L119" s="49">
        <f t="shared" si="482"/>
        <v>0</v>
      </c>
      <c r="M119" s="49">
        <f t="shared" si="483"/>
        <v>0</v>
      </c>
      <c r="N119" s="49">
        <f t="shared" si="484"/>
        <v>0</v>
      </c>
    </row>
    <row r="120" spans="1:14" x14ac:dyDescent="0.2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4">
        <f>+I120*(1+J121)</f>
        <v>1610</v>
      </c>
      <c r="K120" s="54">
        <f t="shared" ref="K120" si="486">+J120*(1+K121)</f>
        <v>1610</v>
      </c>
      <c r="L120" s="54">
        <f t="shared" ref="L120" si="487">+K120*(1+L121)</f>
        <v>1610</v>
      </c>
      <c r="M120" s="54">
        <f t="shared" ref="M120" si="488">+L120*(1+M121)</f>
        <v>1610</v>
      </c>
      <c r="N120" s="54">
        <f t="shared" ref="N120" si="489">+M120*(1+N121)</f>
        <v>1610</v>
      </c>
    </row>
    <row r="121" spans="1:14" x14ac:dyDescent="0.2">
      <c r="A121" s="44" t="s">
        <v>126</v>
      </c>
      <c r="B121" s="47" t="str">
        <f t="shared" ref="B121" si="490">+IFERROR(B120/A120-1,"nm")</f>
        <v>nm</v>
      </c>
      <c r="C121" s="47">
        <f t="shared" ref="C121" si="491">+IFERROR(C120/B120-1,"nm")</f>
        <v>-0.10711430855315751</v>
      </c>
      <c r="D121" s="47">
        <f t="shared" ref="D121" si="492">+IFERROR(D120/C120-1,"nm")</f>
        <v>6.0877350044762801E-2</v>
      </c>
      <c r="E121" s="47">
        <f t="shared" ref="E121" si="493">+IFERROR(E120/D120-1,"nm")</f>
        <v>0.13670886075949373</v>
      </c>
      <c r="F121" s="47">
        <f t="shared" ref="F121" si="494">+IFERROR(F120/E120-1,"nm")</f>
        <v>3.563474387527843E-2</v>
      </c>
      <c r="G121" s="47">
        <f t="shared" ref="G121" si="495">+IFERROR(G120/F120-1,"nm")</f>
        <v>-2.1505376344086002E-2</v>
      </c>
      <c r="H121" s="47">
        <f t="shared" ref="H121" si="496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497">+K122+K123</f>
        <v>0</v>
      </c>
      <c r="L121" s="47">
        <f t="shared" si="497"/>
        <v>0</v>
      </c>
      <c r="M121" s="47">
        <f t="shared" si="497"/>
        <v>0</v>
      </c>
      <c r="N121" s="47">
        <f t="shared" si="497"/>
        <v>0</v>
      </c>
    </row>
    <row r="122" spans="1:14" x14ac:dyDescent="0.2">
      <c r="A122" s="44" t="s">
        <v>134</v>
      </c>
      <c r="B122" s="59">
        <v>-0.06</v>
      </c>
      <c r="C122" s="59">
        <v>-0.06</v>
      </c>
      <c r="D122" s="59">
        <v>6.087735004476276E-2</v>
      </c>
      <c r="E122" s="59">
        <v>0.13670886075949368</v>
      </c>
      <c r="F122" s="59">
        <v>3.5634743875278395E-2</v>
      </c>
      <c r="G122" s="59">
        <v>-2.1505376344086023E-2</v>
      </c>
      <c r="H122" s="59">
        <v>9.4505494505494503E-2</v>
      </c>
      <c r="I122" s="59">
        <v>0.12</v>
      </c>
      <c r="J122" s="49">
        <v>0</v>
      </c>
      <c r="K122" s="49">
        <f t="shared" ref="K122:K123" si="498">+J122</f>
        <v>0</v>
      </c>
      <c r="L122" s="49">
        <f t="shared" ref="L122:L123" si="499">+K122</f>
        <v>0</v>
      </c>
      <c r="M122" s="49">
        <f t="shared" ref="M122:M123" si="500">+L122</f>
        <v>0</v>
      </c>
      <c r="N122" s="49">
        <f t="shared" ref="N122:N123" si="501">+M122</f>
        <v>0</v>
      </c>
    </row>
    <row r="123" spans="1:14" x14ac:dyDescent="0.2">
      <c r="A123" s="44" t="s">
        <v>135</v>
      </c>
      <c r="B123" s="47" t="str">
        <f t="shared" ref="B123:H123" si="502">+IFERROR(B121-B122,"nm")</f>
        <v>nm</v>
      </c>
      <c r="C123" s="47">
        <f t="shared" si="502"/>
        <v>-4.7114308553157513E-2</v>
      </c>
      <c r="D123" s="47">
        <f t="shared" si="502"/>
        <v>4.163336342344337E-17</v>
      </c>
      <c r="E123" s="47">
        <f t="shared" si="502"/>
        <v>5.5511151231257827E-17</v>
      </c>
      <c r="F123" s="47">
        <f t="shared" si="502"/>
        <v>3.4694469519536142E-17</v>
      </c>
      <c r="G123" s="47">
        <f t="shared" si="502"/>
        <v>2.0816681711721685E-17</v>
      </c>
      <c r="H123" s="47">
        <f t="shared" si="502"/>
        <v>1.1102230246251565E-16</v>
      </c>
      <c r="I123" s="47">
        <f>+IFERROR(I121-I122,"nm")</f>
        <v>-4.2356091030789744E-2</v>
      </c>
      <c r="J123" s="49">
        <v>0</v>
      </c>
      <c r="K123" s="49">
        <f t="shared" si="498"/>
        <v>0</v>
      </c>
      <c r="L123" s="49">
        <f t="shared" si="499"/>
        <v>0</v>
      </c>
      <c r="M123" s="49">
        <f t="shared" si="500"/>
        <v>0</v>
      </c>
      <c r="N123" s="49">
        <f t="shared" si="501"/>
        <v>0</v>
      </c>
    </row>
    <row r="124" spans="1:14" x14ac:dyDescent="0.2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4">
        <f>+I124*(1+J125)</f>
        <v>234</v>
      </c>
      <c r="K124" s="54">
        <f t="shared" ref="K124" si="503">+J124*(1+K125)</f>
        <v>234</v>
      </c>
      <c r="L124" s="54">
        <f t="shared" ref="L124" si="504">+K124*(1+L125)</f>
        <v>234</v>
      </c>
      <c r="M124" s="54">
        <f t="shared" ref="M124" si="505">+L124*(1+M125)</f>
        <v>234</v>
      </c>
      <c r="N124" s="54">
        <f t="shared" ref="N124" si="506">+M124*(1+N125)</f>
        <v>234</v>
      </c>
    </row>
    <row r="125" spans="1:14" x14ac:dyDescent="0.2">
      <c r="A125" s="44" t="s">
        <v>126</v>
      </c>
      <c r="B125" s="47" t="str">
        <f t="shared" ref="B125" si="507">+IFERROR(B124/A124-1,"nm")</f>
        <v>nm</v>
      </c>
      <c r="C125" s="47">
        <f t="shared" ref="C125" si="508">+IFERROR(C124/B124-1,"nm")</f>
        <v>-0.12621359223300976</v>
      </c>
      <c r="D125" s="47">
        <f t="shared" ref="D125" si="509">+IFERROR(D124/C124-1,"nm")</f>
        <v>-1.1111111111111072E-2</v>
      </c>
      <c r="E125" s="47">
        <f t="shared" ref="E125" si="510">+IFERROR(E124/D124-1,"nm")</f>
        <v>-8.6142322097378266E-2</v>
      </c>
      <c r="F125" s="47">
        <f t="shared" ref="F125" si="511">+IFERROR(F124/E124-1,"nm")</f>
        <v>-2.8688524590163911E-2</v>
      </c>
      <c r="G125" s="47">
        <f t="shared" ref="G125" si="512">+IFERROR(G124/F124-1,"nm")</f>
        <v>-9.7046413502109741E-2</v>
      </c>
      <c r="H125" s="47">
        <f t="shared" ref="H125" si="513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514">+K126+K127</f>
        <v>0</v>
      </c>
      <c r="L125" s="47">
        <f t="shared" si="514"/>
        <v>0</v>
      </c>
      <c r="M125" s="47">
        <f t="shared" si="514"/>
        <v>0</v>
      </c>
      <c r="N125" s="47">
        <f t="shared" si="514"/>
        <v>0</v>
      </c>
    </row>
    <row r="126" spans="1:14" x14ac:dyDescent="0.2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515">(D54-C54)/C54</f>
        <v>2.9545905215149711E-2</v>
      </c>
      <c r="E126" s="34">
        <f t="shared" si="515"/>
        <v>0.13154853620955315</v>
      </c>
      <c r="F126" s="34">
        <f t="shared" si="515"/>
        <v>7.114893617021277E-2</v>
      </c>
      <c r="G126" s="34">
        <f t="shared" si="515"/>
        <v>-6.3721595423486418E-2</v>
      </c>
      <c r="H126" s="34">
        <f t="shared" si="515"/>
        <v>0.18295994568906992</v>
      </c>
      <c r="I126" s="30">
        <v>0.28000000000000003</v>
      </c>
      <c r="J126" s="49">
        <v>0</v>
      </c>
      <c r="K126" s="49">
        <f t="shared" ref="K126:K127" si="516">+J126</f>
        <v>0</v>
      </c>
      <c r="L126" s="49">
        <f t="shared" ref="L126:L127" si="517">+K126</f>
        <v>0</v>
      </c>
      <c r="M126" s="49">
        <f t="shared" ref="M126:M127" si="518">+L126</f>
        <v>0</v>
      </c>
      <c r="N126" s="49">
        <f t="shared" ref="N126:N127" si="519">+M126</f>
        <v>0</v>
      </c>
    </row>
    <row r="127" spans="1:14" x14ac:dyDescent="0.2">
      <c r="A127" s="44" t="s">
        <v>135</v>
      </c>
      <c r="B127" s="47" t="str">
        <f t="shared" ref="B127:H127" si="520">+IFERROR(B125-B126,"nm")</f>
        <v>nm</v>
      </c>
      <c r="C127" s="47">
        <f t="shared" si="520"/>
        <v>-5.6213592233009757E-2</v>
      </c>
      <c r="D127" s="47">
        <f t="shared" si="520"/>
        <v>-4.0657016326260786E-2</v>
      </c>
      <c r="E127" s="47">
        <f t="shared" si="520"/>
        <v>-0.21769085830693141</v>
      </c>
      <c r="F127" s="47">
        <f t="shared" si="520"/>
        <v>-9.9837460760376681E-2</v>
      </c>
      <c r="G127" s="47">
        <f t="shared" si="520"/>
        <v>-3.3324818078623322E-2</v>
      </c>
      <c r="H127" s="47">
        <f t="shared" si="520"/>
        <v>-0.29510947839935031</v>
      </c>
      <c r="I127" s="47">
        <f>+IFERROR(I125-I126,"nm")</f>
        <v>-4.842105263157892E-2</v>
      </c>
      <c r="J127" s="49">
        <v>0</v>
      </c>
      <c r="K127" s="49">
        <f t="shared" si="516"/>
        <v>0</v>
      </c>
      <c r="L127" s="49">
        <f t="shared" si="517"/>
        <v>0</v>
      </c>
      <c r="M127" s="49">
        <f t="shared" si="518"/>
        <v>0</v>
      </c>
      <c r="N127" s="49">
        <f t="shared" si="519"/>
        <v>0</v>
      </c>
    </row>
    <row r="128" spans="1:14" x14ac:dyDescent="0.2">
      <c r="A128" s="9" t="s">
        <v>127</v>
      </c>
      <c r="B128" s="62">
        <f>B131+B135</f>
        <v>967</v>
      </c>
      <c r="C128" s="62">
        <f t="shared" ref="C128:I128" si="521">C131+C135</f>
        <v>1044</v>
      </c>
      <c r="D128" s="62">
        <f t="shared" si="521"/>
        <v>1034</v>
      </c>
      <c r="E128" s="62">
        <f t="shared" si="521"/>
        <v>1244</v>
      </c>
      <c r="F128" s="62">
        <f t="shared" si="521"/>
        <v>1376</v>
      </c>
      <c r="G128" s="62">
        <f t="shared" si="521"/>
        <v>1230</v>
      </c>
      <c r="H128" s="62">
        <f t="shared" si="521"/>
        <v>1573</v>
      </c>
      <c r="I128" s="62">
        <f t="shared" si="521"/>
        <v>1938</v>
      </c>
      <c r="J128" s="48">
        <f>+J114*J130</f>
        <v>1938</v>
      </c>
      <c r="K128" s="48">
        <f t="shared" ref="K128:N128" si="522">+K114*K130</f>
        <v>1938</v>
      </c>
      <c r="L128" s="48">
        <f t="shared" si="522"/>
        <v>1938</v>
      </c>
      <c r="M128" s="48">
        <f t="shared" si="522"/>
        <v>1938</v>
      </c>
      <c r="N128" s="48">
        <f t="shared" si="522"/>
        <v>1938</v>
      </c>
    </row>
    <row r="129" spans="1:14" x14ac:dyDescent="0.2">
      <c r="A129" s="46" t="s">
        <v>126</v>
      </c>
      <c r="B129" s="47" t="str">
        <f t="shared" ref="B129" si="523">+IFERROR(B128/A128-1,"nm")</f>
        <v>nm</v>
      </c>
      <c r="C129" s="47">
        <f t="shared" ref="C129" si="524">+IFERROR(C128/B128-1,"nm")</f>
        <v>7.962771458117901E-2</v>
      </c>
      <c r="D129" s="47">
        <f t="shared" ref="D129" si="525">+IFERROR(D128/C128-1,"nm")</f>
        <v>-9.5785440613026518E-3</v>
      </c>
      <c r="E129" s="47">
        <f t="shared" ref="E129" si="526">+IFERROR(E128/D128-1,"nm")</f>
        <v>0.20309477756286265</v>
      </c>
      <c r="F129" s="47">
        <f t="shared" ref="F129" si="527">+IFERROR(F128/E128-1,"nm")</f>
        <v>0.10610932475884249</v>
      </c>
      <c r="G129" s="47">
        <f t="shared" ref="G129" si="528">+IFERROR(G128/F128-1,"nm")</f>
        <v>-0.10610465116279066</v>
      </c>
      <c r="H129" s="47">
        <f t="shared" ref="H129" si="529">+IFERROR(H128/G128-1,"nm")</f>
        <v>0.27886178861788613</v>
      </c>
      <c r="I129" s="47">
        <f>+IFERROR(I128/H128-1,"nm")</f>
        <v>0.23204068658614108</v>
      </c>
      <c r="J129" s="47">
        <f t="shared" ref="J129" si="530">+IFERROR(J128/I128-1,"nm")</f>
        <v>0</v>
      </c>
      <c r="K129" s="47">
        <f t="shared" ref="K129" si="531">+IFERROR(K128/J128-1,"nm")</f>
        <v>0</v>
      </c>
      <c r="L129" s="47">
        <f t="shared" ref="L129" si="532">+IFERROR(L128/K128-1,"nm")</f>
        <v>0</v>
      </c>
      <c r="M129" s="47">
        <f t="shared" ref="M129" si="533">+IFERROR(M128/L128-1,"nm")</f>
        <v>0</v>
      </c>
      <c r="N129" s="47">
        <f t="shared" ref="N129" si="534">+IFERROR(N128/M128-1,"nm")</f>
        <v>0</v>
      </c>
    </row>
    <row r="130" spans="1:14" x14ac:dyDescent="0.2">
      <c r="A130" s="46" t="s">
        <v>128</v>
      </c>
      <c r="B130" s="47">
        <f>+IFERROR(B128/B$114,"nm")</f>
        <v>0.20782290995056951</v>
      </c>
      <c r="C130" s="47">
        <f t="shared" ref="C130:I130" si="535">+IFERROR(C128/C$114,"nm")</f>
        <v>0.24183460736622656</v>
      </c>
      <c r="D130" s="47">
        <f t="shared" si="535"/>
        <v>0.21828161283512773</v>
      </c>
      <c r="E130" s="47">
        <f t="shared" si="535"/>
        <v>0.2408052651955091</v>
      </c>
      <c r="F130" s="47">
        <f t="shared" si="535"/>
        <v>0.26189569851541683</v>
      </c>
      <c r="G130" s="47">
        <f t="shared" si="535"/>
        <v>0.24463007159904535</v>
      </c>
      <c r="H130" s="47">
        <f t="shared" si="535"/>
        <v>0.2944038929440389</v>
      </c>
      <c r="I130" s="47">
        <f t="shared" si="535"/>
        <v>0.32544080604534004</v>
      </c>
      <c r="J130" s="49">
        <f>+I130</f>
        <v>0.32544080604534004</v>
      </c>
      <c r="K130" s="49">
        <f t="shared" ref="K130" si="536">+J130</f>
        <v>0.32544080604534004</v>
      </c>
      <c r="L130" s="49">
        <f t="shared" ref="L130" si="537">+K130</f>
        <v>0.32544080604534004</v>
      </c>
      <c r="M130" s="49">
        <f t="shared" ref="M130" si="538">+L130</f>
        <v>0.32544080604534004</v>
      </c>
      <c r="N130" s="49">
        <f t="shared" ref="N130" si="539">+M130</f>
        <v>0.32544080604534004</v>
      </c>
    </row>
    <row r="131" spans="1:14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540">+K134*K141</f>
        <v>42</v>
      </c>
      <c r="L131" s="48">
        <f t="shared" si="540"/>
        <v>42</v>
      </c>
      <c r="M131" s="48">
        <f t="shared" si="540"/>
        <v>42</v>
      </c>
      <c r="N131" s="48">
        <f t="shared" si="540"/>
        <v>42</v>
      </c>
    </row>
    <row r="132" spans="1:14" x14ac:dyDescent="0.2">
      <c r="A132" s="46" t="s">
        <v>126</v>
      </c>
      <c r="B132" s="47" t="str">
        <f t="shared" ref="B132" si="541">+IFERROR(B131/A131-1,"nm")</f>
        <v>nm</v>
      </c>
      <c r="C132" s="47">
        <f t="shared" ref="C132" si="542">+IFERROR(C131/B131-1,"nm")</f>
        <v>-0.1428571428571429</v>
      </c>
      <c r="D132" s="47">
        <f t="shared" ref="D132" si="543">+IFERROR(D131/C131-1,"nm")</f>
        <v>0.28571428571428581</v>
      </c>
      <c r="E132" s="47">
        <f t="shared" ref="E132" si="544">+IFERROR(E131/D131-1,"nm")</f>
        <v>1.8518518518518601E-2</v>
      </c>
      <c r="F132" s="47">
        <f t="shared" ref="F132" si="545">+IFERROR(F131/E131-1,"nm")</f>
        <v>-3.6363636363636376E-2</v>
      </c>
      <c r="G132" s="47">
        <f t="shared" ref="G132" si="546">+IFERROR(G131/F131-1,"nm")</f>
        <v>-0.13207547169811318</v>
      </c>
      <c r="H132" s="47">
        <f t="shared" ref="H132" si="547">+IFERROR(H131/G131-1,"nm")</f>
        <v>-6.5217391304347783E-2</v>
      </c>
      <c r="I132" s="47">
        <f t="shared" ref="I132" si="548">+IFERROR(I131/H131-1,"nm")</f>
        <v>-2.3255813953488413E-2</v>
      </c>
      <c r="J132" s="47">
        <f t="shared" ref="J132" si="549">+IFERROR(J131/I131-1,"nm")</f>
        <v>0</v>
      </c>
      <c r="K132" s="47">
        <f t="shared" ref="K132" si="550">+IFERROR(K131/J131-1,"nm")</f>
        <v>0</v>
      </c>
      <c r="L132" s="47">
        <f t="shared" ref="L132" si="551">+IFERROR(L131/K131-1,"nm")</f>
        <v>0</v>
      </c>
      <c r="M132" s="47">
        <f t="shared" ref="M132" si="552">+IFERROR(M131/L131-1,"nm")</f>
        <v>0</v>
      </c>
      <c r="N132" s="47">
        <f t="shared" ref="N132" si="553">+IFERROR(N131/M131-1,"nm")</f>
        <v>0</v>
      </c>
    </row>
    <row r="133" spans="1:14" x14ac:dyDescent="0.2">
      <c r="A133" s="46" t="s">
        <v>130</v>
      </c>
      <c r="B133" s="47">
        <f>+IFERROR(B131/B$114,"nm")</f>
        <v>1.053084031807436E-2</v>
      </c>
      <c r="C133" s="47">
        <f t="shared" ref="C133:I133" si="554">+IFERROR(C131/C$114,"nm")</f>
        <v>9.7289784572619879E-3</v>
      </c>
      <c r="D133" s="47">
        <f t="shared" si="554"/>
        <v>1.1399620012666244E-2</v>
      </c>
      <c r="E133" s="47">
        <f t="shared" si="554"/>
        <v>1.064653503677894E-2</v>
      </c>
      <c r="F133" s="47">
        <f t="shared" si="554"/>
        <v>1.0087552341073468E-2</v>
      </c>
      <c r="G133" s="47">
        <f t="shared" si="554"/>
        <v>9.148766905330152E-3</v>
      </c>
      <c r="H133" s="47">
        <f t="shared" si="554"/>
        <v>8.0479131574022079E-3</v>
      </c>
      <c r="I133" s="47">
        <f t="shared" si="554"/>
        <v>7.0528967254408059E-3</v>
      </c>
      <c r="J133" s="47">
        <f>+IFERROR(J131/J$114,"nm")</f>
        <v>7.0528967254408059E-3</v>
      </c>
      <c r="K133" s="47">
        <f t="shared" ref="K133:N133" si="555">+IFERROR(K131/K$114,"nm")</f>
        <v>7.0528967254408059E-3</v>
      </c>
      <c r="L133" s="47">
        <f t="shared" si="555"/>
        <v>7.0528967254408059E-3</v>
      </c>
      <c r="M133" s="47">
        <f t="shared" si="555"/>
        <v>7.0528967254408059E-3</v>
      </c>
      <c r="N133" s="47">
        <f t="shared" si="555"/>
        <v>7.0528967254408059E-3</v>
      </c>
    </row>
    <row r="134" spans="1:14" x14ac:dyDescent="0.2">
      <c r="A134" s="46" t="s">
        <v>139</v>
      </c>
      <c r="B134" s="47">
        <f t="shared" ref="B134:I134" si="556">+IFERROR(B131/B141,"nm")</f>
        <v>0.15909090909090909</v>
      </c>
      <c r="C134" s="47">
        <f t="shared" si="556"/>
        <v>0.12650602409638553</v>
      </c>
      <c r="D134" s="47">
        <f t="shared" si="556"/>
        <v>0.1588235294117647</v>
      </c>
      <c r="E134" s="47">
        <f t="shared" si="556"/>
        <v>0.16224188790560473</v>
      </c>
      <c r="F134" s="47">
        <f t="shared" si="556"/>
        <v>0.16257668711656442</v>
      </c>
      <c r="G134" s="47">
        <f t="shared" si="556"/>
        <v>0.1554054054054054</v>
      </c>
      <c r="H134" s="47">
        <f t="shared" si="556"/>
        <v>0.14144736842105263</v>
      </c>
      <c r="I134" s="47">
        <f t="shared" si="556"/>
        <v>0.15328467153284672</v>
      </c>
      <c r="J134" s="49">
        <f>+I134</f>
        <v>0.15328467153284672</v>
      </c>
      <c r="K134" s="49">
        <f t="shared" ref="K134" si="557">+J134</f>
        <v>0.15328467153284672</v>
      </c>
      <c r="L134" s="49">
        <f t="shared" ref="L134" si="558">+K134</f>
        <v>0.15328467153284672</v>
      </c>
      <c r="M134" s="49">
        <f t="shared" ref="M134" si="559">+L134</f>
        <v>0.15328467153284672</v>
      </c>
      <c r="N134" s="49">
        <f t="shared" ref="N134" si="560">+M134</f>
        <v>0.15328467153284672</v>
      </c>
    </row>
    <row r="135" spans="1:14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561">+K128-K131</f>
        <v>1896</v>
      </c>
      <c r="L135" s="9">
        <f t="shared" si="561"/>
        <v>1896</v>
      </c>
      <c r="M135" s="9">
        <f t="shared" si="561"/>
        <v>1896</v>
      </c>
      <c r="N135" s="9">
        <f t="shared" si="561"/>
        <v>1896</v>
      </c>
    </row>
    <row r="136" spans="1:14" x14ac:dyDescent="0.2">
      <c r="A136" s="46" t="s">
        <v>126</v>
      </c>
      <c r="B136" s="47" t="str">
        <f t="shared" ref="B136" si="562">+IFERROR(B135/A135-1,"nm")</f>
        <v>nm</v>
      </c>
      <c r="C136" s="47">
        <f t="shared" ref="C136" si="563">+IFERROR(C135/B135-1,"nm")</f>
        <v>9.1503267973856106E-2</v>
      </c>
      <c r="D136" s="47">
        <f t="shared" ref="D136" si="564">+IFERROR(D135/C135-1,"nm")</f>
        <v>-2.1956087824351322E-2</v>
      </c>
      <c r="E136" s="47">
        <f t="shared" ref="E136" si="565">+IFERROR(E135/D135-1,"nm")</f>
        <v>0.21326530612244898</v>
      </c>
      <c r="F136" s="47">
        <f t="shared" ref="F136" si="566">+IFERROR(F135/E135-1,"nm")</f>
        <v>0.11269974768713209</v>
      </c>
      <c r="G136" s="47">
        <f t="shared" ref="G136" si="567">+IFERROR(G135/F135-1,"nm")</f>
        <v>-0.1050642479213908</v>
      </c>
      <c r="H136" s="47">
        <f t="shared" ref="H136" si="568">+IFERROR(H135/G135-1,"nm")</f>
        <v>0.29222972972972983</v>
      </c>
      <c r="I136" s="47">
        <f>+IFERROR(I135/H135-1,"nm")</f>
        <v>0.23921568627450984</v>
      </c>
      <c r="J136" s="47">
        <f t="shared" ref="J136" si="569">+IFERROR(J135/I135-1,"nm")</f>
        <v>0</v>
      </c>
      <c r="K136" s="47">
        <f t="shared" ref="K136" si="570">+IFERROR(K135/J135-1,"nm")</f>
        <v>0</v>
      </c>
      <c r="L136" s="47">
        <f t="shared" ref="L136" si="571">+IFERROR(L135/K135-1,"nm")</f>
        <v>0</v>
      </c>
      <c r="M136" s="47">
        <f t="shared" ref="M136" si="572">+IFERROR(M135/L135-1,"nm")</f>
        <v>0</v>
      </c>
      <c r="N136" s="47">
        <f t="shared" ref="N136" si="573">+IFERROR(N135/M135-1,"nm")</f>
        <v>0</v>
      </c>
    </row>
    <row r="137" spans="1:14" x14ac:dyDescent="0.2">
      <c r="A137" s="46" t="s">
        <v>128</v>
      </c>
      <c r="B137" s="47">
        <f>+IFERROR(B135/B$114,"nm")</f>
        <v>0.19729206963249515</v>
      </c>
      <c r="C137" s="47">
        <f t="shared" ref="C137:I137" si="574">+IFERROR(C135/C$114,"nm")</f>
        <v>0.23210562890896455</v>
      </c>
      <c r="D137" s="47">
        <f t="shared" si="574"/>
        <v>0.20688199282246147</v>
      </c>
      <c r="E137" s="47">
        <f t="shared" si="574"/>
        <v>0.23015873015873015</v>
      </c>
      <c r="F137" s="47">
        <f t="shared" si="574"/>
        <v>0.25180814617434338</v>
      </c>
      <c r="G137" s="47">
        <f t="shared" si="574"/>
        <v>0.2354813046937152</v>
      </c>
      <c r="H137" s="47">
        <f t="shared" si="574"/>
        <v>0.28635597978663674</v>
      </c>
      <c r="I137" s="47">
        <f t="shared" si="574"/>
        <v>0.31838790931989924</v>
      </c>
      <c r="J137" s="47">
        <f>+IFERROR(J135/J$114,"nm")</f>
        <v>0.31838790931989924</v>
      </c>
      <c r="K137" s="47">
        <f t="shared" ref="K137:N137" si="575">+IFERROR(K135/K$114,"nm")</f>
        <v>0.31838790931989924</v>
      </c>
      <c r="L137" s="47">
        <f t="shared" si="575"/>
        <v>0.31838790931989924</v>
      </c>
      <c r="M137" s="47">
        <f t="shared" si="575"/>
        <v>0.31838790931989924</v>
      </c>
      <c r="N137" s="47">
        <f t="shared" si="575"/>
        <v>0.31838790931989924</v>
      </c>
    </row>
    <row r="138" spans="1:14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576">+K114*K140</f>
        <v>56</v>
      </c>
      <c r="L138" s="48">
        <f t="shared" si="576"/>
        <v>56</v>
      </c>
      <c r="M138" s="48">
        <f t="shared" si="576"/>
        <v>56</v>
      </c>
      <c r="N138" s="48">
        <f t="shared" si="576"/>
        <v>56</v>
      </c>
    </row>
    <row r="139" spans="1:14" x14ac:dyDescent="0.2">
      <c r="A139" s="46" t="s">
        <v>126</v>
      </c>
      <c r="B139" s="47" t="str">
        <f t="shared" ref="B139" si="577">+IFERROR(B138/A138-1,"nm")</f>
        <v>nm</v>
      </c>
      <c r="C139" s="47">
        <f t="shared" ref="C139" si="578">+IFERROR(C138/B138-1,"nm")</f>
        <v>0.19230769230769229</v>
      </c>
      <c r="D139" s="47">
        <f t="shared" ref="D139" si="579">+IFERROR(D138/C138-1,"nm")</f>
        <v>-4.8387096774193505E-2</v>
      </c>
      <c r="E139" s="47">
        <f t="shared" ref="E139" si="580">+IFERROR(E138/D138-1,"nm")</f>
        <v>-0.16949152542372881</v>
      </c>
      <c r="F139" s="47">
        <f t="shared" ref="F139" si="581">+IFERROR(F138/E138-1,"nm")</f>
        <v>-4.081632653061229E-2</v>
      </c>
      <c r="G139" s="47">
        <f t="shared" ref="G139" si="582">+IFERROR(G138/F138-1,"nm")</f>
        <v>-0.12765957446808507</v>
      </c>
      <c r="H139" s="47">
        <f t="shared" ref="H139" si="583">+IFERROR(H138/G138-1,"nm")</f>
        <v>0.31707317073170738</v>
      </c>
      <c r="I139" s="47">
        <f t="shared" ref="I139" si="584">+IFERROR(I138/H138-1,"nm")</f>
        <v>3.7037037037036979E-2</v>
      </c>
      <c r="J139" s="47">
        <f t="shared" ref="J139" si="585">+IFERROR(J138/I138-1,"nm")</f>
        <v>0</v>
      </c>
      <c r="K139" s="47">
        <f t="shared" ref="K139" si="586">+IFERROR(K138/J138-1,"nm")</f>
        <v>0</v>
      </c>
      <c r="L139" s="47">
        <f t="shared" ref="L139" si="587">+IFERROR(L138/K138-1,"nm")</f>
        <v>0</v>
      </c>
      <c r="M139" s="47">
        <f t="shared" ref="M139" si="588">+IFERROR(M138/L138-1,"nm")</f>
        <v>0</v>
      </c>
      <c r="N139" s="47">
        <f t="shared" ref="N139" si="589">+IFERROR(N138/M138-1,"nm")</f>
        <v>0</v>
      </c>
    </row>
    <row r="140" spans="1:14" x14ac:dyDescent="0.2">
      <c r="A140" s="46" t="s">
        <v>130</v>
      </c>
      <c r="B140" s="47">
        <f>+IFERROR(B138/B$114,"nm")</f>
        <v>1.117558564367075E-2</v>
      </c>
      <c r="C140" s="47">
        <f t="shared" ref="C140:I140" si="590">+IFERROR(C138/C$114,"nm")</f>
        <v>1.4361825341672458E-2</v>
      </c>
      <c r="D140" s="47">
        <f t="shared" si="590"/>
        <v>1.2455140384209416E-2</v>
      </c>
      <c r="E140" s="47">
        <f t="shared" si="590"/>
        <v>9.485094850948509E-3</v>
      </c>
      <c r="F140" s="47">
        <f t="shared" si="590"/>
        <v>8.9455652835934533E-3</v>
      </c>
      <c r="G140" s="47">
        <f t="shared" si="590"/>
        <v>8.1543357199681775E-3</v>
      </c>
      <c r="H140" s="47">
        <f t="shared" si="590"/>
        <v>1.0106681639528355E-2</v>
      </c>
      <c r="I140" s="47">
        <f t="shared" si="590"/>
        <v>9.4038623005877411E-3</v>
      </c>
      <c r="J140" s="49">
        <f>+I140</f>
        <v>9.4038623005877411E-3</v>
      </c>
      <c r="K140" s="49">
        <f t="shared" ref="K140" si="591">+J140</f>
        <v>9.4038623005877411E-3</v>
      </c>
      <c r="L140" s="49">
        <f t="shared" ref="L140" si="592">+K140</f>
        <v>9.4038623005877411E-3</v>
      </c>
      <c r="M140" s="49">
        <f t="shared" ref="M140" si="593">+L140</f>
        <v>9.4038623005877411E-3</v>
      </c>
      <c r="N140" s="49">
        <f t="shared" ref="N140" si="594">+M140</f>
        <v>9.4038623005877411E-3</v>
      </c>
    </row>
    <row r="141" spans="1:14" x14ac:dyDescent="0.2">
      <c r="A141" s="9" t="s">
        <v>140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595">+K114*K143</f>
        <v>274</v>
      </c>
      <c r="L141" s="48">
        <f t="shared" si="595"/>
        <v>274</v>
      </c>
      <c r="M141" s="48">
        <f t="shared" si="595"/>
        <v>274</v>
      </c>
      <c r="N141" s="48">
        <f t="shared" si="595"/>
        <v>274</v>
      </c>
    </row>
    <row r="142" spans="1:14" x14ac:dyDescent="0.2">
      <c r="A142" s="46" t="s">
        <v>126</v>
      </c>
      <c r="B142" s="47" t="str">
        <f t="shared" ref="B142" si="596">+IFERROR(B141/A141-1,"nm")</f>
        <v>nm</v>
      </c>
      <c r="C142" s="47">
        <f t="shared" ref="C142" si="597">+IFERROR(C141/B141-1,"nm")</f>
        <v>7.7922077922077948E-2</v>
      </c>
      <c r="D142" s="47">
        <f t="shared" ref="D142" si="598">+IFERROR(D141/C141-1,"nm")</f>
        <v>2.4096385542168752E-2</v>
      </c>
      <c r="E142" s="47">
        <f t="shared" ref="E142" si="599">+IFERROR(E141/D141-1,"nm")</f>
        <v>-2.9411764705882248E-3</v>
      </c>
      <c r="F142" s="47">
        <f t="shared" ref="F142" si="600">+IFERROR(F141/E141-1,"nm")</f>
        <v>-3.8348082595870192E-2</v>
      </c>
      <c r="G142" s="47">
        <f t="shared" ref="G142" si="601">+IFERROR(G141/F141-1,"nm")</f>
        <v>-9.2024539877300637E-2</v>
      </c>
      <c r="H142" s="47">
        <f t="shared" ref="H142" si="602">+IFERROR(H141/G141-1,"nm")</f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603">+K143+K144</f>
        <v>4.6011754827875735E-2</v>
      </c>
      <c r="L142" s="47">
        <f t="shared" si="603"/>
        <v>4.6011754827875735E-2</v>
      </c>
      <c r="M142" s="47">
        <f t="shared" si="603"/>
        <v>4.6011754827875735E-2</v>
      </c>
      <c r="N142" s="47">
        <f t="shared" si="603"/>
        <v>4.6011754827875735E-2</v>
      </c>
    </row>
    <row r="143" spans="1:14" x14ac:dyDescent="0.2">
      <c r="A143" s="46" t="s">
        <v>130</v>
      </c>
      <c r="B143" s="47">
        <f>+IFERROR(B141/B$114,"nm")</f>
        <v>6.6193853427895979E-2</v>
      </c>
      <c r="C143" s="47">
        <f t="shared" ref="C143:I143" si="604">+IFERROR(C141/C$114,"nm")</f>
        <v>7.6905258281213806E-2</v>
      </c>
      <c r="D143" s="47">
        <f t="shared" si="604"/>
        <v>7.1775385264935612E-2</v>
      </c>
      <c r="E143" s="47">
        <f t="shared" si="604"/>
        <v>6.5621370499419282E-2</v>
      </c>
      <c r="F143" s="47">
        <f t="shared" si="604"/>
        <v>6.2047963456414161E-2</v>
      </c>
      <c r="G143" s="47">
        <f t="shared" si="604"/>
        <v>5.88703261734288E-2</v>
      </c>
      <c r="H143" s="47">
        <f t="shared" si="604"/>
        <v>5.6896874415122589E-2</v>
      </c>
      <c r="I143" s="47">
        <f t="shared" si="604"/>
        <v>4.6011754827875735E-2</v>
      </c>
      <c r="J143" s="49">
        <f>+I143</f>
        <v>4.6011754827875735E-2</v>
      </c>
      <c r="K143" s="49">
        <f t="shared" ref="K143" si="605">+J143</f>
        <v>4.6011754827875735E-2</v>
      </c>
      <c r="L143" s="49">
        <f t="shared" ref="L143" si="606">+K143</f>
        <v>4.6011754827875735E-2</v>
      </c>
      <c r="M143" s="49">
        <f t="shared" ref="M143" si="607">+L143</f>
        <v>4.6011754827875735E-2</v>
      </c>
      <c r="N143" s="49">
        <f t="shared" ref="N143" si="608">+M143</f>
        <v>4.6011754827875735E-2</v>
      </c>
    </row>
    <row r="144" spans="1:14" x14ac:dyDescent="0.2">
      <c r="A144" s="56" t="s">
        <v>105</v>
      </c>
      <c r="B144" s="56"/>
      <c r="C144" s="56"/>
      <c r="D144" s="56"/>
      <c r="E144" s="56"/>
      <c r="F144" s="56"/>
      <c r="G144" s="56"/>
      <c r="H144" s="56"/>
      <c r="I144" s="56"/>
      <c r="J144" s="57"/>
      <c r="K144" s="57"/>
      <c r="L144" s="57"/>
      <c r="M144" s="57"/>
      <c r="N144" s="57"/>
    </row>
    <row r="145" spans="1:14" x14ac:dyDescent="0.2">
      <c r="A145" s="9" t="s">
        <v>133</v>
      </c>
      <c r="B145" s="58">
        <f>Historicals!B127</f>
        <v>115</v>
      </c>
      <c r="C145" s="58">
        <f>Historicals!C127</f>
        <v>73</v>
      </c>
      <c r="D145" s="58">
        <f>Historicals!D127</f>
        <v>73</v>
      </c>
      <c r="E145" s="58">
        <f>Historicals!E127</f>
        <v>88</v>
      </c>
      <c r="F145" s="58">
        <f>Historicals!F127</f>
        <v>42</v>
      </c>
      <c r="G145" s="58">
        <f>Historicals!G127</f>
        <v>30</v>
      </c>
      <c r="H145" s="58">
        <f>Historicals!H127</f>
        <v>25</v>
      </c>
      <c r="I145" s="58">
        <f>Historicals!I127</f>
        <v>102</v>
      </c>
      <c r="J145" s="58">
        <f>I145</f>
        <v>102</v>
      </c>
      <c r="K145" s="58">
        <f t="shared" ref="K145:N145" si="609">J145</f>
        <v>102</v>
      </c>
      <c r="L145" s="58">
        <f t="shared" si="609"/>
        <v>102</v>
      </c>
      <c r="M145" s="58">
        <f t="shared" si="609"/>
        <v>102</v>
      </c>
      <c r="N145" s="58">
        <f t="shared" si="609"/>
        <v>102</v>
      </c>
    </row>
    <row r="146" spans="1:14" x14ac:dyDescent="0.2">
      <c r="A146" s="44" t="s">
        <v>126</v>
      </c>
      <c r="B146" s="47" t="str">
        <f t="shared" ref="B146" si="610">+IFERROR(B145/A145-1,"nm")</f>
        <v>nm</v>
      </c>
      <c r="C146" s="47">
        <f t="shared" ref="C146" si="611">+IFERROR(C145/B145-1,"nm")</f>
        <v>-0.36521739130434783</v>
      </c>
      <c r="D146" s="47">
        <f t="shared" ref="D146" si="612">+IFERROR(D145/C145-1,"nm")</f>
        <v>0</v>
      </c>
      <c r="E146" s="47">
        <f t="shared" ref="E146" si="613">+IFERROR(E145/D145-1,"nm")</f>
        <v>0.20547945205479445</v>
      </c>
      <c r="F146" s="47">
        <f t="shared" ref="F146" si="614">+IFERROR(F145/E145-1,"nm")</f>
        <v>-0.52272727272727271</v>
      </c>
      <c r="G146" s="47">
        <f t="shared" ref="G146" si="615">+IFERROR(G145/F145-1,"nm")</f>
        <v>-0.2857142857142857</v>
      </c>
      <c r="H146" s="47">
        <f t="shared" ref="H146" si="616">+IFERROR(H145/G145-1,"nm")</f>
        <v>-0.16666666666666663</v>
      </c>
      <c r="I146" s="47">
        <f t="shared" ref="I146:J146" si="617">+IFERROR(I145/H145-1,"nm")</f>
        <v>3.08</v>
      </c>
      <c r="J146" s="47">
        <f t="shared" si="617"/>
        <v>0</v>
      </c>
      <c r="K146" s="47">
        <f t="shared" ref="K146" si="618">+IFERROR(K145/J145-1,"nm")</f>
        <v>0</v>
      </c>
      <c r="L146" s="47">
        <f t="shared" ref="L146" si="619">+IFERROR(L145/K145-1,"nm")</f>
        <v>0</v>
      </c>
      <c r="M146" s="47">
        <f t="shared" ref="M146" si="620">+IFERROR(M145/L145-1,"nm")</f>
        <v>0</v>
      </c>
      <c r="N146" s="47">
        <f t="shared" ref="N146" si="621">+IFERROR(N145/M145-1,"nm")</f>
        <v>0</v>
      </c>
    </row>
    <row r="147" spans="1:14" x14ac:dyDescent="0.2">
      <c r="A147" s="9" t="s">
        <v>127</v>
      </c>
      <c r="B147" s="48">
        <f t="shared" ref="B147:I147" si="622">B150+B154</f>
        <v>-2057</v>
      </c>
      <c r="C147" s="48">
        <f t="shared" si="622"/>
        <v>-2366</v>
      </c>
      <c r="D147" s="48">
        <f t="shared" si="622"/>
        <v>-2444</v>
      </c>
      <c r="E147" s="48">
        <f t="shared" si="622"/>
        <v>-2441</v>
      </c>
      <c r="F147" s="48">
        <f t="shared" si="622"/>
        <v>-3067</v>
      </c>
      <c r="G147" s="48">
        <f t="shared" si="622"/>
        <v>-3254</v>
      </c>
      <c r="H147" s="48">
        <f t="shared" si="622"/>
        <v>-3434</v>
      </c>
      <c r="I147" s="48">
        <f t="shared" si="622"/>
        <v>-4042</v>
      </c>
      <c r="J147" s="48">
        <f>+J145*J149</f>
        <v>-4042</v>
      </c>
      <c r="K147" s="48">
        <f t="shared" ref="K147:N147" si="623">+K145*K149</f>
        <v>-4042</v>
      </c>
      <c r="L147" s="48">
        <f t="shared" si="623"/>
        <v>-4042</v>
      </c>
      <c r="M147" s="48">
        <f t="shared" si="623"/>
        <v>-4042</v>
      </c>
      <c r="N147" s="48">
        <f t="shared" si="623"/>
        <v>-4042</v>
      </c>
    </row>
    <row r="148" spans="1:14" x14ac:dyDescent="0.2">
      <c r="A148" s="46" t="s">
        <v>126</v>
      </c>
      <c r="B148" s="47" t="str">
        <f t="shared" ref="B148" si="624">+IFERROR(B147/A147-1,"nm")</f>
        <v>nm</v>
      </c>
      <c r="C148" s="47">
        <f t="shared" ref="C148" si="625">+IFERROR(C147/B147-1,"nm")</f>
        <v>0.15021876519202726</v>
      </c>
      <c r="D148" s="47">
        <f t="shared" ref="D148" si="626">+IFERROR(D147/C147-1,"nm")</f>
        <v>3.2967032967033072E-2</v>
      </c>
      <c r="E148" s="47">
        <f t="shared" ref="E148" si="627">+IFERROR(E147/D147-1,"nm")</f>
        <v>-1.2274959083469206E-3</v>
      </c>
      <c r="F148" s="47">
        <f t="shared" ref="F148" si="628">+IFERROR(F147/E147-1,"nm")</f>
        <v>0.25645227365833678</v>
      </c>
      <c r="G148" s="47">
        <f t="shared" ref="G148" si="629">+IFERROR(G147/F147-1,"nm")</f>
        <v>6.0971633518095869E-2</v>
      </c>
      <c r="H148" s="47">
        <f t="shared" ref="H148" si="630">+IFERROR(H147/G147-1,"nm")</f>
        <v>5.5316533497234088E-2</v>
      </c>
      <c r="I148" s="47">
        <f t="shared" ref="I148:J148" si="631">+IFERROR(I147/H147-1,"nm")</f>
        <v>0.1770529994175889</v>
      </c>
      <c r="J148" s="47">
        <f t="shared" si="631"/>
        <v>0</v>
      </c>
      <c r="K148" s="47">
        <f t="shared" ref="K148" si="632">+IFERROR(K147/J147-1,"nm")</f>
        <v>0</v>
      </c>
      <c r="L148" s="47">
        <f t="shared" ref="L148" si="633">+IFERROR(L147/K147-1,"nm")</f>
        <v>0</v>
      </c>
      <c r="M148" s="47">
        <f t="shared" ref="M148" si="634">+IFERROR(M147/L147-1,"nm")</f>
        <v>0</v>
      </c>
      <c r="N148" s="47">
        <f t="shared" ref="N148" si="635">+IFERROR(N147/M147-1,"nm")</f>
        <v>0</v>
      </c>
    </row>
    <row r="149" spans="1:14" x14ac:dyDescent="0.2">
      <c r="A149" s="46" t="s">
        <v>128</v>
      </c>
      <c r="B149" s="47">
        <f>+IFERROR(B147/B$145,"nm")</f>
        <v>-17.88695652173913</v>
      </c>
      <c r="C149" s="47">
        <f t="shared" ref="C149:I149" si="636">+IFERROR(C147/C$145,"nm")</f>
        <v>-32.410958904109592</v>
      </c>
      <c r="D149" s="47">
        <f t="shared" si="636"/>
        <v>-33.479452054794521</v>
      </c>
      <c r="E149" s="47">
        <f t="shared" si="636"/>
        <v>-27.738636363636363</v>
      </c>
      <c r="F149" s="47">
        <f t="shared" si="636"/>
        <v>-73.023809523809518</v>
      </c>
      <c r="G149" s="47">
        <f t="shared" si="636"/>
        <v>-108.46666666666667</v>
      </c>
      <c r="H149" s="47">
        <f t="shared" si="636"/>
        <v>-137.36000000000001</v>
      </c>
      <c r="I149" s="47">
        <f t="shared" si="636"/>
        <v>-39.627450980392155</v>
      </c>
      <c r="J149" s="49">
        <f>+I149</f>
        <v>-39.627450980392155</v>
      </c>
      <c r="K149" s="49">
        <f t="shared" ref="K149:N149" si="637">+J149</f>
        <v>-39.627450980392155</v>
      </c>
      <c r="L149" s="49">
        <f t="shared" si="637"/>
        <v>-39.627450980392155</v>
      </c>
      <c r="M149" s="49">
        <f t="shared" si="637"/>
        <v>-39.627450980392155</v>
      </c>
      <c r="N149" s="49">
        <f t="shared" si="637"/>
        <v>-39.627450980392155</v>
      </c>
    </row>
    <row r="150" spans="1:14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638">+K153*K160</f>
        <v>219.99999999999997</v>
      </c>
      <c r="L150" s="48">
        <f t="shared" si="638"/>
        <v>219.99999999999997</v>
      </c>
      <c r="M150" s="48">
        <f t="shared" si="638"/>
        <v>219.99999999999997</v>
      </c>
      <c r="N150" s="48">
        <f t="shared" si="638"/>
        <v>219.99999999999997</v>
      </c>
    </row>
    <row r="151" spans="1:14" x14ac:dyDescent="0.2">
      <c r="A151" s="46" t="s">
        <v>126</v>
      </c>
      <c r="B151" s="47" t="str">
        <f t="shared" ref="B151:J151" si="639">+IFERROR(B150/A150-1,"nm")</f>
        <v>nm</v>
      </c>
      <c r="C151" s="47">
        <f t="shared" si="639"/>
        <v>9.5238095238095344E-2</v>
      </c>
      <c r="D151" s="47">
        <f t="shared" si="639"/>
        <v>1.304347826086949E-2</v>
      </c>
      <c r="E151" s="47">
        <f t="shared" si="639"/>
        <v>-6.8669527896995763E-2</v>
      </c>
      <c r="F151" s="47">
        <f t="shared" si="639"/>
        <v>-0.10138248847926268</v>
      </c>
      <c r="G151" s="47">
        <f t="shared" si="639"/>
        <v>9.7435897435897534E-2</v>
      </c>
      <c r="H151" s="47">
        <f t="shared" si="639"/>
        <v>3.7383177570093462E-2</v>
      </c>
      <c r="I151" s="47">
        <f t="shared" si="639"/>
        <v>-9.009009009009028E-3</v>
      </c>
      <c r="J151" s="47">
        <f t="shared" si="639"/>
        <v>-1.1102230246251565E-16</v>
      </c>
      <c r="K151" s="47">
        <f t="shared" ref="K151" si="640">+IFERROR(K150/J150-1,"nm")</f>
        <v>0</v>
      </c>
      <c r="L151" s="47">
        <f t="shared" ref="L151" si="641">+IFERROR(L150/K150-1,"nm")</f>
        <v>0</v>
      </c>
      <c r="M151" s="47">
        <f t="shared" ref="M151" si="642">+IFERROR(M150/L150-1,"nm")</f>
        <v>0</v>
      </c>
      <c r="N151" s="47">
        <f t="shared" ref="N151" si="643">+IFERROR(N150/M150-1,"nm")</f>
        <v>0</v>
      </c>
    </row>
    <row r="152" spans="1:14" x14ac:dyDescent="0.2">
      <c r="A152" s="46" t="s">
        <v>130</v>
      </c>
      <c r="B152" s="47">
        <f>+IFERROR(B150/B$145,"nm")</f>
        <v>1.826086956521739</v>
      </c>
      <c r="C152" s="47">
        <f t="shared" ref="C152:I152" si="644">+IFERROR(C150/C$145,"nm")</f>
        <v>3.1506849315068495</v>
      </c>
      <c r="D152" s="47">
        <f t="shared" si="644"/>
        <v>3.1917808219178081</v>
      </c>
      <c r="E152" s="47">
        <f t="shared" si="644"/>
        <v>2.4659090909090908</v>
      </c>
      <c r="F152" s="47">
        <f t="shared" si="644"/>
        <v>4.6428571428571432</v>
      </c>
      <c r="G152" s="47">
        <f t="shared" si="644"/>
        <v>7.1333333333333337</v>
      </c>
      <c r="H152" s="47">
        <f t="shared" si="644"/>
        <v>8.8800000000000008</v>
      </c>
      <c r="I152" s="47">
        <f t="shared" si="644"/>
        <v>2.1568627450980391</v>
      </c>
      <c r="J152" s="47">
        <f>+IFERROR(J150/J$145,"nm")</f>
        <v>2.1568627450980391</v>
      </c>
      <c r="K152" s="47">
        <f t="shared" ref="K152:N152" si="645">+IFERROR(K150/K$145,"nm")</f>
        <v>2.1568627450980391</v>
      </c>
      <c r="L152" s="47">
        <f t="shared" si="645"/>
        <v>2.1568627450980391</v>
      </c>
      <c r="M152" s="47">
        <f t="shared" si="645"/>
        <v>2.1568627450980391</v>
      </c>
      <c r="N152" s="47">
        <f t="shared" si="645"/>
        <v>2.1568627450980391</v>
      </c>
    </row>
    <row r="153" spans="1:14" x14ac:dyDescent="0.2">
      <c r="A153" s="46" t="s">
        <v>139</v>
      </c>
      <c r="B153" s="47">
        <f t="shared" ref="B153:I153" si="646">+IFERROR(B150/B160,"nm")</f>
        <v>0.43388429752066116</v>
      </c>
      <c r="C153" s="47">
        <f t="shared" si="646"/>
        <v>0.45009784735812131</v>
      </c>
      <c r="D153" s="47">
        <f t="shared" si="646"/>
        <v>0.43714821763602252</v>
      </c>
      <c r="E153" s="47">
        <f t="shared" si="646"/>
        <v>0.36348408710217756</v>
      </c>
      <c r="F153" s="47">
        <f t="shared" si="646"/>
        <v>0.2932330827067669</v>
      </c>
      <c r="G153" s="47">
        <f t="shared" si="646"/>
        <v>0.25783132530120484</v>
      </c>
      <c r="H153" s="47">
        <f t="shared" si="646"/>
        <v>0.2846153846153846</v>
      </c>
      <c r="I153" s="47">
        <f t="shared" si="646"/>
        <v>0.27883396704689478</v>
      </c>
      <c r="J153" s="49">
        <f>+I153</f>
        <v>0.27883396704689478</v>
      </c>
      <c r="K153" s="49">
        <f t="shared" ref="K153:N153" si="647">+J153</f>
        <v>0.27883396704689478</v>
      </c>
      <c r="L153" s="49">
        <f t="shared" si="647"/>
        <v>0.27883396704689478</v>
      </c>
      <c r="M153" s="49">
        <f t="shared" si="647"/>
        <v>0.27883396704689478</v>
      </c>
      <c r="N153" s="49">
        <f t="shared" si="647"/>
        <v>0.27883396704689478</v>
      </c>
    </row>
    <row r="154" spans="1:14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648">+K147-K150</f>
        <v>-4262</v>
      </c>
      <c r="L154" s="9">
        <f t="shared" si="648"/>
        <v>-4262</v>
      </c>
      <c r="M154" s="9">
        <f t="shared" si="648"/>
        <v>-4262</v>
      </c>
      <c r="N154" s="9">
        <f t="shared" si="648"/>
        <v>-4262</v>
      </c>
    </row>
    <row r="155" spans="1:14" x14ac:dyDescent="0.2">
      <c r="A155" s="46" t="s">
        <v>126</v>
      </c>
      <c r="B155" s="47" t="str">
        <f t="shared" ref="B155" si="649">+IFERROR(B154/A154-1,"nm")</f>
        <v>nm</v>
      </c>
      <c r="C155" s="47">
        <f t="shared" ref="C155" si="650">+IFERROR(C154/B154-1,"nm")</f>
        <v>0.145125716806352</v>
      </c>
      <c r="D155" s="47">
        <f t="shared" ref="D155" si="651">+IFERROR(D154/C154-1,"nm")</f>
        <v>3.1201848998459125E-2</v>
      </c>
      <c r="E155" s="47">
        <f t="shared" ref="E155" si="652">+IFERROR(E154/D154-1,"nm")</f>
        <v>-7.097497198356395E-3</v>
      </c>
      <c r="F155" s="47">
        <f t="shared" ref="F155" si="653">+IFERROR(F154/E154-1,"nm")</f>
        <v>0.22723852520692245</v>
      </c>
      <c r="G155" s="47">
        <f t="shared" ref="G155" si="654">+IFERROR(G154/F154-1,"nm")</f>
        <v>6.3151440833844275E-2</v>
      </c>
      <c r="H155" s="47">
        <f t="shared" ref="H155" si="655">+IFERROR(H154/G154-1,"nm")</f>
        <v>5.4209919261822392E-2</v>
      </c>
      <c r="I155" s="47">
        <f t="shared" ref="I155:J155" si="656">+IFERROR(I154/H154-1,"nm")</f>
        <v>0.16575492341356668</v>
      </c>
      <c r="J155" s="47">
        <f t="shared" si="656"/>
        <v>0</v>
      </c>
      <c r="K155" s="47">
        <f t="shared" ref="K155" si="657">+IFERROR(K154/J154-1,"nm")</f>
        <v>0</v>
      </c>
      <c r="L155" s="47">
        <f t="shared" ref="L155" si="658">+IFERROR(L154/K154-1,"nm")</f>
        <v>0</v>
      </c>
      <c r="M155" s="47">
        <f t="shared" ref="M155" si="659">+IFERROR(M154/L154-1,"nm")</f>
        <v>0</v>
      </c>
      <c r="N155" s="47">
        <f t="shared" ref="N155" si="660">+IFERROR(N154/M154-1,"nm")</f>
        <v>0</v>
      </c>
    </row>
    <row r="156" spans="1:14" x14ac:dyDescent="0.2">
      <c r="A156" s="46" t="s">
        <v>128</v>
      </c>
      <c r="B156" s="47">
        <f>+IFERROR(B154/B$145,"nm")</f>
        <v>-19.713043478260868</v>
      </c>
      <c r="C156" s="47">
        <f t="shared" ref="C156:I156" si="661">+IFERROR(C154/C$145,"nm")</f>
        <v>-35.561643835616437</v>
      </c>
      <c r="D156" s="47">
        <f t="shared" si="661"/>
        <v>-36.671232876712331</v>
      </c>
      <c r="E156" s="47">
        <f t="shared" si="661"/>
        <v>-30.204545454545453</v>
      </c>
      <c r="F156" s="47">
        <f t="shared" si="661"/>
        <v>-77.666666666666671</v>
      </c>
      <c r="G156" s="47">
        <f t="shared" si="661"/>
        <v>-115.6</v>
      </c>
      <c r="H156" s="47">
        <f t="shared" si="661"/>
        <v>-146.24</v>
      </c>
      <c r="I156" s="47">
        <f t="shared" si="661"/>
        <v>-41.784313725490193</v>
      </c>
      <c r="J156" s="47">
        <f>+IFERROR(J154/J$145,"nm")</f>
        <v>-41.784313725490193</v>
      </c>
      <c r="K156" s="47">
        <f t="shared" ref="K156:N156" si="662">+IFERROR(K154/K$145,"nm")</f>
        <v>-41.784313725490193</v>
      </c>
      <c r="L156" s="47">
        <f t="shared" si="662"/>
        <v>-41.784313725490193</v>
      </c>
      <c r="M156" s="47">
        <f t="shared" si="662"/>
        <v>-41.784313725490193</v>
      </c>
      <c r="N156" s="47">
        <f t="shared" si="662"/>
        <v>-41.784313725490193</v>
      </c>
    </row>
    <row r="157" spans="1:14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 x14ac:dyDescent="0.2">
      <c r="A158" s="46" t="s">
        <v>126</v>
      </c>
      <c r="B158" s="47" t="str">
        <f t="shared" ref="B158" si="663">+IFERROR(B157/A157-1,"nm")</f>
        <v>nm</v>
      </c>
      <c r="C158" s="47">
        <f t="shared" ref="C158" si="664">+IFERROR(C157/B157-1,"nm")</f>
        <v>0.14666666666666672</v>
      </c>
      <c r="D158" s="47">
        <f t="shared" ref="D158" si="665">+IFERROR(D157/C157-1,"nm")</f>
        <v>7.7519379844961156E-2</v>
      </c>
      <c r="E158" s="47">
        <f t="shared" ref="E158" si="666">+IFERROR(E157/D157-1,"nm")</f>
        <v>2.877697841726623E-2</v>
      </c>
      <c r="F158" s="47">
        <f t="shared" ref="F158" si="667">+IFERROR(F157/E157-1,"nm")</f>
        <v>-2.7972027972028024E-2</v>
      </c>
      <c r="G158" s="47">
        <f t="shared" ref="G158" si="668">+IFERROR(G157/F157-1,"nm")</f>
        <v>0.57553956834532372</v>
      </c>
      <c r="H158" s="47">
        <f t="shared" ref="H158" si="669">+IFERROR(H157/G157-1,"nm")</f>
        <v>-0.36529680365296802</v>
      </c>
      <c r="I158" s="47">
        <f t="shared" ref="I158:J158" si="670">+IFERROR(I157/H157-1,"nm")</f>
        <v>-0.20143884892086328</v>
      </c>
      <c r="J158" s="47">
        <f t="shared" si="670"/>
        <v>0</v>
      </c>
      <c r="K158" s="47">
        <f t="shared" ref="K158" si="671">+IFERROR(K157/J157-1,"nm")</f>
        <v>0</v>
      </c>
      <c r="L158" s="47">
        <f t="shared" ref="L158" si="672">+IFERROR(L157/K157-1,"nm")</f>
        <v>0</v>
      </c>
      <c r="M158" s="47">
        <f t="shared" ref="M158" si="673">+IFERROR(M157/L157-1,"nm")</f>
        <v>0</v>
      </c>
      <c r="N158" s="47">
        <f t="shared" ref="N158" si="674">+IFERROR(N157/M157-1,"nm")</f>
        <v>0</v>
      </c>
    </row>
    <row r="159" spans="1:14" x14ac:dyDescent="0.2">
      <c r="A159" s="46" t="s">
        <v>130</v>
      </c>
      <c r="B159" s="47">
        <f>+IFERROR(B157/B$145,"nm")</f>
        <v>1.9565217391304348</v>
      </c>
      <c r="C159" s="47">
        <f t="shared" ref="C159:I159" si="675">+IFERROR(C157/C$145,"nm")</f>
        <v>3.5342465753424657</v>
      </c>
      <c r="D159" s="47">
        <f t="shared" si="675"/>
        <v>3.8082191780821919</v>
      </c>
      <c r="E159" s="47">
        <f t="shared" si="675"/>
        <v>3.25</v>
      </c>
      <c r="F159" s="47">
        <f t="shared" si="675"/>
        <v>6.6190476190476186</v>
      </c>
      <c r="G159" s="47">
        <f t="shared" si="675"/>
        <v>14.6</v>
      </c>
      <c r="H159" s="47">
        <f t="shared" si="675"/>
        <v>11.12</v>
      </c>
      <c r="I159" s="47">
        <f t="shared" si="675"/>
        <v>2.1764705882352939</v>
      </c>
      <c r="J159" s="49">
        <f>+I159</f>
        <v>2.1764705882352939</v>
      </c>
      <c r="K159" s="49">
        <f t="shared" ref="K159:N159" si="676">+J159</f>
        <v>2.1764705882352939</v>
      </c>
      <c r="L159" s="49">
        <f t="shared" si="676"/>
        <v>2.1764705882352939</v>
      </c>
      <c r="M159" s="49">
        <f t="shared" si="676"/>
        <v>2.1764705882352939</v>
      </c>
      <c r="N159" s="49">
        <f t="shared" si="676"/>
        <v>2.1764705882352939</v>
      </c>
    </row>
    <row r="160" spans="1:14" x14ac:dyDescent="0.2">
      <c r="A160" s="9" t="s">
        <v>140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 x14ac:dyDescent="0.2">
      <c r="A161" s="46" t="s">
        <v>126</v>
      </c>
      <c r="B161" s="47" t="str">
        <f t="shared" ref="B161" si="677">+IFERROR(B160/A160-1,"nm")</f>
        <v>nm</v>
      </c>
      <c r="C161" s="47">
        <f t="shared" ref="C161" si="678">+IFERROR(C160/B160-1,"nm")</f>
        <v>5.5785123966942241E-2</v>
      </c>
      <c r="D161" s="47">
        <f t="shared" ref="D161" si="679">+IFERROR(D160/C160-1,"nm")</f>
        <v>4.3052837573385627E-2</v>
      </c>
      <c r="E161" s="47">
        <f t="shared" ref="E161" si="680">+IFERROR(E160/D160-1,"nm")</f>
        <v>0.12007504690431525</v>
      </c>
      <c r="F161" s="47">
        <f t="shared" ref="F161" si="681">+IFERROR(F160/E160-1,"nm")</f>
        <v>0.11390284757118918</v>
      </c>
      <c r="G161" s="47">
        <f t="shared" ref="G161" si="682">+IFERROR(G160/F160-1,"nm")</f>
        <v>0.24812030075187974</v>
      </c>
      <c r="H161" s="47">
        <f t="shared" ref="H161" si="683">+IFERROR(H160/G160-1,"nm")</f>
        <v>-6.0240963855421659E-2</v>
      </c>
      <c r="I161" s="47">
        <f t="shared" ref="I161" si="684">+IFERROR(I160/H160-1,"nm")</f>
        <v>1.1538461538461497E-2</v>
      </c>
      <c r="J161" s="47">
        <f>+J162+J163</f>
        <v>7.7352941176470589</v>
      </c>
      <c r="K161" s="47">
        <f t="shared" ref="K161:N161" si="685">+K162+K163</f>
        <v>7.7352941176470589</v>
      </c>
      <c r="L161" s="47">
        <f t="shared" si="685"/>
        <v>7.7352941176470589</v>
      </c>
      <c r="M161" s="47">
        <f t="shared" si="685"/>
        <v>7.7352941176470589</v>
      </c>
      <c r="N161" s="47">
        <f t="shared" si="685"/>
        <v>7.7352941176470589</v>
      </c>
    </row>
    <row r="162" spans="1:14" x14ac:dyDescent="0.2">
      <c r="A162" s="46" t="s">
        <v>130</v>
      </c>
      <c r="B162" s="47">
        <f>+IFERROR(B160/B$145,"nm")</f>
        <v>4.2086956521739127</v>
      </c>
      <c r="C162" s="47">
        <f t="shared" ref="C162:I162" si="686">+IFERROR(C160/C$145,"nm")</f>
        <v>7</v>
      </c>
      <c r="D162" s="47">
        <f t="shared" si="686"/>
        <v>7.3013698630136989</v>
      </c>
      <c r="E162" s="47">
        <f t="shared" si="686"/>
        <v>6.7840909090909092</v>
      </c>
      <c r="F162" s="47">
        <f t="shared" si="686"/>
        <v>15.833333333333334</v>
      </c>
      <c r="G162" s="47">
        <f t="shared" si="686"/>
        <v>27.666666666666668</v>
      </c>
      <c r="H162" s="47">
        <f t="shared" si="686"/>
        <v>31.2</v>
      </c>
      <c r="I162" s="47">
        <f t="shared" si="686"/>
        <v>7.7352941176470589</v>
      </c>
      <c r="J162" s="49">
        <f>+I162</f>
        <v>7.7352941176470589</v>
      </c>
      <c r="K162" s="49">
        <f t="shared" ref="K162:N162" si="687">+J162</f>
        <v>7.7352941176470589</v>
      </c>
      <c r="L162" s="49">
        <f t="shared" si="687"/>
        <v>7.7352941176470589</v>
      </c>
      <c r="M162" s="49">
        <f t="shared" si="687"/>
        <v>7.7352941176470589</v>
      </c>
      <c r="N162" s="49">
        <f t="shared" si="687"/>
        <v>7.7352941176470589</v>
      </c>
    </row>
    <row r="163" spans="1:14" x14ac:dyDescent="0.2">
      <c r="A163" s="56" t="s">
        <v>103</v>
      </c>
      <c r="B163" s="56"/>
      <c r="C163" s="56"/>
      <c r="D163" s="56"/>
      <c r="E163" s="56"/>
      <c r="F163" s="56"/>
      <c r="G163" s="56"/>
      <c r="H163" s="56"/>
      <c r="I163" s="56"/>
      <c r="J163" s="57"/>
      <c r="K163" s="57"/>
      <c r="L163" s="57"/>
      <c r="M163" s="57"/>
      <c r="N163" s="57"/>
    </row>
    <row r="164" spans="1:14" x14ac:dyDescent="0.2">
      <c r="A164" s="9" t="s">
        <v>133</v>
      </c>
      <c r="B164" s="68">
        <f>Historicals!B129</f>
        <v>1982</v>
      </c>
      <c r="C164" s="68">
        <f>Historicals!C129</f>
        <v>1955</v>
      </c>
      <c r="D164" s="68">
        <f>Historicals!D129</f>
        <v>2042</v>
      </c>
      <c r="E164" s="68">
        <f>Historicals!E129</f>
        <v>1886</v>
      </c>
      <c r="F164" s="68">
        <f>Historicals!F129</f>
        <v>1906</v>
      </c>
      <c r="G164" s="68">
        <f>Historicals!G129</f>
        <v>1846</v>
      </c>
      <c r="H164" s="68">
        <f>Historicals!H129</f>
        <v>2205</v>
      </c>
      <c r="I164" s="68">
        <f>Historicals!I129</f>
        <v>2346</v>
      </c>
      <c r="J164" s="58">
        <f>+SUM(J166+J170+J174)</f>
        <v>2223</v>
      </c>
      <c r="K164" s="58">
        <f t="shared" ref="K164:N164" si="688">+SUM(K166+K170+K174)</f>
        <v>2223</v>
      </c>
      <c r="L164" s="58">
        <f t="shared" si="688"/>
        <v>2223</v>
      </c>
      <c r="M164" s="58">
        <f t="shared" si="688"/>
        <v>2223</v>
      </c>
      <c r="N164" s="58">
        <f t="shared" si="688"/>
        <v>2223</v>
      </c>
    </row>
    <row r="165" spans="1:14" x14ac:dyDescent="0.2">
      <c r="A165" s="44" t="s">
        <v>126</v>
      </c>
      <c r="B165" s="47" t="str">
        <f t="shared" ref="B165" si="689">+IFERROR(B164/A164-1,"nm")</f>
        <v>nm</v>
      </c>
      <c r="C165" s="47">
        <f t="shared" ref="C165" si="690">+IFERROR(C164/B164-1,"nm")</f>
        <v>-1.3622603430877955E-2</v>
      </c>
      <c r="D165" s="47">
        <f t="shared" ref="D165" si="691">+IFERROR(D164/C164-1,"nm")</f>
        <v>4.4501278772378416E-2</v>
      </c>
      <c r="E165" s="47">
        <f t="shared" ref="E165" si="692">+IFERROR(E164/D164-1,"nm")</f>
        <v>-7.6395690499510338E-2</v>
      </c>
      <c r="F165" s="47">
        <f t="shared" ref="F165" si="693">+IFERROR(F164/E164-1,"nm")</f>
        <v>1.0604453870625585E-2</v>
      </c>
      <c r="G165" s="47">
        <f t="shared" ref="G165" si="694">+IFERROR(G164/F164-1,"nm")</f>
        <v>-3.147953830010497E-2</v>
      </c>
      <c r="H165" s="47">
        <f t="shared" ref="H165" si="695">+IFERROR(H164/G164-1,"nm")</f>
        <v>0.19447453954496208</v>
      </c>
      <c r="I165" s="47">
        <f t="shared" ref="I165" si="696">+IFERROR(I164/H164-1,"nm")</f>
        <v>6.3945578231292544E-2</v>
      </c>
      <c r="J165" s="47">
        <f t="shared" ref="J165" si="697">+IFERROR(J164/I164-1,"nm")</f>
        <v>-5.2429667519181544E-2</v>
      </c>
      <c r="K165" s="47">
        <f t="shared" ref="K165" si="698">+IFERROR(K164/J164-1,"nm")</f>
        <v>0</v>
      </c>
      <c r="L165" s="47">
        <f t="shared" ref="L165" si="699">+IFERROR(L164/K164-1,"nm")</f>
        <v>0</v>
      </c>
      <c r="M165" s="47">
        <f t="shared" ref="M165" si="700">+IFERROR(M164/L164-1,"nm")</f>
        <v>0</v>
      </c>
      <c r="N165" s="47">
        <f t="shared" ref="N165" si="701">+IFERROR(N164/M164-1,"nm")</f>
        <v>0</v>
      </c>
    </row>
    <row r="166" spans="1:14" x14ac:dyDescent="0.2">
      <c r="A166" s="45" t="s">
        <v>111</v>
      </c>
      <c r="B166" s="65" t="str">
        <f>Historicals!B130</f>
        <v>N/A</v>
      </c>
      <c r="C166" s="65" t="str">
        <f>Historicals!C130</f>
        <v>N/A</v>
      </c>
      <c r="D166" s="65" t="str">
        <f>Historicals!D130</f>
        <v>N/A</v>
      </c>
      <c r="E166" s="8">
        <f>Historicals!E130</f>
        <v>1611</v>
      </c>
      <c r="F166" s="8">
        <f>Historicals!F130</f>
        <v>1658</v>
      </c>
      <c r="G166" s="8">
        <f>Historicals!G130</f>
        <v>1642</v>
      </c>
      <c r="H166" s="8">
        <f>Historicals!H130</f>
        <v>1986</v>
      </c>
      <c r="I166" s="8">
        <f>Historicals!I130</f>
        <v>2094</v>
      </c>
      <c r="J166" s="54">
        <f>+I166*(1+J167)</f>
        <v>2094</v>
      </c>
      <c r="K166" s="54">
        <f t="shared" ref="K166:N166" si="702">+J166*(1+K167)</f>
        <v>2094</v>
      </c>
      <c r="L166" s="54">
        <f t="shared" si="702"/>
        <v>2094</v>
      </c>
      <c r="M166" s="54">
        <f t="shared" si="702"/>
        <v>2094</v>
      </c>
      <c r="N166" s="54">
        <f t="shared" si="702"/>
        <v>2094</v>
      </c>
    </row>
    <row r="167" spans="1:14" x14ac:dyDescent="0.2">
      <c r="A167" s="44" t="s">
        <v>126</v>
      </c>
      <c r="B167" s="47" t="str">
        <f t="shared" ref="B167" si="703">+IFERROR(B166/A166-1,"nm")</f>
        <v>nm</v>
      </c>
      <c r="C167" s="47" t="str">
        <f t="shared" ref="C167" si="704">+IFERROR(C166/B166-1,"nm")</f>
        <v>nm</v>
      </c>
      <c r="D167" s="47" t="str">
        <f t="shared" ref="D167" si="705">+IFERROR(D166/C166-1,"nm")</f>
        <v>nm</v>
      </c>
      <c r="E167" s="47" t="str">
        <f t="shared" ref="E167" si="706">+IFERROR(E166/D166-1,"nm")</f>
        <v>nm</v>
      </c>
      <c r="F167" s="47">
        <f t="shared" ref="F167" si="707">+IFERROR(F166/E166-1,"nm")</f>
        <v>2.9174425822470429E-2</v>
      </c>
      <c r="G167" s="47">
        <f t="shared" ref="G167" si="708">+IFERROR(G166/F166-1,"nm")</f>
        <v>-9.6501809408926498E-3</v>
      </c>
      <c r="H167" s="47">
        <f t="shared" ref="H167" si="709">+IFERROR(H166/G166-1,"nm")</f>
        <v>0.2095006090133984</v>
      </c>
      <c r="I167" s="47">
        <f t="shared" ref="I167" si="710">+IFERROR(I166/H166-1,"nm")</f>
        <v>5.4380664652567967E-2</v>
      </c>
      <c r="J167" s="47">
        <f>+J168+J169</f>
        <v>0</v>
      </c>
      <c r="K167" s="47">
        <f t="shared" ref="K167:N167" si="711">+K168+K169</f>
        <v>0</v>
      </c>
      <c r="L167" s="47">
        <f t="shared" si="711"/>
        <v>0</v>
      </c>
      <c r="M167" s="47">
        <f t="shared" si="711"/>
        <v>0</v>
      </c>
      <c r="N167" s="47">
        <f t="shared" si="711"/>
        <v>0</v>
      </c>
    </row>
    <row r="168" spans="1:14" x14ac:dyDescent="0.2">
      <c r="A168" s="44" t="s">
        <v>134</v>
      </c>
      <c r="B168" s="64" t="s">
        <v>152</v>
      </c>
      <c r="C168" s="63" t="s">
        <v>152</v>
      </c>
      <c r="D168" s="63" t="s">
        <v>152</v>
      </c>
      <c r="E168" s="63" t="s">
        <v>152</v>
      </c>
      <c r="F168" s="66">
        <v>2.9000000000000001E-2</v>
      </c>
      <c r="G168" s="66">
        <v>-0.01</v>
      </c>
      <c r="H168" s="66">
        <v>0.21</v>
      </c>
      <c r="I168" s="6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 x14ac:dyDescent="0.2">
      <c r="A169" s="44" t="s">
        <v>135</v>
      </c>
      <c r="B169" s="47" t="str">
        <f t="shared" ref="B169:I169" si="712">+IFERROR(B167-B168,"nm")</f>
        <v>nm</v>
      </c>
      <c r="C169" s="47" t="str">
        <f t="shared" si="712"/>
        <v>nm</v>
      </c>
      <c r="D169" s="47" t="str">
        <f t="shared" si="712"/>
        <v>nm</v>
      </c>
      <c r="E169" s="47" t="str">
        <f t="shared" si="712"/>
        <v>nm</v>
      </c>
      <c r="F169" s="47">
        <f t="shared" si="712"/>
        <v>1.7442582247042746E-4</v>
      </c>
      <c r="G169" s="47">
        <f t="shared" si="712"/>
        <v>3.4981905910735044E-4</v>
      </c>
      <c r="H169" s="47">
        <f t="shared" si="712"/>
        <v>-4.9939098660159442E-4</v>
      </c>
      <c r="I169" s="47">
        <f t="shared" si="712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 x14ac:dyDescent="0.2">
      <c r="A170" s="45" t="s">
        <v>112</v>
      </c>
      <c r="B170" s="52" t="s">
        <v>152</v>
      </c>
      <c r="C170" s="52" t="s">
        <v>152</v>
      </c>
      <c r="D170" s="52" t="s">
        <v>152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4">
        <f>+I170*(1+J171)</f>
        <v>103</v>
      </c>
      <c r="K170" s="54">
        <f t="shared" ref="K170:N170" si="713">+J170*(1+K171)</f>
        <v>103</v>
      </c>
      <c r="L170" s="54">
        <f t="shared" si="713"/>
        <v>103</v>
      </c>
      <c r="M170" s="54">
        <f t="shared" si="713"/>
        <v>103</v>
      </c>
      <c r="N170" s="54">
        <f t="shared" si="713"/>
        <v>103</v>
      </c>
    </row>
    <row r="171" spans="1:14" x14ac:dyDescent="0.2">
      <c r="A171" s="44" t="s">
        <v>126</v>
      </c>
      <c r="B171" s="47" t="str">
        <f t="shared" ref="B171" si="714">+IFERROR(B170/A170-1,"nm")</f>
        <v>nm</v>
      </c>
      <c r="C171" s="47" t="str">
        <f t="shared" ref="C171" si="715">+IFERROR(C170/B170-1,"nm")</f>
        <v>nm</v>
      </c>
      <c r="D171" s="47" t="str">
        <f t="shared" ref="D171" si="716">+IFERROR(D170/C170-1,"nm")</f>
        <v>nm</v>
      </c>
      <c r="E171" s="47" t="str">
        <f t="shared" ref="E171" si="717">+IFERROR(E170/D170-1,"nm")</f>
        <v>nm</v>
      </c>
      <c r="F171" s="47">
        <f t="shared" ref="F171" si="718">+IFERROR(F170/E170-1,"nm")</f>
        <v>-0.18055555555555558</v>
      </c>
      <c r="G171" s="47">
        <f t="shared" ref="G171" si="719">+IFERROR(G170/F170-1,"nm")</f>
        <v>-0.24576271186440679</v>
      </c>
      <c r="H171" s="47">
        <f t="shared" ref="H171" si="720">+IFERROR(H170/G170-1,"nm")</f>
        <v>0.1685393258426966</v>
      </c>
      <c r="I171" s="47">
        <f t="shared" ref="I171" si="721">+IFERROR(I170/H170-1,"nm")</f>
        <v>-9.6153846153845812E-3</v>
      </c>
      <c r="J171" s="47">
        <f>+J172+J173</f>
        <v>0</v>
      </c>
      <c r="K171" s="47">
        <f t="shared" ref="K171:N171" si="722">+K172+K173</f>
        <v>0</v>
      </c>
      <c r="L171" s="47">
        <f t="shared" si="722"/>
        <v>0</v>
      </c>
      <c r="M171" s="47">
        <f t="shared" si="722"/>
        <v>0</v>
      </c>
      <c r="N171" s="47">
        <f t="shared" si="722"/>
        <v>0</v>
      </c>
    </row>
    <row r="172" spans="1:14" x14ac:dyDescent="0.2">
      <c r="A172" s="44" t="s">
        <v>134</v>
      </c>
      <c r="B172" s="67" t="s">
        <v>152</v>
      </c>
      <c r="C172" s="67" t="s">
        <v>152</v>
      </c>
      <c r="D172" s="67" t="s">
        <v>152</v>
      </c>
      <c r="E172" s="67" t="s">
        <v>152</v>
      </c>
      <c r="F172" s="67">
        <v>-0.18055555555555555</v>
      </c>
      <c r="G172" s="67">
        <v>-0.24576271186440679</v>
      </c>
      <c r="H172" s="67">
        <v>0.16853932584269662</v>
      </c>
      <c r="I172" s="6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 x14ac:dyDescent="0.2">
      <c r="A173" s="44" t="s">
        <v>135</v>
      </c>
      <c r="B173" s="47" t="str">
        <f t="shared" ref="B173:I173" si="723">+IFERROR(B171-B172,"nm")</f>
        <v>nm</v>
      </c>
      <c r="C173" s="47" t="str">
        <f t="shared" si="723"/>
        <v>nm</v>
      </c>
      <c r="D173" s="47" t="str">
        <f t="shared" si="723"/>
        <v>nm</v>
      </c>
      <c r="E173" s="47" t="str">
        <f t="shared" si="723"/>
        <v>nm</v>
      </c>
      <c r="F173" s="47">
        <f t="shared" si="723"/>
        <v>-2.7755575615628914E-17</v>
      </c>
      <c r="G173" s="47">
        <f t="shared" si="723"/>
        <v>0</v>
      </c>
      <c r="H173" s="47">
        <f t="shared" si="723"/>
        <v>-2.7755575615628914E-17</v>
      </c>
      <c r="I173" s="47">
        <f t="shared" si="723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 x14ac:dyDescent="0.2">
      <c r="A174" s="45" t="s">
        <v>113</v>
      </c>
      <c r="B174" s="52" t="s">
        <v>152</v>
      </c>
      <c r="C174" s="52" t="s">
        <v>152</v>
      </c>
      <c r="D174" s="52" t="s">
        <v>152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4">
        <f>+I174*(1+J175)</f>
        <v>26</v>
      </c>
      <c r="K174" s="54">
        <f t="shared" ref="K174:N174" si="724">+J174*(1+K175)</f>
        <v>26</v>
      </c>
      <c r="L174" s="54">
        <f t="shared" si="724"/>
        <v>26</v>
      </c>
      <c r="M174" s="54">
        <f t="shared" si="724"/>
        <v>26</v>
      </c>
      <c r="N174" s="54">
        <f t="shared" si="724"/>
        <v>26</v>
      </c>
    </row>
    <row r="175" spans="1:14" x14ac:dyDescent="0.2">
      <c r="A175" s="44" t="s">
        <v>126</v>
      </c>
      <c r="B175" s="47" t="str">
        <f t="shared" ref="B175" si="725">+IFERROR(B174/A174-1,"nm")</f>
        <v>nm</v>
      </c>
      <c r="C175" s="47" t="str">
        <f t="shared" ref="C175" si="726">+IFERROR(C174/B174-1,"nm")</f>
        <v>nm</v>
      </c>
      <c r="D175" s="47" t="str">
        <f t="shared" ref="D175" si="727">+IFERROR(D174/C174-1,"nm")</f>
        <v>nm</v>
      </c>
      <c r="E175" s="47" t="str">
        <f t="shared" ref="E175" si="728">+IFERROR(E174/D174-1,"nm")</f>
        <v>nm</v>
      </c>
      <c r="F175" s="47">
        <f t="shared" ref="F175" si="729">+IFERROR(F174/E174-1,"nm")</f>
        <v>-0.1428571428571429</v>
      </c>
      <c r="G175" s="47">
        <f t="shared" ref="G175" si="730">+IFERROR(G174/F174-1,"nm")</f>
        <v>4.1666666666666741E-2</v>
      </c>
      <c r="H175" s="47">
        <f t="shared" ref="H175" si="731">+IFERROR(H174/G174-1,"nm")</f>
        <v>0.15999999999999992</v>
      </c>
      <c r="I175" s="47">
        <f t="shared" ref="I175" si="732">+IFERROR(I174/H174-1,"nm")</f>
        <v>-0.10344827586206895</v>
      </c>
      <c r="J175" s="47">
        <f>+J176+J177</f>
        <v>0</v>
      </c>
      <c r="K175" s="47">
        <f t="shared" ref="K175:N175" si="733">+K176+K177</f>
        <v>0</v>
      </c>
      <c r="L175" s="47">
        <f t="shared" si="733"/>
        <v>0</v>
      </c>
      <c r="M175" s="47">
        <f t="shared" si="733"/>
        <v>0</v>
      </c>
      <c r="N175" s="47">
        <f t="shared" si="733"/>
        <v>0</v>
      </c>
    </row>
    <row r="176" spans="1:14" x14ac:dyDescent="0.2">
      <c r="A176" s="44" t="s">
        <v>134</v>
      </c>
      <c r="B176" s="47" t="s">
        <v>152</v>
      </c>
      <c r="C176" s="47" t="s">
        <v>152</v>
      </c>
      <c r="D176" s="47" t="s">
        <v>152</v>
      </c>
      <c r="E176" s="47" t="s">
        <v>152</v>
      </c>
      <c r="F176" s="30">
        <f t="shared" ref="F176:H176" si="734">(F104-E104)/E104</f>
        <v>0.31488655229662421</v>
      </c>
      <c r="G176" s="30">
        <f t="shared" si="734"/>
        <v>4.7979797979797977E-2</v>
      </c>
      <c r="H176" s="30">
        <f t="shared" si="734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 x14ac:dyDescent="0.2">
      <c r="A177" s="44" t="s">
        <v>135</v>
      </c>
      <c r="B177" s="47" t="str">
        <f t="shared" ref="B177:I177" si="735">+IFERROR(B175-B176,"nm")</f>
        <v>nm</v>
      </c>
      <c r="C177" s="47" t="str">
        <f t="shared" si="735"/>
        <v>nm</v>
      </c>
      <c r="D177" s="47" t="str">
        <f t="shared" si="735"/>
        <v>nm</v>
      </c>
      <c r="E177" s="47" t="str">
        <f t="shared" si="735"/>
        <v>nm</v>
      </c>
      <c r="F177" s="47">
        <f t="shared" si="735"/>
        <v>-0.45774369515376712</v>
      </c>
      <c r="G177" s="47">
        <f t="shared" si="735"/>
        <v>-6.3131313131312358E-3</v>
      </c>
      <c r="H177" s="47">
        <f t="shared" si="735"/>
        <v>-0.14240963855421696</v>
      </c>
      <c r="I177" s="47">
        <f t="shared" si="735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 x14ac:dyDescent="0.2">
      <c r="A178" s="45" t="s">
        <v>118</v>
      </c>
      <c r="B178" s="52" t="s">
        <v>152</v>
      </c>
      <c r="C178" s="52" t="s">
        <v>152</v>
      </c>
      <c r="D178" s="52" t="s">
        <v>152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 x14ac:dyDescent="0.2">
      <c r="A179" s="44" t="s">
        <v>126</v>
      </c>
      <c r="B179" s="47" t="str">
        <f t="shared" ref="B179" si="736">+IFERROR(B178/A178-1,"nm")</f>
        <v>nm</v>
      </c>
      <c r="C179" s="47" t="str">
        <f t="shared" ref="C179" si="737">+IFERROR(C178/B178-1,"nm")</f>
        <v>nm</v>
      </c>
      <c r="D179" s="47" t="str">
        <f t="shared" ref="D179" si="738">+IFERROR(D178/C178-1,"nm")</f>
        <v>nm</v>
      </c>
      <c r="E179" s="47" t="str">
        <f t="shared" ref="E179" si="739">+IFERROR(E178/D178-1,"nm")</f>
        <v>nm</v>
      </c>
      <c r="F179" s="47">
        <f t="shared" ref="F179" si="740">+IFERROR(F178/E178-1,"nm")</f>
        <v>2.9126213592232997E-2</v>
      </c>
      <c r="G179" s="47">
        <f t="shared" ref="G179" si="741">+IFERROR(G178/F178-1,"nm")</f>
        <v>-0.15094339622641506</v>
      </c>
      <c r="H179" s="47">
        <f t="shared" ref="H179" si="742">+IFERROR(H178/G178-1,"nm")</f>
        <v>-4.4444444444444398E-2</v>
      </c>
      <c r="I179" s="47">
        <f t="shared" ref="I179" si="743">+IFERROR(I178/H178-1,"nm")</f>
        <v>0.43023255813953498</v>
      </c>
      <c r="J179" s="47">
        <f>+J180+J181</f>
        <v>0</v>
      </c>
      <c r="K179" s="47">
        <f t="shared" ref="K179:N179" si="744">+K180+K181</f>
        <v>0</v>
      </c>
      <c r="L179" s="47">
        <f t="shared" si="744"/>
        <v>0</v>
      </c>
      <c r="M179" s="47">
        <f t="shared" si="744"/>
        <v>0</v>
      </c>
      <c r="N179" s="47">
        <f t="shared" si="744"/>
        <v>0</v>
      </c>
    </row>
    <row r="180" spans="1:14" x14ac:dyDescent="0.2">
      <c r="A180" s="44" t="s">
        <v>134</v>
      </c>
      <c r="B180" s="63" t="s">
        <v>152</v>
      </c>
      <c r="C180" s="63" t="s">
        <v>152</v>
      </c>
      <c r="D180" s="63" t="s">
        <v>152</v>
      </c>
      <c r="E180" s="63" t="s">
        <v>152</v>
      </c>
      <c r="F180" s="66">
        <v>2.9126213592233011E-2</v>
      </c>
      <c r="G180" s="66">
        <v>-0.15094339622641509</v>
      </c>
      <c r="H180" s="66">
        <v>-4.4444444444444446E-2</v>
      </c>
      <c r="I180" s="6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 x14ac:dyDescent="0.2">
      <c r="A181" s="44" t="s">
        <v>135</v>
      </c>
      <c r="B181" s="47" t="str">
        <f t="shared" ref="B181:I181" si="745">+IFERROR(B179-B180,"nm")</f>
        <v>nm</v>
      </c>
      <c r="C181" s="47" t="str">
        <f t="shared" si="745"/>
        <v>nm</v>
      </c>
      <c r="D181" s="47" t="str">
        <f t="shared" si="745"/>
        <v>nm</v>
      </c>
      <c r="E181" s="47" t="str">
        <f t="shared" si="745"/>
        <v>nm</v>
      </c>
      <c r="F181" s="47">
        <f t="shared" si="745"/>
        <v>-1.3877787807814457E-17</v>
      </c>
      <c r="G181" s="47">
        <f t="shared" si="745"/>
        <v>2.7755575615628914E-17</v>
      </c>
      <c r="H181" s="47">
        <f t="shared" si="745"/>
        <v>4.8572257327350599E-17</v>
      </c>
      <c r="I181" s="47">
        <f t="shared" si="745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A182" s="9" t="s">
        <v>127</v>
      </c>
      <c r="B182" s="48">
        <f t="shared" ref="B182:N182" si="746">B185+B189</f>
        <v>535</v>
      </c>
      <c r="C182" s="48">
        <f t="shared" si="746"/>
        <v>514</v>
      </c>
      <c r="D182" s="48">
        <f t="shared" si="746"/>
        <v>505</v>
      </c>
      <c r="E182" s="48">
        <f t="shared" si="746"/>
        <v>343</v>
      </c>
      <c r="F182" s="48">
        <f t="shared" si="746"/>
        <v>334</v>
      </c>
      <c r="G182" s="48">
        <f t="shared" si="746"/>
        <v>322</v>
      </c>
      <c r="H182" s="48">
        <f t="shared" si="746"/>
        <v>569</v>
      </c>
      <c r="I182" s="48">
        <f t="shared" si="746"/>
        <v>691</v>
      </c>
      <c r="J182" s="48">
        <f t="shared" si="746"/>
        <v>691</v>
      </c>
      <c r="K182" s="48">
        <f t="shared" si="746"/>
        <v>691</v>
      </c>
      <c r="L182" s="48">
        <f t="shared" si="746"/>
        <v>691</v>
      </c>
      <c r="M182" s="48">
        <f t="shared" si="746"/>
        <v>691</v>
      </c>
      <c r="N182" s="48">
        <f t="shared" si="746"/>
        <v>691</v>
      </c>
    </row>
    <row r="183" spans="1:14" x14ac:dyDescent="0.2">
      <c r="A183" s="46" t="s">
        <v>126</v>
      </c>
      <c r="B183" s="47" t="str">
        <f t="shared" ref="B183" si="747">+IFERROR(B182/A182-1,"nm")</f>
        <v>nm</v>
      </c>
      <c r="C183" s="47">
        <f t="shared" ref="C183" si="748">+IFERROR(C182/B182-1,"nm")</f>
        <v>-3.9252336448598157E-2</v>
      </c>
      <c r="D183" s="47">
        <f t="shared" ref="D183" si="749">+IFERROR(D182/C182-1,"nm")</f>
        <v>-1.7509727626459193E-2</v>
      </c>
      <c r="E183" s="47">
        <f t="shared" ref="E183" si="750">+IFERROR(E182/D182-1,"nm")</f>
        <v>-0.32079207920792074</v>
      </c>
      <c r="F183" s="47">
        <f t="shared" ref="F183" si="751">+IFERROR(F182/E182-1,"nm")</f>
        <v>-2.6239067055393583E-2</v>
      </c>
      <c r="G183" s="47">
        <f t="shared" ref="G183" si="752">+IFERROR(G182/F182-1,"nm")</f>
        <v>-3.59281437125748E-2</v>
      </c>
      <c r="H183" s="47">
        <f t="shared" ref="H183" si="753">+IFERROR(H182/G182-1,"nm")</f>
        <v>0.76708074534161486</v>
      </c>
      <c r="I183" s="47">
        <f t="shared" ref="I183:J183" si="754">+IFERROR(I182/H182-1,"nm")</f>
        <v>0.21441124780316345</v>
      </c>
      <c r="J183" s="47">
        <f t="shared" si="754"/>
        <v>0</v>
      </c>
      <c r="K183" s="47">
        <f t="shared" ref="K183" si="755">+IFERROR(K182/J182-1,"nm")</f>
        <v>0</v>
      </c>
      <c r="L183" s="47">
        <f t="shared" ref="L183" si="756">+IFERROR(L182/K182-1,"nm")</f>
        <v>0</v>
      </c>
      <c r="M183" s="47">
        <f t="shared" ref="M183" si="757">+IFERROR(M182/L182-1,"nm")</f>
        <v>0</v>
      </c>
      <c r="N183" s="47">
        <f t="shared" ref="N183" si="758">+IFERROR(N182/M182-1,"nm")</f>
        <v>0</v>
      </c>
    </row>
    <row r="184" spans="1:14" x14ac:dyDescent="0.2">
      <c r="A184" s="46" t="s">
        <v>128</v>
      </c>
      <c r="B184" s="47">
        <f>+IFERROR(B182/B$164,"nm")</f>
        <v>0.26992936427850656</v>
      </c>
      <c r="C184" s="47">
        <f t="shared" ref="C184:I184" si="759">+IFERROR(C182/C$164,"nm")</f>
        <v>0.26291560102301792</v>
      </c>
      <c r="D184" s="47">
        <f t="shared" si="759"/>
        <v>0.24730656219392752</v>
      </c>
      <c r="E184" s="47">
        <f t="shared" si="759"/>
        <v>0.18186638388123011</v>
      </c>
      <c r="F184" s="47">
        <f t="shared" si="759"/>
        <v>0.17523609653725078</v>
      </c>
      <c r="G184" s="47">
        <f t="shared" si="759"/>
        <v>0.17443120260021669</v>
      </c>
      <c r="H184" s="47">
        <f t="shared" si="759"/>
        <v>0.25804988662131517</v>
      </c>
      <c r="I184" s="47">
        <f t="shared" si="759"/>
        <v>0.29454390451832907</v>
      </c>
      <c r="J184" s="49">
        <f>+I184</f>
        <v>0.29454390451832907</v>
      </c>
      <c r="K184" s="49">
        <f t="shared" ref="K184:N184" si="760">+J184</f>
        <v>0.29454390451832907</v>
      </c>
      <c r="L184" s="49">
        <f t="shared" si="760"/>
        <v>0.29454390451832907</v>
      </c>
      <c r="M184" s="49">
        <f t="shared" si="760"/>
        <v>0.29454390451832907</v>
      </c>
      <c r="N184" s="49">
        <f t="shared" si="760"/>
        <v>0.29454390451832907</v>
      </c>
    </row>
    <row r="185" spans="1:14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 x14ac:dyDescent="0.2">
      <c r="A186" s="46" t="s">
        <v>126</v>
      </c>
      <c r="B186" s="47" t="str">
        <f t="shared" ref="B186" si="761">+IFERROR(B185/A185-1,"nm")</f>
        <v>nm</v>
      </c>
      <c r="C186" s="47">
        <f t="shared" ref="C186" si="762">+IFERROR(C185/B185-1,"nm")</f>
        <v>0.5</v>
      </c>
      <c r="D186" s="47">
        <f t="shared" ref="D186" si="763">+IFERROR(D185/C185-1,"nm")</f>
        <v>3.7037037037036979E-2</v>
      </c>
      <c r="E186" s="47">
        <f t="shared" ref="E186" si="764">+IFERROR(E185/D185-1,"nm")</f>
        <v>0.1785714285714286</v>
      </c>
      <c r="F186" s="47">
        <f t="shared" ref="F186" si="765">+IFERROR(F185/E185-1,"nm")</f>
        <v>-6.0606060606060552E-2</v>
      </c>
      <c r="G186" s="47">
        <f t="shared" ref="G186" si="766">+IFERROR(G185/F185-1,"nm")</f>
        <v>-0.19354838709677424</v>
      </c>
      <c r="H186" s="47">
        <f t="shared" ref="H186" si="767">+IFERROR(H185/G185-1,"nm")</f>
        <v>4.0000000000000036E-2</v>
      </c>
      <c r="I186" s="47">
        <f t="shared" ref="I186:J186" si="768">+IFERROR(I185/H185-1,"nm")</f>
        <v>-0.15384615384615385</v>
      </c>
      <c r="J186" s="47">
        <f t="shared" si="768"/>
        <v>0</v>
      </c>
      <c r="K186" s="47">
        <f t="shared" ref="K186" si="769">+IFERROR(K185/J185-1,"nm")</f>
        <v>0</v>
      </c>
      <c r="L186" s="47">
        <f t="shared" ref="L186" si="770">+IFERROR(L185/K185-1,"nm")</f>
        <v>0</v>
      </c>
      <c r="M186" s="47">
        <f t="shared" ref="M186" si="771">+IFERROR(M185/L185-1,"nm")</f>
        <v>0</v>
      </c>
      <c r="N186" s="47">
        <f t="shared" ref="N186" si="772">+IFERROR(N185/M185-1,"nm")</f>
        <v>0</v>
      </c>
    </row>
    <row r="187" spans="1:14" x14ac:dyDescent="0.2">
      <c r="A187" s="46" t="s">
        <v>130</v>
      </c>
      <c r="B187" s="47">
        <f>+IFERROR(B185/B$164,"nm")</f>
        <v>9.0817356205852677E-3</v>
      </c>
      <c r="C187" s="47">
        <f t="shared" ref="C187:I187" si="773">+IFERROR(C185/C$164,"nm")</f>
        <v>1.3810741687979539E-2</v>
      </c>
      <c r="D187" s="47">
        <f t="shared" si="773"/>
        <v>1.3712047012732615E-2</v>
      </c>
      <c r="E187" s="47">
        <f t="shared" si="773"/>
        <v>1.7497348886532343E-2</v>
      </c>
      <c r="F187" s="47">
        <f t="shared" si="773"/>
        <v>1.6264428121720881E-2</v>
      </c>
      <c r="G187" s="47">
        <f t="shared" si="773"/>
        <v>1.3542795232936078E-2</v>
      </c>
      <c r="H187" s="47">
        <f t="shared" si="773"/>
        <v>1.1791383219954649E-2</v>
      </c>
      <c r="I187" s="47">
        <f t="shared" si="773"/>
        <v>9.3776641091219103E-3</v>
      </c>
      <c r="J187" s="47">
        <f>+IFERROR(J185/J$164,"nm")</f>
        <v>9.8965362123256857E-3</v>
      </c>
      <c r="K187" s="47">
        <f t="shared" ref="K187:N187" si="774">+IFERROR(K185/K$164,"nm")</f>
        <v>9.8965362123256857E-3</v>
      </c>
      <c r="L187" s="47">
        <f t="shared" si="774"/>
        <v>9.8965362123256857E-3</v>
      </c>
      <c r="M187" s="47">
        <f t="shared" si="774"/>
        <v>9.8965362123256857E-3</v>
      </c>
      <c r="N187" s="47">
        <f t="shared" si="774"/>
        <v>9.8965362123256857E-3</v>
      </c>
    </row>
    <row r="188" spans="1:14" x14ac:dyDescent="0.2">
      <c r="A188" s="46" t="s">
        <v>163</v>
      </c>
      <c r="B188" s="47">
        <f t="shared" ref="B188:I188" si="775">+IFERROR(B185/B195,"nm")</f>
        <v>0.14754098360655737</v>
      </c>
      <c r="C188" s="47">
        <f t="shared" si="775"/>
        <v>0.216</v>
      </c>
      <c r="D188" s="47">
        <f t="shared" si="775"/>
        <v>0.224</v>
      </c>
      <c r="E188" s="47">
        <f t="shared" si="775"/>
        <v>0.28695652173913044</v>
      </c>
      <c r="F188" s="47">
        <f t="shared" si="775"/>
        <v>0.31</v>
      </c>
      <c r="G188" s="47">
        <f t="shared" si="775"/>
        <v>0.3125</v>
      </c>
      <c r="H188" s="47">
        <f t="shared" si="775"/>
        <v>0.41269841269841268</v>
      </c>
      <c r="I188" s="47">
        <f t="shared" si="775"/>
        <v>0.44897959183673469</v>
      </c>
      <c r="J188" s="49">
        <f>+I188</f>
        <v>0.44897959183673469</v>
      </c>
      <c r="K188" s="49">
        <f t="shared" ref="K188:N188" si="776">+J188</f>
        <v>0.44897959183673469</v>
      </c>
      <c r="L188" s="49">
        <f t="shared" si="776"/>
        <v>0.44897959183673469</v>
      </c>
      <c r="M188" s="49">
        <f t="shared" si="776"/>
        <v>0.44897959183673469</v>
      </c>
      <c r="N188" s="49">
        <f t="shared" si="776"/>
        <v>0.44897959183673469</v>
      </c>
    </row>
    <row r="189" spans="1:14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 x14ac:dyDescent="0.2">
      <c r="A190" s="46" t="s">
        <v>126</v>
      </c>
      <c r="B190" s="47" t="str">
        <f t="shared" ref="B190" si="777">+IFERROR(B189/A189-1,"nm")</f>
        <v>nm</v>
      </c>
      <c r="C190" s="47">
        <f t="shared" ref="C190" si="778">+IFERROR(C189/B189-1,"nm")</f>
        <v>-5.8027079303675011E-2</v>
      </c>
      <c r="D190" s="47">
        <f t="shared" ref="D190" si="779">+IFERROR(D189/C189-1,"nm")</f>
        <v>-2.0533880903490731E-2</v>
      </c>
      <c r="E190" s="47">
        <f t="shared" ref="E190" si="780">+IFERROR(E189/D189-1,"nm")</f>
        <v>-0.35010482180293501</v>
      </c>
      <c r="F190" s="47">
        <f t="shared" ref="F190" si="781">+IFERROR(F189/E189-1,"nm")</f>
        <v>-2.2580645161290325E-2</v>
      </c>
      <c r="G190" s="47">
        <f t="shared" ref="G190" si="782">+IFERROR(G189/F189-1,"nm")</f>
        <v>-1.980198019801982E-2</v>
      </c>
      <c r="H190" s="47">
        <f t="shared" ref="H190" si="783">+IFERROR(H189/G189-1,"nm")</f>
        <v>0.82828282828282829</v>
      </c>
      <c r="I190" s="47">
        <f t="shared" ref="I190:J190" si="784">+IFERROR(I189/H189-1,"nm")</f>
        <v>0.2320441988950277</v>
      </c>
      <c r="J190" s="47">
        <f t="shared" si="784"/>
        <v>0</v>
      </c>
      <c r="K190" s="47">
        <f t="shared" ref="K190" si="785">+IFERROR(K189/J189-1,"nm")</f>
        <v>0</v>
      </c>
      <c r="L190" s="47">
        <f t="shared" ref="L190" si="786">+IFERROR(L189/K189-1,"nm")</f>
        <v>0</v>
      </c>
      <c r="M190" s="47">
        <f t="shared" ref="M190" si="787">+IFERROR(M189/L189-1,"nm")</f>
        <v>0</v>
      </c>
      <c r="N190" s="47">
        <f t="shared" ref="N190" si="788">+IFERROR(N189/M189-1,"nm")</f>
        <v>0</v>
      </c>
    </row>
    <row r="191" spans="1:14" x14ac:dyDescent="0.2">
      <c r="A191" s="46" t="s">
        <v>128</v>
      </c>
      <c r="B191" s="47">
        <f>+IFERROR(B189/B$164,"nm")</f>
        <v>0.26084762865792127</v>
      </c>
      <c r="C191" s="47">
        <f t="shared" ref="C191:I191" si="789">+IFERROR(C189/C$164,"nm")</f>
        <v>0.24910485933503837</v>
      </c>
      <c r="D191" s="47">
        <f t="shared" si="789"/>
        <v>0.23359451518119489</v>
      </c>
      <c r="E191" s="47">
        <f t="shared" si="789"/>
        <v>0.16436903499469777</v>
      </c>
      <c r="F191" s="47">
        <f t="shared" si="789"/>
        <v>0.1589716684155299</v>
      </c>
      <c r="G191" s="47">
        <f t="shared" si="789"/>
        <v>0.16088840736728061</v>
      </c>
      <c r="H191" s="47">
        <f t="shared" si="789"/>
        <v>0.24625850340136055</v>
      </c>
      <c r="I191" s="47">
        <f t="shared" si="789"/>
        <v>0.28516624040920718</v>
      </c>
      <c r="J191" s="47">
        <f>+IFERROR(J189/J$164,"nm")</f>
        <v>0.30094466936572201</v>
      </c>
      <c r="K191" s="47">
        <f t="shared" ref="K191:N191" si="790">+IFERROR(K189/K$164,"nm")</f>
        <v>0.30094466936572201</v>
      </c>
      <c r="L191" s="47">
        <f t="shared" si="790"/>
        <v>0.30094466936572201</v>
      </c>
      <c r="M191" s="47">
        <f t="shared" si="790"/>
        <v>0.30094466936572201</v>
      </c>
      <c r="N191" s="47">
        <f t="shared" si="790"/>
        <v>0.30094466936572201</v>
      </c>
    </row>
    <row r="192" spans="1:14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 x14ac:dyDescent="0.2">
      <c r="A193" s="46" t="s">
        <v>126</v>
      </c>
      <c r="B193" s="47" t="str">
        <f t="shared" ref="B193" si="791">+IFERROR(B192/A192-1,"nm")</f>
        <v>nm</v>
      </c>
      <c r="C193" s="47">
        <f t="shared" ref="C193" si="792">+IFERROR(C192/B192-1,"nm")</f>
        <v>-0.43478260869565222</v>
      </c>
      <c r="D193" s="47">
        <f t="shared" ref="D193" si="793">+IFERROR(D192/C192-1,"nm")</f>
        <v>-0.23076923076923073</v>
      </c>
      <c r="E193" s="47">
        <f t="shared" ref="E193" si="794">+IFERROR(E192/D192-1,"nm")</f>
        <v>-0.26666666666666672</v>
      </c>
      <c r="F193" s="47">
        <f t="shared" ref="F193" si="795">+IFERROR(F192/E192-1,"nm")</f>
        <v>-0.18181818181818177</v>
      </c>
      <c r="G193" s="47">
        <f t="shared" ref="G193" si="796">+IFERROR(G192/F192-1,"nm")</f>
        <v>-0.33333333333333337</v>
      </c>
      <c r="H193" s="47">
        <f t="shared" ref="H193" si="797">+IFERROR(H192/G192-1,"nm")</f>
        <v>-0.41666666666666663</v>
      </c>
      <c r="I193" s="47">
        <f t="shared" ref="I193:J193" si="798">+IFERROR(I192/H192-1,"nm")</f>
        <v>0.28571428571428581</v>
      </c>
      <c r="J193" s="47">
        <f t="shared" si="798"/>
        <v>0</v>
      </c>
      <c r="K193" s="47">
        <f t="shared" ref="K193" si="799">+IFERROR(K192/J192-1,"nm")</f>
        <v>0</v>
      </c>
      <c r="L193" s="47">
        <f t="shared" ref="L193" si="800">+IFERROR(L192/K192-1,"nm")</f>
        <v>0</v>
      </c>
      <c r="M193" s="47">
        <f t="shared" ref="M193" si="801">+IFERROR(M192/L192-1,"nm")</f>
        <v>0</v>
      </c>
      <c r="N193" s="47">
        <f t="shared" ref="N193" si="802">+IFERROR(N192/M192-1,"nm")</f>
        <v>0</v>
      </c>
    </row>
    <row r="194" spans="1:14" x14ac:dyDescent="0.2">
      <c r="A194" s="46" t="s">
        <v>130</v>
      </c>
      <c r="B194" s="47">
        <f>+IFERROR(B192/B$164,"nm")</f>
        <v>3.481331987891019E-2</v>
      </c>
      <c r="C194" s="47">
        <f t="shared" ref="C194:I194" si="803">+IFERROR(C192/C$164,"nm")</f>
        <v>1.9948849104859334E-2</v>
      </c>
      <c r="D194" s="47">
        <f t="shared" si="803"/>
        <v>1.4691478942213516E-2</v>
      </c>
      <c r="E194" s="47">
        <f t="shared" si="803"/>
        <v>1.166489925768823E-2</v>
      </c>
      <c r="F194" s="47">
        <f t="shared" si="803"/>
        <v>9.4438614900314802E-3</v>
      </c>
      <c r="G194" s="47">
        <f t="shared" si="803"/>
        <v>6.5005417118093175E-3</v>
      </c>
      <c r="H194" s="47">
        <f t="shared" si="803"/>
        <v>3.1746031746031746E-3</v>
      </c>
      <c r="I194" s="47">
        <f t="shared" si="803"/>
        <v>3.8363171355498722E-3</v>
      </c>
      <c r="J194" s="49">
        <f>+I194</f>
        <v>3.8363171355498722E-3</v>
      </c>
      <c r="K194" s="49">
        <f t="shared" ref="K194:N194" si="804">+J194</f>
        <v>3.8363171355498722E-3</v>
      </c>
      <c r="L194" s="49">
        <f t="shared" si="804"/>
        <v>3.8363171355498722E-3</v>
      </c>
      <c r="M194" s="49">
        <f t="shared" si="804"/>
        <v>3.8363171355498722E-3</v>
      </c>
      <c r="N194" s="49">
        <f t="shared" si="804"/>
        <v>3.8363171355498722E-3</v>
      </c>
    </row>
    <row r="195" spans="1:14" x14ac:dyDescent="0.2">
      <c r="A195" s="9" t="s">
        <v>140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Historicals!J155</f>
        <v>0</v>
      </c>
      <c r="K195" s="1">
        <f>Historicals!K155</f>
        <v>0</v>
      </c>
      <c r="L195" s="1">
        <f>Historicals!L155</f>
        <v>0</v>
      </c>
      <c r="M195" s="1">
        <f>Historicals!M155</f>
        <v>0</v>
      </c>
      <c r="N195" s="1">
        <f>Historicals!N155</f>
        <v>0</v>
      </c>
    </row>
    <row r="196" spans="1:14" x14ac:dyDescent="0.2">
      <c r="A196" s="46" t="s">
        <v>126</v>
      </c>
      <c r="B196" s="47" t="str">
        <f t="shared" ref="B196" si="805">+IFERROR(B195/A195-1,"nm")</f>
        <v>nm</v>
      </c>
      <c r="C196" s="47">
        <f t="shared" ref="C196" si="806">+IFERROR(C195/B195-1,"nm")</f>
        <v>2.4590163934426146E-2</v>
      </c>
      <c r="D196" s="47">
        <f t="shared" ref="D196" si="807">+IFERROR(D195/C195-1,"nm")</f>
        <v>0</v>
      </c>
      <c r="E196" s="47">
        <f t="shared" ref="E196" si="808">+IFERROR(E195/D195-1,"nm")</f>
        <v>-7.999999999999996E-2</v>
      </c>
      <c r="F196" s="47">
        <f t="shared" ref="F196" si="809">+IFERROR(F195/E195-1,"nm")</f>
        <v>-0.13043478260869568</v>
      </c>
      <c r="G196" s="47">
        <f t="shared" ref="G196" si="810">+IFERROR(G195/F195-1,"nm")</f>
        <v>-0.19999999999999996</v>
      </c>
      <c r="H196" s="47">
        <f t="shared" ref="H196" si="811">+IFERROR(H195/G195-1,"nm")</f>
        <v>-0.21250000000000002</v>
      </c>
      <c r="I196" s="47">
        <f t="shared" ref="I196" si="812">+IFERROR(I195/H195-1,"nm")</f>
        <v>-0.22222222222222221</v>
      </c>
      <c r="J196" s="47">
        <f>+J197+J198</f>
        <v>2.0886615515771527E-2</v>
      </c>
      <c r="K196" s="47">
        <f t="shared" ref="K196:N196" si="813">+K197+K198</f>
        <v>2.0886615515771527E-2</v>
      </c>
      <c r="L196" s="47">
        <f t="shared" si="813"/>
        <v>2.0886615515771527E-2</v>
      </c>
      <c r="M196" s="47">
        <f t="shared" si="813"/>
        <v>2.0886615515771527E-2</v>
      </c>
      <c r="N196" s="47">
        <f t="shared" si="813"/>
        <v>2.0886615515771527E-2</v>
      </c>
    </row>
    <row r="197" spans="1:14" x14ac:dyDescent="0.2">
      <c r="A197" s="46" t="s">
        <v>130</v>
      </c>
      <c r="B197" s="47">
        <f>+IFERROR(B195/B$164,"nm")</f>
        <v>6.1553985872855703E-2</v>
      </c>
      <c r="C197" s="47">
        <f t="shared" ref="C197:I197" si="814">+IFERROR(C195/C$164,"nm")</f>
        <v>6.3938618925831206E-2</v>
      </c>
      <c r="D197" s="47">
        <f t="shared" si="814"/>
        <v>6.1214495592556317E-2</v>
      </c>
      <c r="E197" s="47">
        <f t="shared" si="814"/>
        <v>6.097560975609756E-2</v>
      </c>
      <c r="F197" s="47">
        <f t="shared" si="814"/>
        <v>5.2465897166841552E-2</v>
      </c>
      <c r="G197" s="47">
        <f t="shared" si="814"/>
        <v>4.3336944745395449E-2</v>
      </c>
      <c r="H197" s="47">
        <f t="shared" si="814"/>
        <v>2.8571428571428571E-2</v>
      </c>
      <c r="I197" s="47">
        <f t="shared" si="814"/>
        <v>2.0886615515771527E-2</v>
      </c>
      <c r="J197" s="49">
        <f>+I197</f>
        <v>2.0886615515771527E-2</v>
      </c>
      <c r="K197" s="49">
        <f t="shared" ref="K197:N197" si="815">+J197</f>
        <v>2.0886615515771527E-2</v>
      </c>
      <c r="L197" s="49">
        <f t="shared" si="815"/>
        <v>2.0886615515771527E-2</v>
      </c>
      <c r="M197" s="49">
        <f t="shared" si="815"/>
        <v>2.0886615515771527E-2</v>
      </c>
      <c r="N197" s="49">
        <f t="shared" si="815"/>
        <v>2.0886615515771527E-2</v>
      </c>
    </row>
    <row r="198" spans="1:14" x14ac:dyDescent="0.2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57"/>
      <c r="K198" s="57"/>
      <c r="L198" s="57"/>
      <c r="M198" s="57"/>
      <c r="N198" s="57"/>
    </row>
    <row r="199" spans="1:14" x14ac:dyDescent="0.2">
      <c r="A199" s="9" t="s">
        <v>133</v>
      </c>
      <c r="B199" s="69">
        <f>Historicals!B134</f>
        <v>-82</v>
      </c>
      <c r="C199" s="69">
        <f>Historicals!C134</f>
        <v>-86</v>
      </c>
      <c r="D199" s="69">
        <f>Historicals!D134</f>
        <v>75</v>
      </c>
      <c r="E199" s="69">
        <f>Historicals!E134</f>
        <v>26</v>
      </c>
      <c r="F199" s="69">
        <f>Historicals!F134</f>
        <v>-7</v>
      </c>
      <c r="G199" s="69">
        <f>Historicals!G134</f>
        <v>-11</v>
      </c>
      <c r="H199" s="69">
        <f>Historicals!H134</f>
        <v>40</v>
      </c>
      <c r="I199" s="69">
        <f>Historicals!I134</f>
        <v>-72</v>
      </c>
      <c r="J199" s="69">
        <f>I199</f>
        <v>-72</v>
      </c>
      <c r="K199" s="69">
        <f t="shared" ref="K199:N199" si="816">J199</f>
        <v>-72</v>
      </c>
      <c r="L199" s="69">
        <f t="shared" si="816"/>
        <v>-72</v>
      </c>
      <c r="M199" s="69">
        <f t="shared" si="816"/>
        <v>-72</v>
      </c>
      <c r="N199" s="69">
        <f t="shared" si="816"/>
        <v>-72</v>
      </c>
    </row>
    <row r="200" spans="1:14" x14ac:dyDescent="0.2">
      <c r="A200" s="44" t="s">
        <v>126</v>
      </c>
      <c r="B200" s="47" t="str">
        <f t="shared" ref="B200" si="817">+IFERROR(B199/A199-1,"nm")</f>
        <v>nm</v>
      </c>
      <c r="C200" s="47">
        <f t="shared" ref="C200" si="818">+IFERROR(C199/B199-1,"nm")</f>
        <v>4.8780487804878092E-2</v>
      </c>
      <c r="D200" s="47">
        <f t="shared" ref="D200" si="819">+IFERROR(D199/C199-1,"nm")</f>
        <v>-1.8720930232558139</v>
      </c>
      <c r="E200" s="47">
        <f t="shared" ref="E200" si="820">+IFERROR(E199/D199-1,"nm")</f>
        <v>-0.65333333333333332</v>
      </c>
      <c r="F200" s="47">
        <f t="shared" ref="F200" si="821">+IFERROR(F199/E199-1,"nm")</f>
        <v>-1.2692307692307692</v>
      </c>
      <c r="G200" s="47">
        <f t="shared" ref="G200" si="822">+IFERROR(G199/F199-1,"nm")</f>
        <v>0.5714285714285714</v>
      </c>
      <c r="H200" s="47">
        <f t="shared" ref="H200" si="823">+IFERROR(H199/G199-1,"nm")</f>
        <v>-4.6363636363636367</v>
      </c>
      <c r="I200" s="47">
        <f t="shared" ref="I200:J200" si="824">+IFERROR(I199/H199-1,"nm")</f>
        <v>-2.8</v>
      </c>
      <c r="J200" s="47">
        <f t="shared" si="824"/>
        <v>0</v>
      </c>
      <c r="K200" s="47">
        <f t="shared" ref="K200" si="825">+IFERROR(K199/J199-1,"nm")</f>
        <v>0</v>
      </c>
      <c r="L200" s="47">
        <f t="shared" ref="L200" si="826">+IFERROR(L199/K199-1,"nm")</f>
        <v>0</v>
      </c>
      <c r="M200" s="47">
        <f t="shared" ref="M200" si="827">+IFERROR(M199/L199-1,"nm")</f>
        <v>0</v>
      </c>
      <c r="N200" s="47">
        <f t="shared" ref="N200" si="828">+IFERROR(N199/M199-1,"nm")</f>
        <v>0</v>
      </c>
    </row>
    <row r="201" spans="1:14" x14ac:dyDescent="0.2">
      <c r="A201" s="9" t="s">
        <v>127</v>
      </c>
      <c r="B201" s="48">
        <f>B204+B208</f>
        <v>-1022</v>
      </c>
      <c r="C201" s="48">
        <f t="shared" ref="C201:N201" si="829">C204+C208</f>
        <v>-1089</v>
      </c>
      <c r="D201" s="48">
        <f t="shared" si="829"/>
        <v>-633</v>
      </c>
      <c r="E201" s="48">
        <f t="shared" si="829"/>
        <v>-1346</v>
      </c>
      <c r="F201" s="48">
        <f t="shared" si="829"/>
        <v>-1694</v>
      </c>
      <c r="G201" s="48">
        <f t="shared" si="829"/>
        <v>-1855</v>
      </c>
      <c r="H201" s="48">
        <f t="shared" si="829"/>
        <v>-2120</v>
      </c>
      <c r="I201" s="48">
        <f t="shared" si="829"/>
        <v>-2085</v>
      </c>
      <c r="J201" s="48">
        <f t="shared" si="829"/>
        <v>-2085</v>
      </c>
      <c r="K201" s="48">
        <f t="shared" si="829"/>
        <v>-2085</v>
      </c>
      <c r="L201" s="48">
        <f t="shared" si="829"/>
        <v>-2085</v>
      </c>
      <c r="M201" s="48">
        <f t="shared" si="829"/>
        <v>-2085</v>
      </c>
      <c r="N201" s="48">
        <f t="shared" si="829"/>
        <v>-2085</v>
      </c>
    </row>
    <row r="202" spans="1:14" x14ac:dyDescent="0.2">
      <c r="A202" s="46" t="s">
        <v>126</v>
      </c>
      <c r="B202" s="47" t="str">
        <f t="shared" ref="B202" si="830">+IFERROR(B201/A201-1,"nm")</f>
        <v>nm</v>
      </c>
      <c r="C202" s="47">
        <f t="shared" ref="C202" si="831">+IFERROR(C201/B201-1,"nm")</f>
        <v>6.5557729941291498E-2</v>
      </c>
      <c r="D202" s="47">
        <f t="shared" ref="D202" si="832">+IFERROR(D201/C201-1,"nm")</f>
        <v>-0.41873278236914602</v>
      </c>
      <c r="E202" s="47">
        <f t="shared" ref="E202" si="833">+IFERROR(E201/D201-1,"nm")</f>
        <v>1.126382306477093</v>
      </c>
      <c r="F202" s="47">
        <f t="shared" ref="F202" si="834">+IFERROR(F201/E201-1,"nm")</f>
        <v>0.25854383358098065</v>
      </c>
      <c r="G202" s="47">
        <f t="shared" ref="G202" si="835">+IFERROR(G201/F201-1,"nm")</f>
        <v>9.5041322314049603E-2</v>
      </c>
      <c r="H202" s="47">
        <f t="shared" ref="H202" si="836">+IFERROR(H201/G201-1,"nm")</f>
        <v>0.14285714285714279</v>
      </c>
      <c r="I202" s="47">
        <f t="shared" ref="I202:J202" si="837">+IFERROR(I201/H201-1,"nm")</f>
        <v>-1.650943396226412E-2</v>
      </c>
      <c r="J202" s="47">
        <f t="shared" si="837"/>
        <v>0</v>
      </c>
      <c r="K202" s="47">
        <f t="shared" ref="K202" si="838">+IFERROR(K201/J201-1,"nm")</f>
        <v>0</v>
      </c>
      <c r="L202" s="47">
        <f t="shared" ref="L202" si="839">+IFERROR(L201/K201-1,"nm")</f>
        <v>0</v>
      </c>
      <c r="M202" s="47">
        <f t="shared" ref="M202" si="840">+IFERROR(M201/L201-1,"nm")</f>
        <v>0</v>
      </c>
      <c r="N202" s="47">
        <f t="shared" ref="N202" si="841">+IFERROR(N201/M201-1,"nm")</f>
        <v>0</v>
      </c>
    </row>
    <row r="203" spans="1:14" x14ac:dyDescent="0.2">
      <c r="A203" s="46" t="s">
        <v>128</v>
      </c>
      <c r="B203" s="47">
        <f>+IFERROR(B201/B$199,"nm")</f>
        <v>12.463414634146341</v>
      </c>
      <c r="C203" s="47">
        <f t="shared" ref="C203:I203" si="842">+IFERROR(C201/C$199,"nm")</f>
        <v>12.662790697674419</v>
      </c>
      <c r="D203" s="47">
        <f t="shared" si="842"/>
        <v>-8.44</v>
      </c>
      <c r="E203" s="47">
        <f t="shared" si="842"/>
        <v>-51.769230769230766</v>
      </c>
      <c r="F203" s="47">
        <f t="shared" si="842"/>
        <v>242</v>
      </c>
      <c r="G203" s="47">
        <f t="shared" si="842"/>
        <v>168.63636363636363</v>
      </c>
      <c r="H203" s="47">
        <f t="shared" si="842"/>
        <v>-53</v>
      </c>
      <c r="I203" s="47">
        <f t="shared" si="842"/>
        <v>28.958333333333332</v>
      </c>
      <c r="J203" s="49">
        <f>+I203</f>
        <v>28.958333333333332</v>
      </c>
      <c r="K203" s="49">
        <f t="shared" ref="K203:N203" si="843">+J203</f>
        <v>28.958333333333332</v>
      </c>
      <c r="L203" s="49">
        <f t="shared" si="843"/>
        <v>28.958333333333332</v>
      </c>
      <c r="M203" s="49">
        <f t="shared" si="843"/>
        <v>28.958333333333332</v>
      </c>
      <c r="N203" s="49">
        <f t="shared" si="843"/>
        <v>28.958333333333332</v>
      </c>
    </row>
    <row r="204" spans="1:14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 x14ac:dyDescent="0.2">
      <c r="A205" s="46" t="s">
        <v>126</v>
      </c>
      <c r="B205" s="47" t="str">
        <f t="shared" ref="B205" si="844">+IFERROR(B204/A204-1,"nm")</f>
        <v>nm</v>
      </c>
      <c r="C205" s="47">
        <f t="shared" ref="C205" si="845">+IFERROR(C204/B204-1,"nm")</f>
        <v>0.12000000000000011</v>
      </c>
      <c r="D205" s="47">
        <f t="shared" ref="D205" si="846">+IFERROR(D204/C204-1,"nm")</f>
        <v>8.3333333333333259E-2</v>
      </c>
      <c r="E205" s="47">
        <f t="shared" ref="E205" si="847">+IFERROR(E204/D204-1,"nm")</f>
        <v>0.20879120879120872</v>
      </c>
      <c r="F205" s="47">
        <f t="shared" ref="F205" si="848">+IFERROR(F204/E204-1,"nm")</f>
        <v>5.4545454545454453E-2</v>
      </c>
      <c r="G205" s="47">
        <f t="shared" ref="G205" si="849">+IFERROR(G204/F204-1,"nm")</f>
        <v>-3.4482758620689613E-2</v>
      </c>
      <c r="H205" s="47">
        <f t="shared" ref="H205" si="850">+IFERROR(H204/G204-1,"nm")</f>
        <v>0.2589285714285714</v>
      </c>
      <c r="I205" s="47">
        <f t="shared" ref="I205:J205" si="851">+IFERROR(I204/H204-1,"nm")</f>
        <v>-4.9645390070921946E-2</v>
      </c>
      <c r="J205" s="47">
        <f t="shared" si="851"/>
        <v>0</v>
      </c>
      <c r="K205" s="47">
        <f t="shared" ref="K205" si="852">+IFERROR(K204/J204-1,"nm")</f>
        <v>0</v>
      </c>
      <c r="L205" s="47">
        <f t="shared" ref="L205" si="853">+IFERROR(L204/K204-1,"nm")</f>
        <v>0</v>
      </c>
      <c r="M205" s="47">
        <f t="shared" ref="M205" si="854">+IFERROR(M204/L204-1,"nm")</f>
        <v>0</v>
      </c>
      <c r="N205" s="47">
        <f t="shared" ref="N205" si="855">+IFERROR(N204/M204-1,"nm")</f>
        <v>0</v>
      </c>
    </row>
    <row r="206" spans="1:14" x14ac:dyDescent="0.2">
      <c r="A206" s="46" t="s">
        <v>130</v>
      </c>
      <c r="B206" s="47">
        <f>+IFERROR(B204/B$199,"nm")</f>
        <v>-0.91463414634146345</v>
      </c>
      <c r="C206" s="47">
        <f t="shared" ref="C206:I206" si="856">+IFERROR(C204/C$199,"nm")</f>
        <v>-0.97674418604651159</v>
      </c>
      <c r="D206" s="47">
        <f t="shared" si="856"/>
        <v>1.2133333333333334</v>
      </c>
      <c r="E206" s="47">
        <f t="shared" si="856"/>
        <v>4.2307692307692308</v>
      </c>
      <c r="F206" s="47">
        <f t="shared" si="856"/>
        <v>-16.571428571428573</v>
      </c>
      <c r="G206" s="47">
        <f t="shared" si="856"/>
        <v>-10.181818181818182</v>
      </c>
      <c r="H206" s="47">
        <f t="shared" si="856"/>
        <v>3.5249999999999999</v>
      </c>
      <c r="I206" s="47">
        <f t="shared" si="856"/>
        <v>-1.8611111111111112</v>
      </c>
      <c r="J206" s="47">
        <f>+IFERROR(J204/J$164,"nm")</f>
        <v>6.0278902384165542E-2</v>
      </c>
      <c r="K206" s="47">
        <f t="shared" ref="K206:N206" si="857">+IFERROR(K204/K$164,"nm")</f>
        <v>6.0278902384165542E-2</v>
      </c>
      <c r="L206" s="47">
        <f t="shared" si="857"/>
        <v>6.0278902384165542E-2</v>
      </c>
      <c r="M206" s="47">
        <f t="shared" si="857"/>
        <v>6.0278902384165542E-2</v>
      </c>
      <c r="N206" s="47">
        <f t="shared" si="857"/>
        <v>6.0278902384165542E-2</v>
      </c>
    </row>
    <row r="207" spans="1:14" x14ac:dyDescent="0.2">
      <c r="A207" s="46" t="s">
        <v>163</v>
      </c>
      <c r="B207" s="47">
        <f t="shared" ref="B207:I207" si="858">+IFERROR(B204/B214,"nm")</f>
        <v>0.10518934081346423</v>
      </c>
      <c r="C207" s="47">
        <f t="shared" si="858"/>
        <v>8.9647812166488788E-2</v>
      </c>
      <c r="D207" s="47">
        <f t="shared" si="858"/>
        <v>7.3505654281098551E-2</v>
      </c>
      <c r="E207" s="47">
        <f t="shared" si="858"/>
        <v>7.586206896551724E-2</v>
      </c>
      <c r="F207" s="47">
        <f t="shared" si="858"/>
        <v>6.9336521219366412E-2</v>
      </c>
      <c r="G207" s="47">
        <f t="shared" si="858"/>
        <v>5.845511482254697E-2</v>
      </c>
      <c r="H207" s="47">
        <f t="shared" si="858"/>
        <v>7.5401069518716571E-2</v>
      </c>
      <c r="I207" s="47">
        <f t="shared" si="858"/>
        <v>7.374793615850303E-2</v>
      </c>
      <c r="J207" s="49">
        <f>+I207</f>
        <v>7.374793615850303E-2</v>
      </c>
      <c r="K207" s="49">
        <f t="shared" ref="K207:N207" si="859">+J207</f>
        <v>7.374793615850303E-2</v>
      </c>
      <c r="L207" s="49">
        <f t="shared" si="859"/>
        <v>7.374793615850303E-2</v>
      </c>
      <c r="M207" s="49">
        <f t="shared" si="859"/>
        <v>7.374793615850303E-2</v>
      </c>
      <c r="N207" s="49">
        <f t="shared" si="859"/>
        <v>7.374793615850303E-2</v>
      </c>
    </row>
    <row r="208" spans="1:14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 x14ac:dyDescent="0.2">
      <c r="A209" s="46" t="s">
        <v>126</v>
      </c>
      <c r="B209" s="47" t="str">
        <f t="shared" ref="B209" si="860">+IFERROR(B208/A208-1,"nm")</f>
        <v>nm</v>
      </c>
      <c r="C209" s="47">
        <f t="shared" ref="C209" si="861">+IFERROR(C208/B208-1,"nm")</f>
        <v>6.9279854147675568E-2</v>
      </c>
      <c r="D209" s="47">
        <f t="shared" ref="D209" si="862">+IFERROR(D208/C208-1,"nm")</f>
        <v>-0.38277919863597609</v>
      </c>
      <c r="E209" s="47">
        <f t="shared" ref="E209" si="863">+IFERROR(E208/D208-1,"nm")</f>
        <v>1.0110497237569063</v>
      </c>
      <c r="F209" s="47">
        <f t="shared" ref="F209" si="864">+IFERROR(F208/E208-1,"nm")</f>
        <v>0.24313186813186816</v>
      </c>
      <c r="G209" s="47">
        <f t="shared" ref="G209" si="865">+IFERROR(G208/F208-1,"nm")</f>
        <v>8.6740331491712785E-2</v>
      </c>
      <c r="H209" s="47">
        <f t="shared" ref="H209" si="866">+IFERROR(H208/G208-1,"nm")</f>
        <v>0.14946619217081847</v>
      </c>
      <c r="I209" s="47">
        <f t="shared" ref="I209:J209" si="867">+IFERROR(I208/H208-1,"nm")</f>
        <v>-1.8575851393188847E-2</v>
      </c>
      <c r="J209" s="47">
        <f t="shared" si="867"/>
        <v>0</v>
      </c>
      <c r="K209" s="47">
        <f t="shared" ref="K209" si="868">+IFERROR(K208/J208-1,"nm")</f>
        <v>0</v>
      </c>
      <c r="L209" s="47">
        <f t="shared" ref="L209" si="869">+IFERROR(L208/K208-1,"nm")</f>
        <v>0</v>
      </c>
      <c r="M209" s="47">
        <f t="shared" ref="M209" si="870">+IFERROR(M208/L208-1,"nm")</f>
        <v>0</v>
      </c>
      <c r="N209" s="47">
        <f t="shared" ref="N209" si="871">+IFERROR(N208/M208-1,"nm")</f>
        <v>0</v>
      </c>
    </row>
    <row r="210" spans="1:14" x14ac:dyDescent="0.2">
      <c r="A210" s="46" t="s">
        <v>128</v>
      </c>
      <c r="B210" s="47">
        <f>+IFERROR(B208/B$199,"nm")</f>
        <v>13.378048780487806</v>
      </c>
      <c r="C210" s="47">
        <f t="shared" ref="C210:I210" si="872">+IFERROR(C208/C$199,"nm")</f>
        <v>13.63953488372093</v>
      </c>
      <c r="D210" s="47">
        <f t="shared" si="872"/>
        <v>-9.6533333333333342</v>
      </c>
      <c r="E210" s="47">
        <f t="shared" si="872"/>
        <v>-56</v>
      </c>
      <c r="F210" s="47">
        <f t="shared" si="872"/>
        <v>258.57142857142856</v>
      </c>
      <c r="G210" s="47">
        <f t="shared" si="872"/>
        <v>178.81818181818181</v>
      </c>
      <c r="H210" s="47">
        <f t="shared" si="872"/>
        <v>-56.524999999999999</v>
      </c>
      <c r="I210" s="47">
        <f t="shared" si="872"/>
        <v>30.819444444444443</v>
      </c>
      <c r="J210" s="47">
        <f>+IFERROR(J208/J$164,"nm")</f>
        <v>-0.99820062977957713</v>
      </c>
      <c r="K210" s="47">
        <f t="shared" ref="K210:N210" si="873">+IFERROR(K208/K$164,"nm")</f>
        <v>-0.99820062977957713</v>
      </c>
      <c r="L210" s="47">
        <f t="shared" si="873"/>
        <v>-0.99820062977957713</v>
      </c>
      <c r="M210" s="47">
        <f t="shared" si="873"/>
        <v>-0.99820062977957713</v>
      </c>
      <c r="N210" s="47">
        <f t="shared" si="873"/>
        <v>-0.99820062977957713</v>
      </c>
    </row>
    <row r="211" spans="1:14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 x14ac:dyDescent="0.2">
      <c r="A212" s="46" t="s">
        <v>126</v>
      </c>
      <c r="B212" s="47" t="str">
        <f t="shared" ref="B212" si="874">+IFERROR(B211/A211-1,"nm")</f>
        <v>nm</v>
      </c>
      <c r="C212" s="47">
        <f t="shared" ref="C212" si="875">+IFERROR(C211/B211-1,"nm")</f>
        <v>1.5384615384615383</v>
      </c>
      <c r="D212" s="47">
        <f t="shared" ref="D212" si="876">+IFERROR(D211/C211-1,"nm")</f>
        <v>0.10227272727272729</v>
      </c>
      <c r="E212" s="47">
        <f t="shared" ref="E212" si="877">+IFERROR(E211/D211-1,"nm")</f>
        <v>-0.45360824742268047</v>
      </c>
      <c r="F212" s="47">
        <f t="shared" ref="F212" si="878">+IFERROR(F211/E211-1,"nm")</f>
        <v>1.3710691823899372</v>
      </c>
      <c r="G212" s="47">
        <f t="shared" ref="G212" si="879">+IFERROR(G211/F211-1,"nm")</f>
        <v>-0.156498673740053</v>
      </c>
      <c r="H212" s="47">
        <f t="shared" ref="H212" si="880">+IFERROR(H211/G211-1,"nm")</f>
        <v>-0.96540880503144655</v>
      </c>
      <c r="I212" s="47">
        <f t="shared" ref="I212:J212" si="881">+IFERROR(I211/H211-1,"nm")</f>
        <v>3.5454545454545459</v>
      </c>
      <c r="J212" s="47">
        <f t="shared" si="881"/>
        <v>0</v>
      </c>
      <c r="K212" s="47">
        <f t="shared" ref="K212" si="882">+IFERROR(K211/J211-1,"nm")</f>
        <v>0</v>
      </c>
      <c r="L212" s="47">
        <f t="shared" ref="L212" si="883">+IFERROR(L211/K211-1,"nm")</f>
        <v>0</v>
      </c>
      <c r="M212" s="47">
        <f t="shared" ref="M212" si="884">+IFERROR(M211/L211-1,"nm")</f>
        <v>0</v>
      </c>
      <c r="N212" s="47">
        <f t="shared" ref="N212" si="885">+IFERROR(N211/M211-1,"nm")</f>
        <v>0</v>
      </c>
    </row>
    <row r="213" spans="1:14" x14ac:dyDescent="0.2">
      <c r="A213" s="46" t="s">
        <v>130</v>
      </c>
      <c r="B213" s="47">
        <f>+IFERROR(B211/B$199,"nm")</f>
        <v>-1.2682926829268293</v>
      </c>
      <c r="C213" s="47">
        <f t="shared" ref="C213:I213" si="886">+IFERROR(C211/C$199,"nm")</f>
        <v>-3.0697674418604652</v>
      </c>
      <c r="D213" s="47">
        <f t="shared" si="886"/>
        <v>3.88</v>
      </c>
      <c r="E213" s="47">
        <f t="shared" si="886"/>
        <v>6.115384615384615</v>
      </c>
      <c r="F213" s="47">
        <f t="shared" si="886"/>
        <v>-53.857142857142854</v>
      </c>
      <c r="G213" s="47">
        <f t="shared" si="886"/>
        <v>-28.90909090909091</v>
      </c>
      <c r="H213" s="47">
        <f t="shared" si="886"/>
        <v>0.27500000000000002</v>
      </c>
      <c r="I213" s="47">
        <f t="shared" si="886"/>
        <v>-0.69444444444444442</v>
      </c>
      <c r="J213" s="49">
        <f>+I213</f>
        <v>-0.69444444444444442</v>
      </c>
      <c r="K213" s="49">
        <f t="shared" ref="K213:N213" si="887">+J213</f>
        <v>-0.69444444444444442</v>
      </c>
      <c r="L213" s="49">
        <f t="shared" si="887"/>
        <v>-0.69444444444444442</v>
      </c>
      <c r="M213" s="49">
        <f t="shared" si="887"/>
        <v>-0.69444444444444442</v>
      </c>
      <c r="N213" s="49">
        <f t="shared" si="887"/>
        <v>-0.69444444444444442</v>
      </c>
    </row>
    <row r="214" spans="1:14" x14ac:dyDescent="0.2">
      <c r="A214" s="9" t="s">
        <v>140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888">J214</f>
        <v>1817</v>
      </c>
      <c r="L214" s="1">
        <f t="shared" si="888"/>
        <v>1817</v>
      </c>
      <c r="M214" s="1">
        <f t="shared" si="888"/>
        <v>1817</v>
      </c>
      <c r="N214" s="1">
        <f t="shared" si="888"/>
        <v>1817</v>
      </c>
    </row>
    <row r="215" spans="1:14" x14ac:dyDescent="0.2">
      <c r="A215" s="46" t="s">
        <v>126</v>
      </c>
      <c r="B215" s="47" t="str">
        <f t="shared" ref="B215" si="889">+IFERROR(B214/A214-1,"nm")</f>
        <v>nm</v>
      </c>
      <c r="C215" s="47">
        <f t="shared" ref="C215" si="890">+IFERROR(C214/B214-1,"nm")</f>
        <v>0.31416549789621318</v>
      </c>
      <c r="D215" s="47">
        <f t="shared" ref="D215" si="891">+IFERROR(D214/C214-1,"nm")</f>
        <v>0.32123799359658478</v>
      </c>
      <c r="E215" s="47">
        <f t="shared" ref="E215" si="892">+IFERROR(E214/D214-1,"nm")</f>
        <v>0.17124394184168024</v>
      </c>
      <c r="F215" s="47">
        <f t="shared" ref="F215" si="893">+IFERROR(F214/E214-1,"nm")</f>
        <v>0.15379310344827579</v>
      </c>
      <c r="G215" s="47">
        <f t="shared" ref="G215" si="894">+IFERROR(G214/F214-1,"nm")</f>
        <v>0.14524805738194857</v>
      </c>
      <c r="H215" s="47">
        <f t="shared" ref="H215" si="895">+IFERROR(H214/G214-1,"nm")</f>
        <v>-2.4008350730688965E-2</v>
      </c>
      <c r="I215" s="47">
        <f t="shared" ref="I215" si="896">+IFERROR(I214/H214-1,"nm")</f>
        <v>-2.8342245989304793E-2</v>
      </c>
      <c r="J215" s="47">
        <f>+J216+J217</f>
        <v>-25.236111111111111</v>
      </c>
      <c r="K215" s="47">
        <f t="shared" ref="K215:N215" si="897">+K216+K217</f>
        <v>-25.236111111111111</v>
      </c>
      <c r="L215" s="47">
        <f t="shared" si="897"/>
        <v>-25.236111111111111</v>
      </c>
      <c r="M215" s="47">
        <f t="shared" si="897"/>
        <v>-25.236111111111111</v>
      </c>
      <c r="N215" s="47">
        <f t="shared" si="897"/>
        <v>-25.236111111111111</v>
      </c>
    </row>
    <row r="216" spans="1:14" x14ac:dyDescent="0.2">
      <c r="A216" s="46" t="s">
        <v>130</v>
      </c>
      <c r="B216" s="47">
        <f>+IFERROR(B214/B$199,"nm")</f>
        <v>-8.6951219512195124</v>
      </c>
      <c r="C216" s="47">
        <f t="shared" ref="C216:I216" si="898">+IFERROR(C214/C$199,"nm")</f>
        <v>-10.895348837209303</v>
      </c>
      <c r="D216" s="47">
        <f t="shared" si="898"/>
        <v>16.506666666666668</v>
      </c>
      <c r="E216" s="47">
        <f t="shared" si="898"/>
        <v>55.769230769230766</v>
      </c>
      <c r="F216" s="47">
        <f t="shared" si="898"/>
        <v>-239</v>
      </c>
      <c r="G216" s="47">
        <f t="shared" si="898"/>
        <v>-174.18181818181819</v>
      </c>
      <c r="H216" s="47">
        <f t="shared" si="898"/>
        <v>46.75</v>
      </c>
      <c r="I216" s="47">
        <f t="shared" si="898"/>
        <v>-25.236111111111111</v>
      </c>
      <c r="J216" s="49">
        <f>+I216</f>
        <v>-25.236111111111111</v>
      </c>
      <c r="K216" s="49">
        <f t="shared" ref="K216:N216" si="899">+J216</f>
        <v>-25.236111111111111</v>
      </c>
      <c r="L216" s="49">
        <f t="shared" si="899"/>
        <v>-25.236111111111111</v>
      </c>
      <c r="M216" s="49">
        <f t="shared" si="899"/>
        <v>-25.236111111111111</v>
      </c>
      <c r="N216" s="49">
        <f t="shared" si="899"/>
        <v>-25.236111111111111</v>
      </c>
    </row>
  </sheetData>
  <pageMargins left="0.7" right="0.7" top="0.75" bottom="0.75" header="0.3" footer="0.3"/>
  <ignoredErrors>
    <ignoredError sqref="B23:I23 B54 B116 B147:N147 B166:I166 B201:N201 B5:C5 D5:N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2024-01-02T10:13:43Z</dcterms:modified>
</cp:coreProperties>
</file>