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C225402A-6AA0-FF4A-A810-C76DF8D4FC44}" xr6:coauthVersionLast="47" xr6:coauthVersionMax="47" xr10:uidLastSave="{00000000-0000-0000-0000-000000000000}"/>
  <bookViews>
    <workbookView xWindow="0" yWindow="500" windowWidth="28800" windowHeight="16080" activeTab="2" xr2:uid="{00000000-000D-0000-FFFF-FFFF00000000}"/>
  </bookViews>
  <sheets>
    <sheet name="Sheet1" sheetId="2" r:id="rId1"/>
    <sheet name="Historicals" sheetId="5" r:id="rId2"/>
    <sheet name="Three Statements" sheetId="4" r:id="rId3"/>
    <sheet name="Segmental forecast" sheetId="6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B17" i="4"/>
  <c r="C17" i="4"/>
  <c r="D17" i="4"/>
  <c r="E17" i="4"/>
  <c r="F17" i="4"/>
  <c r="G17" i="4"/>
  <c r="H17" i="4"/>
  <c r="I17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8" i="6"/>
  <c r="C8" i="6"/>
  <c r="D8" i="6"/>
  <c r="E8" i="6"/>
  <c r="F8" i="6"/>
  <c r="G8" i="6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K58" i="4"/>
  <c r="L58" i="4"/>
  <c r="M58" i="4"/>
  <c r="N58" i="4"/>
  <c r="C58" i="4"/>
  <c r="C64" i="4" s="1"/>
  <c r="D58" i="4"/>
  <c r="D64" i="4" s="1"/>
  <c r="E58" i="4"/>
  <c r="E64" i="4" s="1"/>
  <c r="F58" i="4"/>
  <c r="F64" i="4" s="1"/>
  <c r="G58" i="4"/>
  <c r="G64" i="4" s="1"/>
  <c r="H58" i="4"/>
  <c r="H64" i="4" s="1"/>
  <c r="I58" i="4"/>
  <c r="J58" i="4"/>
  <c r="B58" i="4"/>
  <c r="L80" i="5"/>
  <c r="M80" i="5"/>
  <c r="N80" i="5"/>
  <c r="O80" i="5"/>
  <c r="P80" i="5"/>
  <c r="Q80" i="5"/>
  <c r="R80" i="5"/>
  <c r="K80" i="5"/>
  <c r="J64" i="4" l="1"/>
  <c r="B64" i="4"/>
  <c r="I64" i="4"/>
  <c r="N64" i="4"/>
  <c r="M64" i="4"/>
  <c r="L64" i="4"/>
  <c r="K64" i="4"/>
  <c r="J53" i="4"/>
  <c r="K53" i="4"/>
  <c r="L53" i="4"/>
  <c r="M53" i="4"/>
  <c r="N53" i="4"/>
  <c r="C53" i="4"/>
  <c r="D53" i="4"/>
  <c r="E53" i="4"/>
  <c r="F53" i="4"/>
  <c r="G53" i="4"/>
  <c r="H53" i="4"/>
  <c r="I53" i="4"/>
  <c r="B53" i="4"/>
  <c r="L70" i="5"/>
  <c r="M70" i="5"/>
  <c r="N70" i="5"/>
  <c r="O70" i="5"/>
  <c r="P70" i="5"/>
  <c r="Q70" i="5"/>
  <c r="R70" i="5"/>
  <c r="K70" i="5"/>
  <c r="L75" i="5"/>
  <c r="M75" i="5"/>
  <c r="N75" i="5"/>
  <c r="O75" i="5"/>
  <c r="P75" i="5"/>
  <c r="Q75" i="5"/>
  <c r="R75" i="5"/>
  <c r="K75" i="5"/>
  <c r="J43" i="4"/>
  <c r="K43" i="4"/>
  <c r="L43" i="4"/>
  <c r="M43" i="4"/>
  <c r="N43" i="4"/>
  <c r="C43" i="4"/>
  <c r="D43" i="4"/>
  <c r="E43" i="4"/>
  <c r="F43" i="4"/>
  <c r="G43" i="4"/>
  <c r="H43" i="4"/>
  <c r="C25" i="4"/>
  <c r="D25" i="4"/>
  <c r="E25" i="4"/>
  <c r="F25" i="4"/>
  <c r="G25" i="4"/>
  <c r="H25" i="4"/>
  <c r="I25" i="4"/>
  <c r="B25" i="4"/>
  <c r="C22" i="4"/>
  <c r="C31" i="4" s="1"/>
  <c r="D22" i="4"/>
  <c r="D31" i="4" s="1"/>
  <c r="E22" i="4"/>
  <c r="E31" i="4" s="1"/>
  <c r="F22" i="4"/>
  <c r="G22" i="4"/>
  <c r="H22" i="4"/>
  <c r="I22" i="4"/>
  <c r="I31" i="4" s="1"/>
  <c r="B22" i="4"/>
  <c r="G31" i="4"/>
  <c r="H31" i="4"/>
  <c r="N31" i="4"/>
  <c r="N13" i="4"/>
  <c r="N14" i="4" s="1"/>
  <c r="M13" i="4"/>
  <c r="M14" i="4" s="1"/>
  <c r="L13" i="4"/>
  <c r="L14" i="4" s="1"/>
  <c r="K13" i="4"/>
  <c r="K14" i="4" s="1"/>
  <c r="J13" i="4"/>
  <c r="J14" i="4" s="1"/>
  <c r="C16" i="4"/>
  <c r="D16" i="4"/>
  <c r="E16" i="4"/>
  <c r="F16" i="4"/>
  <c r="G16" i="4"/>
  <c r="H16" i="4"/>
  <c r="I16" i="4"/>
  <c r="J16" i="4" s="1"/>
  <c r="K16" i="4" s="1"/>
  <c r="L16" i="4" s="1"/>
  <c r="M16" i="4" s="1"/>
  <c r="N16" i="4" s="1"/>
  <c r="B16" i="4"/>
  <c r="C15" i="4"/>
  <c r="D15" i="4"/>
  <c r="E15" i="4"/>
  <c r="F15" i="4"/>
  <c r="G15" i="4"/>
  <c r="H15" i="4"/>
  <c r="I15" i="4"/>
  <c r="B15" i="4"/>
  <c r="C13" i="4"/>
  <c r="C14" i="4" s="1"/>
  <c r="D13" i="4"/>
  <c r="D14" i="4" s="1"/>
  <c r="E13" i="4"/>
  <c r="E14" i="4" s="1"/>
  <c r="F13" i="4"/>
  <c r="F14" i="4" s="1"/>
  <c r="G13" i="4"/>
  <c r="G14" i="4" s="1"/>
  <c r="H13" i="4"/>
  <c r="H14" i="4" s="1"/>
  <c r="I13" i="4"/>
  <c r="I14" i="4" s="1"/>
  <c r="B13" i="4"/>
  <c r="B14" i="4" s="1"/>
  <c r="C7" i="4"/>
  <c r="D7" i="4"/>
  <c r="E7" i="4"/>
  <c r="F7" i="4"/>
  <c r="F8" i="4" s="1"/>
  <c r="G7" i="4"/>
  <c r="H7" i="4"/>
  <c r="I7" i="4"/>
  <c r="J7" i="4"/>
  <c r="K7" i="4"/>
  <c r="L7" i="4"/>
  <c r="M7" i="4"/>
  <c r="N7" i="4"/>
  <c r="B7" i="4"/>
  <c r="C195" i="6"/>
  <c r="D195" i="6"/>
  <c r="D196" i="6" s="1"/>
  <c r="E195" i="6"/>
  <c r="F195" i="6"/>
  <c r="F188" i="6" s="1"/>
  <c r="G195" i="6"/>
  <c r="H195" i="6"/>
  <c r="I195" i="6"/>
  <c r="I196" i="6" s="1"/>
  <c r="C214" i="6"/>
  <c r="D214" i="6"/>
  <c r="E214" i="6"/>
  <c r="F214" i="6"/>
  <c r="G214" i="6"/>
  <c r="H214" i="6"/>
  <c r="H215" i="6" s="1"/>
  <c r="I214" i="6"/>
  <c r="B214" i="6"/>
  <c r="C199" i="6"/>
  <c r="D200" i="6" s="1"/>
  <c r="D199" i="6"/>
  <c r="E199" i="6"/>
  <c r="E200" i="6" s="1"/>
  <c r="F199" i="6"/>
  <c r="G199" i="6"/>
  <c r="H199" i="6"/>
  <c r="I199" i="6"/>
  <c r="B199" i="6"/>
  <c r="B195" i="6"/>
  <c r="C166" i="6"/>
  <c r="D166" i="6"/>
  <c r="D167" i="6" s="1"/>
  <c r="D169" i="6" s="1"/>
  <c r="E166" i="6"/>
  <c r="F166" i="6"/>
  <c r="G166" i="6"/>
  <c r="H166" i="6"/>
  <c r="I166" i="6"/>
  <c r="B166" i="6"/>
  <c r="C164" i="6"/>
  <c r="D164" i="6"/>
  <c r="E164" i="6"/>
  <c r="F164" i="6"/>
  <c r="F3" i="6" s="1"/>
  <c r="F10" i="6" s="1"/>
  <c r="G164" i="6"/>
  <c r="G184" i="6" s="1"/>
  <c r="H164" i="6"/>
  <c r="I164" i="6"/>
  <c r="B164" i="6"/>
  <c r="C79" i="6"/>
  <c r="D79" i="6"/>
  <c r="E79" i="6"/>
  <c r="F79" i="6"/>
  <c r="G79" i="6"/>
  <c r="H79" i="6"/>
  <c r="H81" i="6" s="1"/>
  <c r="I79" i="6"/>
  <c r="B79" i="6"/>
  <c r="C48" i="6"/>
  <c r="D48" i="6"/>
  <c r="E48" i="6"/>
  <c r="F48" i="6"/>
  <c r="G48" i="6"/>
  <c r="H48" i="6"/>
  <c r="I48" i="6"/>
  <c r="I17" i="6" s="1"/>
  <c r="B48" i="6"/>
  <c r="C45" i="6"/>
  <c r="D45" i="6"/>
  <c r="E45" i="6"/>
  <c r="F45" i="6"/>
  <c r="G45" i="6"/>
  <c r="H45" i="6"/>
  <c r="H14" i="6" s="1"/>
  <c r="H15" i="6" s="1"/>
  <c r="I45" i="6"/>
  <c r="I14" i="6" s="1"/>
  <c r="I15" i="6" s="1"/>
  <c r="B45" i="6"/>
  <c r="C42" i="6"/>
  <c r="D42" i="6"/>
  <c r="E42" i="6"/>
  <c r="F42" i="6"/>
  <c r="G42" i="6"/>
  <c r="H42" i="6"/>
  <c r="I42" i="6"/>
  <c r="I43" i="6" s="1"/>
  <c r="B42" i="6"/>
  <c r="C38" i="6"/>
  <c r="D38" i="6"/>
  <c r="E38" i="6"/>
  <c r="F38" i="6"/>
  <c r="G38" i="6"/>
  <c r="H38" i="6"/>
  <c r="I38" i="6"/>
  <c r="B38" i="6"/>
  <c r="C33" i="6"/>
  <c r="D33" i="6"/>
  <c r="E33" i="6"/>
  <c r="F33" i="6"/>
  <c r="G33" i="6"/>
  <c r="H33" i="6"/>
  <c r="I33" i="6"/>
  <c r="B33" i="6"/>
  <c r="C31" i="6"/>
  <c r="D31" i="6"/>
  <c r="E31" i="6"/>
  <c r="F31" i="6"/>
  <c r="G31" i="6"/>
  <c r="G32" i="6" s="1"/>
  <c r="G34" i="6" s="1"/>
  <c r="H31" i="6"/>
  <c r="I31" i="6"/>
  <c r="I32" i="6" s="1"/>
  <c r="B31" i="6"/>
  <c r="F29" i="6"/>
  <c r="G29" i="6"/>
  <c r="H29" i="6"/>
  <c r="I29" i="6"/>
  <c r="C29" i="6"/>
  <c r="D29" i="6"/>
  <c r="E29" i="6"/>
  <c r="B29" i="6"/>
  <c r="C27" i="6"/>
  <c r="D27" i="6"/>
  <c r="E27" i="6"/>
  <c r="F27" i="6"/>
  <c r="G27" i="6"/>
  <c r="H27" i="6"/>
  <c r="I27" i="6"/>
  <c r="B27" i="6"/>
  <c r="C25" i="6"/>
  <c r="D25" i="6"/>
  <c r="E25" i="6"/>
  <c r="F25" i="6"/>
  <c r="G25" i="6"/>
  <c r="H25" i="6"/>
  <c r="I25" i="6"/>
  <c r="B25" i="6"/>
  <c r="E23" i="6"/>
  <c r="F23" i="6"/>
  <c r="G23" i="6"/>
  <c r="H23" i="6"/>
  <c r="I23" i="6"/>
  <c r="C23" i="6"/>
  <c r="D23" i="6"/>
  <c r="B23" i="6"/>
  <c r="C21" i="6"/>
  <c r="D21" i="6"/>
  <c r="E21" i="6"/>
  <c r="F21" i="6"/>
  <c r="G21" i="6"/>
  <c r="G50" i="6" s="1"/>
  <c r="H21" i="6"/>
  <c r="I21" i="6"/>
  <c r="I22" i="6" s="1"/>
  <c r="B21" i="6"/>
  <c r="B216" i="6"/>
  <c r="G215" i="6"/>
  <c r="E215" i="6"/>
  <c r="J214" i="6"/>
  <c r="K214" i="6" s="1"/>
  <c r="L214" i="6" s="1"/>
  <c r="M214" i="6" s="1"/>
  <c r="N214" i="6" s="1"/>
  <c r="I215" i="6"/>
  <c r="B213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D210" i="6"/>
  <c r="B210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J207" i="6"/>
  <c r="K207" i="6" s="1"/>
  <c r="L207" i="6" s="1"/>
  <c r="M207" i="6" s="1"/>
  <c r="N207" i="6" s="1"/>
  <c r="I207" i="6"/>
  <c r="H207" i="6"/>
  <c r="G207" i="6"/>
  <c r="F207" i="6"/>
  <c r="D206" i="6"/>
  <c r="B206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D203" i="6"/>
  <c r="B203" i="6"/>
  <c r="K202" i="6"/>
  <c r="J202" i="6"/>
  <c r="I202" i="6"/>
  <c r="C202" i="6"/>
  <c r="B202" i="6"/>
  <c r="N201" i="6"/>
  <c r="M201" i="6"/>
  <c r="M202" i="6" s="1"/>
  <c r="L201" i="6"/>
  <c r="L202" i="6" s="1"/>
  <c r="K201" i="6"/>
  <c r="J201" i="6"/>
  <c r="I201" i="6"/>
  <c r="H201" i="6"/>
  <c r="G201" i="6"/>
  <c r="F201" i="6"/>
  <c r="E201" i="6"/>
  <c r="D201" i="6"/>
  <c r="D202" i="6" s="1"/>
  <c r="C201" i="6"/>
  <c r="B201" i="6"/>
  <c r="B200" i="6"/>
  <c r="D213" i="6"/>
  <c r="F197" i="6"/>
  <c r="C197" i="6"/>
  <c r="H196" i="6"/>
  <c r="C196" i="6"/>
  <c r="B196" i="6"/>
  <c r="I197" i="6"/>
  <c r="J197" i="6" s="1"/>
  <c r="K197" i="6" s="1"/>
  <c r="K196" i="6" s="1"/>
  <c r="B188" i="6"/>
  <c r="E194" i="6"/>
  <c r="D194" i="6"/>
  <c r="C194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E191" i="6"/>
  <c r="D191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I188" i="6"/>
  <c r="J188" i="6" s="1"/>
  <c r="K188" i="6" s="1"/>
  <c r="L188" i="6" s="1"/>
  <c r="M188" i="6" s="1"/>
  <c r="N188" i="6" s="1"/>
  <c r="C188" i="6"/>
  <c r="E187" i="6"/>
  <c r="D187" i="6"/>
  <c r="C187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F184" i="6"/>
  <c r="E184" i="6"/>
  <c r="N183" i="6"/>
  <c r="M183" i="6"/>
  <c r="L183" i="6"/>
  <c r="F183" i="6"/>
  <c r="E183" i="6"/>
  <c r="D183" i="6"/>
  <c r="N182" i="6"/>
  <c r="M182" i="6"/>
  <c r="L182" i="6"/>
  <c r="K182" i="6"/>
  <c r="J182" i="6"/>
  <c r="K183" i="6" s="1"/>
  <c r="I182" i="6"/>
  <c r="H182" i="6"/>
  <c r="H183" i="6" s="1"/>
  <c r="G182" i="6"/>
  <c r="G183" i="6" s="1"/>
  <c r="F182" i="6"/>
  <c r="E182" i="6"/>
  <c r="D182" i="6"/>
  <c r="D184" i="6" s="1"/>
  <c r="C182" i="6"/>
  <c r="C184" i="6" s="1"/>
  <c r="B182" i="6"/>
  <c r="I181" i="6"/>
  <c r="H181" i="6"/>
  <c r="B181" i="6"/>
  <c r="N179" i="6"/>
  <c r="M179" i="6"/>
  <c r="L179" i="6"/>
  <c r="K179" i="6"/>
  <c r="J179" i="6"/>
  <c r="I179" i="6"/>
  <c r="H179" i="6"/>
  <c r="G179" i="6"/>
  <c r="G181" i="6" s="1"/>
  <c r="F179" i="6"/>
  <c r="F181" i="6" s="1"/>
  <c r="E179" i="6"/>
  <c r="E181" i="6" s="1"/>
  <c r="D179" i="6"/>
  <c r="D181" i="6" s="1"/>
  <c r="C179" i="6"/>
  <c r="C181" i="6" s="1"/>
  <c r="B179" i="6"/>
  <c r="D177" i="6"/>
  <c r="H176" i="6"/>
  <c r="G176" i="6"/>
  <c r="F176" i="6"/>
  <c r="N175" i="6"/>
  <c r="M175" i="6"/>
  <c r="L175" i="6"/>
  <c r="K175" i="6"/>
  <c r="J175" i="6"/>
  <c r="I175" i="6"/>
  <c r="I177" i="6" s="1"/>
  <c r="H175" i="6"/>
  <c r="H177" i="6" s="1"/>
  <c r="G175" i="6"/>
  <c r="G177" i="6" s="1"/>
  <c r="F175" i="6"/>
  <c r="F177" i="6" s="1"/>
  <c r="E175" i="6"/>
  <c r="E177" i="6" s="1"/>
  <c r="D175" i="6"/>
  <c r="C175" i="6"/>
  <c r="C177" i="6" s="1"/>
  <c r="B175" i="6"/>
  <c r="B177" i="6" s="1"/>
  <c r="J174" i="6"/>
  <c r="K174" i="6" s="1"/>
  <c r="L174" i="6" s="1"/>
  <c r="M174" i="6" s="1"/>
  <c r="N174" i="6" s="1"/>
  <c r="I173" i="6"/>
  <c r="D173" i="6"/>
  <c r="C173" i="6"/>
  <c r="B173" i="6"/>
  <c r="N171" i="6"/>
  <c r="M171" i="6"/>
  <c r="L171" i="6"/>
  <c r="K171" i="6"/>
  <c r="J171" i="6"/>
  <c r="I171" i="6"/>
  <c r="H171" i="6"/>
  <c r="H173" i="6" s="1"/>
  <c r="G171" i="6"/>
  <c r="G173" i="6" s="1"/>
  <c r="F171" i="6"/>
  <c r="F173" i="6" s="1"/>
  <c r="E171" i="6"/>
  <c r="E173" i="6" s="1"/>
  <c r="D171" i="6"/>
  <c r="C171" i="6"/>
  <c r="B171" i="6"/>
  <c r="K170" i="6"/>
  <c r="L170" i="6" s="1"/>
  <c r="M170" i="6" s="1"/>
  <c r="N170" i="6" s="1"/>
  <c r="J170" i="6"/>
  <c r="N167" i="6"/>
  <c r="M167" i="6"/>
  <c r="L167" i="6"/>
  <c r="K167" i="6"/>
  <c r="J167" i="6"/>
  <c r="J166" i="6" s="1"/>
  <c r="C167" i="6"/>
  <c r="C169" i="6" s="1"/>
  <c r="B167" i="6"/>
  <c r="B169" i="6" s="1"/>
  <c r="G167" i="6"/>
  <c r="G169" i="6" s="1"/>
  <c r="F167" i="6"/>
  <c r="F169" i="6" s="1"/>
  <c r="E165" i="6"/>
  <c r="D165" i="6"/>
  <c r="J164" i="6"/>
  <c r="J206" i="6" s="1"/>
  <c r="F194" i="6"/>
  <c r="C191" i="6"/>
  <c r="I161" i="6"/>
  <c r="H161" i="6"/>
  <c r="G161" i="6"/>
  <c r="F161" i="6"/>
  <c r="E161" i="6"/>
  <c r="D161" i="6"/>
  <c r="C161" i="6"/>
  <c r="B161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I155" i="6"/>
  <c r="H155" i="6"/>
  <c r="G155" i="6"/>
  <c r="F155" i="6"/>
  <c r="E155" i="6"/>
  <c r="D155" i="6"/>
  <c r="C155" i="6"/>
  <c r="B155" i="6"/>
  <c r="J153" i="6"/>
  <c r="I153" i="6"/>
  <c r="H153" i="6"/>
  <c r="G153" i="6"/>
  <c r="F153" i="6"/>
  <c r="E153" i="6"/>
  <c r="D153" i="6"/>
  <c r="C153" i="6"/>
  <c r="B153" i="6"/>
  <c r="D152" i="6"/>
  <c r="C152" i="6"/>
  <c r="I151" i="6"/>
  <c r="H151" i="6"/>
  <c r="G151" i="6"/>
  <c r="F151" i="6"/>
  <c r="E151" i="6"/>
  <c r="D151" i="6"/>
  <c r="C151" i="6"/>
  <c r="B151" i="6"/>
  <c r="I148" i="6"/>
  <c r="I147" i="6"/>
  <c r="H147" i="6"/>
  <c r="G147" i="6"/>
  <c r="F147" i="6"/>
  <c r="E147" i="6"/>
  <c r="D147" i="6"/>
  <c r="C147" i="6"/>
  <c r="B147" i="6"/>
  <c r="I145" i="6"/>
  <c r="I156" i="6" s="1"/>
  <c r="H145" i="6"/>
  <c r="H156" i="6" s="1"/>
  <c r="G145" i="6"/>
  <c r="G152" i="6" s="1"/>
  <c r="F145" i="6"/>
  <c r="E145" i="6"/>
  <c r="E146" i="6" s="1"/>
  <c r="D145" i="6"/>
  <c r="D146" i="6" s="1"/>
  <c r="C145" i="6"/>
  <c r="C162" i="6" s="1"/>
  <c r="B145" i="6"/>
  <c r="B146" i="6" s="1"/>
  <c r="E143" i="6"/>
  <c r="I142" i="6"/>
  <c r="H142" i="6"/>
  <c r="G142" i="6"/>
  <c r="F142" i="6"/>
  <c r="E142" i="6"/>
  <c r="D142" i="6"/>
  <c r="C142" i="6"/>
  <c r="B142" i="6"/>
  <c r="N140" i="6"/>
  <c r="E140" i="6"/>
  <c r="I139" i="6"/>
  <c r="H139" i="6"/>
  <c r="G139" i="6"/>
  <c r="F139" i="6"/>
  <c r="E139" i="6"/>
  <c r="D139" i="6"/>
  <c r="C139" i="6"/>
  <c r="B139" i="6"/>
  <c r="G137" i="6"/>
  <c r="E137" i="6"/>
  <c r="D137" i="6"/>
  <c r="I136" i="6"/>
  <c r="H136" i="6"/>
  <c r="G136" i="6"/>
  <c r="F136" i="6"/>
  <c r="E136" i="6"/>
  <c r="D136" i="6"/>
  <c r="C136" i="6"/>
  <c r="B136" i="6"/>
  <c r="I134" i="6"/>
  <c r="J134" i="6" s="1"/>
  <c r="K134" i="6" s="1"/>
  <c r="H134" i="6"/>
  <c r="G134" i="6"/>
  <c r="F134" i="6"/>
  <c r="E134" i="6"/>
  <c r="D134" i="6"/>
  <c r="C134" i="6"/>
  <c r="B134" i="6"/>
  <c r="I133" i="6"/>
  <c r="H133" i="6"/>
  <c r="E133" i="6"/>
  <c r="I132" i="6"/>
  <c r="H132" i="6"/>
  <c r="G132" i="6"/>
  <c r="F132" i="6"/>
  <c r="E132" i="6"/>
  <c r="D132" i="6"/>
  <c r="C132" i="6"/>
  <c r="B132" i="6"/>
  <c r="E130" i="6"/>
  <c r="E129" i="6"/>
  <c r="D129" i="6"/>
  <c r="C129" i="6"/>
  <c r="B129" i="6"/>
  <c r="I128" i="6"/>
  <c r="H128" i="6"/>
  <c r="G128" i="6"/>
  <c r="G130" i="6" s="1"/>
  <c r="F128" i="6"/>
  <c r="G129" i="6" s="1"/>
  <c r="E128" i="6"/>
  <c r="D128" i="6"/>
  <c r="C128" i="6"/>
  <c r="B128" i="6"/>
  <c r="K127" i="6"/>
  <c r="L127" i="6" s="1"/>
  <c r="M127" i="6" s="1"/>
  <c r="N127" i="6" s="1"/>
  <c r="D127" i="6"/>
  <c r="M126" i="6"/>
  <c r="L126" i="6"/>
  <c r="K126" i="6"/>
  <c r="H126" i="6"/>
  <c r="G126" i="6"/>
  <c r="G127" i="6" s="1"/>
  <c r="F126" i="6"/>
  <c r="E126" i="6"/>
  <c r="D126" i="6"/>
  <c r="J125" i="6"/>
  <c r="I125" i="6"/>
  <c r="I127" i="6" s="1"/>
  <c r="H125" i="6"/>
  <c r="H127" i="6" s="1"/>
  <c r="G125" i="6"/>
  <c r="F125" i="6"/>
  <c r="F127" i="6" s="1"/>
  <c r="E125" i="6"/>
  <c r="D125" i="6"/>
  <c r="J124" i="6"/>
  <c r="B124" i="6"/>
  <c r="C125" i="6" s="1"/>
  <c r="C127" i="6" s="1"/>
  <c r="K123" i="6"/>
  <c r="L123" i="6" s="1"/>
  <c r="M123" i="6" s="1"/>
  <c r="N123" i="6" s="1"/>
  <c r="G123" i="6"/>
  <c r="F123" i="6"/>
  <c r="L122" i="6"/>
  <c r="K122" i="6"/>
  <c r="J121" i="6"/>
  <c r="I121" i="6"/>
  <c r="I123" i="6" s="1"/>
  <c r="H121" i="6"/>
  <c r="H123" i="6" s="1"/>
  <c r="G121" i="6"/>
  <c r="F121" i="6"/>
  <c r="E121" i="6"/>
  <c r="E123" i="6" s="1"/>
  <c r="D121" i="6"/>
  <c r="D123" i="6" s="1"/>
  <c r="J120" i="6"/>
  <c r="B120" i="6"/>
  <c r="B121" i="6" s="1"/>
  <c r="B123" i="6" s="1"/>
  <c r="K119" i="6"/>
  <c r="L119" i="6" s="1"/>
  <c r="M119" i="6" s="1"/>
  <c r="N119" i="6" s="1"/>
  <c r="I119" i="6"/>
  <c r="E119" i="6"/>
  <c r="M118" i="6"/>
  <c r="L118" i="6"/>
  <c r="L117" i="6" s="1"/>
  <c r="K118" i="6"/>
  <c r="K117" i="6" s="1"/>
  <c r="J117" i="6"/>
  <c r="J116" i="6" s="1"/>
  <c r="I117" i="6"/>
  <c r="H117" i="6"/>
  <c r="H119" i="6" s="1"/>
  <c r="G117" i="6"/>
  <c r="G119" i="6" s="1"/>
  <c r="F117" i="6"/>
  <c r="F119" i="6" s="1"/>
  <c r="E117" i="6"/>
  <c r="D117" i="6"/>
  <c r="D119" i="6" s="1"/>
  <c r="K116" i="6"/>
  <c r="L116" i="6" s="1"/>
  <c r="B116" i="6"/>
  <c r="I115" i="6"/>
  <c r="G115" i="6"/>
  <c r="F115" i="6"/>
  <c r="J114" i="6"/>
  <c r="I114" i="6"/>
  <c r="I140" i="6" s="1"/>
  <c r="J140" i="6" s="1"/>
  <c r="K140" i="6" s="1"/>
  <c r="L140" i="6" s="1"/>
  <c r="M140" i="6" s="1"/>
  <c r="H114" i="6"/>
  <c r="H140" i="6" s="1"/>
  <c r="G114" i="6"/>
  <c r="G140" i="6" s="1"/>
  <c r="F114" i="6"/>
  <c r="F137" i="6" s="1"/>
  <c r="E114" i="6"/>
  <c r="D114" i="6"/>
  <c r="C114" i="6"/>
  <c r="C137" i="6" s="1"/>
  <c r="B114" i="6"/>
  <c r="I112" i="6"/>
  <c r="J112" i="6" s="1"/>
  <c r="K112" i="6" s="1"/>
  <c r="L112" i="6" s="1"/>
  <c r="H112" i="6"/>
  <c r="J111" i="6"/>
  <c r="I111" i="6"/>
  <c r="H111" i="6"/>
  <c r="G111" i="6"/>
  <c r="F111" i="6"/>
  <c r="E111" i="6"/>
  <c r="D111" i="6"/>
  <c r="C111" i="6"/>
  <c r="B111" i="6"/>
  <c r="C109" i="6"/>
  <c r="B109" i="6"/>
  <c r="I108" i="6"/>
  <c r="H108" i="6"/>
  <c r="G108" i="6"/>
  <c r="F108" i="6"/>
  <c r="E108" i="6"/>
  <c r="D108" i="6"/>
  <c r="C108" i="6"/>
  <c r="B108" i="6"/>
  <c r="I106" i="6"/>
  <c r="H106" i="6"/>
  <c r="B106" i="6"/>
  <c r="I105" i="6"/>
  <c r="H105" i="6"/>
  <c r="G105" i="6"/>
  <c r="F105" i="6"/>
  <c r="E105" i="6"/>
  <c r="D105" i="6"/>
  <c r="C105" i="6"/>
  <c r="B105" i="6"/>
  <c r="J103" i="6"/>
  <c r="I103" i="6"/>
  <c r="H103" i="6"/>
  <c r="G103" i="6"/>
  <c r="F103" i="6"/>
  <c r="E103" i="6"/>
  <c r="D103" i="6"/>
  <c r="C103" i="6"/>
  <c r="B103" i="6"/>
  <c r="G102" i="6"/>
  <c r="F102" i="6"/>
  <c r="E102" i="6"/>
  <c r="I101" i="6"/>
  <c r="H101" i="6"/>
  <c r="G101" i="6"/>
  <c r="F101" i="6"/>
  <c r="E101" i="6"/>
  <c r="D101" i="6"/>
  <c r="C101" i="6"/>
  <c r="B101" i="6"/>
  <c r="C99" i="6"/>
  <c r="B99" i="6"/>
  <c r="C98" i="6"/>
  <c r="B98" i="6"/>
  <c r="I97" i="6"/>
  <c r="H97" i="6"/>
  <c r="H98" i="6" s="1"/>
  <c r="G97" i="6"/>
  <c r="G99" i="6" s="1"/>
  <c r="F97" i="6"/>
  <c r="F98" i="6" s="1"/>
  <c r="E97" i="6"/>
  <c r="E98" i="6" s="1"/>
  <c r="D97" i="6"/>
  <c r="D98" i="6" s="1"/>
  <c r="C97" i="6"/>
  <c r="B97" i="6"/>
  <c r="K96" i="6"/>
  <c r="K94" i="6" s="1"/>
  <c r="K93" i="6" s="1"/>
  <c r="H96" i="6"/>
  <c r="G96" i="6"/>
  <c r="N95" i="6"/>
  <c r="M95" i="6"/>
  <c r="L95" i="6"/>
  <c r="K95" i="6"/>
  <c r="J94" i="6"/>
  <c r="I94" i="6"/>
  <c r="I96" i="6" s="1"/>
  <c r="H94" i="6"/>
  <c r="G94" i="6"/>
  <c r="F94" i="6"/>
  <c r="F96" i="6" s="1"/>
  <c r="E94" i="6"/>
  <c r="E96" i="6" s="1"/>
  <c r="D94" i="6"/>
  <c r="D96" i="6" s="1"/>
  <c r="C94" i="6"/>
  <c r="C96" i="6" s="1"/>
  <c r="B94" i="6"/>
  <c r="B96" i="6" s="1"/>
  <c r="J93" i="6"/>
  <c r="N92" i="6"/>
  <c r="K92" i="6"/>
  <c r="L92" i="6" s="1"/>
  <c r="M92" i="6" s="1"/>
  <c r="I92" i="6"/>
  <c r="G92" i="6"/>
  <c r="F92" i="6"/>
  <c r="E92" i="6"/>
  <c r="B92" i="6"/>
  <c r="L91" i="6"/>
  <c r="M91" i="6" s="1"/>
  <c r="N91" i="6" s="1"/>
  <c r="K91" i="6"/>
  <c r="N90" i="6"/>
  <c r="M90" i="6"/>
  <c r="L90" i="6"/>
  <c r="K90" i="6"/>
  <c r="J90" i="6"/>
  <c r="I90" i="6"/>
  <c r="H90" i="6"/>
  <c r="H92" i="6" s="1"/>
  <c r="G90" i="6"/>
  <c r="F90" i="6"/>
  <c r="E90" i="6"/>
  <c r="D90" i="6"/>
  <c r="D92" i="6" s="1"/>
  <c r="C90" i="6"/>
  <c r="C92" i="6" s="1"/>
  <c r="B90" i="6"/>
  <c r="J89" i="6"/>
  <c r="N88" i="6"/>
  <c r="M88" i="6"/>
  <c r="L88" i="6"/>
  <c r="K88" i="6"/>
  <c r="G88" i="6"/>
  <c r="F88" i="6"/>
  <c r="E88" i="6"/>
  <c r="D88" i="6"/>
  <c r="C88" i="6"/>
  <c r="L87" i="6"/>
  <c r="L86" i="6" s="1"/>
  <c r="K87" i="6"/>
  <c r="K86" i="6" s="1"/>
  <c r="J86" i="6"/>
  <c r="J85" i="6" s="1"/>
  <c r="I86" i="6"/>
  <c r="I88" i="6" s="1"/>
  <c r="H86" i="6"/>
  <c r="H88" i="6" s="1"/>
  <c r="G86" i="6"/>
  <c r="F86" i="6"/>
  <c r="E86" i="6"/>
  <c r="D86" i="6"/>
  <c r="C86" i="6"/>
  <c r="B86" i="6"/>
  <c r="B88" i="6" s="1"/>
  <c r="I84" i="6"/>
  <c r="H84" i="6"/>
  <c r="B84" i="6"/>
  <c r="I83" i="6"/>
  <c r="H83" i="6"/>
  <c r="G83" i="6"/>
  <c r="G112" i="6" s="1"/>
  <c r="F83" i="6"/>
  <c r="E83" i="6"/>
  <c r="D83" i="6"/>
  <c r="C83" i="6"/>
  <c r="B83" i="6"/>
  <c r="B112" i="6" s="1"/>
  <c r="F81" i="6"/>
  <c r="E80" i="6"/>
  <c r="C80" i="6"/>
  <c r="B80" i="6"/>
  <c r="E81" i="6"/>
  <c r="C81" i="6"/>
  <c r="B81" i="6"/>
  <c r="E78" i="6"/>
  <c r="D78" i="6"/>
  <c r="C78" i="6"/>
  <c r="B78" i="6"/>
  <c r="I77" i="6"/>
  <c r="H77" i="6"/>
  <c r="G77" i="6"/>
  <c r="F77" i="6"/>
  <c r="E77" i="6"/>
  <c r="D77" i="6"/>
  <c r="C77" i="6"/>
  <c r="B77" i="6"/>
  <c r="F75" i="6"/>
  <c r="I74" i="6"/>
  <c r="H74" i="6"/>
  <c r="G74" i="6"/>
  <c r="F74" i="6"/>
  <c r="E74" i="6"/>
  <c r="D74" i="6"/>
  <c r="C74" i="6"/>
  <c r="B74" i="6"/>
  <c r="J72" i="6"/>
  <c r="I72" i="6"/>
  <c r="E72" i="6"/>
  <c r="C72" i="6"/>
  <c r="B72" i="6"/>
  <c r="F71" i="6"/>
  <c r="E71" i="6"/>
  <c r="I70" i="6"/>
  <c r="H70" i="6"/>
  <c r="G70" i="6"/>
  <c r="F70" i="6"/>
  <c r="E70" i="6"/>
  <c r="D70" i="6"/>
  <c r="C70" i="6"/>
  <c r="B70" i="6"/>
  <c r="J68" i="6"/>
  <c r="K68" i="6" s="1"/>
  <c r="L68" i="6" s="1"/>
  <c r="M68" i="6" s="1"/>
  <c r="N68" i="6" s="1"/>
  <c r="C68" i="6"/>
  <c r="I67" i="6"/>
  <c r="G67" i="6"/>
  <c r="B67" i="6"/>
  <c r="I66" i="6"/>
  <c r="I68" i="6" s="1"/>
  <c r="H66" i="6"/>
  <c r="H68" i="6" s="1"/>
  <c r="G66" i="6"/>
  <c r="G68" i="6" s="1"/>
  <c r="F66" i="6"/>
  <c r="E66" i="6"/>
  <c r="E67" i="6" s="1"/>
  <c r="D66" i="6"/>
  <c r="D67" i="6" s="1"/>
  <c r="C66" i="6"/>
  <c r="C67" i="6" s="1"/>
  <c r="B66" i="6"/>
  <c r="K65" i="6"/>
  <c r="L65" i="6" s="1"/>
  <c r="I65" i="6"/>
  <c r="H65" i="6"/>
  <c r="G65" i="6"/>
  <c r="M64" i="6"/>
  <c r="L64" i="6"/>
  <c r="K64" i="6"/>
  <c r="K63" i="6"/>
  <c r="J63" i="6"/>
  <c r="J62" i="6" s="1"/>
  <c r="I63" i="6"/>
  <c r="H63" i="6"/>
  <c r="G63" i="6"/>
  <c r="F63" i="6"/>
  <c r="F65" i="6" s="1"/>
  <c r="E63" i="6"/>
  <c r="E65" i="6" s="1"/>
  <c r="D63" i="6"/>
  <c r="D65" i="6" s="1"/>
  <c r="C63" i="6"/>
  <c r="C65" i="6" s="1"/>
  <c r="B63" i="6"/>
  <c r="B65" i="6" s="1"/>
  <c r="B62" i="6"/>
  <c r="L61" i="6"/>
  <c r="M61" i="6" s="1"/>
  <c r="N61" i="6" s="1"/>
  <c r="K61" i="6"/>
  <c r="F61" i="6"/>
  <c r="K60" i="6"/>
  <c r="J59" i="6"/>
  <c r="I59" i="6"/>
  <c r="I61" i="6" s="1"/>
  <c r="H59" i="6"/>
  <c r="H61" i="6" s="1"/>
  <c r="G59" i="6"/>
  <c r="G61" i="6" s="1"/>
  <c r="F59" i="6"/>
  <c r="E59" i="6"/>
  <c r="E61" i="6" s="1"/>
  <c r="D59" i="6"/>
  <c r="D61" i="6" s="1"/>
  <c r="J58" i="6"/>
  <c r="B58" i="6"/>
  <c r="L57" i="6"/>
  <c r="M57" i="6" s="1"/>
  <c r="N57" i="6" s="1"/>
  <c r="K57" i="6"/>
  <c r="G57" i="6"/>
  <c r="F57" i="6"/>
  <c r="E57" i="6"/>
  <c r="K56" i="6"/>
  <c r="K55" i="6" s="1"/>
  <c r="J55" i="6"/>
  <c r="J54" i="6" s="1"/>
  <c r="K54" i="6" s="1"/>
  <c r="I55" i="6"/>
  <c r="I57" i="6" s="1"/>
  <c r="H55" i="6"/>
  <c r="H57" i="6" s="1"/>
  <c r="G55" i="6"/>
  <c r="F55" i="6"/>
  <c r="E55" i="6"/>
  <c r="D55" i="6"/>
  <c r="D57" i="6" s="1"/>
  <c r="B55" i="6"/>
  <c r="B57" i="6" s="1"/>
  <c r="B54" i="6"/>
  <c r="C55" i="6" s="1"/>
  <c r="C57" i="6" s="1"/>
  <c r="E53" i="6"/>
  <c r="D53" i="6"/>
  <c r="C53" i="6"/>
  <c r="B53" i="6"/>
  <c r="I52" i="6"/>
  <c r="H52" i="6"/>
  <c r="G52" i="6"/>
  <c r="G75" i="6" s="1"/>
  <c r="F52" i="6"/>
  <c r="F78" i="6" s="1"/>
  <c r="E52" i="6"/>
  <c r="E75" i="6" s="1"/>
  <c r="D52" i="6"/>
  <c r="D75" i="6" s="1"/>
  <c r="C52" i="6"/>
  <c r="C75" i="6" s="1"/>
  <c r="B52" i="6"/>
  <c r="B68" i="6" s="1"/>
  <c r="F50" i="6"/>
  <c r="E50" i="6"/>
  <c r="D49" i="6"/>
  <c r="C49" i="6"/>
  <c r="B49" i="6"/>
  <c r="E17" i="6"/>
  <c r="E47" i="6"/>
  <c r="D47" i="6"/>
  <c r="D46" i="6"/>
  <c r="C46" i="6"/>
  <c r="B46" i="6"/>
  <c r="G14" i="6"/>
  <c r="F47" i="6"/>
  <c r="E46" i="6"/>
  <c r="D14" i="6"/>
  <c r="E44" i="6"/>
  <c r="D44" i="6"/>
  <c r="C43" i="6"/>
  <c r="B43" i="6"/>
  <c r="H44" i="6"/>
  <c r="G44" i="6"/>
  <c r="G43" i="6"/>
  <c r="D41" i="6"/>
  <c r="H40" i="6"/>
  <c r="F40" i="6"/>
  <c r="G39" i="6"/>
  <c r="F39" i="6"/>
  <c r="E39" i="6"/>
  <c r="D39" i="6"/>
  <c r="C39" i="6"/>
  <c r="G41" i="6"/>
  <c r="E41" i="6"/>
  <c r="D40" i="6"/>
  <c r="B36" i="6"/>
  <c r="B35" i="6"/>
  <c r="M34" i="6"/>
  <c r="N34" i="6" s="1"/>
  <c r="L34" i="6"/>
  <c r="K34" i="6"/>
  <c r="K33" i="6"/>
  <c r="J32" i="6"/>
  <c r="H32" i="6"/>
  <c r="D32" i="6"/>
  <c r="D34" i="6" s="1"/>
  <c r="J31" i="6"/>
  <c r="J21" i="6" s="1"/>
  <c r="E32" i="6"/>
  <c r="E34" i="6" s="1"/>
  <c r="C32" i="6"/>
  <c r="C34" i="6" s="1"/>
  <c r="B32" i="6"/>
  <c r="K30" i="6"/>
  <c r="L30" i="6" s="1"/>
  <c r="M30" i="6" s="1"/>
  <c r="N30" i="6" s="1"/>
  <c r="K29" i="6"/>
  <c r="L29" i="6" s="1"/>
  <c r="K28" i="6"/>
  <c r="J28" i="6"/>
  <c r="J27" i="6" s="1"/>
  <c r="K27" i="6" s="1"/>
  <c r="C28" i="6"/>
  <c r="C30" i="6" s="1"/>
  <c r="B28" i="6"/>
  <c r="B30" i="6" s="1"/>
  <c r="I28" i="6"/>
  <c r="I30" i="6" s="1"/>
  <c r="G28" i="6"/>
  <c r="G30" i="6" s="1"/>
  <c r="F28" i="6"/>
  <c r="F30" i="6" s="1"/>
  <c r="E28" i="6"/>
  <c r="E30" i="6" s="1"/>
  <c r="D28" i="6"/>
  <c r="K26" i="6"/>
  <c r="L26" i="6" s="1"/>
  <c r="M26" i="6" s="1"/>
  <c r="N26" i="6" s="1"/>
  <c r="M25" i="6"/>
  <c r="M24" i="6" s="1"/>
  <c r="L25" i="6"/>
  <c r="L24" i="6" s="1"/>
  <c r="K25" i="6"/>
  <c r="K24" i="6" s="1"/>
  <c r="J24" i="6"/>
  <c r="I24" i="6"/>
  <c r="H24" i="6"/>
  <c r="G24" i="6"/>
  <c r="G26" i="6" s="1"/>
  <c r="J23" i="6"/>
  <c r="E24" i="6"/>
  <c r="E26" i="6" s="1"/>
  <c r="D24" i="6"/>
  <c r="D26" i="6" s="1"/>
  <c r="C24" i="6"/>
  <c r="C26" i="6" s="1"/>
  <c r="F22" i="6"/>
  <c r="I40" i="6"/>
  <c r="D22" i="6"/>
  <c r="B44" i="6"/>
  <c r="A20" i="6"/>
  <c r="G17" i="6"/>
  <c r="G18" i="6" s="1"/>
  <c r="F17" i="6"/>
  <c r="F18" i="6" s="1"/>
  <c r="C17" i="6"/>
  <c r="B17" i="6"/>
  <c r="B18" i="6" s="1"/>
  <c r="C14" i="6"/>
  <c r="D15" i="6" s="1"/>
  <c r="B14" i="6"/>
  <c r="I8" i="6"/>
  <c r="I9" i="6" s="1"/>
  <c r="H8" i="6"/>
  <c r="G9" i="6"/>
  <c r="D9" i="6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H206" i="5"/>
  <c r="G206" i="5"/>
  <c r="F206" i="5"/>
  <c r="E206" i="5"/>
  <c r="D206" i="5"/>
  <c r="H205" i="5"/>
  <c r="G205" i="5"/>
  <c r="F205" i="5"/>
  <c r="H204" i="5"/>
  <c r="G204" i="5"/>
  <c r="F204" i="5"/>
  <c r="H203" i="5"/>
  <c r="G203" i="5"/>
  <c r="F203" i="5"/>
  <c r="H202" i="5"/>
  <c r="G202" i="5"/>
  <c r="F202" i="5"/>
  <c r="G201" i="5"/>
  <c r="F201" i="5"/>
  <c r="E201" i="5"/>
  <c r="D201" i="5"/>
  <c r="H199" i="5"/>
  <c r="G199" i="5"/>
  <c r="F199" i="5"/>
  <c r="E199" i="5"/>
  <c r="D199" i="5"/>
  <c r="H198" i="5"/>
  <c r="G198" i="5"/>
  <c r="F198" i="5"/>
  <c r="E198" i="5"/>
  <c r="D198" i="5"/>
  <c r="H197" i="5"/>
  <c r="G197" i="5"/>
  <c r="F197" i="5"/>
  <c r="E197" i="5"/>
  <c r="D197" i="5"/>
  <c r="H196" i="5"/>
  <c r="G196" i="5"/>
  <c r="F196" i="5"/>
  <c r="E196" i="5"/>
  <c r="D196" i="5"/>
  <c r="H195" i="5"/>
  <c r="H194" i="5"/>
  <c r="G194" i="5"/>
  <c r="F194" i="5"/>
  <c r="E194" i="5"/>
  <c r="D194" i="5"/>
  <c r="H193" i="5"/>
  <c r="G193" i="5"/>
  <c r="F193" i="5"/>
  <c r="E193" i="5"/>
  <c r="D193" i="5"/>
  <c r="H192" i="5"/>
  <c r="G192" i="5"/>
  <c r="F192" i="5"/>
  <c r="E192" i="5"/>
  <c r="D192" i="5"/>
  <c r="H191" i="5"/>
  <c r="G191" i="5"/>
  <c r="D191" i="5"/>
  <c r="H190" i="5"/>
  <c r="G190" i="5"/>
  <c r="F190" i="5"/>
  <c r="E190" i="5"/>
  <c r="D190" i="5"/>
  <c r="H189" i="5"/>
  <c r="G189" i="5"/>
  <c r="F189" i="5"/>
  <c r="E189" i="5"/>
  <c r="D189" i="5"/>
  <c r="H188" i="5"/>
  <c r="G188" i="5"/>
  <c r="F188" i="5"/>
  <c r="E188" i="5"/>
  <c r="D188" i="5"/>
  <c r="D187" i="5"/>
  <c r="H186" i="5"/>
  <c r="G186" i="5"/>
  <c r="F186" i="5"/>
  <c r="E186" i="5"/>
  <c r="D186" i="5"/>
  <c r="C186" i="5"/>
  <c r="H185" i="5"/>
  <c r="G185" i="5"/>
  <c r="F185" i="5"/>
  <c r="E185" i="5"/>
  <c r="D185" i="5"/>
  <c r="C185" i="5"/>
  <c r="H184" i="5"/>
  <c r="G184" i="5"/>
  <c r="F184" i="5"/>
  <c r="E184" i="5"/>
  <c r="D184" i="5"/>
  <c r="C184" i="5"/>
  <c r="G183" i="5"/>
  <c r="C183" i="5"/>
  <c r="I179" i="5"/>
  <c r="I180" i="5" s="1"/>
  <c r="I176" i="5"/>
  <c r="H176" i="5"/>
  <c r="H179" i="5" s="1"/>
  <c r="H180" i="5" s="1"/>
  <c r="G176" i="5"/>
  <c r="G179" i="5" s="1"/>
  <c r="G180" i="5" s="1"/>
  <c r="F176" i="5"/>
  <c r="F179" i="5" s="1"/>
  <c r="F180" i="5" s="1"/>
  <c r="E176" i="5"/>
  <c r="E179" i="5" s="1"/>
  <c r="E180" i="5" s="1"/>
  <c r="D176" i="5"/>
  <c r="D179" i="5" s="1"/>
  <c r="D180" i="5" s="1"/>
  <c r="C176" i="5"/>
  <c r="C179" i="5" s="1"/>
  <c r="C180" i="5" s="1"/>
  <c r="B176" i="5"/>
  <c r="B179" i="5" s="1"/>
  <c r="B180" i="5" s="1"/>
  <c r="I167" i="5"/>
  <c r="I165" i="5"/>
  <c r="I168" i="5" s="1"/>
  <c r="I169" i="5" s="1"/>
  <c r="H165" i="5"/>
  <c r="G165" i="5"/>
  <c r="F165" i="5"/>
  <c r="E165" i="5"/>
  <c r="D165" i="5"/>
  <c r="C165" i="5"/>
  <c r="B165" i="5"/>
  <c r="B167" i="5" s="1"/>
  <c r="I154" i="5"/>
  <c r="I157" i="5" s="1"/>
  <c r="I158" i="5" s="1"/>
  <c r="H154" i="5"/>
  <c r="H157" i="5" s="1"/>
  <c r="H158" i="5" s="1"/>
  <c r="G154" i="5"/>
  <c r="G157" i="5" s="1"/>
  <c r="G158" i="5" s="1"/>
  <c r="F154" i="5"/>
  <c r="F157" i="5" s="1"/>
  <c r="F158" i="5" s="1"/>
  <c r="E154" i="5"/>
  <c r="E157" i="5" s="1"/>
  <c r="E158" i="5" s="1"/>
  <c r="D154" i="5"/>
  <c r="D157" i="5" s="1"/>
  <c r="D158" i="5" s="1"/>
  <c r="C154" i="5"/>
  <c r="C157" i="5" s="1"/>
  <c r="C158" i="5" s="1"/>
  <c r="B154" i="5"/>
  <c r="B157" i="5" s="1"/>
  <c r="B158" i="5" s="1"/>
  <c r="I143" i="5"/>
  <c r="I146" i="5" s="1"/>
  <c r="I147" i="5" s="1"/>
  <c r="H143" i="5"/>
  <c r="H146" i="5" s="1"/>
  <c r="H147" i="5" s="1"/>
  <c r="G143" i="5"/>
  <c r="G146" i="5" s="1"/>
  <c r="G147" i="5" s="1"/>
  <c r="F143" i="5"/>
  <c r="F146" i="5" s="1"/>
  <c r="E143" i="5"/>
  <c r="E146" i="5" s="1"/>
  <c r="D143" i="5"/>
  <c r="D146" i="5" s="1"/>
  <c r="D147" i="5" s="1"/>
  <c r="C143" i="5"/>
  <c r="C146" i="5" s="1"/>
  <c r="B143" i="5"/>
  <c r="B146" i="5" s="1"/>
  <c r="I129" i="5"/>
  <c r="H129" i="5"/>
  <c r="H201" i="5" s="1"/>
  <c r="G128" i="5"/>
  <c r="G135" i="5" s="1"/>
  <c r="B126" i="5"/>
  <c r="B125" i="5"/>
  <c r="B124" i="5"/>
  <c r="I123" i="5"/>
  <c r="H123" i="5"/>
  <c r="G123" i="5"/>
  <c r="G195" i="5" s="1"/>
  <c r="F123" i="5"/>
  <c r="F195" i="5" s="1"/>
  <c r="E123" i="5"/>
  <c r="E195" i="5" s="1"/>
  <c r="D123" i="5"/>
  <c r="C123" i="5"/>
  <c r="D195" i="5" s="1"/>
  <c r="B123" i="5"/>
  <c r="I119" i="5"/>
  <c r="H119" i="5"/>
  <c r="G119" i="5"/>
  <c r="F119" i="5"/>
  <c r="F191" i="5" s="1"/>
  <c r="E119" i="5"/>
  <c r="E191" i="5" s="1"/>
  <c r="D119" i="5"/>
  <c r="C119" i="5"/>
  <c r="C128" i="5" s="1"/>
  <c r="C135" i="5" s="1"/>
  <c r="C136" i="5" s="1"/>
  <c r="B119" i="5"/>
  <c r="B128" i="5" s="1"/>
  <c r="B135" i="5" s="1"/>
  <c r="B118" i="5"/>
  <c r="B117" i="5"/>
  <c r="B116" i="5"/>
  <c r="I115" i="5"/>
  <c r="H115" i="5"/>
  <c r="H187" i="5" s="1"/>
  <c r="G115" i="5"/>
  <c r="G187" i="5" s="1"/>
  <c r="F115" i="5"/>
  <c r="F187" i="5" s="1"/>
  <c r="E115" i="5"/>
  <c r="E187" i="5" s="1"/>
  <c r="D115" i="5"/>
  <c r="C115" i="5"/>
  <c r="B115" i="5"/>
  <c r="I111" i="5"/>
  <c r="I128" i="5" s="1"/>
  <c r="I135" i="5" s="1"/>
  <c r="B136" i="5" s="1"/>
  <c r="H111" i="5"/>
  <c r="H183" i="5" s="1"/>
  <c r="G111" i="5"/>
  <c r="F111" i="5"/>
  <c r="F183" i="5" s="1"/>
  <c r="E111" i="5"/>
  <c r="E183" i="5" s="1"/>
  <c r="D111" i="5"/>
  <c r="D183" i="5" s="1"/>
  <c r="C111" i="5"/>
  <c r="B111" i="5"/>
  <c r="G101" i="5"/>
  <c r="F101" i="5"/>
  <c r="E101" i="5"/>
  <c r="D101" i="5"/>
  <c r="C101" i="5"/>
  <c r="B101" i="5"/>
  <c r="I96" i="5"/>
  <c r="H96" i="5"/>
  <c r="G96" i="5"/>
  <c r="F96" i="5"/>
  <c r="E96" i="5"/>
  <c r="D96" i="5"/>
  <c r="C96" i="5"/>
  <c r="B96" i="5"/>
  <c r="I85" i="5"/>
  <c r="H85" i="5"/>
  <c r="G85" i="5"/>
  <c r="F85" i="5"/>
  <c r="E85" i="5"/>
  <c r="D85" i="5"/>
  <c r="C85" i="5"/>
  <c r="B85" i="5"/>
  <c r="G76" i="5"/>
  <c r="G98" i="5" s="1"/>
  <c r="F76" i="5"/>
  <c r="F98" i="5" s="1"/>
  <c r="E76" i="5"/>
  <c r="E98" i="5" s="1"/>
  <c r="D76" i="5"/>
  <c r="D98" i="5" s="1"/>
  <c r="C76" i="5"/>
  <c r="C98" i="5" s="1"/>
  <c r="B76" i="5"/>
  <c r="B98" i="5" s="1"/>
  <c r="I58" i="5"/>
  <c r="I59" i="5" s="1"/>
  <c r="I60" i="5" s="1"/>
  <c r="H58" i="5"/>
  <c r="H59" i="5" s="1"/>
  <c r="G58" i="5"/>
  <c r="G59" i="5" s="1"/>
  <c r="F58" i="5"/>
  <c r="F59" i="5" s="1"/>
  <c r="E58" i="5"/>
  <c r="E59" i="5" s="1"/>
  <c r="E60" i="5" s="1"/>
  <c r="D58" i="5"/>
  <c r="D59" i="5" s="1"/>
  <c r="D60" i="5" s="1"/>
  <c r="C58" i="5"/>
  <c r="C59" i="5" s="1"/>
  <c r="B58" i="5"/>
  <c r="B59" i="5" s="1"/>
  <c r="I45" i="5"/>
  <c r="H45" i="5"/>
  <c r="G45" i="5"/>
  <c r="F45" i="5"/>
  <c r="E45" i="5"/>
  <c r="D45" i="5"/>
  <c r="C45" i="5"/>
  <c r="B45" i="5"/>
  <c r="E36" i="5"/>
  <c r="I30" i="5"/>
  <c r="I36" i="5" s="1"/>
  <c r="H30" i="5"/>
  <c r="H36" i="5" s="1"/>
  <c r="G30" i="5"/>
  <c r="G36" i="5" s="1"/>
  <c r="F30" i="5"/>
  <c r="F36" i="5" s="1"/>
  <c r="E30" i="5"/>
  <c r="D30" i="5"/>
  <c r="D36" i="5" s="1"/>
  <c r="C30" i="5"/>
  <c r="C36" i="5" s="1"/>
  <c r="B30" i="5"/>
  <c r="B36" i="5" s="1"/>
  <c r="I7" i="5"/>
  <c r="H7" i="5"/>
  <c r="G7" i="5"/>
  <c r="F7" i="5"/>
  <c r="E7" i="5"/>
  <c r="D7" i="5"/>
  <c r="C7" i="5"/>
  <c r="B7" i="5"/>
  <c r="I4" i="5"/>
  <c r="I10" i="5" s="1"/>
  <c r="I12" i="5" s="1"/>
  <c r="H4" i="5"/>
  <c r="H10" i="5" s="1"/>
  <c r="H12" i="5" s="1"/>
  <c r="G4" i="5"/>
  <c r="G10" i="5" s="1"/>
  <c r="G12" i="5" s="1"/>
  <c r="G20" i="5" s="1"/>
  <c r="F4" i="5"/>
  <c r="F10" i="5" s="1"/>
  <c r="F12" i="5" s="1"/>
  <c r="F20" i="5" s="1"/>
  <c r="E4" i="5"/>
  <c r="E10" i="5" s="1"/>
  <c r="E12" i="5" s="1"/>
  <c r="E20" i="5" s="1"/>
  <c r="D4" i="5"/>
  <c r="D10" i="5" s="1"/>
  <c r="D12" i="5" s="1"/>
  <c r="D20" i="5" s="1"/>
  <c r="C4" i="5"/>
  <c r="C10" i="5" s="1"/>
  <c r="C12" i="5" s="1"/>
  <c r="C20" i="5" s="1"/>
  <c r="B4" i="5"/>
  <c r="B10" i="5" s="1"/>
  <c r="B12" i="5" s="1"/>
  <c r="B20" i="5" s="1"/>
  <c r="H1" i="5"/>
  <c r="G1" i="5" s="1"/>
  <c r="F1" i="5" s="1"/>
  <c r="E1" i="5" s="1"/>
  <c r="D1" i="5" s="1"/>
  <c r="C1" i="5" s="1"/>
  <c r="B1" i="5" s="1"/>
  <c r="D44" i="4" l="1"/>
  <c r="E44" i="4"/>
  <c r="K8" i="4"/>
  <c r="L8" i="4"/>
  <c r="E152" i="6"/>
  <c r="E3" i="6"/>
  <c r="E3" i="4" s="1"/>
  <c r="C3" i="6"/>
  <c r="C3" i="4" s="1"/>
  <c r="C10" i="6"/>
  <c r="C149" i="6"/>
  <c r="E156" i="6"/>
  <c r="E159" i="6"/>
  <c r="F3" i="4"/>
  <c r="F24" i="4" s="1"/>
  <c r="E162" i="6"/>
  <c r="D162" i="6"/>
  <c r="H3" i="6"/>
  <c r="H3" i="4" s="1"/>
  <c r="H24" i="4" s="1"/>
  <c r="C146" i="6"/>
  <c r="I149" i="6"/>
  <c r="J149" i="6" s="1"/>
  <c r="K149" i="6" s="1"/>
  <c r="L149" i="6" s="1"/>
  <c r="M149" i="6" s="1"/>
  <c r="N149" i="6" s="1"/>
  <c r="C156" i="6"/>
  <c r="C159" i="6"/>
  <c r="B31" i="4"/>
  <c r="E9" i="4"/>
  <c r="N44" i="4"/>
  <c r="D8" i="4"/>
  <c r="G44" i="4"/>
  <c r="J31" i="4"/>
  <c r="J44" i="4" s="1"/>
  <c r="H9" i="4"/>
  <c r="E24" i="4"/>
  <c r="B43" i="4"/>
  <c r="I18" i="4"/>
  <c r="I43" i="4"/>
  <c r="I44" i="4" s="1"/>
  <c r="C24" i="4"/>
  <c r="G19" i="4"/>
  <c r="C9" i="4"/>
  <c r="F18" i="4"/>
  <c r="H19" i="4"/>
  <c r="F9" i="4"/>
  <c r="D18" i="4"/>
  <c r="H44" i="4"/>
  <c r="B19" i="4"/>
  <c r="F31" i="4"/>
  <c r="F44" i="4" s="1"/>
  <c r="E19" i="4"/>
  <c r="C44" i="4"/>
  <c r="F19" i="4"/>
  <c r="C18" i="4"/>
  <c r="C19" i="4"/>
  <c r="I19" i="4"/>
  <c r="C8" i="4"/>
  <c r="J8" i="4"/>
  <c r="I8" i="4"/>
  <c r="J15" i="4"/>
  <c r="E8" i="4"/>
  <c r="B8" i="4"/>
  <c r="F4" i="4"/>
  <c r="H8" i="4"/>
  <c r="M31" i="4"/>
  <c r="M44" i="4" s="1"/>
  <c r="G8" i="4"/>
  <c r="L31" i="4"/>
  <c r="L44" i="4" s="1"/>
  <c r="N8" i="4"/>
  <c r="M8" i="4"/>
  <c r="K31" i="4"/>
  <c r="K44" i="4" s="1"/>
  <c r="D188" i="6"/>
  <c r="J196" i="6"/>
  <c r="J195" i="6"/>
  <c r="K195" i="6" s="1"/>
  <c r="L195" i="6" s="1"/>
  <c r="M195" i="6" s="1"/>
  <c r="N195" i="6" s="1"/>
  <c r="D197" i="6"/>
  <c r="D17" i="6"/>
  <c r="D18" i="6" s="1"/>
  <c r="C213" i="6"/>
  <c r="C210" i="6"/>
  <c r="E213" i="6"/>
  <c r="C203" i="6"/>
  <c r="C206" i="6"/>
  <c r="C200" i="6"/>
  <c r="F216" i="6"/>
  <c r="E167" i="6"/>
  <c r="E169" i="6" s="1"/>
  <c r="F191" i="6"/>
  <c r="F187" i="6"/>
  <c r="I49" i="6"/>
  <c r="I41" i="6"/>
  <c r="J41" i="6" s="1"/>
  <c r="C18" i="6"/>
  <c r="C15" i="6"/>
  <c r="I35" i="6"/>
  <c r="F9" i="6"/>
  <c r="D30" i="6"/>
  <c r="H26" i="6"/>
  <c r="I26" i="6"/>
  <c r="H22" i="6"/>
  <c r="G40" i="6"/>
  <c r="E19" i="6"/>
  <c r="G3" i="6"/>
  <c r="G22" i="6"/>
  <c r="K41" i="6"/>
  <c r="L28" i="6"/>
  <c r="L27" i="6" s="1"/>
  <c r="M29" i="6"/>
  <c r="M65" i="6"/>
  <c r="N65" i="6" s="1"/>
  <c r="L63" i="6"/>
  <c r="D112" i="6"/>
  <c r="D106" i="6"/>
  <c r="D84" i="6"/>
  <c r="D109" i="6"/>
  <c r="D102" i="6"/>
  <c r="M117" i="6"/>
  <c r="M116" i="6" s="1"/>
  <c r="N118" i="6"/>
  <c r="N117" i="6" s="1"/>
  <c r="J199" i="6"/>
  <c r="I213" i="6"/>
  <c r="J213" i="6" s="1"/>
  <c r="K213" i="6" s="1"/>
  <c r="L213" i="6" s="1"/>
  <c r="M213" i="6" s="1"/>
  <c r="N213" i="6" s="1"/>
  <c r="I216" i="6"/>
  <c r="J216" i="6" s="1"/>
  <c r="I200" i="6"/>
  <c r="D99" i="6"/>
  <c r="F32" i="6"/>
  <c r="F34" i="6" s="1"/>
  <c r="H46" i="6"/>
  <c r="F49" i="6"/>
  <c r="F41" i="6"/>
  <c r="G71" i="6"/>
  <c r="K72" i="6"/>
  <c r="D3" i="6"/>
  <c r="D10" i="6" s="1"/>
  <c r="H9" i="6"/>
  <c r="H16" i="6"/>
  <c r="F19" i="6"/>
  <c r="E22" i="6"/>
  <c r="C40" i="6"/>
  <c r="C35" i="6"/>
  <c r="C41" i="6"/>
  <c r="D43" i="6"/>
  <c r="D35" i="6"/>
  <c r="C44" i="6"/>
  <c r="C47" i="6"/>
  <c r="B50" i="6"/>
  <c r="D50" i="6"/>
  <c r="K62" i="6"/>
  <c r="D68" i="6"/>
  <c r="F80" i="6"/>
  <c r="F72" i="6"/>
  <c r="K89" i="6"/>
  <c r="L89" i="6" s="1"/>
  <c r="M89" i="6" s="1"/>
  <c r="N89" i="6" s="1"/>
  <c r="M112" i="6"/>
  <c r="L111" i="6"/>
  <c r="I162" i="6"/>
  <c r="J162" i="6" s="1"/>
  <c r="I152" i="6"/>
  <c r="I146" i="6"/>
  <c r="J145" i="6"/>
  <c r="I159" i="6"/>
  <c r="J159" i="6" s="1"/>
  <c r="K159" i="6" s="1"/>
  <c r="L159" i="6" s="1"/>
  <c r="M159" i="6" s="1"/>
  <c r="N159" i="6" s="1"/>
  <c r="D148" i="6"/>
  <c r="D149" i="6"/>
  <c r="I187" i="6"/>
  <c r="I191" i="6"/>
  <c r="I194" i="6"/>
  <c r="J194" i="6" s="1"/>
  <c r="K194" i="6" s="1"/>
  <c r="L194" i="6" s="1"/>
  <c r="M194" i="6" s="1"/>
  <c r="N194" i="6" s="1"/>
  <c r="I165" i="6"/>
  <c r="L197" i="6"/>
  <c r="G210" i="6"/>
  <c r="G200" i="6"/>
  <c r="G206" i="6"/>
  <c r="I210" i="6"/>
  <c r="G213" i="6"/>
  <c r="E10" i="6"/>
  <c r="K23" i="6"/>
  <c r="E43" i="6"/>
  <c r="E35" i="6"/>
  <c r="C50" i="6"/>
  <c r="E68" i="6"/>
  <c r="G81" i="6"/>
  <c r="G80" i="6"/>
  <c r="G72" i="6"/>
  <c r="C112" i="6"/>
  <c r="C102" i="6"/>
  <c r="C84" i="6"/>
  <c r="B143" i="6"/>
  <c r="B133" i="6"/>
  <c r="B115" i="6"/>
  <c r="B137" i="6"/>
  <c r="B130" i="6"/>
  <c r="J138" i="6"/>
  <c r="J139" i="6" s="1"/>
  <c r="B191" i="6"/>
  <c r="B187" i="6"/>
  <c r="C165" i="6"/>
  <c r="B165" i="6"/>
  <c r="B194" i="6"/>
  <c r="J191" i="6"/>
  <c r="K164" i="6"/>
  <c r="J187" i="6"/>
  <c r="J165" i="6"/>
  <c r="H210" i="6"/>
  <c r="H200" i="6"/>
  <c r="H213" i="6"/>
  <c r="H216" i="6"/>
  <c r="J210" i="6"/>
  <c r="H197" i="6"/>
  <c r="H188" i="6"/>
  <c r="F44" i="6"/>
  <c r="F43" i="6"/>
  <c r="F35" i="6"/>
  <c r="I167" i="6"/>
  <c r="I169" i="6" s="1"/>
  <c r="H167" i="6"/>
  <c r="H169" i="6" s="1"/>
  <c r="J83" i="6"/>
  <c r="K85" i="6"/>
  <c r="C115" i="6"/>
  <c r="C143" i="6"/>
  <c r="C133" i="6"/>
  <c r="C16" i="6"/>
  <c r="L33" i="6"/>
  <c r="K32" i="6"/>
  <c r="K31" i="6" s="1"/>
  <c r="E106" i="6"/>
  <c r="E84" i="6"/>
  <c r="E112" i="6"/>
  <c r="E109" i="6"/>
  <c r="G47" i="6"/>
  <c r="G46" i="6"/>
  <c r="I3" i="6"/>
  <c r="H10" i="6"/>
  <c r="F24" i="6"/>
  <c r="F26" i="6" s="1"/>
  <c r="B24" i="6"/>
  <c r="B26" i="6" s="1"/>
  <c r="G35" i="6"/>
  <c r="H39" i="6"/>
  <c r="H41" i="6"/>
  <c r="H47" i="6"/>
  <c r="I46" i="6"/>
  <c r="G49" i="6"/>
  <c r="H78" i="6"/>
  <c r="H53" i="6"/>
  <c r="L56" i="6"/>
  <c r="L60" i="6"/>
  <c r="K59" i="6"/>
  <c r="K58" i="6" s="1"/>
  <c r="H71" i="6"/>
  <c r="H75" i="6"/>
  <c r="F99" i="6"/>
  <c r="E9" i="6"/>
  <c r="H80" i="6"/>
  <c r="H72" i="6"/>
  <c r="I80" i="6"/>
  <c r="N25" i="6"/>
  <c r="N24" i="6" s="1"/>
  <c r="K52" i="6"/>
  <c r="H67" i="6"/>
  <c r="H99" i="6"/>
  <c r="I98" i="6"/>
  <c r="J22" i="6"/>
  <c r="B37" i="6"/>
  <c r="H43" i="6"/>
  <c r="G78" i="6"/>
  <c r="G53" i="6"/>
  <c r="E99" i="6"/>
  <c r="C106" i="6"/>
  <c r="F129" i="6"/>
  <c r="F130" i="6"/>
  <c r="B5" i="6"/>
  <c r="B22" i="6"/>
  <c r="I44" i="6"/>
  <c r="E14" i="6"/>
  <c r="C22" i="6"/>
  <c r="H28" i="6"/>
  <c r="H30" i="6" s="1"/>
  <c r="I34" i="6"/>
  <c r="H34" i="6"/>
  <c r="H35" i="6"/>
  <c r="I39" i="6"/>
  <c r="I47" i="6"/>
  <c r="J47" i="6" s="1"/>
  <c r="K47" i="6" s="1"/>
  <c r="L47" i="6" s="1"/>
  <c r="M47" i="6" s="1"/>
  <c r="N47" i="6" s="1"/>
  <c r="H50" i="6"/>
  <c r="H49" i="6"/>
  <c r="I71" i="6"/>
  <c r="I78" i="6"/>
  <c r="J78" i="6" s="1"/>
  <c r="K78" i="6" s="1"/>
  <c r="L78" i="6" s="1"/>
  <c r="M78" i="6" s="1"/>
  <c r="N78" i="6" s="1"/>
  <c r="I53" i="6"/>
  <c r="N64" i="6"/>
  <c r="I75" i="6"/>
  <c r="I81" i="6"/>
  <c r="J81" i="6" s="1"/>
  <c r="K111" i="6"/>
  <c r="J115" i="6"/>
  <c r="E127" i="6"/>
  <c r="B140" i="6"/>
  <c r="G156" i="6"/>
  <c r="G159" i="6"/>
  <c r="G162" i="6"/>
  <c r="G146" i="6"/>
  <c r="B149" i="6"/>
  <c r="C148" i="6"/>
  <c r="B148" i="6"/>
  <c r="G194" i="6"/>
  <c r="G165" i="6"/>
  <c r="G187" i="6"/>
  <c r="G191" i="6"/>
  <c r="H206" i="6"/>
  <c r="F4" i="6"/>
  <c r="F68" i="6"/>
  <c r="F67" i="6"/>
  <c r="H17" i="6"/>
  <c r="F46" i="6"/>
  <c r="L96" i="6"/>
  <c r="B3" i="6"/>
  <c r="F14" i="6"/>
  <c r="B15" i="6"/>
  <c r="C19" i="6"/>
  <c r="B34" i="6"/>
  <c r="I5" i="6"/>
  <c r="I37" i="6"/>
  <c r="J37" i="6" s="1"/>
  <c r="K37" i="6" s="1"/>
  <c r="L37" i="6" s="1"/>
  <c r="M37" i="6" s="1"/>
  <c r="N37" i="6" s="1"/>
  <c r="I36" i="6"/>
  <c r="B40" i="6"/>
  <c r="B39" i="6"/>
  <c r="B41" i="6"/>
  <c r="B47" i="6"/>
  <c r="I50" i="6"/>
  <c r="J50" i="6" s="1"/>
  <c r="B75" i="6"/>
  <c r="B71" i="6"/>
  <c r="J52" i="6"/>
  <c r="B59" i="6"/>
  <c r="B61" i="6" s="1"/>
  <c r="C59" i="6"/>
  <c r="C61" i="6" s="1"/>
  <c r="G98" i="6"/>
  <c r="C117" i="6"/>
  <c r="C119" i="6" s="1"/>
  <c r="B117" i="6"/>
  <c r="B119" i="6" s="1"/>
  <c r="C140" i="6"/>
  <c r="H146" i="6"/>
  <c r="H162" i="6"/>
  <c r="H152" i="6"/>
  <c r="H159" i="6"/>
  <c r="H194" i="6"/>
  <c r="H165" i="6"/>
  <c r="H187" i="6"/>
  <c r="H191" i="6"/>
  <c r="H184" i="6"/>
  <c r="H203" i="6"/>
  <c r="I206" i="6"/>
  <c r="E40" i="6"/>
  <c r="D71" i="6"/>
  <c r="I109" i="6"/>
  <c r="J109" i="6" s="1"/>
  <c r="K109" i="6" s="1"/>
  <c r="L109" i="6" s="1"/>
  <c r="M109" i="6" s="1"/>
  <c r="N109" i="6" s="1"/>
  <c r="I102" i="6"/>
  <c r="K103" i="6"/>
  <c r="N126" i="6"/>
  <c r="N125" i="6" s="1"/>
  <c r="M125" i="6"/>
  <c r="F156" i="6"/>
  <c r="F146" i="6"/>
  <c r="F162" i="6"/>
  <c r="F159" i="6"/>
  <c r="F152" i="6"/>
  <c r="F206" i="6"/>
  <c r="F210" i="6"/>
  <c r="F200" i="6"/>
  <c r="F213" i="6"/>
  <c r="G203" i="6"/>
  <c r="H202" i="6"/>
  <c r="G202" i="6"/>
  <c r="E216" i="6"/>
  <c r="F215" i="6"/>
  <c r="E207" i="6"/>
  <c r="E49" i="6"/>
  <c r="F53" i="6"/>
  <c r="F106" i="6"/>
  <c r="F84" i="6"/>
  <c r="F109" i="6"/>
  <c r="I99" i="6"/>
  <c r="J99" i="6" s="1"/>
  <c r="K99" i="6" s="1"/>
  <c r="L99" i="6" s="1"/>
  <c r="M99" i="6" s="1"/>
  <c r="N99" i="6" s="1"/>
  <c r="D133" i="6"/>
  <c r="D115" i="6"/>
  <c r="E115" i="6"/>
  <c r="K121" i="6"/>
  <c r="K120" i="6" s="1"/>
  <c r="D140" i="6"/>
  <c r="I184" i="6"/>
  <c r="J184" i="6" s="1"/>
  <c r="K184" i="6" s="1"/>
  <c r="L184" i="6" s="1"/>
  <c r="M184" i="6" s="1"/>
  <c r="N184" i="6" s="1"/>
  <c r="I183" i="6"/>
  <c r="G109" i="6"/>
  <c r="G106" i="6"/>
  <c r="L121" i="6"/>
  <c r="K125" i="6"/>
  <c r="K124" i="6" s="1"/>
  <c r="H129" i="6"/>
  <c r="H130" i="6"/>
  <c r="L134" i="6"/>
  <c r="D143" i="6"/>
  <c r="B184" i="6"/>
  <c r="B183" i="6"/>
  <c r="C183" i="6"/>
  <c r="J183" i="6"/>
  <c r="E202" i="6"/>
  <c r="E203" i="6"/>
  <c r="C215" i="6"/>
  <c r="C207" i="6"/>
  <c r="C216" i="6"/>
  <c r="C71" i="6"/>
  <c r="D80" i="6"/>
  <c r="D72" i="6"/>
  <c r="D81" i="6"/>
  <c r="H109" i="6"/>
  <c r="H102" i="6"/>
  <c r="G84" i="6"/>
  <c r="M87" i="6"/>
  <c r="F112" i="6"/>
  <c r="M122" i="6"/>
  <c r="L125" i="6"/>
  <c r="I130" i="6"/>
  <c r="J130" i="6" s="1"/>
  <c r="K130" i="6" s="1"/>
  <c r="L130" i="6" s="1"/>
  <c r="M130" i="6" s="1"/>
  <c r="N130" i="6" s="1"/>
  <c r="I129" i="6"/>
  <c r="D130" i="6"/>
  <c r="K166" i="6"/>
  <c r="L166" i="6" s="1"/>
  <c r="M166" i="6" s="1"/>
  <c r="N166" i="6" s="1"/>
  <c r="F203" i="6"/>
  <c r="F202" i="6"/>
  <c r="N202" i="6"/>
  <c r="D216" i="6"/>
  <c r="D215" i="6"/>
  <c r="D207" i="6"/>
  <c r="I143" i="6"/>
  <c r="J143" i="6" s="1"/>
  <c r="J141" i="6" s="1"/>
  <c r="J131" i="6" s="1"/>
  <c r="H149" i="6"/>
  <c r="H148" i="6"/>
  <c r="K153" i="6"/>
  <c r="J150" i="6"/>
  <c r="G197" i="6"/>
  <c r="G196" i="6"/>
  <c r="B215" i="6"/>
  <c r="B207" i="6"/>
  <c r="B125" i="6"/>
  <c r="B127" i="6" s="1"/>
  <c r="I137" i="6"/>
  <c r="F140" i="6"/>
  <c r="B162" i="6"/>
  <c r="B152" i="6"/>
  <c r="B159" i="6"/>
  <c r="E148" i="6"/>
  <c r="I203" i="6"/>
  <c r="J203" i="6" s="1"/>
  <c r="K203" i="6" s="1"/>
  <c r="L203" i="6" s="1"/>
  <c r="M203" i="6" s="1"/>
  <c r="N203" i="6" s="1"/>
  <c r="G216" i="6"/>
  <c r="C121" i="6"/>
  <c r="C123" i="6" s="1"/>
  <c r="C130" i="6"/>
  <c r="F133" i="6"/>
  <c r="F143" i="6"/>
  <c r="F148" i="6"/>
  <c r="E149" i="6"/>
  <c r="G188" i="6"/>
  <c r="E196" i="6"/>
  <c r="E188" i="6"/>
  <c r="B102" i="6"/>
  <c r="H137" i="6"/>
  <c r="H115" i="6"/>
  <c r="H143" i="6"/>
  <c r="G133" i="6"/>
  <c r="G143" i="6"/>
  <c r="D159" i="6"/>
  <c r="D156" i="6"/>
  <c r="G149" i="6"/>
  <c r="G148" i="6"/>
  <c r="F149" i="6"/>
  <c r="B156" i="6"/>
  <c r="F196" i="6"/>
  <c r="E197" i="6"/>
  <c r="B197" i="6"/>
  <c r="F165" i="6"/>
  <c r="E210" i="6"/>
  <c r="E206" i="6"/>
  <c r="E147" i="5"/>
  <c r="B60" i="5"/>
  <c r="C60" i="5"/>
  <c r="F147" i="5"/>
  <c r="F60" i="5"/>
  <c r="G136" i="5"/>
  <c r="H64" i="5"/>
  <c r="H76" i="5" s="1"/>
  <c r="H98" i="5" s="1"/>
  <c r="H100" i="5" s="1"/>
  <c r="H20" i="5"/>
  <c r="G60" i="5"/>
  <c r="B147" i="5"/>
  <c r="H168" i="5"/>
  <c r="H169" i="5" s="1"/>
  <c r="I20" i="5"/>
  <c r="I64" i="5"/>
  <c r="I76" i="5" s="1"/>
  <c r="I98" i="5" s="1"/>
  <c r="H60" i="5"/>
  <c r="C147" i="5"/>
  <c r="C168" i="5"/>
  <c r="C169" i="5" s="1"/>
  <c r="F167" i="5"/>
  <c r="F168" i="5" s="1"/>
  <c r="F169" i="5" s="1"/>
  <c r="H128" i="5"/>
  <c r="H135" i="5" s="1"/>
  <c r="G167" i="5"/>
  <c r="G168" i="5" s="1"/>
  <c r="G169" i="5" s="1"/>
  <c r="H167" i="5"/>
  <c r="D128" i="5"/>
  <c r="D135" i="5" s="1"/>
  <c r="C167" i="5"/>
  <c r="B168" i="5"/>
  <c r="B169" i="5" s="1"/>
  <c r="E128" i="5"/>
  <c r="E135" i="5" s="1"/>
  <c r="D167" i="5"/>
  <c r="D168" i="5" s="1"/>
  <c r="D169" i="5" s="1"/>
  <c r="F128" i="5"/>
  <c r="F135" i="5" s="1"/>
  <c r="E167" i="5"/>
  <c r="E168" i="5" s="1"/>
  <c r="E169" i="5" s="1"/>
  <c r="B44" i="4" l="1"/>
  <c r="G4" i="6"/>
  <c r="G3" i="4"/>
  <c r="D4" i="6"/>
  <c r="D3" i="4"/>
  <c r="E4" i="4"/>
  <c r="B16" i="6"/>
  <c r="B3" i="4"/>
  <c r="D16" i="6"/>
  <c r="I16" i="6"/>
  <c r="I3" i="4"/>
  <c r="H18" i="4"/>
  <c r="G18" i="4"/>
  <c r="D19" i="4"/>
  <c r="E18" i="4"/>
  <c r="B18" i="4"/>
  <c r="K15" i="4"/>
  <c r="E18" i="6"/>
  <c r="G10" i="6"/>
  <c r="D19" i="6"/>
  <c r="J45" i="6"/>
  <c r="J46" i="6" s="1"/>
  <c r="G16" i="6"/>
  <c r="G19" i="6"/>
  <c r="H4" i="6"/>
  <c r="C4" i="6"/>
  <c r="J133" i="6"/>
  <c r="J132" i="6"/>
  <c r="N116" i="6"/>
  <c r="L196" i="6"/>
  <c r="M197" i="6"/>
  <c r="K114" i="6"/>
  <c r="L120" i="6"/>
  <c r="J152" i="6"/>
  <c r="J151" i="6"/>
  <c r="M134" i="6"/>
  <c r="K50" i="6"/>
  <c r="J49" i="6"/>
  <c r="I7" i="6"/>
  <c r="I11" i="6"/>
  <c r="H18" i="6"/>
  <c r="H19" i="6"/>
  <c r="B7" i="6"/>
  <c r="B6" i="6"/>
  <c r="B11" i="6"/>
  <c r="M60" i="6"/>
  <c r="L59" i="6"/>
  <c r="N112" i="6"/>
  <c r="N111" i="6" s="1"/>
  <c r="M111" i="6"/>
  <c r="K199" i="6"/>
  <c r="J200" i="6"/>
  <c r="E4" i="6"/>
  <c r="M28" i="6"/>
  <c r="M27" i="6" s="1"/>
  <c r="N27" i="6" s="1"/>
  <c r="N29" i="6"/>
  <c r="N28" i="6" s="1"/>
  <c r="L55" i="6"/>
  <c r="L54" i="6" s="1"/>
  <c r="M56" i="6"/>
  <c r="F36" i="6"/>
  <c r="F37" i="6"/>
  <c r="F5" i="6"/>
  <c r="N122" i="6"/>
  <c r="N121" i="6" s="1"/>
  <c r="M121" i="6"/>
  <c r="L153" i="6"/>
  <c r="K150" i="6"/>
  <c r="F16" i="6"/>
  <c r="F15" i="6"/>
  <c r="E36" i="6"/>
  <c r="E37" i="6"/>
  <c r="E5" i="6"/>
  <c r="N87" i="6"/>
  <c r="N86" i="6" s="1"/>
  <c r="M86" i="6"/>
  <c r="J66" i="6"/>
  <c r="J79" i="6"/>
  <c r="J69" i="6" s="1"/>
  <c r="J76" i="6"/>
  <c r="J77" i="6" s="1"/>
  <c r="J53" i="6"/>
  <c r="B10" i="6"/>
  <c r="C9" i="6"/>
  <c r="B9" i="6"/>
  <c r="B19" i="6"/>
  <c r="B4" i="6"/>
  <c r="K81" i="6"/>
  <c r="J80" i="6"/>
  <c r="J3" i="6"/>
  <c r="K79" i="6"/>
  <c r="K69" i="6" s="1"/>
  <c r="K66" i="6"/>
  <c r="K53" i="6"/>
  <c r="K76" i="6"/>
  <c r="I19" i="6"/>
  <c r="I10" i="6"/>
  <c r="I4" i="6"/>
  <c r="K83" i="6"/>
  <c r="L85" i="6"/>
  <c r="L164" i="6"/>
  <c r="K191" i="6"/>
  <c r="K206" i="6"/>
  <c r="K187" i="6"/>
  <c r="K210" i="6"/>
  <c r="K165" i="6"/>
  <c r="J128" i="6"/>
  <c r="L62" i="6"/>
  <c r="M62" i="6" s="1"/>
  <c r="N62" i="6" s="1"/>
  <c r="C37" i="6"/>
  <c r="C5" i="6"/>
  <c r="C36" i="6"/>
  <c r="L72" i="6"/>
  <c r="L41" i="6"/>
  <c r="J147" i="6"/>
  <c r="K145" i="6"/>
  <c r="J146" i="6"/>
  <c r="L103" i="6"/>
  <c r="L94" i="6"/>
  <c r="L93" i="6" s="1"/>
  <c r="M96" i="6"/>
  <c r="M63" i="6"/>
  <c r="L31" i="6"/>
  <c r="J97" i="6"/>
  <c r="J110" i="6"/>
  <c r="J100" i="6" s="1"/>
  <c r="J107" i="6"/>
  <c r="J108" i="6" s="1"/>
  <c r="J84" i="6"/>
  <c r="K21" i="6"/>
  <c r="L23" i="6"/>
  <c r="J215" i="6"/>
  <c r="K216" i="6"/>
  <c r="G15" i="6"/>
  <c r="G36" i="6"/>
  <c r="G37" i="6"/>
  <c r="G5" i="6"/>
  <c r="D37" i="6"/>
  <c r="D5" i="6"/>
  <c r="D36" i="6"/>
  <c r="L124" i="6"/>
  <c r="M124" i="6" s="1"/>
  <c r="N124" i="6" s="1"/>
  <c r="E16" i="6"/>
  <c r="E15" i="6"/>
  <c r="K162" i="6"/>
  <c r="J161" i="6"/>
  <c r="J142" i="6"/>
  <c r="K143" i="6"/>
  <c r="N63" i="6"/>
  <c r="H36" i="6"/>
  <c r="H5" i="6"/>
  <c r="H37" i="6"/>
  <c r="L58" i="6"/>
  <c r="M33" i="6"/>
  <c r="L32" i="6"/>
  <c r="J48" i="6"/>
  <c r="I18" i="6"/>
  <c r="J35" i="6"/>
  <c r="F207" i="5"/>
  <c r="F136" i="5"/>
  <c r="H101" i="5"/>
  <c r="I99" i="5"/>
  <c r="I100" i="5" s="1"/>
  <c r="I101" i="5" s="1"/>
  <c r="D136" i="5"/>
  <c r="D207" i="5"/>
  <c r="H207" i="5"/>
  <c r="H136" i="5"/>
  <c r="E207" i="5"/>
  <c r="E136" i="5"/>
  <c r="G207" i="5"/>
  <c r="B4" i="4" l="1"/>
  <c r="C4" i="4"/>
  <c r="B24" i="4"/>
  <c r="B9" i="4"/>
  <c r="I4" i="4"/>
  <c r="I9" i="4"/>
  <c r="I24" i="4"/>
  <c r="G4" i="4"/>
  <c r="G24" i="4"/>
  <c r="G9" i="4"/>
  <c r="H4" i="4"/>
  <c r="D4" i="4"/>
  <c r="D24" i="4"/>
  <c r="D9" i="4"/>
  <c r="J4" i="6"/>
  <c r="J3" i="4"/>
  <c r="J18" i="4"/>
  <c r="J19" i="4"/>
  <c r="L15" i="4"/>
  <c r="K71" i="6"/>
  <c r="K70" i="6"/>
  <c r="J5" i="6"/>
  <c r="J36" i="6"/>
  <c r="M31" i="6"/>
  <c r="J17" i="6"/>
  <c r="J38" i="6"/>
  <c r="N96" i="6"/>
  <c r="N94" i="6" s="1"/>
  <c r="M94" i="6"/>
  <c r="M93" i="6"/>
  <c r="N93" i="6" s="1"/>
  <c r="H11" i="6"/>
  <c r="H6" i="6"/>
  <c r="H7" i="6"/>
  <c r="J98" i="6"/>
  <c r="J104" i="6"/>
  <c r="K147" i="6"/>
  <c r="K146" i="6"/>
  <c r="L145" i="6"/>
  <c r="M164" i="6"/>
  <c r="L206" i="6"/>
  <c r="L210" i="6"/>
  <c r="L191" i="6"/>
  <c r="L187" i="6"/>
  <c r="L165" i="6"/>
  <c r="K73" i="6"/>
  <c r="K67" i="6"/>
  <c r="E7" i="6"/>
  <c r="E11" i="6"/>
  <c r="E6" i="6"/>
  <c r="N60" i="6"/>
  <c r="N59" i="6" s="1"/>
  <c r="M59" i="6"/>
  <c r="I6" i="6"/>
  <c r="K138" i="6"/>
  <c r="K139" i="6" s="1"/>
  <c r="K128" i="6"/>
  <c r="K115" i="6"/>
  <c r="K141" i="6"/>
  <c r="K131" i="6" s="1"/>
  <c r="J148" i="6"/>
  <c r="J154" i="6"/>
  <c r="B12" i="6"/>
  <c r="B13" i="6"/>
  <c r="K97" i="6"/>
  <c r="K110" i="6"/>
  <c r="K100" i="6" s="1"/>
  <c r="K107" i="6"/>
  <c r="K108" i="6" s="1"/>
  <c r="K84" i="6"/>
  <c r="L199" i="6"/>
  <c r="K200" i="6"/>
  <c r="D6" i="6"/>
  <c r="D11" i="6"/>
  <c r="D7" i="6"/>
  <c r="K45" i="6"/>
  <c r="K3" i="6"/>
  <c r="K48" i="6"/>
  <c r="K35" i="6"/>
  <c r="K22" i="6"/>
  <c r="L81" i="6"/>
  <c r="K80" i="6"/>
  <c r="J71" i="6"/>
  <c r="J70" i="6"/>
  <c r="M55" i="6"/>
  <c r="N56" i="6"/>
  <c r="N55" i="6" s="1"/>
  <c r="N134" i="6"/>
  <c r="N33" i="6"/>
  <c r="N32" i="6" s="1"/>
  <c r="M32" i="6"/>
  <c r="G7" i="6"/>
  <c r="G11" i="6"/>
  <c r="G6" i="6"/>
  <c r="M72" i="6"/>
  <c r="J73" i="6"/>
  <c r="J67" i="6"/>
  <c r="K152" i="6"/>
  <c r="K151" i="6"/>
  <c r="L52" i="6"/>
  <c r="M54" i="6"/>
  <c r="K215" i="6"/>
  <c r="L216" i="6"/>
  <c r="M85" i="6"/>
  <c r="L83" i="6"/>
  <c r="M196" i="6"/>
  <c r="N197" i="6"/>
  <c r="N196" i="6" s="1"/>
  <c r="K49" i="6"/>
  <c r="L50" i="6"/>
  <c r="M23" i="6"/>
  <c r="L21" i="6"/>
  <c r="M58" i="6"/>
  <c r="N58" i="6" s="1"/>
  <c r="K161" i="6"/>
  <c r="L162" i="6"/>
  <c r="M103" i="6"/>
  <c r="K77" i="6"/>
  <c r="M153" i="6"/>
  <c r="L150" i="6"/>
  <c r="J14" i="6"/>
  <c r="I13" i="6"/>
  <c r="F6" i="6"/>
  <c r="F11" i="6"/>
  <c r="F7" i="6"/>
  <c r="J135" i="6"/>
  <c r="J129" i="6"/>
  <c r="K142" i="6"/>
  <c r="L143" i="6"/>
  <c r="M41" i="6"/>
  <c r="J102" i="6"/>
  <c r="J101" i="6"/>
  <c r="C11" i="6"/>
  <c r="C7" i="6"/>
  <c r="C6" i="6"/>
  <c r="M120" i="6"/>
  <c r="L114" i="6"/>
  <c r="J4" i="4" l="1"/>
  <c r="J9" i="4"/>
  <c r="K4" i="6"/>
  <c r="K3" i="4"/>
  <c r="K18" i="4"/>
  <c r="K19" i="4"/>
  <c r="M15" i="4"/>
  <c r="L110" i="6"/>
  <c r="L100" i="6" s="1"/>
  <c r="L97" i="6"/>
  <c r="L107" i="6"/>
  <c r="L108" i="6" s="1"/>
  <c r="L84" i="6"/>
  <c r="J105" i="6"/>
  <c r="J106" i="6"/>
  <c r="J8" i="6"/>
  <c r="J40" i="6"/>
  <c r="J39" i="6"/>
  <c r="L151" i="6"/>
  <c r="L152" i="6"/>
  <c r="N85" i="6"/>
  <c r="N83" i="6" s="1"/>
  <c r="M83" i="6"/>
  <c r="J74" i="6"/>
  <c r="J75" i="6"/>
  <c r="J155" i="6"/>
  <c r="J156" i="6"/>
  <c r="J19" i="6"/>
  <c r="J18" i="6"/>
  <c r="J137" i="6"/>
  <c r="J136" i="6"/>
  <c r="M216" i="6"/>
  <c r="L215" i="6"/>
  <c r="K36" i="6"/>
  <c r="K5" i="6"/>
  <c r="K17" i="6"/>
  <c r="K38" i="6"/>
  <c r="E13" i="6"/>
  <c r="E12" i="6"/>
  <c r="M206" i="6"/>
  <c r="M210" i="6"/>
  <c r="N164" i="6"/>
  <c r="M191" i="6"/>
  <c r="M187" i="6"/>
  <c r="M165" i="6"/>
  <c r="N103" i="6"/>
  <c r="G13" i="6"/>
  <c r="G12" i="6"/>
  <c r="K46" i="6"/>
  <c r="K14" i="6"/>
  <c r="M145" i="6"/>
  <c r="L146" i="6"/>
  <c r="L147" i="6"/>
  <c r="J42" i="6"/>
  <c r="L80" i="6"/>
  <c r="M81" i="6"/>
  <c r="C12" i="6"/>
  <c r="C13" i="6"/>
  <c r="N153" i="6"/>
  <c r="N150" i="6" s="1"/>
  <c r="M150" i="6"/>
  <c r="N72" i="6"/>
  <c r="M199" i="6"/>
  <c r="L200" i="6"/>
  <c r="F12" i="6"/>
  <c r="F13" i="6"/>
  <c r="L49" i="6"/>
  <c r="M50" i="6"/>
  <c r="H13" i="6"/>
  <c r="H12" i="6"/>
  <c r="L79" i="6"/>
  <c r="L69" i="6" s="1"/>
  <c r="L66" i="6"/>
  <c r="L53" i="6"/>
  <c r="L76" i="6"/>
  <c r="L77" i="6" s="1"/>
  <c r="L161" i="6"/>
  <c r="M162" i="6"/>
  <c r="J16" i="6"/>
  <c r="J15" i="6"/>
  <c r="L48" i="6"/>
  <c r="L35" i="6"/>
  <c r="L45" i="6"/>
  <c r="L3" i="6"/>
  <c r="L22" i="6"/>
  <c r="N31" i="6"/>
  <c r="M21" i="6"/>
  <c r="N23" i="6"/>
  <c r="N21" i="6" s="1"/>
  <c r="K132" i="6"/>
  <c r="K133" i="6"/>
  <c r="M52" i="6"/>
  <c r="N54" i="6"/>
  <c r="N52" i="6" s="1"/>
  <c r="J7" i="6"/>
  <c r="J6" i="6"/>
  <c r="K101" i="6"/>
  <c r="K102" i="6"/>
  <c r="K129" i="6"/>
  <c r="K135" i="6"/>
  <c r="L141" i="6"/>
  <c r="L131" i="6" s="1"/>
  <c r="L128" i="6"/>
  <c r="L115" i="6"/>
  <c r="L138" i="6"/>
  <c r="L139" i="6" s="1"/>
  <c r="N41" i="6"/>
  <c r="I12" i="6"/>
  <c r="K98" i="6"/>
  <c r="K104" i="6"/>
  <c r="K75" i="6"/>
  <c r="K74" i="6"/>
  <c r="N120" i="6"/>
  <c r="N114" i="6" s="1"/>
  <c r="M114" i="6"/>
  <c r="M143" i="6"/>
  <c r="L142" i="6"/>
  <c r="D12" i="6"/>
  <c r="D13" i="6"/>
  <c r="K148" i="6"/>
  <c r="K154" i="6"/>
  <c r="L4" i="6" l="1"/>
  <c r="L3" i="4"/>
  <c r="K4" i="4"/>
  <c r="K9" i="4"/>
  <c r="L18" i="4"/>
  <c r="L19" i="4"/>
  <c r="N15" i="4"/>
  <c r="M128" i="6"/>
  <c r="M115" i="6"/>
  <c r="M141" i="6"/>
  <c r="M131" i="6" s="1"/>
  <c r="M138" i="6"/>
  <c r="M139" i="6" s="1"/>
  <c r="J10" i="6"/>
  <c r="J9" i="6"/>
  <c r="J11" i="6"/>
  <c r="M151" i="6"/>
  <c r="M152" i="6"/>
  <c r="K40" i="6"/>
  <c r="K8" i="6"/>
  <c r="K39" i="6"/>
  <c r="M142" i="6"/>
  <c r="N143" i="6"/>
  <c r="N142" i="6" s="1"/>
  <c r="L17" i="6"/>
  <c r="L38" i="6"/>
  <c r="L42" i="6" s="1"/>
  <c r="L71" i="6"/>
  <c r="L70" i="6"/>
  <c r="M200" i="6"/>
  <c r="N199" i="6"/>
  <c r="N200" i="6" s="1"/>
  <c r="N84" i="6"/>
  <c r="N110" i="6"/>
  <c r="N97" i="6"/>
  <c r="N107" i="6"/>
  <c r="M35" i="6"/>
  <c r="M48" i="6"/>
  <c r="M45" i="6"/>
  <c r="M22" i="6"/>
  <c r="M3" i="6"/>
  <c r="N100" i="6"/>
  <c r="K155" i="6"/>
  <c r="K156" i="6"/>
  <c r="N151" i="6"/>
  <c r="K105" i="6"/>
  <c r="K106" i="6"/>
  <c r="L133" i="6"/>
  <c r="L132" i="6"/>
  <c r="N76" i="6"/>
  <c r="N77" i="6" s="1"/>
  <c r="N53" i="6"/>
  <c r="N66" i="6"/>
  <c r="K15" i="6"/>
  <c r="K16" i="6"/>
  <c r="K11" i="6"/>
  <c r="K6" i="6"/>
  <c r="K7" i="6"/>
  <c r="N35" i="6"/>
  <c r="N45" i="6"/>
  <c r="N22" i="6"/>
  <c r="J43" i="6"/>
  <c r="J44" i="6"/>
  <c r="N216" i="6"/>
  <c r="N215" i="6" s="1"/>
  <c r="M215" i="6"/>
  <c r="N128" i="6"/>
  <c r="N138" i="6"/>
  <c r="N139" i="6" s="1"/>
  <c r="N115" i="6"/>
  <c r="M49" i="6"/>
  <c r="N50" i="6"/>
  <c r="N49" i="6" s="1"/>
  <c r="L129" i="6"/>
  <c r="L135" i="6"/>
  <c r="N145" i="6"/>
  <c r="N152" i="6" s="1"/>
  <c r="M147" i="6"/>
  <c r="M146" i="6"/>
  <c r="K136" i="6"/>
  <c r="K137" i="6"/>
  <c r="M79" i="6"/>
  <c r="M69" i="6" s="1"/>
  <c r="M66" i="6"/>
  <c r="M53" i="6"/>
  <c r="M76" i="6"/>
  <c r="M77" i="6" s="1"/>
  <c r="L14" i="6"/>
  <c r="L46" i="6"/>
  <c r="N206" i="6"/>
  <c r="N210" i="6"/>
  <c r="N165" i="6"/>
  <c r="N191" i="6"/>
  <c r="N187" i="6"/>
  <c r="L98" i="6"/>
  <c r="L104" i="6"/>
  <c r="L148" i="6"/>
  <c r="L154" i="6"/>
  <c r="M161" i="6"/>
  <c r="N162" i="6"/>
  <c r="N161" i="6" s="1"/>
  <c r="M110" i="6"/>
  <c r="M100" i="6" s="1"/>
  <c r="M84" i="6"/>
  <c r="M97" i="6"/>
  <c r="M107" i="6"/>
  <c r="M108" i="6" s="1"/>
  <c r="K19" i="6"/>
  <c r="K18" i="6"/>
  <c r="L36" i="6"/>
  <c r="L5" i="6"/>
  <c r="L73" i="6"/>
  <c r="L67" i="6"/>
  <c r="N81" i="6"/>
  <c r="N80" i="6" s="1"/>
  <c r="M80" i="6"/>
  <c r="K42" i="6"/>
  <c r="L101" i="6"/>
  <c r="L102" i="6"/>
  <c r="M4" i="6" l="1"/>
  <c r="M3" i="4"/>
  <c r="L4" i="4"/>
  <c r="L9" i="4"/>
  <c r="M18" i="4"/>
  <c r="M19" i="4"/>
  <c r="N18" i="4"/>
  <c r="N19" i="4"/>
  <c r="N98" i="6"/>
  <c r="N104" i="6"/>
  <c r="L156" i="6"/>
  <c r="L155" i="6"/>
  <c r="L43" i="6"/>
  <c r="L44" i="6"/>
  <c r="M67" i="6"/>
  <c r="M73" i="6"/>
  <c r="N108" i="6"/>
  <c r="L40" i="6"/>
  <c r="L39" i="6"/>
  <c r="L8" i="6"/>
  <c r="N101" i="6"/>
  <c r="N102" i="6"/>
  <c r="M70" i="6"/>
  <c r="M71" i="6"/>
  <c r="L19" i="6"/>
  <c r="L18" i="6"/>
  <c r="K43" i="6"/>
  <c r="K44" i="6"/>
  <c r="M46" i="6"/>
  <c r="M14" i="6"/>
  <c r="L15" i="6"/>
  <c r="L16" i="6"/>
  <c r="N141" i="6"/>
  <c r="N131" i="6" s="1"/>
  <c r="L75" i="6"/>
  <c r="L74" i="6"/>
  <c r="N146" i="6"/>
  <c r="N147" i="6"/>
  <c r="N129" i="6"/>
  <c r="N135" i="6"/>
  <c r="N3" i="6"/>
  <c r="N67" i="6"/>
  <c r="M5" i="6"/>
  <c r="M36" i="6"/>
  <c r="J13" i="6"/>
  <c r="J12" i="6"/>
  <c r="K12" i="6"/>
  <c r="K13" i="6"/>
  <c r="N46" i="6"/>
  <c r="N14" i="6"/>
  <c r="M98" i="6"/>
  <c r="M104" i="6"/>
  <c r="L106" i="6"/>
  <c r="L105" i="6"/>
  <c r="M148" i="6"/>
  <c r="M154" i="6"/>
  <c r="N48" i="6"/>
  <c r="N79" i="6"/>
  <c r="N69" i="6" s="1"/>
  <c r="M17" i="6"/>
  <c r="M38" i="6"/>
  <c r="K10" i="6"/>
  <c r="K9" i="6"/>
  <c r="M132" i="6"/>
  <c r="M133" i="6"/>
  <c r="L6" i="6"/>
  <c r="L7" i="6"/>
  <c r="M101" i="6"/>
  <c r="M102" i="6"/>
  <c r="L136" i="6"/>
  <c r="L137" i="6"/>
  <c r="N36" i="6"/>
  <c r="M129" i="6"/>
  <c r="M135" i="6"/>
  <c r="N4" i="6" l="1"/>
  <c r="N3" i="4"/>
  <c r="M9" i="4"/>
  <c r="M4" i="4"/>
  <c r="M40" i="6"/>
  <c r="M8" i="6"/>
  <c r="M39" i="6"/>
  <c r="M75" i="6"/>
  <c r="M74" i="6"/>
  <c r="N137" i="6"/>
  <c r="N136" i="6"/>
  <c r="M15" i="6"/>
  <c r="M16" i="6"/>
  <c r="N148" i="6"/>
  <c r="N154" i="6"/>
  <c r="M19" i="6"/>
  <c r="M18" i="6"/>
  <c r="M106" i="6"/>
  <c r="M105" i="6"/>
  <c r="L10" i="6"/>
  <c r="L9" i="6"/>
  <c r="N5" i="6"/>
  <c r="M136" i="6"/>
  <c r="M137" i="6"/>
  <c r="M7" i="6"/>
  <c r="M11" i="6"/>
  <c r="M6" i="6"/>
  <c r="L11" i="6"/>
  <c r="N70" i="6"/>
  <c r="N71" i="6"/>
  <c r="N15" i="6"/>
  <c r="N16" i="6"/>
  <c r="M42" i="6"/>
  <c r="N17" i="6"/>
  <c r="N38" i="6"/>
  <c r="N73" i="6"/>
  <c r="N106" i="6"/>
  <c r="N105" i="6"/>
  <c r="M156" i="6"/>
  <c r="M155" i="6"/>
  <c r="N132" i="6"/>
  <c r="N133" i="6"/>
  <c r="N4" i="4" l="1"/>
  <c r="N9" i="4"/>
  <c r="N74" i="6"/>
  <c r="N75" i="6"/>
  <c r="L12" i="6"/>
  <c r="L13" i="6"/>
  <c r="N40" i="6"/>
  <c r="N8" i="6"/>
  <c r="N39" i="6"/>
  <c r="N42" i="6"/>
  <c r="M12" i="6"/>
  <c r="M13" i="6"/>
  <c r="M43" i="6"/>
  <c r="M44" i="6"/>
  <c r="M9" i="6"/>
  <c r="M10" i="6"/>
  <c r="N19" i="6"/>
  <c r="N18" i="6"/>
  <c r="N156" i="6"/>
  <c r="N155" i="6"/>
  <c r="N7" i="6"/>
  <c r="N6" i="6"/>
  <c r="N9" i="6" l="1"/>
  <c r="N10" i="6"/>
  <c r="N44" i="6"/>
  <c r="N43" i="6"/>
  <c r="N11" i="6"/>
  <c r="N12" i="6" l="1"/>
  <c r="N13" i="6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B17BD42C-E8DE-7346-B149-10D59BEC21C6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<sst xmlns="http://schemas.openxmlformats.org/spreadsheetml/2006/main" count="572" uniqueCount="222">
  <si>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</si>
  <si>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</si>
  <si>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</si>
  <si>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</si>
  <si>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</si>
  <si>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</si>
  <si>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</si>
  <si>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</si>
  <si>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</si>
  <si>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</si>
  <si>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</si>
  <si>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</si>
  <si>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</si>
  <si>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</si>
  <si>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</si>
  <si>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</si>
  <si>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</si>
  <si>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</si>
  <si>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</si>
  <si>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</si>
  <si>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</si>
  <si>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</si>
  <si>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</si>
  <si>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</si>
  <si>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</si>
  <si>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</si>
  <si>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</si>
  <si>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</si>
  <si>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</si>
  <si>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</si>
  <si>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</si>
  <si>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</si>
  <si>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</si>
  <si>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</si>
  <si>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</si>
  <si>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</si>
  <si>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</si>
  <si>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</si>
  <si>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</si>
  <si>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</si>
  <si>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</si>
  <si>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</si>
  <si>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</si>
  <si>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</si>
  <si>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</si>
  <si>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</si>
  <si>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</si>
  <si>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</si>
  <si>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</si>
  <si>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</si>
  <si>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</si>
  <si>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</si>
  <si>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</si>
  <si>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</si>
  <si>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</si>
  <si>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</si>
  <si>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</si>
  <si>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</si>
  <si>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</si>
  <si>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</si>
  <si>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</si>
  <si>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</si>
  <si>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</si>
  <si>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</si>
  <si>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</si>
  <si>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</si>
  <si>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</si>
  <si>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</si>
  <si>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</si>
  <si>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</si>
  <si>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</si>
  <si>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</si>
  <si>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</si>
  <si>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</si>
  <si>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</si>
  <si>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</si>
  <si>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</si>
  <si>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</si>
  <si>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</si>
  <si>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</si>
  <si>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</si>
  <si>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</si>
  <si>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</si>
  <si>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</si>
  <si>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</si>
  <si>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</si>
  <si>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</si>
  <si>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</si>
  <si>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</si>
  <si>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</si>
  <si>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</si>
  <si>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</si>
  <si>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</si>
  <si>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</si>
  <si>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</si>
  <si>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</si>
  <si>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</si>
  <si>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</si>
  <si>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</si>
  <si>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</si>
  <si>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</si>
  <si>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</si>
  <si>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</si>
  <si>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</si>
  <si>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</si>
  <si>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</si>
  <si>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</si>
  <si>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</si>
  <si>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</si>
  <si>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</si>
  <si>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</si>
  <si>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</si>
  <si>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</si>
  <si>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</si>
  <si>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</si>
  <si>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</si>
  <si>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</si>
  <si>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</si>
  <si>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</si>
  <si>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</si>
  <si>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</si>
  <si>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</si>
  <si>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</si>
  <si>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</si>
  <si>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</si>
  <si>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</si>
  <si>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</si>
  <si>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</si>
  <si>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</si>
  <si>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</si>
  <si>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</si>
  <si>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</si>
  <si>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</si>
  <si>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</si>
  <si>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</si>
  <si>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</si>
  <si>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</si>
  <si>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</si>
  <si>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</si>
  <si>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</si>
  <si>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</si>
  <si>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</si>
  <si>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</si>
  <si>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</si>
  <si>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</si>
  <si>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</si>
  <si>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</si>
  <si>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</si>
  <si>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</si>
  <si>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</si>
  <si>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</si>
  <si>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</si>
  <si>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</si>
  <si>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</si>
  <si>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</si>
  <si>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</si>
  <si>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</si>
  <si>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</si>
  <si>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</si>
  <si>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</si>
  <si>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</si>
  <si>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</si>
  <si>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</si>
  <si>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</si>
  <si>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</si>
  <si>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</si>
  <si>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</si>
  <si>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</si>
  <si>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</si>
  <si>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</si>
  <si>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</si>
  <si>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</si>
  <si>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</si>
  <si>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</si>
  <si>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</si>
  <si>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</si>
  <si>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</si>
  <si>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</si>
  <si>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</si>
  <si>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</si>
  <si>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</si>
  <si>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</si>
  <si>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</si>
  <si>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</si>
  <si>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</si>
  <si>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</si>
  <si>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</si>
  <si>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</si>
  <si>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</si>
  <si>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</si>
  <si>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</si>
  <si>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</si>
  <si>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</si>
  <si>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</si>
  <si>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</si>
  <si>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</si>
  <si>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</si>
  <si>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</si>
  <si>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</si>
  <si>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</si>
  <si>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Payments on capirtal lease obligations </t>
  </si>
  <si>
    <t>Excess tax benefits from share-based payment arrangements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</si>
  <si>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</si>
  <si>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</si>
  <si>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t>N/A</t>
  </si>
  <si>
    <r>
      <t xml:space="preserve">Europe, Middle East &amp; Africa </t>
    </r>
    <r>
      <rPr>
        <sz val="11"/>
        <color rgb="FFFF0000"/>
        <rFont val="Calibri (Body)"/>
      </rPr>
      <t>(Europe only for 2015 &amp; 2016)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</si>
  <si>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 &amp; 2016)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</si>
  <si>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</si>
  <si>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</si>
  <si>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>(Japan &amp; Emerging Markets for 2014 to 2015 AND 2015 to 2016)</t>
    </r>
  </si>
  <si>
    <t>Europe, Middle East &amp; Africa (Europe only for 2015)</t>
  </si>
  <si>
    <t xml:space="preserve">Greater China </t>
  </si>
  <si>
    <t>Asia Pacific &amp; Latin America (Japan &amp; Emerging Markets for 2015)</t>
  </si>
  <si>
    <t>As a  % of PPE</t>
  </si>
  <si>
    <t>Investments in reverse purchase agreements</t>
  </si>
  <si>
    <t xml:space="preserve">Disposals of property, plant and equipment </t>
  </si>
  <si>
    <t>Link from Historicals</t>
  </si>
  <si>
    <t>Dividends paid in Historicals sheet cash flow/share count from above</t>
  </si>
  <si>
    <t>Should be only Inventory + Receivables - Payables</t>
  </si>
  <si>
    <t>Remove accounts payable from this</t>
  </si>
  <si>
    <t>Feedback</t>
  </si>
  <si>
    <t>Link from Segmental Forecast sheet (I can only copy the values as it’s a formula)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</si>
</sst>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5" fillId="0" borderId="0" xfId="0" applyNumberFormat="1" applyFont="1"/>
    <xf numFmtId="165" fontId="16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Fill="1"/>
    <xf numFmtId="166" fontId="9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0" fontId="2" fillId="9" borderId="0" xfId="0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166" fontId="24" fillId="12" borderId="0" xfId="2" applyNumberFormat="1" applyFont="1" applyFill="1" applyAlignment="1">
      <alignment horizontal="right"/>
    </xf>
    <xf numFmtId="0" fontId="25" fillId="0" borderId="0" xfId="0" applyFont="1" applyAlignment="1">
      <alignment horizontal="center"/>
    </xf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6" fillId="0" borderId="0" xfId="0" applyFont="1"/>
    <xf numFmtId="0" fontId="27" fillId="0" borderId="0" xfId="0" applyFont="1"/>
    <xf numFmtId="165" fontId="26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ll%20Partners/task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27"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198</v>
      </c>
    </row>
    <row r="3" spans="1:1" ht="16" x14ac:dyDescent="0.2">
      <c r="A3" s="38" t="s">
        <v>197</v>
      </c>
    </row>
    <row r="4" spans="1:1" ht="16" x14ac:dyDescent="0.2">
      <c r="A4" s="19" t="s">
        <v>199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ECA1-EE9A-1642-8ED9-F68E23E6CFAC}">
  <dimension ref="A1:R208"/>
  <sheetViews>
    <sheetView zoomScale="89" zoomScaleNormal="74" workbookViewId="0">
      <pane ySplit="1" topLeftCell="A44" activePane="bottomLeft" state="frozen"/>
      <selection pane="bottomLeft" activeCell="B94" sqref="B9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63">
        <v>3852</v>
      </c>
      <c r="C25" s="63">
        <v>3138</v>
      </c>
      <c r="D25" s="63">
        <v>3808</v>
      </c>
      <c r="E25" s="63">
        <v>4249</v>
      </c>
      <c r="F25" s="63">
        <v>4466</v>
      </c>
      <c r="G25" s="63">
        <v>8348</v>
      </c>
      <c r="H25" s="63">
        <v>9889</v>
      </c>
      <c r="I25" s="63">
        <v>8574</v>
      </c>
    </row>
    <row r="26" spans="1:9" x14ac:dyDescent="0.2">
      <c r="A26" s="11" t="s">
        <v>33</v>
      </c>
      <c r="B26" s="63">
        <v>2072</v>
      </c>
      <c r="C26" s="63">
        <v>2319</v>
      </c>
      <c r="D26" s="63">
        <v>2371</v>
      </c>
      <c r="E26" s="63">
        <v>996</v>
      </c>
      <c r="F26" s="63">
        <v>197</v>
      </c>
      <c r="G26" s="63">
        <v>439</v>
      </c>
      <c r="H26" s="63">
        <v>3587</v>
      </c>
      <c r="I26" s="63">
        <v>4423</v>
      </c>
    </row>
    <row r="27" spans="1:9" x14ac:dyDescent="0.2">
      <c r="A27" s="11" t="s">
        <v>34</v>
      </c>
      <c r="B27" s="63">
        <v>3358</v>
      </c>
      <c r="C27" s="63">
        <v>3241</v>
      </c>
      <c r="D27" s="63">
        <v>3677</v>
      </c>
      <c r="E27" s="63">
        <v>3498</v>
      </c>
      <c r="F27" s="63">
        <v>4272</v>
      </c>
      <c r="G27" s="63">
        <v>2749</v>
      </c>
      <c r="H27" s="63">
        <v>4463</v>
      </c>
      <c r="I27" s="63">
        <v>4667</v>
      </c>
    </row>
    <row r="28" spans="1:9" x14ac:dyDescent="0.2">
      <c r="A28" s="11" t="s">
        <v>35</v>
      </c>
      <c r="B28" s="63">
        <v>4337</v>
      </c>
      <c r="C28" s="63">
        <v>4838</v>
      </c>
      <c r="D28" s="63">
        <v>5055</v>
      </c>
      <c r="E28" s="63">
        <v>5261</v>
      </c>
      <c r="F28" s="63">
        <v>5622</v>
      </c>
      <c r="G28" s="63">
        <v>7367</v>
      </c>
      <c r="H28" s="63">
        <v>6854</v>
      </c>
      <c r="I28" s="63">
        <v>8420</v>
      </c>
    </row>
    <row r="29" spans="1:9" x14ac:dyDescent="0.2">
      <c r="A29" s="11" t="s">
        <v>36</v>
      </c>
      <c r="B29" s="63">
        <v>1968</v>
      </c>
      <c r="C29" s="63">
        <v>1489</v>
      </c>
      <c r="D29" s="63">
        <v>1150</v>
      </c>
      <c r="E29" s="63">
        <v>1130</v>
      </c>
      <c r="F29" s="63">
        <v>1968</v>
      </c>
      <c r="G29" s="63">
        <v>1653</v>
      </c>
      <c r="H29" s="63">
        <v>1498</v>
      </c>
      <c r="I29" s="63">
        <v>2129</v>
      </c>
    </row>
    <row r="30" spans="1:9" x14ac:dyDescent="0.2">
      <c r="A30" s="4" t="s">
        <v>10</v>
      </c>
      <c r="B30" s="81">
        <f t="shared" ref="B30:H30" si="6">+SUM(B25:B29)</f>
        <v>15587</v>
      </c>
      <c r="C30" s="81">
        <f t="shared" si="6"/>
        <v>15025</v>
      </c>
      <c r="D30" s="81">
        <f t="shared" si="6"/>
        <v>16061</v>
      </c>
      <c r="E30" s="81">
        <f t="shared" si="6"/>
        <v>15134</v>
      </c>
      <c r="F30" s="81">
        <f t="shared" si="6"/>
        <v>16525</v>
      </c>
      <c r="G30" s="81">
        <f t="shared" si="6"/>
        <v>20556</v>
      </c>
      <c r="H30" s="81">
        <f t="shared" si="6"/>
        <v>26291</v>
      </c>
      <c r="I30" s="81">
        <f>+SUM(I25:I29)</f>
        <v>28213</v>
      </c>
    </row>
    <row r="31" spans="1:9" x14ac:dyDescent="0.2">
      <c r="A31" s="2" t="s">
        <v>37</v>
      </c>
      <c r="B31" s="63">
        <v>3011</v>
      </c>
      <c r="C31" s="63">
        <v>3520</v>
      </c>
      <c r="D31" s="63">
        <v>3989</v>
      </c>
      <c r="E31" s="63">
        <v>4454</v>
      </c>
      <c r="F31" s="63">
        <v>4744</v>
      </c>
      <c r="G31" s="63">
        <v>4866</v>
      </c>
      <c r="H31" s="63">
        <v>4904</v>
      </c>
      <c r="I31" s="63">
        <v>4791</v>
      </c>
    </row>
    <row r="32" spans="1:9" x14ac:dyDescent="0.2">
      <c r="A32" s="2" t="s">
        <v>38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3097</v>
      </c>
      <c r="H32" s="63">
        <v>3113</v>
      </c>
      <c r="I32" s="63">
        <v>2926</v>
      </c>
    </row>
    <row r="33" spans="1:9" x14ac:dyDescent="0.2">
      <c r="A33" s="2" t="s">
        <v>39</v>
      </c>
      <c r="B33" s="63">
        <v>281</v>
      </c>
      <c r="C33" s="63">
        <v>281</v>
      </c>
      <c r="D33" s="63">
        <v>283</v>
      </c>
      <c r="E33" s="63">
        <v>285</v>
      </c>
      <c r="F33" s="63">
        <v>283</v>
      </c>
      <c r="G33" s="63">
        <v>274</v>
      </c>
      <c r="H33" s="63">
        <v>269</v>
      </c>
      <c r="I33" s="63">
        <v>286</v>
      </c>
    </row>
    <row r="34" spans="1:9" x14ac:dyDescent="0.2">
      <c r="A34" s="2" t="s">
        <v>40</v>
      </c>
      <c r="B34" s="63">
        <v>131</v>
      </c>
      <c r="C34" s="63">
        <v>131</v>
      </c>
      <c r="D34" s="63">
        <v>139</v>
      </c>
      <c r="E34" s="63">
        <v>154</v>
      </c>
      <c r="F34" s="63">
        <v>154</v>
      </c>
      <c r="G34" s="63">
        <v>223</v>
      </c>
      <c r="H34" s="63">
        <v>242</v>
      </c>
      <c r="I34" s="63">
        <v>284</v>
      </c>
    </row>
    <row r="35" spans="1:9" x14ac:dyDescent="0.2">
      <c r="A35" s="2" t="s">
        <v>41</v>
      </c>
      <c r="B35" s="63">
        <v>2587</v>
      </c>
      <c r="C35" s="63">
        <v>2439</v>
      </c>
      <c r="D35" s="63">
        <v>2787</v>
      </c>
      <c r="E35" s="63">
        <v>2509</v>
      </c>
      <c r="F35" s="63">
        <v>2011</v>
      </c>
      <c r="G35" s="63">
        <v>2326</v>
      </c>
      <c r="H35" s="63">
        <v>2921</v>
      </c>
      <c r="I35" s="63">
        <v>3821</v>
      </c>
    </row>
    <row r="36" spans="1:9" ht="16" thickBot="1" x14ac:dyDescent="0.25">
      <c r="A36" s="6" t="s">
        <v>42</v>
      </c>
      <c r="B36" s="82">
        <f t="shared" ref="B36:H36" si="7">+SUM(B30:B35)</f>
        <v>21597</v>
      </c>
      <c r="C36" s="82">
        <f t="shared" si="7"/>
        <v>21396</v>
      </c>
      <c r="D36" s="82">
        <f t="shared" si="7"/>
        <v>23259</v>
      </c>
      <c r="E36" s="82">
        <f t="shared" si="7"/>
        <v>22536</v>
      </c>
      <c r="F36" s="82">
        <f t="shared" si="7"/>
        <v>23717</v>
      </c>
      <c r="G36" s="82">
        <f t="shared" si="7"/>
        <v>31342</v>
      </c>
      <c r="H36" s="82">
        <f t="shared" si="7"/>
        <v>37740</v>
      </c>
      <c r="I36" s="82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63">
        <v>107</v>
      </c>
      <c r="C39" s="63">
        <v>44</v>
      </c>
      <c r="D39" s="63">
        <v>6</v>
      </c>
      <c r="E39" s="63">
        <v>6</v>
      </c>
      <c r="F39" s="63">
        <v>6</v>
      </c>
      <c r="G39" s="63">
        <v>3</v>
      </c>
      <c r="H39" s="63">
        <v>0</v>
      </c>
      <c r="I39" s="63">
        <v>500</v>
      </c>
    </row>
    <row r="40" spans="1:9" x14ac:dyDescent="0.2">
      <c r="A40" s="11" t="s">
        <v>46</v>
      </c>
      <c r="B40" s="63">
        <v>74</v>
      </c>
      <c r="C40" s="63">
        <v>1</v>
      </c>
      <c r="D40" s="63">
        <v>325</v>
      </c>
      <c r="E40" s="63">
        <v>336</v>
      </c>
      <c r="F40" s="63">
        <v>9</v>
      </c>
      <c r="G40" s="63">
        <v>248</v>
      </c>
      <c r="H40" s="63">
        <v>2</v>
      </c>
      <c r="I40" s="63">
        <v>10</v>
      </c>
    </row>
    <row r="41" spans="1:9" x14ac:dyDescent="0.2">
      <c r="A41" s="11" t="s">
        <v>11</v>
      </c>
      <c r="B41" s="63">
        <v>2131</v>
      </c>
      <c r="C41" s="63">
        <v>2191</v>
      </c>
      <c r="D41" s="63">
        <v>2048</v>
      </c>
      <c r="E41" s="63">
        <v>2279</v>
      </c>
      <c r="F41" s="63">
        <v>2612</v>
      </c>
      <c r="G41" s="63">
        <v>2248</v>
      </c>
      <c r="H41" s="63">
        <v>2836</v>
      </c>
      <c r="I41" s="63">
        <v>3358</v>
      </c>
    </row>
    <row r="42" spans="1:9" x14ac:dyDescent="0.2">
      <c r="A42" s="11" t="s">
        <v>47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445</v>
      </c>
      <c r="H42" s="63">
        <v>467</v>
      </c>
      <c r="I42" s="63">
        <v>420</v>
      </c>
    </row>
    <row r="43" spans="1:9" x14ac:dyDescent="0.2">
      <c r="A43" s="11" t="s">
        <v>12</v>
      </c>
      <c r="B43" s="63">
        <v>3949</v>
      </c>
      <c r="C43" s="63">
        <v>3037</v>
      </c>
      <c r="D43" s="63">
        <v>3011</v>
      </c>
      <c r="E43" s="63">
        <v>3269</v>
      </c>
      <c r="F43" s="63">
        <v>5010</v>
      </c>
      <c r="G43" s="63">
        <v>5184</v>
      </c>
      <c r="H43" s="63">
        <v>6063</v>
      </c>
      <c r="I43" s="63">
        <v>6220</v>
      </c>
    </row>
    <row r="44" spans="1:9" x14ac:dyDescent="0.2">
      <c r="A44" s="11" t="s">
        <v>48</v>
      </c>
      <c r="B44" s="63">
        <v>71</v>
      </c>
      <c r="C44" s="63">
        <v>85</v>
      </c>
      <c r="D44" s="63">
        <v>84</v>
      </c>
      <c r="E44" s="63">
        <v>150</v>
      </c>
      <c r="F44" s="63">
        <v>229</v>
      </c>
      <c r="G44" s="63">
        <v>156</v>
      </c>
      <c r="H44" s="63">
        <v>306</v>
      </c>
      <c r="I44" s="63">
        <v>222</v>
      </c>
    </row>
    <row r="45" spans="1:9" x14ac:dyDescent="0.2">
      <c r="A45" s="4" t="s">
        <v>13</v>
      </c>
      <c r="B45" s="81">
        <f t="shared" ref="B45:H45" si="8">+SUM(B39:B44)</f>
        <v>6332</v>
      </c>
      <c r="C45" s="81">
        <f t="shared" si="8"/>
        <v>5358</v>
      </c>
      <c r="D45" s="81">
        <f t="shared" si="8"/>
        <v>5474</v>
      </c>
      <c r="E45" s="81">
        <f t="shared" si="8"/>
        <v>6040</v>
      </c>
      <c r="F45" s="81">
        <f t="shared" si="8"/>
        <v>7866</v>
      </c>
      <c r="G45" s="81">
        <f t="shared" si="8"/>
        <v>8284</v>
      </c>
      <c r="H45" s="81">
        <f t="shared" si="8"/>
        <v>9674</v>
      </c>
      <c r="I45" s="81">
        <f>+SUM(I39:I44)</f>
        <v>10730</v>
      </c>
    </row>
    <row r="46" spans="1:9" x14ac:dyDescent="0.2">
      <c r="A46" s="2" t="s">
        <v>49</v>
      </c>
      <c r="B46" s="63">
        <v>1079</v>
      </c>
      <c r="C46" s="63">
        <v>2010</v>
      </c>
      <c r="D46" s="63">
        <v>3471</v>
      </c>
      <c r="E46" s="63">
        <v>3468</v>
      </c>
      <c r="F46" s="63">
        <v>3464</v>
      </c>
      <c r="G46" s="63">
        <v>9406</v>
      </c>
      <c r="H46" s="63">
        <v>9413</v>
      </c>
      <c r="I46" s="63">
        <v>8920</v>
      </c>
    </row>
    <row r="47" spans="1:9" x14ac:dyDescent="0.2">
      <c r="A47" s="2" t="s">
        <v>50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2913</v>
      </c>
      <c r="H47" s="63">
        <v>2931</v>
      </c>
      <c r="I47" s="6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63">
        <v>4685</v>
      </c>
      <c r="C57" s="63">
        <v>4151</v>
      </c>
      <c r="D57" s="63">
        <v>6907</v>
      </c>
      <c r="E57" s="63">
        <v>3517</v>
      </c>
      <c r="F57" s="63">
        <v>1643</v>
      </c>
      <c r="G57" s="63">
        <v>-191</v>
      </c>
      <c r="H57" s="63">
        <v>3179</v>
      </c>
      <c r="I57" s="6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8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8" x14ac:dyDescent="0.2">
      <c r="A66" s="11" t="s">
        <v>66</v>
      </c>
      <c r="B66" s="60">
        <v>606</v>
      </c>
      <c r="C66" s="60">
        <v>649</v>
      </c>
      <c r="D66" s="60">
        <v>706</v>
      </c>
      <c r="E66" s="60">
        <v>747</v>
      </c>
      <c r="F66" s="60">
        <v>705</v>
      </c>
      <c r="G66" s="60">
        <v>721</v>
      </c>
      <c r="H66" s="3">
        <v>744</v>
      </c>
      <c r="I66" s="3">
        <v>717</v>
      </c>
    </row>
    <row r="67" spans="1:18" x14ac:dyDescent="0.2">
      <c r="A67" s="11" t="s">
        <v>67</v>
      </c>
      <c r="B67" s="60">
        <v>-113</v>
      </c>
      <c r="C67" s="60">
        <v>-80</v>
      </c>
      <c r="D67" s="60">
        <v>-273</v>
      </c>
      <c r="E67" s="60">
        <v>647</v>
      </c>
      <c r="F67" s="60">
        <v>34</v>
      </c>
      <c r="G67" s="60">
        <v>-380</v>
      </c>
      <c r="H67" s="3">
        <v>-385</v>
      </c>
      <c r="I67" s="3">
        <v>-650</v>
      </c>
    </row>
    <row r="68" spans="1:18" x14ac:dyDescent="0.2">
      <c r="A68" s="11" t="s">
        <v>68</v>
      </c>
      <c r="B68" s="60">
        <v>191</v>
      </c>
      <c r="C68" s="60">
        <v>236</v>
      </c>
      <c r="D68" s="60">
        <v>215</v>
      </c>
      <c r="E68" s="60">
        <v>218</v>
      </c>
      <c r="F68" s="60">
        <v>325</v>
      </c>
      <c r="G68" s="60">
        <v>429</v>
      </c>
      <c r="H68" s="3">
        <v>611</v>
      </c>
      <c r="I68" s="3">
        <v>638</v>
      </c>
    </row>
    <row r="69" spans="1:18" x14ac:dyDescent="0.2">
      <c r="A69" s="11" t="s">
        <v>69</v>
      </c>
      <c r="B69" s="60">
        <v>43</v>
      </c>
      <c r="C69" s="60">
        <v>13</v>
      </c>
      <c r="D69" s="60">
        <v>10</v>
      </c>
      <c r="E69" s="60">
        <v>27</v>
      </c>
      <c r="F69" s="60">
        <v>15</v>
      </c>
      <c r="G69" s="60">
        <v>398</v>
      </c>
      <c r="H69" s="3">
        <v>53</v>
      </c>
      <c r="I69" s="3">
        <v>123</v>
      </c>
    </row>
    <row r="70" spans="1:18" x14ac:dyDescent="0.2">
      <c r="A70" s="11" t="s">
        <v>70</v>
      </c>
      <c r="B70" s="60">
        <v>424</v>
      </c>
      <c r="C70" s="60">
        <v>98</v>
      </c>
      <c r="D70" s="60">
        <v>-117</v>
      </c>
      <c r="E70" s="60">
        <v>-99</v>
      </c>
      <c r="F70" s="60">
        <v>233</v>
      </c>
      <c r="G70" s="60">
        <v>23</v>
      </c>
      <c r="H70" s="3">
        <v>-138</v>
      </c>
      <c r="I70" s="3">
        <v>-26</v>
      </c>
      <c r="K70" s="59">
        <f>SUM(B66:B70)</f>
        <v>1151</v>
      </c>
      <c r="L70" s="59">
        <f t="shared" ref="L70:R70" si="12">SUM(C66:C70)</f>
        <v>916</v>
      </c>
      <c r="M70" s="59">
        <f t="shared" si="12"/>
        <v>541</v>
      </c>
      <c r="N70" s="59">
        <f t="shared" si="12"/>
        <v>1540</v>
      </c>
      <c r="O70" s="59">
        <f t="shared" si="12"/>
        <v>1312</v>
      </c>
      <c r="P70" s="59">
        <f t="shared" si="12"/>
        <v>1191</v>
      </c>
      <c r="Q70" s="59">
        <f t="shared" si="12"/>
        <v>885</v>
      </c>
      <c r="R70" s="59">
        <f t="shared" si="12"/>
        <v>802</v>
      </c>
    </row>
    <row r="71" spans="1:18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8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8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8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8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59">
        <f>SUM(B72:B75)</f>
        <v>256</v>
      </c>
      <c r="L75" s="59">
        <f t="shared" ref="L75:R75" si="13">SUM(C72:C75)</f>
        <v>-1580</v>
      </c>
      <c r="M75" s="59">
        <f t="shared" si="13"/>
        <v>-1141</v>
      </c>
      <c r="N75" s="59">
        <f t="shared" si="13"/>
        <v>1482</v>
      </c>
      <c r="O75" s="59">
        <f t="shared" si="13"/>
        <v>562</v>
      </c>
      <c r="P75" s="59">
        <f t="shared" si="13"/>
        <v>-1245</v>
      </c>
      <c r="Q75" s="59">
        <f t="shared" si="13"/>
        <v>45</v>
      </c>
      <c r="R75" s="59">
        <f t="shared" si="13"/>
        <v>-1660</v>
      </c>
    </row>
    <row r="76" spans="1:18" x14ac:dyDescent="0.2">
      <c r="A76" s="25" t="s">
        <v>74</v>
      </c>
      <c r="B76" s="26">
        <f t="shared" ref="B76:H76" si="14">+SUM(B64:B75)</f>
        <v>4680</v>
      </c>
      <c r="C76" s="26">
        <f t="shared" si="14"/>
        <v>3096</v>
      </c>
      <c r="D76" s="26">
        <f t="shared" si="14"/>
        <v>3640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18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8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8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8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K80" s="59">
        <f>SUM(B78:B83)</f>
        <v>-175</v>
      </c>
      <c r="L80" s="59">
        <f t="shared" ref="L80:R80" si="15">SUM(C78:C83)</f>
        <v>-1040</v>
      </c>
      <c r="M80" s="59">
        <f t="shared" si="15"/>
        <v>-974</v>
      </c>
      <c r="N80" s="59">
        <f t="shared" si="15"/>
        <v>298</v>
      </c>
      <c r="O80" s="59">
        <f t="shared" si="15"/>
        <v>-269</v>
      </c>
      <c r="P80" s="59">
        <f t="shared" si="15"/>
        <v>-1059</v>
      </c>
      <c r="Q80" s="59">
        <f t="shared" si="15"/>
        <v>-3971</v>
      </c>
      <c r="R80" s="59">
        <f t="shared" si="15"/>
        <v>-1505</v>
      </c>
    </row>
    <row r="81" spans="1:9" x14ac:dyDescent="0.2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215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6">+SUM(B78:B84)</f>
        <v>-175</v>
      </c>
      <c r="C85" s="26">
        <f t="shared" si="16"/>
        <v>-1034</v>
      </c>
      <c r="D85" s="26">
        <f t="shared" si="16"/>
        <v>-1008</v>
      </c>
      <c r="E85" s="26">
        <f t="shared" si="16"/>
        <v>276</v>
      </c>
      <c r="F85" s="26">
        <f t="shared" si="16"/>
        <v>-264</v>
      </c>
      <c r="G85" s="26">
        <f t="shared" si="16"/>
        <v>-1028</v>
      </c>
      <c r="H85" s="26">
        <f t="shared" si="16"/>
        <v>-3800</v>
      </c>
      <c r="I85" s="26">
        <f t="shared" si="16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63">
        <v>0</v>
      </c>
      <c r="C87" s="63">
        <v>981</v>
      </c>
      <c r="D87" s="63">
        <v>1482</v>
      </c>
      <c r="E87" s="63">
        <v>0</v>
      </c>
      <c r="F87" s="63">
        <v>0</v>
      </c>
      <c r="G87" s="63">
        <v>6134</v>
      </c>
      <c r="H87" s="63">
        <v>0</v>
      </c>
      <c r="I87" s="6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63">
        <v>-7</v>
      </c>
      <c r="C89" s="63">
        <v>-106</v>
      </c>
      <c r="D89" s="63">
        <v>-44</v>
      </c>
      <c r="E89" s="63">
        <v>0</v>
      </c>
      <c r="F89" s="63">
        <v>0</v>
      </c>
      <c r="G89" s="63">
        <v>0</v>
      </c>
      <c r="H89" s="63">
        <v>-197</v>
      </c>
      <c r="I89" s="63">
        <v>0</v>
      </c>
    </row>
    <row r="90" spans="1:9" x14ac:dyDescent="0.2">
      <c r="A90" s="2" t="s">
        <v>200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85</v>
      </c>
      <c r="B91" s="63">
        <v>514</v>
      </c>
      <c r="C91" s="63">
        <v>507</v>
      </c>
      <c r="D91" s="63">
        <v>489</v>
      </c>
      <c r="E91" s="63">
        <v>733</v>
      </c>
      <c r="F91" s="63">
        <v>700</v>
      </c>
      <c r="G91" s="63">
        <v>885</v>
      </c>
      <c r="H91" s="63">
        <v>1172</v>
      </c>
      <c r="I91" s="63">
        <v>1151</v>
      </c>
    </row>
    <row r="92" spans="1:9" x14ac:dyDescent="0.2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63">
        <v>-899</v>
      </c>
      <c r="C94" s="63">
        <v>-1022</v>
      </c>
      <c r="D94" s="63">
        <v>-1133</v>
      </c>
      <c r="E94" s="63">
        <v>-1243</v>
      </c>
      <c r="F94" s="63">
        <v>-1332</v>
      </c>
      <c r="G94" s="63">
        <v>-1452</v>
      </c>
      <c r="H94" s="63">
        <v>-1638</v>
      </c>
      <c r="I94" s="63">
        <v>-1837</v>
      </c>
    </row>
    <row r="95" spans="1:9" x14ac:dyDescent="0.2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7">+SUM(B87:B95)</f>
        <v>-2790</v>
      </c>
      <c r="C96" s="26">
        <f t="shared" si="17"/>
        <v>-2671</v>
      </c>
      <c r="D96" s="26">
        <f t="shared" si="17"/>
        <v>-1942</v>
      </c>
      <c r="E96" s="26">
        <f t="shared" si="17"/>
        <v>-4835</v>
      </c>
      <c r="F96" s="26">
        <f t="shared" si="17"/>
        <v>-5293</v>
      </c>
      <c r="G96" s="26">
        <f t="shared" si="17"/>
        <v>2491</v>
      </c>
      <c r="H96" s="26">
        <f t="shared" si="17"/>
        <v>-1459</v>
      </c>
      <c r="I96" s="26">
        <f t="shared" si="17"/>
        <v>-4836</v>
      </c>
    </row>
    <row r="97" spans="1:9" s="12" customFormat="1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8">+B76+B85+B96+B97</f>
        <v>1632</v>
      </c>
      <c r="C98" s="26">
        <f t="shared" si="18"/>
        <v>-714</v>
      </c>
      <c r="D98" s="26">
        <f t="shared" si="18"/>
        <v>670</v>
      </c>
      <c r="E98" s="26">
        <f t="shared" si="18"/>
        <v>441</v>
      </c>
      <c r="F98" s="26">
        <f t="shared" si="18"/>
        <v>217</v>
      </c>
      <c r="G98" s="26">
        <f t="shared" si="18"/>
        <v>3882</v>
      </c>
      <c r="H98" s="26">
        <f t="shared" si="18"/>
        <v>1541</v>
      </c>
      <c r="I98" s="26">
        <f t="shared" si="18"/>
        <v>-1315</v>
      </c>
    </row>
    <row r="99" spans="1:9" x14ac:dyDescent="0.2">
      <c r="A99" t="s">
        <v>91</v>
      </c>
      <c r="B99" s="60">
        <v>2220</v>
      </c>
      <c r="C99" s="60">
        <v>3852</v>
      </c>
      <c r="D99" s="60">
        <v>3138</v>
      </c>
      <c r="E99" s="60">
        <v>3808</v>
      </c>
      <c r="F99" s="60">
        <v>4249</v>
      </c>
      <c r="G99" s="60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61">
        <v>3852</v>
      </c>
      <c r="C100" s="61">
        <v>3138</v>
      </c>
      <c r="D100" s="61">
        <v>3808</v>
      </c>
      <c r="E100" s="61">
        <v>4249</v>
      </c>
      <c r="F100" s="61">
        <v>4466</v>
      </c>
      <c r="G100" s="61">
        <v>8348</v>
      </c>
      <c r="H100" s="7">
        <f>+H98+H99</f>
        <v>9889</v>
      </c>
      <c r="I100" s="7">
        <f>+I98+I99</f>
        <v>8574</v>
      </c>
    </row>
    <row r="101" spans="1:9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f t="shared" ref="B111:H111" si="20">+SUM(B112:B114)</f>
        <v>13740</v>
      </c>
      <c r="C111" s="3">
        <f t="shared" si="20"/>
        <v>14764</v>
      </c>
      <c r="D111" s="3">
        <f t="shared" si="20"/>
        <v>15216</v>
      </c>
      <c r="E111" s="3">
        <f t="shared" si="20"/>
        <v>14855</v>
      </c>
      <c r="F111" s="3">
        <f t="shared" si="20"/>
        <v>15902</v>
      </c>
      <c r="G111" s="3">
        <f t="shared" si="20"/>
        <v>14484</v>
      </c>
      <c r="H111" s="3">
        <f t="shared" si="20"/>
        <v>17179</v>
      </c>
      <c r="I111" s="3">
        <f>+SUM(I112:I114)</f>
        <v>18353</v>
      </c>
    </row>
    <row r="112" spans="1:9" x14ac:dyDescent="0.2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202</v>
      </c>
      <c r="B115" s="3">
        <f t="shared" ref="B115:H115" si="21">+SUM(B116:B118)</f>
        <v>7126</v>
      </c>
      <c r="C115" s="3">
        <f t="shared" si="21"/>
        <v>7568</v>
      </c>
      <c r="D115" s="3">
        <f t="shared" si="21"/>
        <v>7970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 x14ac:dyDescent="0.2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f t="shared" ref="B119:H119" si="22">+SUM(B120:B122)</f>
        <v>3067</v>
      </c>
      <c r="C119" s="3">
        <f t="shared" si="22"/>
        <v>3785</v>
      </c>
      <c r="D119" s="3">
        <f t="shared" si="22"/>
        <v>4237</v>
      </c>
      <c r="E119" s="3">
        <f t="shared" si="22"/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 x14ac:dyDescent="0.2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203</v>
      </c>
      <c r="B123" s="3">
        <f t="shared" ref="B123:H123" si="23">+SUM(B124:B126)</f>
        <v>4653</v>
      </c>
      <c r="C123" s="3">
        <f t="shared" si="23"/>
        <v>4317</v>
      </c>
      <c r="D123" s="3">
        <f t="shared" si="23"/>
        <v>4737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 x14ac:dyDescent="0.2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102</v>
      </c>
      <c r="B128" s="5">
        <f t="shared" ref="B128:I128" si="24">+B111+B115+B119+B123+B127</f>
        <v>28701</v>
      </c>
      <c r="C128" s="5">
        <f t="shared" si="24"/>
        <v>30507</v>
      </c>
      <c r="D128" s="5">
        <f t="shared" si="24"/>
        <v>32233</v>
      </c>
      <c r="E128" s="5">
        <f t="shared" si="24"/>
        <v>34485</v>
      </c>
      <c r="F128" s="5">
        <f t="shared" si="24"/>
        <v>37218</v>
      </c>
      <c r="G128" s="5">
        <f t="shared" si="24"/>
        <v>35568</v>
      </c>
      <c r="H128" s="5">
        <f t="shared" si="24"/>
        <v>42293</v>
      </c>
      <c r="I128" s="5">
        <f t="shared" si="24"/>
        <v>44436</v>
      </c>
    </row>
    <row r="129" spans="1:9" x14ac:dyDescent="0.2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111</v>
      </c>
      <c r="B130" s="62" t="s">
        <v>204</v>
      </c>
      <c r="C130" s="62" t="s">
        <v>204</v>
      </c>
      <c r="D130" s="62" t="s">
        <v>204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">
      <c r="A131" s="11" t="s">
        <v>112</v>
      </c>
      <c r="B131" s="62" t="s">
        <v>204</v>
      </c>
      <c r="C131" s="62" t="s">
        <v>204</v>
      </c>
      <c r="D131" s="62" t="s">
        <v>204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">
      <c r="A132" s="11" t="s">
        <v>113</v>
      </c>
      <c r="B132" s="62" t="s">
        <v>204</v>
      </c>
      <c r="C132" s="62" t="s">
        <v>204</v>
      </c>
      <c r="D132" s="62" t="s">
        <v>204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">
      <c r="A133" s="11" t="s">
        <v>118</v>
      </c>
      <c r="B133" s="62" t="s">
        <v>204</v>
      </c>
      <c r="C133" s="62" t="s">
        <v>204</v>
      </c>
      <c r="D133" s="62" t="s">
        <v>204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">
      <c r="A134" s="2" t="s">
        <v>106</v>
      </c>
      <c r="B134" s="63">
        <v>-82</v>
      </c>
      <c r="C134" s="63">
        <v>-86</v>
      </c>
      <c r="D134" s="63">
        <v>75</v>
      </c>
      <c r="E134" s="63">
        <v>26</v>
      </c>
      <c r="F134" s="63">
        <v>-7</v>
      </c>
      <c r="G134" s="63">
        <v>-11</v>
      </c>
      <c r="H134" s="3">
        <v>40</v>
      </c>
      <c r="I134" s="3">
        <v>-72</v>
      </c>
    </row>
    <row r="135" spans="1:9" ht="16" thickBot="1" x14ac:dyDescent="0.25">
      <c r="A135" s="6" t="s">
        <v>104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6" thickTop="1" x14ac:dyDescent="0.2">
      <c r="A136" s="12" t="s">
        <v>109</v>
      </c>
      <c r="B136" s="13">
        <f>+I135-I2</f>
        <v>0</v>
      </c>
      <c r="C136" s="13">
        <f t="shared" ref="C136:H136" si="26">+C135-C2</f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">
      <c r="A137" s="1" t="s">
        <v>108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202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203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">
      <c r="A143" s="4" t="s">
        <v>102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110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6" thickTop="1" x14ac:dyDescent="0.2">
      <c r="A147" s="12" t="s">
        <v>109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">
      <c r="A148" s="1" t="s">
        <v>115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205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206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116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117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6" thickTop="1" x14ac:dyDescent="0.2">
      <c r="A158" s="12" t="s">
        <v>109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">
      <c r="A159" s="1" t="s">
        <v>119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202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203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105</v>
      </c>
      <c r="B164" s="3">
        <v>225</v>
      </c>
      <c r="C164" s="3">
        <v>258</v>
      </c>
      <c r="D164" s="55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116</v>
      </c>
      <c r="B165" s="5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106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6" thickBot="1" x14ac:dyDescent="0.25">
      <c r="A168" s="6" t="s">
        <v>120</v>
      </c>
      <c r="B168" s="7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6" thickTop="1" x14ac:dyDescent="0.2">
      <c r="A169" s="12" t="s">
        <v>109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">
      <c r="A170" s="1" t="s">
        <v>121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202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207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116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122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6" thickTop="1" x14ac:dyDescent="0.2">
      <c r="A180" s="12" t="s">
        <v>109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124</v>
      </c>
    </row>
    <row r="183" spans="1:9" x14ac:dyDescent="0.2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41">(D111-C111)/C111</f>
        <v>3.061500948252506E-2</v>
      </c>
      <c r="E183" s="34">
        <f t="shared" si="41"/>
        <v>-2.3725026288117772E-2</v>
      </c>
      <c r="F183" s="34">
        <f t="shared" si="41"/>
        <v>7.0481319421070346E-2</v>
      </c>
      <c r="G183" s="34">
        <f t="shared" si="41"/>
        <v>-8.9171173437303478E-2</v>
      </c>
      <c r="H183" s="34">
        <f t="shared" si="41"/>
        <v>0.18606738470035902</v>
      </c>
      <c r="I183" s="34">
        <v>7.0000000000000007E-2</v>
      </c>
    </row>
    <row r="184" spans="1:9" x14ac:dyDescent="0.2">
      <c r="A184" s="31" t="s">
        <v>111</v>
      </c>
      <c r="B184" s="30">
        <v>0.13</v>
      </c>
      <c r="C184" s="34">
        <f t="shared" ref="C184:H187" si="42">(C112-B112)/B112</f>
        <v>9.3228309428638606E-2</v>
      </c>
      <c r="D184" s="34">
        <f t="shared" si="42"/>
        <v>4.1402301322722872E-2</v>
      </c>
      <c r="E184" s="34">
        <f t="shared" si="42"/>
        <v>-3.7381247418422137E-2</v>
      </c>
      <c r="F184" s="34">
        <f t="shared" si="42"/>
        <v>7.7558463848959452E-2</v>
      </c>
      <c r="G184" s="34">
        <f t="shared" si="42"/>
        <v>-7.1279243404678949E-2</v>
      </c>
      <c r="H184" s="34">
        <f t="shared" si="42"/>
        <v>0.24815092721620752</v>
      </c>
      <c r="I184" s="30">
        <v>0.05</v>
      </c>
    </row>
    <row r="185" spans="1:9" x14ac:dyDescent="0.2">
      <c r="A185" s="31" t="s">
        <v>112</v>
      </c>
      <c r="B185" s="30">
        <v>0.12</v>
      </c>
      <c r="C185" s="34">
        <f t="shared" si="42"/>
        <v>7.6190476190476197E-2</v>
      </c>
      <c r="D185" s="34">
        <f t="shared" si="42"/>
        <v>2.9498525073746312E-2</v>
      </c>
      <c r="E185" s="34">
        <f t="shared" si="42"/>
        <v>1.0642652476463364E-2</v>
      </c>
      <c r="F185" s="34">
        <f t="shared" si="42"/>
        <v>6.5208586472255969E-2</v>
      </c>
      <c r="G185" s="34">
        <f t="shared" si="42"/>
        <v>-0.11806083650190113</v>
      </c>
      <c r="H185" s="34">
        <f t="shared" si="42"/>
        <v>8.3854278939426596E-2</v>
      </c>
      <c r="I185" s="30">
        <v>0.09</v>
      </c>
    </row>
    <row r="186" spans="1:9" x14ac:dyDescent="0.2">
      <c r="A186" s="31" t="s">
        <v>113</v>
      </c>
      <c r="B186" s="30">
        <v>-0.05</v>
      </c>
      <c r="C186" s="34">
        <f t="shared" si="42"/>
        <v>-0.12742718446601942</v>
      </c>
      <c r="D186" s="34">
        <f t="shared" si="42"/>
        <v>-0.10152990264255911</v>
      </c>
      <c r="E186" s="34">
        <f t="shared" si="42"/>
        <v>-7.8947368421052627E-2</v>
      </c>
      <c r="F186" s="34">
        <f t="shared" si="42"/>
        <v>3.3613445378151263E-3</v>
      </c>
      <c r="G186" s="34">
        <f t="shared" si="42"/>
        <v>-0.135678391959799</v>
      </c>
      <c r="H186" s="34">
        <f t="shared" si="42"/>
        <v>-1.7441860465116279E-2</v>
      </c>
      <c r="I186" s="30">
        <v>0.25</v>
      </c>
    </row>
    <row r="187" spans="1:9" x14ac:dyDescent="0.2">
      <c r="A187" s="33" t="s">
        <v>208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42"/>
        <v>0.15959849435382686</v>
      </c>
      <c r="F187" s="34">
        <f t="shared" si="42"/>
        <v>6.1674962129409219E-2</v>
      </c>
      <c r="G187" s="34">
        <f t="shared" si="42"/>
        <v>-4.7390949857317573E-2</v>
      </c>
      <c r="H187" s="34">
        <f t="shared" si="42"/>
        <v>0.22563389322777361</v>
      </c>
      <c r="I187" s="34">
        <v>0.12</v>
      </c>
    </row>
    <row r="188" spans="1:9" x14ac:dyDescent="0.2">
      <c r="A188" s="31" t="s">
        <v>111</v>
      </c>
      <c r="B188" s="30">
        <v>0.16</v>
      </c>
      <c r="C188" s="30">
        <v>0.04</v>
      </c>
      <c r="D188" s="34">
        <f t="shared" ref="D188:H199" si="43">(D116-C116)/C116</f>
        <v>2.9545905215149711E-2</v>
      </c>
      <c r="E188" s="34">
        <f t="shared" si="43"/>
        <v>0.13154853620955315</v>
      </c>
      <c r="F188" s="34">
        <f t="shared" si="43"/>
        <v>7.114893617021277E-2</v>
      </c>
      <c r="G188" s="34">
        <f t="shared" si="43"/>
        <v>-6.3721595423486418E-2</v>
      </c>
      <c r="H188" s="34">
        <f t="shared" si="43"/>
        <v>0.18295994568906992</v>
      </c>
      <c r="I188" s="30">
        <v>0.09</v>
      </c>
    </row>
    <row r="189" spans="1:9" x14ac:dyDescent="0.2">
      <c r="A189" s="31" t="s">
        <v>112</v>
      </c>
      <c r="B189" s="30">
        <v>0.05</v>
      </c>
      <c r="C189" s="30">
        <v>0.02</v>
      </c>
      <c r="D189" s="34">
        <f t="shared" si="43"/>
        <v>0.11447184737087017</v>
      </c>
      <c r="E189" s="34">
        <f t="shared" si="43"/>
        <v>0.22755741127348644</v>
      </c>
      <c r="F189" s="34">
        <f t="shared" si="43"/>
        <v>0.05</v>
      </c>
      <c r="G189" s="34">
        <f t="shared" si="43"/>
        <v>-1.101392938127632E-2</v>
      </c>
      <c r="H189" s="34">
        <f t="shared" si="43"/>
        <v>0.30887651490337376</v>
      </c>
      <c r="I189" s="30">
        <v>0.16</v>
      </c>
    </row>
    <row r="190" spans="1:9" x14ac:dyDescent="0.2">
      <c r="A190" s="31" t="s">
        <v>113</v>
      </c>
      <c r="B190" s="30">
        <v>0.08</v>
      </c>
      <c r="C190" s="30">
        <v>-0.04</v>
      </c>
      <c r="D190" s="34">
        <f t="shared" si="43"/>
        <v>1.8617021276595744E-2</v>
      </c>
      <c r="E190" s="34">
        <f t="shared" si="43"/>
        <v>0.11488250652741515</v>
      </c>
      <c r="F190" s="34">
        <f t="shared" si="43"/>
        <v>1.1709601873536301E-2</v>
      </c>
      <c r="G190" s="34">
        <f t="shared" si="43"/>
        <v>-6.9444444444444448E-2</v>
      </c>
      <c r="H190" s="34">
        <f t="shared" si="43"/>
        <v>0.21890547263681592</v>
      </c>
      <c r="I190" s="30">
        <v>0.17</v>
      </c>
    </row>
    <row r="191" spans="1:9" x14ac:dyDescent="0.2">
      <c r="A191" s="33" t="s">
        <v>101</v>
      </c>
      <c r="B191" s="34">
        <v>0.18</v>
      </c>
      <c r="C191" s="34">
        <v>0.23</v>
      </c>
      <c r="D191" s="34">
        <f t="shared" si="43"/>
        <v>0.11941875825627477</v>
      </c>
      <c r="E191" s="34">
        <f t="shared" si="43"/>
        <v>0.21170639603493038</v>
      </c>
      <c r="F191" s="34">
        <f t="shared" si="43"/>
        <v>0.20919361121932217</v>
      </c>
      <c r="G191" s="34">
        <f t="shared" si="43"/>
        <v>7.5869845360824736E-2</v>
      </c>
      <c r="H191" s="34">
        <f t="shared" si="43"/>
        <v>0.24120377301991316</v>
      </c>
      <c r="I191" s="34">
        <v>-0.13</v>
      </c>
    </row>
    <row r="192" spans="1:9" x14ac:dyDescent="0.2">
      <c r="A192" s="31" t="s">
        <v>111</v>
      </c>
      <c r="B192" s="30">
        <v>0.26</v>
      </c>
      <c r="C192" s="30">
        <v>0.28999999999999998</v>
      </c>
      <c r="D192" s="34">
        <f t="shared" si="43"/>
        <v>0.12350904193920739</v>
      </c>
      <c r="E192" s="34">
        <f t="shared" si="43"/>
        <v>0.19726027397260273</v>
      </c>
      <c r="F192" s="34">
        <f t="shared" si="43"/>
        <v>0.21910755148741418</v>
      </c>
      <c r="G192" s="34">
        <f t="shared" si="43"/>
        <v>8.7517597372125763E-2</v>
      </c>
      <c r="H192" s="34">
        <f t="shared" si="43"/>
        <v>0.24012944983818771</v>
      </c>
      <c r="I192" s="30">
        <v>-0.1</v>
      </c>
    </row>
    <row r="193" spans="1:9" x14ac:dyDescent="0.2">
      <c r="A193" s="31" t="s">
        <v>112</v>
      </c>
      <c r="B193" s="30">
        <v>0.06</v>
      </c>
      <c r="C193" s="30">
        <v>0.14000000000000001</v>
      </c>
      <c r="D193" s="34">
        <f t="shared" si="43"/>
        <v>0.12606635071090047</v>
      </c>
      <c r="E193" s="34">
        <f t="shared" si="43"/>
        <v>0.26936026936026936</v>
      </c>
      <c r="F193" s="34">
        <f t="shared" si="43"/>
        <v>0.19893899204244031</v>
      </c>
      <c r="G193" s="34">
        <f t="shared" si="43"/>
        <v>4.8672566371681415E-2</v>
      </c>
      <c r="H193" s="34">
        <f t="shared" si="43"/>
        <v>0.2378691983122363</v>
      </c>
      <c r="I193" s="30">
        <v>-0.21</v>
      </c>
    </row>
    <row r="194" spans="1:9" x14ac:dyDescent="0.2">
      <c r="A194" s="31" t="s">
        <v>113</v>
      </c>
      <c r="B194" s="30">
        <v>0</v>
      </c>
      <c r="C194" s="30">
        <v>0.04</v>
      </c>
      <c r="D194" s="34">
        <f t="shared" si="43"/>
        <v>-1.5267175572519083E-2</v>
      </c>
      <c r="E194" s="34">
        <f t="shared" si="43"/>
        <v>7.7519379844961239E-3</v>
      </c>
      <c r="F194" s="34">
        <f t="shared" si="43"/>
        <v>6.1538461538461542E-2</v>
      </c>
      <c r="G194" s="34">
        <f t="shared" si="43"/>
        <v>7.2463768115942032E-2</v>
      </c>
      <c r="H194" s="34">
        <f t="shared" si="43"/>
        <v>0.31756756756756754</v>
      </c>
      <c r="I194" s="30">
        <v>-0.06</v>
      </c>
    </row>
    <row r="195" spans="1:9" x14ac:dyDescent="0.2">
      <c r="A195" s="33" t="s">
        <v>209</v>
      </c>
      <c r="B195" s="34">
        <v>-0.01</v>
      </c>
      <c r="C195" s="34">
        <v>-0.02</v>
      </c>
      <c r="D195" s="34">
        <f t="shared" si="43"/>
        <v>9.7289784572619872E-2</v>
      </c>
      <c r="E195" s="34">
        <f t="shared" si="43"/>
        <v>9.0563647878404055E-2</v>
      </c>
      <c r="F195" s="34">
        <f t="shared" si="43"/>
        <v>1.7034456058846303E-2</v>
      </c>
      <c r="G195" s="34">
        <f t="shared" si="43"/>
        <v>-4.3014845831747243E-2</v>
      </c>
      <c r="H195" s="34">
        <f t="shared" si="43"/>
        <v>6.2649164677804292E-2</v>
      </c>
      <c r="I195" s="34">
        <v>0.16</v>
      </c>
    </row>
    <row r="196" spans="1:9" x14ac:dyDescent="0.2">
      <c r="A196" s="31" t="s">
        <v>111</v>
      </c>
      <c r="B196" s="30">
        <v>0.01</v>
      </c>
      <c r="C196" s="30">
        <v>4.0000000000000003E-5</v>
      </c>
      <c r="D196" s="34">
        <f t="shared" si="43"/>
        <v>0.12116040955631399</v>
      </c>
      <c r="E196" s="34">
        <f t="shared" si="43"/>
        <v>8.8280060882800604E-2</v>
      </c>
      <c r="F196" s="34">
        <f t="shared" si="43"/>
        <v>1.3146853146853148E-2</v>
      </c>
      <c r="G196" s="34">
        <f t="shared" si="43"/>
        <v>-4.7763666482606291E-2</v>
      </c>
      <c r="H196" s="34">
        <f t="shared" si="43"/>
        <v>6.0887213685126125E-2</v>
      </c>
      <c r="I196" s="30">
        <v>0.17</v>
      </c>
    </row>
    <row r="197" spans="1:9" x14ac:dyDescent="0.2">
      <c r="A197" s="31" t="s">
        <v>112</v>
      </c>
      <c r="B197" s="30">
        <v>-0.06</v>
      </c>
      <c r="C197" s="30">
        <v>-0.06</v>
      </c>
      <c r="D197" s="34">
        <f t="shared" si="43"/>
        <v>6.087735004476276E-2</v>
      </c>
      <c r="E197" s="34">
        <f t="shared" si="43"/>
        <v>0.13670886075949368</v>
      </c>
      <c r="F197" s="34">
        <f t="shared" si="43"/>
        <v>3.5634743875278395E-2</v>
      </c>
      <c r="G197" s="34">
        <f t="shared" si="43"/>
        <v>-2.1505376344086023E-2</v>
      </c>
      <c r="H197" s="34">
        <f t="shared" si="43"/>
        <v>9.4505494505494503E-2</v>
      </c>
      <c r="I197" s="30">
        <v>0.12</v>
      </c>
    </row>
    <row r="198" spans="1:9" x14ac:dyDescent="0.2">
      <c r="A198" s="31" t="s">
        <v>113</v>
      </c>
      <c r="B198" s="30">
        <v>-7.0000000000000007E-2</v>
      </c>
      <c r="C198" s="30">
        <v>-7.0000000000000007E-2</v>
      </c>
      <c r="D198" s="34">
        <f t="shared" si="43"/>
        <v>-1.1111111111111112E-2</v>
      </c>
      <c r="E198" s="34">
        <f t="shared" si="43"/>
        <v>-8.6142322097378279E-2</v>
      </c>
      <c r="F198" s="34">
        <f t="shared" si="43"/>
        <v>-2.8688524590163935E-2</v>
      </c>
      <c r="G198" s="34">
        <f t="shared" si="43"/>
        <v>-9.7046413502109699E-2</v>
      </c>
      <c r="H198" s="34">
        <f t="shared" si="43"/>
        <v>-0.11214953271028037</v>
      </c>
      <c r="I198" s="30">
        <v>0.28000000000000003</v>
      </c>
    </row>
    <row r="199" spans="1:9" x14ac:dyDescent="0.2">
      <c r="A199" s="33" t="s">
        <v>105</v>
      </c>
      <c r="B199" s="34">
        <v>-0.08</v>
      </c>
      <c r="C199" s="34">
        <v>-0.37</v>
      </c>
      <c r="D199" s="34">
        <f t="shared" si="43"/>
        <v>0</v>
      </c>
      <c r="E199" s="34">
        <f t="shared" si="43"/>
        <v>0.20547945205479451</v>
      </c>
      <c r="F199" s="34">
        <f t="shared" si="43"/>
        <v>-0.52272727272727271</v>
      </c>
      <c r="G199" s="34">
        <f t="shared" si="43"/>
        <v>-0.2857142857142857</v>
      </c>
      <c r="H199" s="34">
        <f t="shared" si="43"/>
        <v>-0.16666666666666666</v>
      </c>
      <c r="I199" s="34">
        <v>3.02</v>
      </c>
    </row>
    <row r="200" spans="1:9" x14ac:dyDescent="0.2">
      <c r="A200" s="35" t="s">
        <v>102</v>
      </c>
      <c r="B200" s="37"/>
      <c r="C200" s="37"/>
      <c r="D200" s="37"/>
      <c r="E200" s="37"/>
      <c r="F200" s="37"/>
      <c r="G200" s="37"/>
      <c r="H200" s="37"/>
      <c r="I200" s="37">
        <v>0.06</v>
      </c>
    </row>
    <row r="201" spans="1:9" x14ac:dyDescent="0.2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44">(E129-D129)/D129</f>
        <v>-7.6395690499510283E-2</v>
      </c>
      <c r="F201" s="34">
        <f t="shared" si="44"/>
        <v>1.0604453870625663E-2</v>
      </c>
      <c r="G201" s="34">
        <f t="shared" si="44"/>
        <v>-3.1479538300104928E-2</v>
      </c>
      <c r="H201" s="34">
        <f t="shared" si="44"/>
        <v>0.19447453954496208</v>
      </c>
      <c r="I201" s="34">
        <v>7.0000000000000007E-2</v>
      </c>
    </row>
    <row r="202" spans="1:9" x14ac:dyDescent="0.2">
      <c r="A202" s="31" t="s">
        <v>111</v>
      </c>
      <c r="B202" s="47" t="s">
        <v>204</v>
      </c>
      <c r="C202" s="47" t="s">
        <v>204</v>
      </c>
      <c r="D202" s="47" t="s">
        <v>204</v>
      </c>
      <c r="E202" s="47" t="s">
        <v>204</v>
      </c>
      <c r="F202" s="30">
        <f>(F130-E130)/E130</f>
        <v>2.9174425822470516E-2</v>
      </c>
      <c r="G202" s="30">
        <f t="shared" si="44"/>
        <v>-9.6501809408926411E-3</v>
      </c>
      <c r="H202" s="30">
        <f t="shared" si="44"/>
        <v>0.20950060901339829</v>
      </c>
      <c r="I202" s="30">
        <v>0.06</v>
      </c>
    </row>
    <row r="203" spans="1:9" x14ac:dyDescent="0.2">
      <c r="A203" s="31" t="s">
        <v>112</v>
      </c>
      <c r="B203" s="47" t="s">
        <v>204</v>
      </c>
      <c r="C203" s="47" t="s">
        <v>204</v>
      </c>
      <c r="D203" s="47" t="s">
        <v>204</v>
      </c>
      <c r="E203" s="47" t="s">
        <v>204</v>
      </c>
      <c r="F203" s="30">
        <f t="shared" ref="F203:H206" si="45">(F131-E131)/E131</f>
        <v>-0.18055555555555555</v>
      </c>
      <c r="G203" s="30">
        <f t="shared" si="45"/>
        <v>-0.24576271186440679</v>
      </c>
      <c r="H203" s="30">
        <f t="shared" si="45"/>
        <v>0.16853932584269662</v>
      </c>
      <c r="I203" s="30">
        <v>-0.03</v>
      </c>
    </row>
    <row r="204" spans="1:9" x14ac:dyDescent="0.2">
      <c r="A204" s="31" t="s">
        <v>113</v>
      </c>
      <c r="B204" s="47" t="s">
        <v>204</v>
      </c>
      <c r="C204" s="47" t="s">
        <v>204</v>
      </c>
      <c r="D204" s="47" t="s">
        <v>204</v>
      </c>
      <c r="E204" s="47" t="s">
        <v>204</v>
      </c>
      <c r="F204" s="30">
        <f t="shared" si="45"/>
        <v>-0.14285714285714285</v>
      </c>
      <c r="G204" s="30">
        <f t="shared" si="45"/>
        <v>4.1666666666666664E-2</v>
      </c>
      <c r="H204" s="30">
        <f t="shared" si="45"/>
        <v>0.16</v>
      </c>
      <c r="I204" s="30">
        <v>-0.16</v>
      </c>
    </row>
    <row r="205" spans="1:9" x14ac:dyDescent="0.2">
      <c r="A205" s="31" t="s">
        <v>118</v>
      </c>
      <c r="B205" s="47" t="s">
        <v>204</v>
      </c>
      <c r="C205" s="47" t="s">
        <v>204</v>
      </c>
      <c r="D205" s="47" t="s">
        <v>204</v>
      </c>
      <c r="E205" s="47" t="s">
        <v>204</v>
      </c>
      <c r="F205" s="30">
        <f t="shared" si="45"/>
        <v>2.9126213592233011E-2</v>
      </c>
      <c r="G205" s="30">
        <f t="shared" si="45"/>
        <v>-0.15094339622641509</v>
      </c>
      <c r="H205" s="30">
        <f t="shared" si="45"/>
        <v>-4.4444444444444446E-2</v>
      </c>
      <c r="I205" s="30">
        <v>0.42</v>
      </c>
    </row>
    <row r="206" spans="1:9" x14ac:dyDescent="0.2">
      <c r="A206" s="29" t="s">
        <v>106</v>
      </c>
      <c r="B206" s="64">
        <v>-0.28000000000000003</v>
      </c>
      <c r="C206" s="64">
        <v>0</v>
      </c>
      <c r="D206" s="64">
        <f>((D134-C134)/-C134)</f>
        <v>1.8720930232558139</v>
      </c>
      <c r="E206" s="64">
        <f>(E134-D134)/D134</f>
        <v>-0.65333333333333332</v>
      </c>
      <c r="F206" s="64">
        <f t="shared" si="45"/>
        <v>-1.2692307692307692</v>
      </c>
      <c r="G206" s="64">
        <f>(G134-F134)/-F134</f>
        <v>-0.5714285714285714</v>
      </c>
      <c r="H206" s="64">
        <f>(H134-G134)/-G134</f>
        <v>4.6363636363636367</v>
      </c>
      <c r="I206" s="30">
        <v>0</v>
      </c>
    </row>
    <row r="207" spans="1:9" ht="16" thickBot="1" x14ac:dyDescent="0.25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46">(E135-D135)/D135</f>
        <v>5.9592430858806403E-2</v>
      </c>
      <c r="F207" s="36">
        <f t="shared" si="46"/>
        <v>7.4731433909388134E-2</v>
      </c>
      <c r="G207" s="36">
        <f t="shared" si="46"/>
        <v>-4.3817266150267146E-2</v>
      </c>
      <c r="H207" s="36">
        <f t="shared" si="46"/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ignoredErrors>
    <ignoredError sqref="K80:R8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="92" workbookViewId="0">
      <selection activeCell="E40" sqref="E40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6" width="39.83203125" customWidth="1"/>
  </cols>
  <sheetData>
    <row r="1" spans="1:16" ht="60" customHeight="1" x14ac:dyDescent="0.25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80" t="s">
        <v>220</v>
      </c>
    </row>
    <row r="2" spans="1:16" x14ac:dyDescent="0.2">
      <c r="A2" s="40" t="s">
        <v>145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P3" s="83" t="s">
        <v>194</v>
      </c>
    </row>
    <row r="4" spans="1:16" x14ac:dyDescent="0.2">
      <c r="A4" s="42" t="s">
        <v>126</v>
      </c>
      <c r="B4" s="47" t="str">
        <f t="shared" ref="B4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0</v>
      </c>
      <c r="K4" s="47">
        <f t="shared" ref="K4" si="11">+IFERROR(K3/J3-1,"nm")</f>
        <v>0</v>
      </c>
      <c r="L4" s="47">
        <f t="shared" ref="L4" si="12">+IFERROR(L3/K3-1,"nm")</f>
        <v>0</v>
      </c>
      <c r="M4" s="47">
        <f t="shared" ref="M4" si="13">+IFERROR(M3/L3-1,"nm")</f>
        <v>0</v>
      </c>
      <c r="N4" s="47">
        <f t="shared" ref="N4" si="14">+IFERROR(N3/M3-1,"nm")</f>
        <v>0</v>
      </c>
    </row>
    <row r="5" spans="1:16" x14ac:dyDescent="0.2">
      <c r="A5" s="1" t="s">
        <v>146</v>
      </c>
      <c r="B5" s="48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  <c r="O5" s="84" t="s">
        <v>221</v>
      </c>
    </row>
    <row r="6" spans="1:16" x14ac:dyDescent="0.2">
      <c r="A6" s="50" t="s">
        <v>129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>
        <v>717</v>
      </c>
      <c r="K6" s="55">
        <v>717</v>
      </c>
      <c r="L6" s="55">
        <v>717</v>
      </c>
      <c r="M6" s="55">
        <v>717</v>
      </c>
      <c r="N6" s="55">
        <v>717</v>
      </c>
      <c r="O6" s="84" t="s">
        <v>221</v>
      </c>
    </row>
    <row r="7" spans="1:16" x14ac:dyDescent="0.2">
      <c r="A7" s="4" t="s">
        <v>131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5">
        <f t="shared" si="15"/>
        <v>6856</v>
      </c>
      <c r="K7" s="5">
        <f t="shared" si="15"/>
        <v>6856</v>
      </c>
      <c r="L7" s="5">
        <f t="shared" si="15"/>
        <v>6856</v>
      </c>
      <c r="M7" s="5">
        <f t="shared" si="15"/>
        <v>6856</v>
      </c>
      <c r="N7" s="5">
        <f t="shared" si="15"/>
        <v>6856</v>
      </c>
    </row>
    <row r="8" spans="1:16" x14ac:dyDescent="0.2">
      <c r="A8" s="42" t="s">
        <v>126</v>
      </c>
      <c r="B8" s="47" t="str">
        <f t="shared" ref="B8" si="16">+IFERROR(B7/A7-1,"nm")</f>
        <v>nm</v>
      </c>
      <c r="C8" s="47">
        <f t="shared" ref="C8" si="17">+IFERROR(C7/B7-1,"nm")</f>
        <v>9.6621781242617555E-2</v>
      </c>
      <c r="D8" s="47">
        <f t="shared" ref="D8" si="18">+IFERROR(D7/C7-1,"nm")</f>
        <v>6.5273588970271357E-2</v>
      </c>
      <c r="E8" s="47">
        <f t="shared" ref="E8" si="19">+IFERROR(E7/D7-1,"nm")</f>
        <v>-0.11445904954499497</v>
      </c>
      <c r="F8" s="47">
        <f t="shared" ref="F8" si="20">+IFERROR(F7/E7-1,"nm")</f>
        <v>0.10755880337976698</v>
      </c>
      <c r="G8" s="47">
        <f t="shared" ref="G8" si="21">+IFERROR(G7/F7-1,"nm")</f>
        <v>-0.38639175257731961</v>
      </c>
      <c r="H8" s="47">
        <f t="shared" ref="H8" si="22">+IFERROR(H7/G7-1,"nm")</f>
        <v>1.32627688172043</v>
      </c>
      <c r="I8" s="47">
        <f t="shared" ref="I8" si="23">+IFERROR(I7/H7-1,"nm")</f>
        <v>-9.67788530983682E-3</v>
      </c>
      <c r="J8" s="47">
        <f t="shared" ref="J8" si="24">+IFERROR(J7/I7-1,"nm")</f>
        <v>0</v>
      </c>
      <c r="K8" s="47">
        <f t="shared" ref="K8" si="25">+IFERROR(K7/J7-1,"nm")</f>
        <v>0</v>
      </c>
      <c r="L8" s="47">
        <f t="shared" ref="L8" si="26">+IFERROR(L7/K7-1,"nm")</f>
        <v>0</v>
      </c>
      <c r="M8" s="47">
        <f t="shared" ref="M8" si="27">+IFERROR(M7/L7-1,"nm")</f>
        <v>0</v>
      </c>
      <c r="N8" s="47">
        <f t="shared" ref="N8" si="28">+IFERROR(N7/M7-1,"nm")</f>
        <v>0</v>
      </c>
    </row>
    <row r="9" spans="1:16" x14ac:dyDescent="0.2">
      <c r="A9" s="42" t="s">
        <v>128</v>
      </c>
      <c r="B9" s="47">
        <f>+IFERROR(B7/B$3,"nm")</f>
        <v>0.13832881278389594</v>
      </c>
      <c r="C9" s="47">
        <f t="shared" ref="C9:N9" si="29">+IFERROR(C7/C$3,"nm")</f>
        <v>0.14337781072399308</v>
      </c>
      <c r="D9" s="47">
        <f t="shared" si="29"/>
        <v>0.14395924308588065</v>
      </c>
      <c r="E9" s="47">
        <f t="shared" si="29"/>
        <v>0.12031211363573921</v>
      </c>
      <c r="F9" s="47">
        <f t="shared" si="29"/>
        <v>0.12398701331901731</v>
      </c>
      <c r="G9" s="47">
        <f t="shared" si="29"/>
        <v>7.9565810229126011E-2</v>
      </c>
      <c r="H9" s="47">
        <f t="shared" si="29"/>
        <v>0.1554402981723472</v>
      </c>
      <c r="I9" s="47">
        <f t="shared" si="29"/>
        <v>0.14677799186469706</v>
      </c>
      <c r="J9" s="47">
        <f t="shared" si="29"/>
        <v>0.14677799186469706</v>
      </c>
      <c r="K9" s="47">
        <f t="shared" si="29"/>
        <v>0.14677799186469706</v>
      </c>
      <c r="L9" s="47">
        <f t="shared" si="29"/>
        <v>0.14677799186469706</v>
      </c>
      <c r="M9" s="47">
        <f t="shared" si="29"/>
        <v>0.14677799186469706</v>
      </c>
      <c r="N9" s="47">
        <f t="shared" si="29"/>
        <v>0.14677799186469706</v>
      </c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v>205</v>
      </c>
      <c r="K10" s="3">
        <v>205</v>
      </c>
      <c r="L10" s="3">
        <v>205</v>
      </c>
      <c r="M10" s="3">
        <v>205</v>
      </c>
      <c r="N10" s="3">
        <v>205</v>
      </c>
      <c r="O10" s="83" t="s">
        <v>216</v>
      </c>
    </row>
    <row r="11" spans="1:16" x14ac:dyDescent="0.2">
      <c r="A11" s="4" t="s">
        <v>147</v>
      </c>
      <c r="B11" s="5">
        <v>4205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>
        <v>6651</v>
      </c>
      <c r="K11" s="5">
        <v>6651</v>
      </c>
      <c r="L11" s="5">
        <v>6651</v>
      </c>
      <c r="M11" s="5">
        <v>6651</v>
      </c>
      <c r="N11" s="5">
        <v>6651</v>
      </c>
    </row>
    <row r="12" spans="1:16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v>605</v>
      </c>
      <c r="K12" s="3">
        <v>605</v>
      </c>
      <c r="L12" s="3">
        <v>605</v>
      </c>
      <c r="M12" s="3">
        <v>605</v>
      </c>
      <c r="N12" s="3">
        <v>605</v>
      </c>
      <c r="O12" s="83" t="s">
        <v>216</v>
      </c>
    </row>
    <row r="13" spans="1:16" x14ac:dyDescent="0.2">
      <c r="A13" s="51" t="s">
        <v>148</v>
      </c>
      <c r="B13" s="56">
        <f>B12/B11</f>
        <v>0.22164090368608799</v>
      </c>
      <c r="C13" s="56">
        <f t="shared" ref="C13:I13" si="30">C12/C11</f>
        <v>0.18667531905688947</v>
      </c>
      <c r="D13" s="56">
        <f t="shared" si="30"/>
        <v>0.13221449038067951</v>
      </c>
      <c r="E13" s="56">
        <f t="shared" si="30"/>
        <v>0.55306358381502885</v>
      </c>
      <c r="F13" s="56">
        <f t="shared" si="30"/>
        <v>0.16079983336804832</v>
      </c>
      <c r="G13" s="56">
        <f t="shared" si="30"/>
        <v>0.12054035330793211</v>
      </c>
      <c r="H13" s="56">
        <f t="shared" si="30"/>
        <v>0.14021918630836211</v>
      </c>
      <c r="I13" s="56">
        <f t="shared" si="30"/>
        <v>9.0963764847391368E-2</v>
      </c>
      <c r="J13" s="79">
        <f t="shared" ref="J13" si="31">+IFERROR(J12/I12-1,"nm")</f>
        <v>0</v>
      </c>
      <c r="K13" s="79">
        <f t="shared" ref="K13" si="32">+IFERROR(K12/J12-1,"nm")</f>
        <v>0</v>
      </c>
      <c r="L13" s="79">
        <f t="shared" ref="L13" si="33">+IFERROR(L12/K12-1,"nm")</f>
        <v>0</v>
      </c>
      <c r="M13" s="79">
        <f t="shared" ref="M13" si="34">+IFERROR(M12/L12-1,"nm")</f>
        <v>0</v>
      </c>
      <c r="N13" s="79">
        <f t="shared" ref="N13" si="35">+IFERROR(N12/M12-1,"nm")</f>
        <v>0</v>
      </c>
    </row>
    <row r="14" spans="1:16" ht="16" thickBot="1" x14ac:dyDescent="0.25">
      <c r="A14" s="6" t="s">
        <v>149</v>
      </c>
      <c r="B14" s="7">
        <f t="shared" ref="B14:H14" si="36">+B12-B13</f>
        <v>931.77835909631392</v>
      </c>
      <c r="C14" s="7">
        <f t="shared" si="36"/>
        <v>862.81332468094308</v>
      </c>
      <c r="D14" s="7">
        <f t="shared" si="36"/>
        <v>645.86778550961935</v>
      </c>
      <c r="E14" s="7">
        <f t="shared" si="36"/>
        <v>2391.4469364161851</v>
      </c>
      <c r="F14" s="7">
        <f t="shared" si="36"/>
        <v>771.83920016663194</v>
      </c>
      <c r="G14" s="7">
        <f t="shared" si="36"/>
        <v>347.87945964669206</v>
      </c>
      <c r="H14" s="7">
        <f t="shared" si="36"/>
        <v>933.8597808136916</v>
      </c>
      <c r="I14" s="7">
        <f>+I12-I13</f>
        <v>604.9090362351526</v>
      </c>
      <c r="J14" s="7">
        <f t="shared" ref="J14:N14" si="37">+J12-J13</f>
        <v>605</v>
      </c>
      <c r="K14" s="7">
        <f t="shared" si="37"/>
        <v>605</v>
      </c>
      <c r="L14" s="7">
        <f t="shared" si="37"/>
        <v>605</v>
      </c>
      <c r="M14" s="7">
        <f t="shared" si="37"/>
        <v>605</v>
      </c>
      <c r="N14" s="7">
        <f t="shared" si="37"/>
        <v>605</v>
      </c>
    </row>
    <row r="15" spans="1:16" ht="16" thickTop="1" x14ac:dyDescent="0.2">
      <c r="A15" t="s">
        <v>150</v>
      </c>
      <c r="B15" s="8">
        <f>Historicals!B18</f>
        <v>1769</v>
      </c>
      <c r="C15" s="8">
        <f>Historicals!C18</f>
        <v>1743</v>
      </c>
      <c r="D15" s="8">
        <f>Historicals!D18</f>
        <v>1692</v>
      </c>
      <c r="E15" s="8">
        <f>Historicals!E18</f>
        <v>1659</v>
      </c>
      <c r="F15" s="8">
        <f>Historicals!F18</f>
        <v>1618</v>
      </c>
      <c r="G15" s="8">
        <f>Historicals!G18</f>
        <v>1591</v>
      </c>
      <c r="H15" s="8">
        <f>Historicals!H18</f>
        <v>1609.4</v>
      </c>
      <c r="I15" s="8">
        <f>Historicals!I18</f>
        <v>1610.8</v>
      </c>
      <c r="J15" s="8">
        <f>I15</f>
        <v>1610.8</v>
      </c>
      <c r="K15" s="8">
        <f t="shared" ref="K15:N15" si="38">J15</f>
        <v>1610.8</v>
      </c>
      <c r="L15" s="8">
        <f t="shared" si="38"/>
        <v>1610.8</v>
      </c>
      <c r="M15" s="8">
        <f t="shared" si="38"/>
        <v>1610.8</v>
      </c>
      <c r="N15" s="8">
        <f t="shared" si="38"/>
        <v>1610.8</v>
      </c>
      <c r="P15" s="83" t="s">
        <v>195</v>
      </c>
    </row>
    <row r="16" spans="1:16" x14ac:dyDescent="0.2">
      <c r="A16" t="s">
        <v>151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f>I16</f>
        <v>3.75</v>
      </c>
      <c r="K16" s="58">
        <f t="shared" ref="K16:N16" si="39">J16</f>
        <v>3.75</v>
      </c>
      <c r="L16" s="58">
        <f t="shared" si="39"/>
        <v>3.75</v>
      </c>
      <c r="M16" s="58">
        <f t="shared" si="39"/>
        <v>3.75</v>
      </c>
      <c r="N16" s="58">
        <f t="shared" si="39"/>
        <v>3.75</v>
      </c>
    </row>
    <row r="17" spans="1:16" x14ac:dyDescent="0.2">
      <c r="A17" t="s">
        <v>152</v>
      </c>
      <c r="B17" s="58">
        <f>+Historicals!B94/'Three Statements'!B15</f>
        <v>-0.50819672131147542</v>
      </c>
      <c r="C17" s="58">
        <f>+Historicals!C94/'Three Statements'!C15</f>
        <v>-0.58634538152610438</v>
      </c>
      <c r="D17" s="58">
        <f>+Historicals!D94/'Three Statements'!D15</f>
        <v>-0.66962174940898345</v>
      </c>
      <c r="E17" s="58">
        <f>+Historicals!E94/'Three Statements'!E15</f>
        <v>-0.74924653405666064</v>
      </c>
      <c r="F17" s="58">
        <f>+Historicals!F94/'Three Statements'!F15</f>
        <v>-0.82323856613102597</v>
      </c>
      <c r="G17" s="58">
        <f>+Historicals!G94/'Three Statements'!G15</f>
        <v>-0.91263356379635452</v>
      </c>
      <c r="H17" s="58">
        <f>+Historicals!H94/'Three Statements'!H15</f>
        <v>-1.0177705977382876</v>
      </c>
      <c r="I17" s="58">
        <f>+Historicals!I94/'Three Statements'!I15</f>
        <v>-1.1404271169605165</v>
      </c>
      <c r="J17" s="58">
        <v>-1.1399999999999999</v>
      </c>
      <c r="K17" s="58">
        <v>-1.1399999999999999</v>
      </c>
      <c r="L17" s="58">
        <v>-1.1399999999999999</v>
      </c>
      <c r="M17" s="58">
        <v>-1.1399999999999999</v>
      </c>
      <c r="N17" s="58">
        <v>-1.1399999999999999</v>
      </c>
      <c r="O17" s="83" t="s">
        <v>217</v>
      </c>
    </row>
    <row r="18" spans="1:16" x14ac:dyDescent="0.2">
      <c r="A18" s="51" t="s">
        <v>126</v>
      </c>
      <c r="B18" s="47" t="str">
        <f t="shared" ref="B18" si="40">+IFERROR(B17/A17-1,"nm")</f>
        <v>nm</v>
      </c>
      <c r="C18" s="47">
        <f t="shared" ref="C18" si="41">+IFERROR(C17/B17-1,"nm")</f>
        <v>0.15377639590620529</v>
      </c>
      <c r="D18" s="47">
        <f t="shared" ref="D18" si="42">+IFERROR(D17/C17-1,"nm")</f>
        <v>0.14202613426600608</v>
      </c>
      <c r="E18" s="47">
        <f t="shared" ref="E18" si="43">+IFERROR(E17/D17-1,"nm")</f>
        <v>0.11891009322495139</v>
      </c>
      <c r="F18" s="47">
        <f t="shared" ref="F18" si="44">+IFERROR(F17/E17-1,"nm")</f>
        <v>9.8755254393702474E-2</v>
      </c>
      <c r="G18" s="47">
        <f t="shared" ref="G18" si="45">+IFERROR(G17/F17-1,"nm")</f>
        <v>0.1085894190859622</v>
      </c>
      <c r="H18" s="47">
        <f t="shared" ref="H18" si="46">+IFERROR(H17/G17-1,"nm")</f>
        <v>0.11520180509753142</v>
      </c>
      <c r="I18" s="47">
        <f t="shared" ref="I18" si="47">+IFERROR(I17/H17-1,"nm")</f>
        <v>0.12051489745803123</v>
      </c>
      <c r="J18" s="79">
        <f t="shared" ref="J18" si="48">+IFERROR(J17/I17-1,"nm")</f>
        <v>-3.7452367991297475E-4</v>
      </c>
      <c r="K18" s="79">
        <f t="shared" ref="K18" si="49">+IFERROR(K17/J17-1,"nm")</f>
        <v>0</v>
      </c>
      <c r="L18" s="79">
        <f t="shared" ref="L18" si="50">+IFERROR(L17/K17-1,"nm")</f>
        <v>0</v>
      </c>
      <c r="M18" s="79">
        <f t="shared" ref="M18" si="51">+IFERROR(M17/L17-1,"nm")</f>
        <v>0</v>
      </c>
      <c r="N18" s="79">
        <f t="shared" ref="N18" si="52">+IFERROR(N17/M17-1,"nm")</f>
        <v>0</v>
      </c>
      <c r="P18" s="83" t="s">
        <v>196</v>
      </c>
    </row>
    <row r="19" spans="1:16" x14ac:dyDescent="0.2">
      <c r="A19" s="51" t="s">
        <v>153</v>
      </c>
      <c r="B19" s="56">
        <f>B17/B14</f>
        <v>-5.4540515601194089E-4</v>
      </c>
      <c r="C19" s="56">
        <f t="shared" ref="C19:N19" si="53">C17/C14</f>
        <v>-6.7957386001534816E-4</v>
      </c>
      <c r="D19" s="56">
        <f t="shared" si="53"/>
        <v>-1.0367783692456826E-3</v>
      </c>
      <c r="E19" s="56">
        <f t="shared" si="53"/>
        <v>-3.1330259628485808E-4</v>
      </c>
      <c r="F19" s="56">
        <f t="shared" si="53"/>
        <v>-1.0665933603181822E-3</v>
      </c>
      <c r="G19" s="56">
        <f t="shared" si="53"/>
        <v>-2.6234189415012582E-3</v>
      </c>
      <c r="H19" s="56">
        <f t="shared" si="53"/>
        <v>-1.0898537646106599E-3</v>
      </c>
      <c r="I19" s="56">
        <f t="shared" si="53"/>
        <v>-1.88528695828109E-3</v>
      </c>
      <c r="J19" s="56">
        <f t="shared" si="53"/>
        <v>-1.8842975206611568E-3</v>
      </c>
      <c r="K19" s="56">
        <f t="shared" si="53"/>
        <v>-1.8842975206611568E-3</v>
      </c>
      <c r="L19" s="56">
        <f t="shared" si="53"/>
        <v>-1.8842975206611568E-3</v>
      </c>
      <c r="M19" s="56">
        <f t="shared" si="53"/>
        <v>-1.8842975206611568E-3</v>
      </c>
      <c r="N19" s="56">
        <f t="shared" si="53"/>
        <v>-1.8842975206611568E-3</v>
      </c>
      <c r="P19" s="83" t="s">
        <v>196</v>
      </c>
    </row>
    <row r="20" spans="1:16" x14ac:dyDescent="0.2">
      <c r="A20" s="52" t="s">
        <v>154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8574</v>
      </c>
      <c r="K21" s="3">
        <v>8574</v>
      </c>
      <c r="L21" s="3">
        <v>8574</v>
      </c>
      <c r="M21" s="3">
        <v>8574</v>
      </c>
      <c r="N21" s="3">
        <v>8574</v>
      </c>
      <c r="O21" s="83" t="s">
        <v>216</v>
      </c>
    </row>
    <row r="22" spans="1:16" x14ac:dyDescent="0.2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6" x14ac:dyDescent="0.2">
      <c r="A23" t="s">
        <v>157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>
        <v>9729</v>
      </c>
      <c r="K23" s="3">
        <v>9729</v>
      </c>
      <c r="L23" s="3">
        <v>9729</v>
      </c>
      <c r="M23" s="3">
        <v>9729</v>
      </c>
      <c r="N23" s="3">
        <v>9729</v>
      </c>
      <c r="O23" s="85" t="s">
        <v>218</v>
      </c>
    </row>
    <row r="24" spans="1:16" x14ac:dyDescent="0.2">
      <c r="A24" s="51" t="s">
        <v>158</v>
      </c>
      <c r="B24" s="56">
        <f>B23/B3</f>
        <v>0.18182412339466031</v>
      </c>
      <c r="C24" s="56">
        <f t="shared" ref="C24:I24" si="54">C23/C3</f>
        <v>0.1818631084754139</v>
      </c>
      <c r="D24" s="56">
        <f t="shared" si="54"/>
        <v>0.19458515283842795</v>
      </c>
      <c r="E24" s="56">
        <f t="shared" si="54"/>
        <v>0.17803665137236585</v>
      </c>
      <c r="F24" s="56">
        <f t="shared" si="54"/>
        <v>0.18615947030702765</v>
      </c>
      <c r="G24" s="56">
        <f t="shared" si="54"/>
        <v>0.21035745795791783</v>
      </c>
      <c r="H24" s="56">
        <f t="shared" si="54"/>
        <v>0.19042166240064665</v>
      </c>
      <c r="I24" s="56">
        <f t="shared" si="54"/>
        <v>0.20828516377649325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</row>
    <row r="25" spans="1:16" x14ac:dyDescent="0.2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6" x14ac:dyDescent="0.2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v>4791</v>
      </c>
      <c r="K26" s="3">
        <v>4791</v>
      </c>
      <c r="L26" s="3">
        <v>4791</v>
      </c>
      <c r="M26" s="3">
        <v>4791</v>
      </c>
      <c r="N26" s="3">
        <v>4791</v>
      </c>
      <c r="O26" s="83" t="s">
        <v>216</v>
      </c>
    </row>
    <row r="27" spans="1:16" x14ac:dyDescent="0.2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v>286</v>
      </c>
      <c r="K27" s="3">
        <v>286</v>
      </c>
      <c r="L27" s="3">
        <v>286</v>
      </c>
      <c r="M27" s="3">
        <v>286</v>
      </c>
      <c r="N27" s="3">
        <v>286</v>
      </c>
      <c r="O27" s="83" t="s">
        <v>216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v>284</v>
      </c>
      <c r="K28" s="3">
        <v>284</v>
      </c>
      <c r="L28" s="3">
        <v>284</v>
      </c>
      <c r="M28" s="3">
        <v>284</v>
      </c>
      <c r="N28" s="3">
        <v>284</v>
      </c>
      <c r="O28" s="83" t="s">
        <v>216</v>
      </c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v>2926</v>
      </c>
      <c r="K29" s="3">
        <v>2926</v>
      </c>
      <c r="L29" s="3">
        <v>2926</v>
      </c>
      <c r="M29" s="3">
        <v>2926</v>
      </c>
      <c r="N29" s="3">
        <v>2926</v>
      </c>
      <c r="O29" s="83" t="s">
        <v>216</v>
      </c>
    </row>
    <row r="30" spans="1:16" x14ac:dyDescent="0.2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v>3821</v>
      </c>
      <c r="K30" s="3">
        <v>3821</v>
      </c>
      <c r="L30" s="3">
        <v>3821</v>
      </c>
      <c r="M30" s="3">
        <v>3821</v>
      </c>
      <c r="N30" s="3">
        <v>3821</v>
      </c>
      <c r="O30" s="83" t="s">
        <v>216</v>
      </c>
    </row>
    <row r="31" spans="1:16" ht="16" thickBot="1" x14ac:dyDescent="0.25">
      <c r="A31" s="6" t="s">
        <v>163</v>
      </c>
      <c r="B31" s="7">
        <f>SUM(B21:B23)+SUM(B25:B30)</f>
        <v>19466</v>
      </c>
      <c r="C31" s="7">
        <f t="shared" ref="C31:I31" si="55">SUM(C21:C23)+SUM(C25:C30)</f>
        <v>19205</v>
      </c>
      <c r="D31" s="7">
        <f t="shared" si="55"/>
        <v>21211</v>
      </c>
      <c r="E31" s="7">
        <f t="shared" si="55"/>
        <v>20257</v>
      </c>
      <c r="F31" s="7">
        <f t="shared" si="55"/>
        <v>21105</v>
      </c>
      <c r="G31" s="7">
        <f t="shared" si="55"/>
        <v>29094</v>
      </c>
      <c r="H31" s="7">
        <f t="shared" si="55"/>
        <v>34904</v>
      </c>
      <c r="I31" s="7">
        <f t="shared" si="55"/>
        <v>36963</v>
      </c>
      <c r="J31" s="7">
        <f t="shared" ref="J31" si="56">SUM(J21:J23)+SUM(J25:J30)</f>
        <v>36963</v>
      </c>
      <c r="K31" s="7">
        <f t="shared" ref="K31" si="57">SUM(K21:K23)+SUM(K25:K30)</f>
        <v>36963</v>
      </c>
      <c r="L31" s="7">
        <f t="shared" ref="L31" si="58">SUM(L21:L23)+SUM(L25:L30)</f>
        <v>36963</v>
      </c>
      <c r="M31" s="7">
        <f t="shared" ref="M31" si="59">SUM(M21:M23)+SUM(M25:M30)</f>
        <v>36963</v>
      </c>
      <c r="N31" s="7">
        <f t="shared" ref="N31" si="60">SUM(N21:N23)+SUM(N25:N30)</f>
        <v>36963</v>
      </c>
    </row>
    <row r="32" spans="1:16" ht="16" thickTop="1" x14ac:dyDescent="0.2">
      <c r="A32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5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5" x14ac:dyDescent="0.2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>
        <v>6862</v>
      </c>
      <c r="K35" s="3">
        <v>6862</v>
      </c>
      <c r="L35" s="3">
        <v>6862</v>
      </c>
      <c r="M35" s="3">
        <v>6862</v>
      </c>
      <c r="N35" s="3">
        <v>6862</v>
      </c>
      <c r="O35" s="83" t="s">
        <v>219</v>
      </c>
    </row>
    <row r="36" spans="1:15" x14ac:dyDescent="0.2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5" x14ac:dyDescent="0.2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>
        <v>2777</v>
      </c>
      <c r="K37" s="3">
        <v>2777</v>
      </c>
      <c r="L37" s="3">
        <v>2777</v>
      </c>
      <c r="M37" s="3">
        <v>2777</v>
      </c>
      <c r="N37" s="3">
        <v>2777</v>
      </c>
    </row>
    <row r="38" spans="1:15" x14ac:dyDescent="0.2">
      <c r="A38" t="s">
        <v>166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5" x14ac:dyDescent="0.2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83" t="s">
        <v>216</v>
      </c>
    </row>
    <row r="41" spans="1:15" x14ac:dyDescent="0.2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v>3476</v>
      </c>
      <c r="K41" s="3">
        <v>3476</v>
      </c>
      <c r="L41" s="3">
        <v>3476</v>
      </c>
      <c r="M41" s="3">
        <v>3476</v>
      </c>
      <c r="N41" s="3">
        <v>3476</v>
      </c>
      <c r="O41" s="83" t="s">
        <v>216</v>
      </c>
    </row>
    <row r="42" spans="1:15" x14ac:dyDescent="0.2">
      <c r="A42" s="2" t="s">
        <v>170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>
        <v>11802</v>
      </c>
      <c r="K42" s="3">
        <v>11802</v>
      </c>
      <c r="L42" s="3">
        <v>11802</v>
      </c>
      <c r="M42" s="3">
        <v>11802</v>
      </c>
      <c r="N42" s="3">
        <v>11802</v>
      </c>
      <c r="O42" s="83" t="s">
        <v>216</v>
      </c>
    </row>
    <row r="43" spans="1:15" ht="16" thickBot="1" x14ac:dyDescent="0.25">
      <c r="A43" s="6" t="s">
        <v>171</v>
      </c>
      <c r="B43" s="7">
        <f>SUM(B33:B42)</f>
        <v>19466</v>
      </c>
      <c r="C43" s="7">
        <f t="shared" ref="C43:N43" si="61">SUM(C33:C42)</f>
        <v>19205</v>
      </c>
      <c r="D43" s="7">
        <f t="shared" si="61"/>
        <v>21211</v>
      </c>
      <c r="E43" s="7">
        <f t="shared" si="61"/>
        <v>20257</v>
      </c>
      <c r="F43" s="7">
        <f t="shared" si="61"/>
        <v>21105</v>
      </c>
      <c r="G43" s="7">
        <f t="shared" si="61"/>
        <v>29094</v>
      </c>
      <c r="H43" s="7">
        <f t="shared" si="61"/>
        <v>34904</v>
      </c>
      <c r="I43" s="7">
        <f t="shared" si="61"/>
        <v>36963</v>
      </c>
      <c r="J43" s="7">
        <f t="shared" si="61"/>
        <v>36963</v>
      </c>
      <c r="K43" s="7">
        <f t="shared" si="61"/>
        <v>36963</v>
      </c>
      <c r="L43" s="7">
        <f t="shared" si="61"/>
        <v>36963</v>
      </c>
      <c r="M43" s="7">
        <f t="shared" si="61"/>
        <v>36963</v>
      </c>
      <c r="N43" s="7">
        <f t="shared" si="61"/>
        <v>36963</v>
      </c>
    </row>
    <row r="44" spans="1:15" ht="16" thickTop="1" x14ac:dyDescent="0.2">
      <c r="A44" s="54" t="s">
        <v>172</v>
      </c>
      <c r="B44" s="54">
        <f>B31-B43</f>
        <v>0</v>
      </c>
      <c r="C44" s="54">
        <f t="shared" ref="C44:N44" si="62">C31-C43</f>
        <v>0</v>
      </c>
      <c r="D44" s="54">
        <f t="shared" si="62"/>
        <v>0</v>
      </c>
      <c r="E44" s="54">
        <f t="shared" si="62"/>
        <v>0</v>
      </c>
      <c r="F44" s="54">
        <f t="shared" si="62"/>
        <v>0</v>
      </c>
      <c r="G44" s="54">
        <f t="shared" si="62"/>
        <v>0</v>
      </c>
      <c r="H44" s="54">
        <f t="shared" si="62"/>
        <v>0</v>
      </c>
      <c r="I44" s="54">
        <f t="shared" si="62"/>
        <v>0</v>
      </c>
      <c r="J44" s="54">
        <f t="shared" si="62"/>
        <v>0</v>
      </c>
      <c r="K44" s="54">
        <f t="shared" si="62"/>
        <v>0</v>
      </c>
      <c r="L44" s="54">
        <f t="shared" si="62"/>
        <v>0</v>
      </c>
      <c r="M44" s="54">
        <f t="shared" si="62"/>
        <v>0</v>
      </c>
      <c r="N44" s="54">
        <f t="shared" si="62"/>
        <v>0</v>
      </c>
    </row>
    <row r="45" spans="1:15" x14ac:dyDescent="0.2">
      <c r="A45" s="52" t="s">
        <v>173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">
      <c r="A46" s="1" t="s">
        <v>131</v>
      </c>
      <c r="B46" s="48">
        <v>4233</v>
      </c>
      <c r="C46" s="48">
        <v>4642</v>
      </c>
      <c r="D46" s="48">
        <v>4945</v>
      </c>
      <c r="E46" s="48">
        <v>4379</v>
      </c>
      <c r="F46" s="48">
        <v>4850</v>
      </c>
      <c r="G46" s="48">
        <v>2976</v>
      </c>
      <c r="H46" s="48">
        <v>6923</v>
      </c>
      <c r="I46" s="48">
        <v>6856</v>
      </c>
      <c r="J46" s="48">
        <v>6856</v>
      </c>
      <c r="K46" s="48">
        <v>6856</v>
      </c>
      <c r="L46" s="48">
        <v>6856</v>
      </c>
      <c r="M46" s="48">
        <v>6856</v>
      </c>
      <c r="N46" s="48">
        <v>6856</v>
      </c>
    </row>
    <row r="47" spans="1:15" x14ac:dyDescent="0.2">
      <c r="A47" t="s">
        <v>129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>
        <v>717</v>
      </c>
      <c r="K47" s="59">
        <v>717</v>
      </c>
      <c r="L47" s="59">
        <v>717</v>
      </c>
      <c r="M47" s="59">
        <v>717</v>
      </c>
      <c r="N47" s="59">
        <v>717</v>
      </c>
    </row>
    <row r="48" spans="1:15" x14ac:dyDescent="0.2">
      <c r="A48" t="s">
        <v>174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4" x14ac:dyDescent="0.2">
      <c r="A49" s="1" t="s">
        <v>175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>
        <v>6046</v>
      </c>
      <c r="K49" s="9">
        <v>6046</v>
      </c>
      <c r="L49" s="9">
        <v>6046</v>
      </c>
      <c r="M49" s="9">
        <v>6046</v>
      </c>
      <c r="N49" s="9">
        <v>6046</v>
      </c>
    </row>
    <row r="50" spans="1:14" x14ac:dyDescent="0.2">
      <c r="A50" t="s">
        <v>176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4" x14ac:dyDescent="0.2">
      <c r="A51" t="s">
        <v>177</v>
      </c>
      <c r="B51" s="3">
        <v>256</v>
      </c>
      <c r="C51" s="3">
        <v>-1580</v>
      </c>
      <c r="D51" s="3">
        <v>-1141</v>
      </c>
      <c r="E51" s="3">
        <v>1482</v>
      </c>
      <c r="F51" s="3">
        <v>562</v>
      </c>
      <c r="G51" s="3">
        <v>-1245</v>
      </c>
      <c r="H51" s="3">
        <v>45</v>
      </c>
      <c r="I51" s="3">
        <v>-1660</v>
      </c>
      <c r="J51" s="3">
        <v>-759.357142857143</v>
      </c>
      <c r="K51" s="3">
        <v>-836.96428571428601</v>
      </c>
      <c r="L51" s="3">
        <v>-914.57142857142901</v>
      </c>
      <c r="M51" s="3">
        <v>-992.17857142857201</v>
      </c>
      <c r="N51" s="3">
        <v>-1069.7857142857099</v>
      </c>
    </row>
    <row r="52" spans="1:14" x14ac:dyDescent="0.2">
      <c r="A52" t="s">
        <v>132</v>
      </c>
      <c r="B52" s="3">
        <v>963</v>
      </c>
      <c r="C52" s="3">
        <v>1143</v>
      </c>
      <c r="D52" s="3">
        <v>1105</v>
      </c>
      <c r="E52" s="3">
        <v>1028</v>
      </c>
      <c r="F52" s="3">
        <v>1119</v>
      </c>
      <c r="G52" s="3">
        <v>1086</v>
      </c>
      <c r="H52" s="3">
        <v>695</v>
      </c>
      <c r="I52" s="3">
        <v>758</v>
      </c>
      <c r="J52" s="3">
        <v>758</v>
      </c>
      <c r="K52" s="3">
        <v>758</v>
      </c>
      <c r="L52" s="3">
        <v>758</v>
      </c>
      <c r="M52" s="3">
        <v>758</v>
      </c>
      <c r="N52" s="3">
        <v>758</v>
      </c>
    </row>
    <row r="53" spans="1:14" x14ac:dyDescent="0.2">
      <c r="A53" s="1" t="s">
        <v>178</v>
      </c>
      <c r="B53" s="9">
        <f>B55+B50-B52</f>
        <v>3770</v>
      </c>
      <c r="C53" s="9">
        <f t="shared" ref="C53:I53" si="63">C55+C50-C52</f>
        <v>2023</v>
      </c>
      <c r="D53" s="9">
        <f t="shared" si="63"/>
        <v>2633</v>
      </c>
      <c r="E53" s="9">
        <f t="shared" si="63"/>
        <v>4052</v>
      </c>
      <c r="F53" s="9">
        <f t="shared" si="63"/>
        <v>4937</v>
      </c>
      <c r="G53" s="9">
        <f t="shared" si="63"/>
        <v>1539</v>
      </c>
      <c r="H53" s="9">
        <f t="shared" si="63"/>
        <v>6255</v>
      </c>
      <c r="I53" s="9">
        <f t="shared" si="63"/>
        <v>4720</v>
      </c>
      <c r="J53" s="9">
        <f t="shared" ref="J53" si="64">J55+J50-J52</f>
        <v>4720</v>
      </c>
      <c r="K53" s="9">
        <f t="shared" ref="K53" si="65">K55+K50-K52</f>
        <v>4720</v>
      </c>
      <c r="L53" s="9">
        <f t="shared" ref="L53" si="66">L55+L50-L52</f>
        <v>4720</v>
      </c>
      <c r="M53" s="9">
        <f t="shared" ref="M53" si="67">M55+M50-M52</f>
        <v>4720</v>
      </c>
      <c r="N53" s="9">
        <f t="shared" ref="N53" si="68">N55+N50-N52</f>
        <v>4720</v>
      </c>
    </row>
    <row r="54" spans="1:14" x14ac:dyDescent="0.2">
      <c r="A54" t="s">
        <v>179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>
        <v>802</v>
      </c>
      <c r="K54" s="3">
        <v>802</v>
      </c>
      <c r="L54" s="3">
        <v>802</v>
      </c>
      <c r="M54" s="3">
        <v>802</v>
      </c>
      <c r="N54" s="3">
        <v>802</v>
      </c>
    </row>
    <row r="55" spans="1:14" x14ac:dyDescent="0.2">
      <c r="A55" s="27" t="s">
        <v>180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4" x14ac:dyDescent="0.2">
      <c r="A56" t="s">
        <v>181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59">
        <v>-1505</v>
      </c>
      <c r="K56" s="59">
        <v>-1505</v>
      </c>
      <c r="L56" s="59">
        <v>-1505</v>
      </c>
      <c r="M56" s="59">
        <v>-1505</v>
      </c>
      <c r="N56" s="59">
        <v>-1505</v>
      </c>
    </row>
    <row r="57" spans="1:14" x14ac:dyDescent="0.2">
      <c r="A57" t="s">
        <v>182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4" x14ac:dyDescent="0.2">
      <c r="A58" s="27" t="s">
        <v>183</v>
      </c>
      <c r="B58" s="26">
        <f>B56+B57</f>
        <v>-175</v>
      </c>
      <c r="C58" s="26">
        <f t="shared" ref="C58:J58" si="69">C56+C57</f>
        <v>-1034</v>
      </c>
      <c r="D58" s="26">
        <f t="shared" si="69"/>
        <v>-1008</v>
      </c>
      <c r="E58" s="26">
        <f t="shared" si="69"/>
        <v>276</v>
      </c>
      <c r="F58" s="26">
        <f t="shared" si="69"/>
        <v>-264</v>
      </c>
      <c r="G58" s="26">
        <f t="shared" si="69"/>
        <v>-1028</v>
      </c>
      <c r="H58" s="26">
        <f t="shared" si="69"/>
        <v>-3800</v>
      </c>
      <c r="I58" s="26">
        <f t="shared" si="69"/>
        <v>-1524</v>
      </c>
      <c r="J58" s="26">
        <f t="shared" si="69"/>
        <v>-1524</v>
      </c>
      <c r="K58" s="26">
        <f>K56+K57</f>
        <v>-1524</v>
      </c>
      <c r="L58" s="26">
        <f t="shared" ref="L58" si="70">L56+L57</f>
        <v>-1524</v>
      </c>
      <c r="M58" s="26">
        <f t="shared" ref="M58" si="71">M56+M57</f>
        <v>-1524</v>
      </c>
      <c r="N58" s="26">
        <f t="shared" ref="N58" si="72">N56+N57</f>
        <v>-1524</v>
      </c>
    </row>
    <row r="59" spans="1:14" x14ac:dyDescent="0.2">
      <c r="A59" t="s">
        <v>184</v>
      </c>
      <c r="B59" s="63">
        <v>0</v>
      </c>
      <c r="C59" s="63">
        <v>981</v>
      </c>
      <c r="D59" s="63">
        <v>1482</v>
      </c>
      <c r="E59" s="63">
        <v>0</v>
      </c>
      <c r="F59" s="63">
        <v>0</v>
      </c>
      <c r="G59" s="63">
        <v>6134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</row>
    <row r="60" spans="1:14" x14ac:dyDescent="0.2">
      <c r="A60" s="51" t="s">
        <v>126</v>
      </c>
      <c r="B60" s="47" t="str">
        <f t="shared" ref="B60" si="73">+IFERROR(B59/A59-1,"nm")</f>
        <v>nm</v>
      </c>
      <c r="C60" s="47" t="str">
        <f t="shared" ref="C60" si="74">+IFERROR(C59/B59-1,"nm")</f>
        <v>nm</v>
      </c>
      <c r="D60" s="47">
        <f t="shared" ref="D60" si="75">+IFERROR(D59/C59-1,"nm")</f>
        <v>0.51070336391437299</v>
      </c>
      <c r="E60" s="47">
        <f t="shared" ref="E60" si="76">+IFERROR(E59/D59-1,"nm")</f>
        <v>-1</v>
      </c>
      <c r="F60" s="47" t="str">
        <f t="shared" ref="F60" si="77">+IFERROR(F59/E59-1,"nm")</f>
        <v>nm</v>
      </c>
      <c r="G60" s="47" t="str">
        <f t="shared" ref="G60" si="78">+IFERROR(G59/F59-1,"nm")</f>
        <v>nm</v>
      </c>
      <c r="H60" s="47">
        <f t="shared" ref="H60" si="79">+IFERROR(H59/G59-1,"nm")</f>
        <v>-1</v>
      </c>
      <c r="I60" s="47" t="str">
        <f t="shared" ref="I60" si="80">+IFERROR(I59/H59-1,"nm")</f>
        <v>nm</v>
      </c>
      <c r="J60" s="47" t="str">
        <f t="shared" ref="J60" si="81">+IFERROR(J59/I59-1,"nm")</f>
        <v>nm</v>
      </c>
      <c r="K60" s="47" t="str">
        <f t="shared" ref="K60" si="82">+IFERROR(K59/J59-1,"nm")</f>
        <v>nm</v>
      </c>
      <c r="L60" s="47" t="str">
        <f t="shared" ref="L60" si="83">+IFERROR(L59/K59-1,"nm")</f>
        <v>nm</v>
      </c>
      <c r="M60" s="47" t="str">
        <f t="shared" ref="M60" si="84">+IFERROR(M59/L59-1,"nm")</f>
        <v>nm</v>
      </c>
      <c r="N60" s="47" t="str">
        <f t="shared" ref="N60" si="85">+IFERROR(N59/M59-1,"nm")</f>
        <v>nm</v>
      </c>
    </row>
    <row r="61" spans="1:14" x14ac:dyDescent="0.2">
      <c r="A61" t="s">
        <v>185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 x14ac:dyDescent="0.2">
      <c r="A62" t="s">
        <v>186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">
      <c r="A63" t="s">
        <v>187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 x14ac:dyDescent="0.2">
      <c r="A64" s="27" t="s">
        <v>188</v>
      </c>
      <c r="B64" s="26">
        <f t="shared" ref="B64:N64" si="86">+SUM(B55:B63)</f>
        <v>3424</v>
      </c>
      <c r="C64" s="26">
        <f t="shared" si="86"/>
        <v>881</v>
      </c>
      <c r="D64" s="26">
        <f t="shared" si="86"/>
        <v>1929.5107033639142</v>
      </c>
      <c r="E64" s="26">
        <f t="shared" si="86"/>
        <v>4179</v>
      </c>
      <c r="F64" s="26">
        <f t="shared" si="86"/>
        <v>3993</v>
      </c>
      <c r="G64" s="26">
        <f t="shared" si="86"/>
        <v>5053</v>
      </c>
      <c r="H64" s="26">
        <f t="shared" si="86"/>
        <v>-2915</v>
      </c>
      <c r="I64" s="26">
        <f t="shared" si="86"/>
        <v>152</v>
      </c>
      <c r="J64" s="26">
        <f t="shared" si="86"/>
        <v>152</v>
      </c>
      <c r="K64" s="26">
        <f t="shared" si="86"/>
        <v>152</v>
      </c>
      <c r="L64" s="26">
        <f t="shared" si="86"/>
        <v>152</v>
      </c>
      <c r="M64" s="26">
        <f t="shared" si="86"/>
        <v>152</v>
      </c>
      <c r="N64" s="26">
        <f t="shared" si="86"/>
        <v>152</v>
      </c>
    </row>
    <row r="65" spans="1:14" x14ac:dyDescent="0.2">
      <c r="A65" t="s">
        <v>189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 x14ac:dyDescent="0.2">
      <c r="A66" s="27" t="s">
        <v>190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>
        <v>-1315</v>
      </c>
      <c r="K66" s="26">
        <v>-1315</v>
      </c>
      <c r="L66" s="26">
        <v>-1315</v>
      </c>
      <c r="M66" s="26">
        <v>-1315</v>
      </c>
      <c r="N66" s="26">
        <v>-1315</v>
      </c>
    </row>
    <row r="67" spans="1:14" x14ac:dyDescent="0.2">
      <c r="A67" t="s">
        <v>191</v>
      </c>
      <c r="B67" s="60">
        <v>2220</v>
      </c>
      <c r="C67" s="60">
        <v>3852</v>
      </c>
      <c r="D67" s="60">
        <v>3138</v>
      </c>
      <c r="E67" s="60">
        <v>3808</v>
      </c>
      <c r="F67" s="60">
        <v>4249</v>
      </c>
      <c r="G67" s="60">
        <v>4466</v>
      </c>
      <c r="H67" s="3">
        <v>8348</v>
      </c>
      <c r="I67" s="3">
        <v>9889</v>
      </c>
      <c r="J67" s="3">
        <v>9889</v>
      </c>
      <c r="K67" s="3">
        <v>9889</v>
      </c>
      <c r="L67" s="3">
        <v>9889</v>
      </c>
      <c r="M67" s="3">
        <v>9889</v>
      </c>
      <c r="N67" s="3">
        <v>9889</v>
      </c>
    </row>
    <row r="68" spans="1:14" ht="16" thickBot="1" x14ac:dyDescent="0.25">
      <c r="A68" s="6" t="s">
        <v>192</v>
      </c>
      <c r="B68" s="61">
        <v>3852</v>
      </c>
      <c r="C68" s="61">
        <v>3138</v>
      </c>
      <c r="D68" s="61">
        <v>3808</v>
      </c>
      <c r="E68" s="61">
        <v>4249</v>
      </c>
      <c r="F68" s="61">
        <v>4466</v>
      </c>
      <c r="G68" s="61">
        <v>8348</v>
      </c>
      <c r="H68" s="7">
        <v>9889</v>
      </c>
      <c r="I68" s="7">
        <v>8574</v>
      </c>
      <c r="J68" s="7">
        <v>8574</v>
      </c>
      <c r="K68" s="7">
        <v>8574</v>
      </c>
      <c r="L68" s="7">
        <v>8574</v>
      </c>
      <c r="M68" s="7">
        <v>8574</v>
      </c>
      <c r="N68" s="7">
        <v>8574</v>
      </c>
    </row>
    <row r="69" spans="1:14" ht="16" thickTop="1" x14ac:dyDescent="0.2">
      <c r="A69" s="1" t="s">
        <v>193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  <ignoredErrors>
    <ignoredError sqref="B35:I36 B42:I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FACA-07EB-7346-9F1E-78B036D2EF30}">
  <dimension ref="A1:O216"/>
  <sheetViews>
    <sheetView zoomScale="75" zoomScaleNormal="90"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136</v>
      </c>
      <c r="B3" s="65">
        <f>B21+B52+B83+B114+B145+B164+B199</f>
        <v>30601</v>
      </c>
      <c r="C3" s="65">
        <f t="shared" ref="C3:N3" si="2">C21+C52+C83+C114+C145+C164+C199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  <c r="O3" t="s">
        <v>139</v>
      </c>
    </row>
    <row r="4" spans="1:15" x14ac:dyDescent="0.2">
      <c r="A4" s="42" t="s">
        <v>126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127</v>
      </c>
      <c r="B5" s="48">
        <f>B35+B66+B97+B128+B147+B182+B201</f>
        <v>4839</v>
      </c>
      <c r="C5" s="48">
        <f>C35+C66+C97+C128+C147+C182+C201</f>
        <v>5291</v>
      </c>
      <c r="D5" s="48">
        <f t="shared" ref="D5:N5" si="5">D35+D66+D97+D128+D147+D182+D201</f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48">
        <f>J35+J66+J97+J128+J147+J182+J201</f>
        <v>7573</v>
      </c>
      <c r="K5" s="48">
        <f t="shared" si="5"/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  <c r="O5" t="s">
        <v>140</v>
      </c>
    </row>
    <row r="6" spans="1:15" x14ac:dyDescent="0.2">
      <c r="A6" s="42" t="s">
        <v>126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128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 x14ac:dyDescent="0.2">
      <c r="A8" s="41" t="s">
        <v>129</v>
      </c>
      <c r="B8" s="48">
        <f>B38+B69+B100+B131+B150+B185+B204</f>
        <v>606</v>
      </c>
      <c r="C8" s="48">
        <f t="shared" ref="C8:N8" si="9">C38+C69+C100+C131+C150+C185+C204</f>
        <v>649</v>
      </c>
      <c r="D8" s="48">
        <f t="shared" si="9"/>
        <v>706</v>
      </c>
      <c r="E8" s="48">
        <f t="shared" si="9"/>
        <v>747</v>
      </c>
      <c r="F8" s="48">
        <f t="shared" si="9"/>
        <v>705</v>
      </c>
      <c r="G8" s="48">
        <f t="shared" si="9"/>
        <v>721</v>
      </c>
      <c r="H8" s="48">
        <f t="shared" si="9"/>
        <v>744</v>
      </c>
      <c r="I8" s="48">
        <f t="shared" si="9"/>
        <v>717</v>
      </c>
      <c r="J8" s="48">
        <f>J38+J69+J100+J131+J150+J185+J204</f>
        <v>717</v>
      </c>
      <c r="K8" s="48">
        <f t="shared" si="9"/>
        <v>717</v>
      </c>
      <c r="L8" s="48">
        <f t="shared" si="9"/>
        <v>717</v>
      </c>
      <c r="M8" s="48">
        <f t="shared" si="9"/>
        <v>717</v>
      </c>
      <c r="N8" s="48">
        <f t="shared" si="9"/>
        <v>717</v>
      </c>
      <c r="O8" t="s">
        <v>141</v>
      </c>
    </row>
    <row r="9" spans="1:15" x14ac:dyDescent="0.2">
      <c r="A9" s="42" t="s">
        <v>126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">
      <c r="A10" s="42" t="s">
        <v>130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2">
      <c r="A11" s="41" t="s">
        <v>131</v>
      </c>
      <c r="B11" s="48">
        <f>B5-B8</f>
        <v>4233</v>
      </c>
      <c r="C11" s="48">
        <f t="shared" ref="C11:N11" si="13">C5-C8</f>
        <v>4642</v>
      </c>
      <c r="D11" s="48">
        <f t="shared" si="13"/>
        <v>4945</v>
      </c>
      <c r="E11" s="48">
        <f t="shared" si="13"/>
        <v>4379</v>
      </c>
      <c r="F11" s="48">
        <f t="shared" si="13"/>
        <v>4850</v>
      </c>
      <c r="G11" s="48">
        <f t="shared" si="13"/>
        <v>2976</v>
      </c>
      <c r="H11" s="48">
        <f t="shared" si="13"/>
        <v>6923</v>
      </c>
      <c r="I11" s="48">
        <f t="shared" si="13"/>
        <v>6856</v>
      </c>
      <c r="J11" s="48">
        <f t="shared" si="13"/>
        <v>6856</v>
      </c>
      <c r="K11" s="48">
        <f t="shared" si="13"/>
        <v>6856</v>
      </c>
      <c r="L11" s="48">
        <f t="shared" si="13"/>
        <v>6856</v>
      </c>
      <c r="M11" s="48">
        <f t="shared" si="13"/>
        <v>6856</v>
      </c>
      <c r="N11" s="48">
        <f t="shared" si="13"/>
        <v>6856</v>
      </c>
      <c r="O11" t="s">
        <v>142</v>
      </c>
    </row>
    <row r="12" spans="1:15" x14ac:dyDescent="0.2">
      <c r="A12" s="42" t="s">
        <v>126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128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2">
      <c r="A14" s="41" t="s">
        <v>132</v>
      </c>
      <c r="B14" s="48">
        <f>B45+B76+B107+B138+B157+B192+B211</f>
        <v>963</v>
      </c>
      <c r="C14" s="48">
        <f t="shared" ref="C14:N14" si="17">C45+C76+C107+C138+C157+C192+C211</f>
        <v>1143</v>
      </c>
      <c r="D14" s="48">
        <f t="shared" si="17"/>
        <v>1105</v>
      </c>
      <c r="E14" s="48">
        <f t="shared" si="17"/>
        <v>1028</v>
      </c>
      <c r="F14" s="48">
        <f t="shared" si="17"/>
        <v>1119</v>
      </c>
      <c r="G14" s="48">
        <f t="shared" si="17"/>
        <v>1086</v>
      </c>
      <c r="H14" s="48">
        <f t="shared" si="17"/>
        <v>695</v>
      </c>
      <c r="I14" s="48">
        <f t="shared" si="17"/>
        <v>758</v>
      </c>
      <c r="J14" s="48">
        <f t="shared" si="17"/>
        <v>758</v>
      </c>
      <c r="K14" s="48">
        <f t="shared" si="17"/>
        <v>758</v>
      </c>
      <c r="L14" s="48">
        <f t="shared" si="17"/>
        <v>758</v>
      </c>
      <c r="M14" s="48">
        <f t="shared" si="17"/>
        <v>758</v>
      </c>
      <c r="N14" s="48">
        <f t="shared" si="17"/>
        <v>758</v>
      </c>
      <c r="O14" t="s">
        <v>143</v>
      </c>
    </row>
    <row r="15" spans="1:15" x14ac:dyDescent="0.2">
      <c r="A15" s="42" t="s">
        <v>126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130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138</v>
      </c>
      <c r="B17" s="48">
        <f>B48+B79+B110+B141+B160+B195+B214</f>
        <v>3011</v>
      </c>
      <c r="C17" s="48">
        <f t="shared" ref="C17:N17" si="21">C48+C79+C110+C141+C160+C195+C214</f>
        <v>3520</v>
      </c>
      <c r="D17" s="48">
        <f t="shared" si="21"/>
        <v>3989</v>
      </c>
      <c r="E17" s="48">
        <f t="shared" si="21"/>
        <v>4454</v>
      </c>
      <c r="F17" s="48">
        <f t="shared" si="21"/>
        <v>4744</v>
      </c>
      <c r="G17" s="48">
        <f t="shared" si="21"/>
        <v>4866</v>
      </c>
      <c r="H17" s="48">
        <f t="shared" si="21"/>
        <v>4904</v>
      </c>
      <c r="I17" s="48">
        <f t="shared" si="21"/>
        <v>4791</v>
      </c>
      <c r="J17" s="48">
        <f t="shared" si="21"/>
        <v>4791</v>
      </c>
      <c r="K17" s="48">
        <f t="shared" si="21"/>
        <v>4791</v>
      </c>
      <c r="L17" s="48">
        <f t="shared" si="21"/>
        <v>4791</v>
      </c>
      <c r="M17" s="48">
        <f t="shared" si="21"/>
        <v>4791</v>
      </c>
      <c r="N17" s="48">
        <f t="shared" si="21"/>
        <v>4791</v>
      </c>
      <c r="O17" t="s">
        <v>144</v>
      </c>
    </row>
    <row r="18" spans="1:15" x14ac:dyDescent="0.2">
      <c r="A18" s="42" t="s">
        <v>126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130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+[1]Historicals!A111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133</v>
      </c>
      <c r="B21" s="65">
        <f>Historicals!B111</f>
        <v>13740</v>
      </c>
      <c r="C21" s="65">
        <f>Historicals!C111</f>
        <v>14764</v>
      </c>
      <c r="D21" s="65">
        <f>Historicals!D111</f>
        <v>15216</v>
      </c>
      <c r="E21" s="65">
        <f>Historicals!E111</f>
        <v>14855</v>
      </c>
      <c r="F21" s="65">
        <f>Historicals!F111</f>
        <v>15902</v>
      </c>
      <c r="G21" s="65">
        <f>Historicals!G111</f>
        <v>14484</v>
      </c>
      <c r="H21" s="65">
        <f>Historicals!H111</f>
        <v>17179</v>
      </c>
      <c r="I21" s="65">
        <f>Historicals!I111</f>
        <v>18353</v>
      </c>
      <c r="J21" s="65">
        <f>+SUM(J23+J27+J31)</f>
        <v>18353</v>
      </c>
      <c r="K21" s="65">
        <f t="shared" ref="K21:N21" si="25">+SUM(K23+K27+K31)</f>
        <v>18353</v>
      </c>
      <c r="L21" s="65">
        <f t="shared" si="25"/>
        <v>18353</v>
      </c>
      <c r="M21" s="65">
        <f t="shared" si="25"/>
        <v>18353</v>
      </c>
      <c r="N21" s="65">
        <f t="shared" si="25"/>
        <v>18353</v>
      </c>
    </row>
    <row r="22" spans="1:15" x14ac:dyDescent="0.2">
      <c r="A22" s="44" t="s">
        <v>126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111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126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2">
      <c r="A25" s="44" t="s">
        <v>134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2">
      <c r="A26" s="44" t="s">
        <v>135</v>
      </c>
      <c r="B26" s="47" t="str">
        <f t="shared" ref="B26:H26" si="32">+IFERROR(B24-B25,"nm")</f>
        <v>nm</v>
      </c>
      <c r="C26" s="47">
        <f t="shared" si="32"/>
        <v>-2.7755575615628914E-17</v>
      </c>
      <c r="D26" s="47">
        <f t="shared" si="32"/>
        <v>6.2450045135165055E-17</v>
      </c>
      <c r="E26" s="47">
        <f t="shared" si="32"/>
        <v>-5.5511151231257827E-17</v>
      </c>
      <c r="F26" s="47">
        <f t="shared" si="32"/>
        <v>2.7755575615628914E-17</v>
      </c>
      <c r="G26" s="47">
        <f t="shared" si="32"/>
        <v>0</v>
      </c>
      <c r="H26" s="47">
        <f t="shared" si="32"/>
        <v>-5.5511151231257827E-17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2">
      <c r="A27" s="45" t="s">
        <v>112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2">
      <c r="A28" s="44" t="s">
        <v>126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2">
      <c r="A29" s="44" t="s">
        <v>134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135</v>
      </c>
      <c r="B30" s="47" t="str">
        <f t="shared" ref="B30:H30" si="37">+IFERROR(B28-B29,"nm")</f>
        <v>nm</v>
      </c>
      <c r="C30" s="47">
        <f t="shared" si="37"/>
        <v>3.6190476190476141E-2</v>
      </c>
      <c r="D30" s="47">
        <f t="shared" si="37"/>
        <v>-4.7380141403426806E-5</v>
      </c>
      <c r="E30" s="47">
        <f t="shared" si="37"/>
        <v>-0.1209058837330898</v>
      </c>
      <c r="F30" s="47">
        <f t="shared" si="37"/>
        <v>-5.9403496979567455E-3</v>
      </c>
      <c r="G30" s="47">
        <f t="shared" si="37"/>
        <v>-5.4339241078414716E-2</v>
      </c>
      <c r="H30" s="47">
        <f t="shared" si="37"/>
        <v>-9.9105666749643384E-2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2">
      <c r="A32" s="44" t="s">
        <v>126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2">
      <c r="A33" s="44" t="s">
        <v>134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2">
      <c r="A34" s="44" t="s">
        <v>135</v>
      </c>
      <c r="B34" s="47" t="str">
        <f t="shared" ref="B34:H34" si="42">+IFERROR(B32-B33,"nm")</f>
        <v>nm</v>
      </c>
      <c r="C34" s="47">
        <f t="shared" si="42"/>
        <v>0</v>
      </c>
      <c r="D34" s="47">
        <f t="shared" si="42"/>
        <v>-1.3877787807814457E-17</v>
      </c>
      <c r="E34" s="47">
        <f t="shared" si="42"/>
        <v>-2.7755575615628914E-17</v>
      </c>
      <c r="F34" s="47">
        <f t="shared" si="42"/>
        <v>-1.214306433183765E-17</v>
      </c>
      <c r="G34" s="47">
        <f t="shared" si="42"/>
        <v>-2.7755575615628914E-17</v>
      </c>
      <c r="H34" s="47">
        <f t="shared" si="42"/>
        <v>-3.1225022567582528E-17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2">
      <c r="A35" s="9" t="s">
        <v>127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2">
      <c r="A36" s="46" t="s">
        <v>126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2">
      <c r="A37" s="46" t="s">
        <v>128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2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2">
      <c r="A39" s="46" t="s">
        <v>126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2">
      <c r="A40" s="46" t="s">
        <v>130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2">
      <c r="A41" s="46" t="s">
        <v>137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2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2">
      <c r="A43" s="46" t="s">
        <v>126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2">
      <c r="A44" s="46" t="s">
        <v>128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2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2">
      <c r="A46" s="46" t="s">
        <v>126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2">
      <c r="A47" s="46" t="s">
        <v>130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2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2">
      <c r="A49" s="46" t="s">
        <v>126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2">
      <c r="A50" s="46" t="s">
        <v>130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2">
      <c r="A51" s="43" t="s">
        <v>210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133</v>
      </c>
      <c r="B52" s="65">
        <f>B54+B58+B62</f>
        <v>7126</v>
      </c>
      <c r="C52" s="65">
        <f t="shared" ref="C52:I52" si="71">C54+C58+C62</f>
        <v>7568</v>
      </c>
      <c r="D52" s="65">
        <f t="shared" si="71"/>
        <v>7970</v>
      </c>
      <c r="E52" s="65">
        <f t="shared" si="71"/>
        <v>9242</v>
      </c>
      <c r="F52" s="65">
        <f t="shared" si="71"/>
        <v>9812</v>
      </c>
      <c r="G52" s="65">
        <f t="shared" si="71"/>
        <v>9347</v>
      </c>
      <c r="H52" s="65">
        <f t="shared" si="71"/>
        <v>11456</v>
      </c>
      <c r="I52" s="65">
        <f t="shared" si="71"/>
        <v>12479</v>
      </c>
      <c r="J52" s="65">
        <f>+SUM(J54+J58+J62)</f>
        <v>12479</v>
      </c>
      <c r="K52" s="65">
        <f t="shared" ref="K52:N52" si="72">+SUM(K54+K58+K62)</f>
        <v>12479</v>
      </c>
      <c r="L52" s="65">
        <f t="shared" si="72"/>
        <v>12479</v>
      </c>
      <c r="M52" s="65">
        <f t="shared" si="72"/>
        <v>12479</v>
      </c>
      <c r="N52" s="65">
        <f t="shared" si="72"/>
        <v>12479</v>
      </c>
    </row>
    <row r="53" spans="1:14" x14ac:dyDescent="0.2">
      <c r="A53" s="44" t="s">
        <v>126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 x14ac:dyDescent="0.2">
      <c r="A54" s="45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 x14ac:dyDescent="0.2">
      <c r="A55" s="44" t="s">
        <v>126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 x14ac:dyDescent="0.2">
      <c r="A56" s="44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 x14ac:dyDescent="0.2">
      <c r="A57" s="44" t="s">
        <v>135</v>
      </c>
      <c r="B57" s="47" t="str">
        <f t="shared" ref="B57:H57" si="79">+IFERROR(B55-B56,"nm")</f>
        <v>nm</v>
      </c>
      <c r="C57" s="47">
        <f t="shared" si="79"/>
        <v>3.2294280246651076E-2</v>
      </c>
      <c r="D57" s="47">
        <f t="shared" si="79"/>
        <v>-4.5409478485033961E-4</v>
      </c>
      <c r="E57" s="47">
        <f t="shared" si="79"/>
        <v>-4.514637904468044E-4</v>
      </c>
      <c r="F57" s="47">
        <f t="shared" si="79"/>
        <v>1.4893617021267958E-4</v>
      </c>
      <c r="G57" s="47">
        <f t="shared" si="79"/>
        <v>2.7840457651356898E-4</v>
      </c>
      <c r="H57" s="47">
        <f t="shared" si="79"/>
        <v>-4.0054310929960035E-5</v>
      </c>
      <c r="I57" s="47">
        <f>+IFERROR(I55-I56,"nm")</f>
        <v>-3.0028694404591022E-2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 x14ac:dyDescent="0.2">
      <c r="A58" s="45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2">
      <c r="A59" s="44" t="s">
        <v>126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 x14ac:dyDescent="0.2">
      <c r="A60" s="44" t="s">
        <v>134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 x14ac:dyDescent="0.2">
      <c r="A61" s="44" t="s">
        <v>135</v>
      </c>
      <c r="B61" s="47" t="str">
        <f t="shared" ref="B61:H61" si="84">+IFERROR(B59-B60,"nm")</f>
        <v>nm</v>
      </c>
      <c r="C61" s="47">
        <f t="shared" si="84"/>
        <v>2.7781569965870351E-2</v>
      </c>
      <c r="D61" s="47">
        <f t="shared" si="84"/>
        <v>4.7184737087012374E-4</v>
      </c>
      <c r="E61" s="47">
        <f t="shared" si="84"/>
        <v>-4.425887265136208E-4</v>
      </c>
      <c r="F61" s="47">
        <f t="shared" si="84"/>
        <v>4.163336342344337E-17</v>
      </c>
      <c r="G61" s="47">
        <f t="shared" si="84"/>
        <v>-1.3929381276322345E-5</v>
      </c>
      <c r="H61" s="47">
        <f t="shared" si="84"/>
        <v>-1.2348509662635232E-4</v>
      </c>
      <c r="I61" s="47">
        <f>+IFERROR(I59-I60,"nm")</f>
        <v>-2.7117117117117034E-2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 x14ac:dyDescent="0.2">
      <c r="A62" s="45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 x14ac:dyDescent="0.2">
      <c r="A63" s="44" t="s">
        <v>126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 x14ac:dyDescent="0.2">
      <c r="A64" s="44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 x14ac:dyDescent="0.2">
      <c r="A65" s="44" t="s">
        <v>135</v>
      </c>
      <c r="B65" s="47" t="str">
        <f t="shared" ref="B65:H65" si="89">+IFERROR(B63-B64,"nm")</f>
        <v>nm</v>
      </c>
      <c r="C65" s="47">
        <f t="shared" si="89"/>
        <v>5.0752688172043002E-2</v>
      </c>
      <c r="D65" s="47">
        <f t="shared" si="89"/>
        <v>-3.8297872340429737E-4</v>
      </c>
      <c r="E65" s="47">
        <f t="shared" si="89"/>
        <v>-1.1749347258495357E-4</v>
      </c>
      <c r="F65" s="47">
        <f t="shared" si="89"/>
        <v>-2.9039812646368748E-4</v>
      </c>
      <c r="G65" s="47">
        <f t="shared" si="89"/>
        <v>-4.44444444444414E-4</v>
      </c>
      <c r="H65" s="47">
        <f t="shared" si="89"/>
        <v>-9.4527363184188085E-5</v>
      </c>
      <c r="I65" s="47">
        <f>+IFERROR(I63-I64,"nm")</f>
        <v>-1.8979591836734672E-2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 x14ac:dyDescent="0.2">
      <c r="A66" s="9" t="s">
        <v>127</v>
      </c>
      <c r="B66" s="48">
        <f t="shared" ref="B66:I66" si="90">B69+B73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 t="shared" si="90"/>
        <v>3427</v>
      </c>
      <c r="J66" s="48">
        <f>+J52*J68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 x14ac:dyDescent="0.2">
      <c r="A67" s="46" t="s">
        <v>126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 x14ac:dyDescent="0.2">
      <c r="A68" s="46" t="s">
        <v>128</v>
      </c>
      <c r="B68" s="47">
        <f t="shared" ref="B68:I68" si="94">+IFERROR(B66/B$52,"nm")</f>
        <v>0.22607353353915241</v>
      </c>
      <c r="C68" s="47">
        <f t="shared" si="94"/>
        <v>0.24735729386892177</v>
      </c>
      <c r="D68" s="47">
        <f t="shared" si="94"/>
        <v>0.20238393977415309</v>
      </c>
      <c r="E68" s="47">
        <f t="shared" si="94"/>
        <v>0.18426747457260334</v>
      </c>
      <c r="F68" s="47">
        <f t="shared" si="94"/>
        <v>0.21463514064410924</v>
      </c>
      <c r="G68" s="47">
        <f t="shared" si="94"/>
        <v>0.17898791055953783</v>
      </c>
      <c r="H68" s="47">
        <f t="shared" si="94"/>
        <v>0.22442388268156424</v>
      </c>
      <c r="I68" s="47">
        <f t="shared" si="94"/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 x14ac:dyDescent="0.2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 x14ac:dyDescent="0.2">
      <c r="A70" s="46" t="s">
        <v>126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 x14ac:dyDescent="0.2">
      <c r="A71" s="46" t="s">
        <v>130</v>
      </c>
      <c r="B71" s="47">
        <f t="shared" ref="B71:J71" si="99">+IFERROR(B69/B$52,"nm")</f>
        <v>1.2208812798203761E-2</v>
      </c>
      <c r="C71" s="47">
        <f t="shared" si="99"/>
        <v>1.1231501057082453E-2</v>
      </c>
      <c r="D71" s="47">
        <f t="shared" si="99"/>
        <v>1.3299874529485571E-2</v>
      </c>
      <c r="E71" s="47">
        <f t="shared" si="99"/>
        <v>1.2551395801774508E-2</v>
      </c>
      <c r="F71" s="47">
        <f t="shared" si="99"/>
        <v>1.1312678353037097E-2</v>
      </c>
      <c r="G71" s="47">
        <f t="shared" si="99"/>
        <v>1.4122178239007167E-2</v>
      </c>
      <c r="H71" s="47">
        <f t="shared" si="99"/>
        <v>1.1871508379888268E-2</v>
      </c>
      <c r="I71" s="47">
        <f t="shared" si="99"/>
        <v>1.0738039907043834E-2</v>
      </c>
      <c r="J71" s="47">
        <f t="shared" si="99"/>
        <v>1.0738039907043834E-2</v>
      </c>
      <c r="K71" s="47">
        <f t="shared" ref="K71:N71" si="100">+IFERROR(K69/K$21,"nm")</f>
        <v>7.3012586498120199E-3</v>
      </c>
      <c r="L71" s="47">
        <f t="shared" si="100"/>
        <v>7.3012586498120199E-3</v>
      </c>
      <c r="M71" s="47">
        <f t="shared" si="100"/>
        <v>7.3012586498120199E-3</v>
      </c>
      <c r="N71" s="47">
        <f t="shared" si="100"/>
        <v>7.3012586498120199E-3</v>
      </c>
    </row>
    <row r="72" spans="1:14" x14ac:dyDescent="0.2">
      <c r="A72" s="46" t="s">
        <v>137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 x14ac:dyDescent="0.2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 x14ac:dyDescent="0.2">
      <c r="A74" s="46" t="s">
        <v>126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2">
      <c r="A75" s="46" t="s">
        <v>128</v>
      </c>
      <c r="B75" s="47">
        <f>+IFERROR(B73/B$52,"nm")</f>
        <v>0.21386472074094864</v>
      </c>
      <c r="C75" s="47">
        <f t="shared" ref="C75:I75" si="106">+IFERROR(C73/C$52,"nm")</f>
        <v>0.23612579281183932</v>
      </c>
      <c r="D75" s="47">
        <f t="shared" si="106"/>
        <v>0.1890840652446675</v>
      </c>
      <c r="E75" s="47">
        <f t="shared" si="106"/>
        <v>0.17171607877082881</v>
      </c>
      <c r="F75" s="47">
        <f t="shared" si="106"/>
        <v>0.20332246229107215</v>
      </c>
      <c r="G75" s="47">
        <f t="shared" si="106"/>
        <v>0.16486573232053064</v>
      </c>
      <c r="H75" s="47">
        <f t="shared" si="106"/>
        <v>0.21255237430167598</v>
      </c>
      <c r="I75" s="47">
        <f t="shared" si="106"/>
        <v>0.26388332398429359</v>
      </c>
      <c r="J75" s="47">
        <f>+IFERROR(J73/J$52,"nm")</f>
        <v>0.26388332398429359</v>
      </c>
      <c r="K75" s="47">
        <f t="shared" ref="K75:N75" si="107">+IFERROR(K73/K$21,"nm")</f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 x14ac:dyDescent="0.2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 x14ac:dyDescent="0.2">
      <c r="A77" s="46" t="s">
        <v>126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 x14ac:dyDescent="0.2">
      <c r="A78" s="46" t="s">
        <v>130</v>
      </c>
      <c r="B78" s="47">
        <f>+IFERROR(B76/B$52,"nm")</f>
        <v>3.3118158854897557E-2</v>
      </c>
      <c r="C78" s="47">
        <f t="shared" ref="C78:I78" si="111">+IFERROR(C76/C$52,"nm")</f>
        <v>3.0919661733615222E-2</v>
      </c>
      <c r="D78" s="47">
        <f t="shared" si="111"/>
        <v>2.1706398996235884E-2</v>
      </c>
      <c r="E78" s="47">
        <f t="shared" si="111"/>
        <v>2.5968405107119671E-2</v>
      </c>
      <c r="F78" s="47">
        <f t="shared" si="111"/>
        <v>2.3746432939258051E-2</v>
      </c>
      <c r="G78" s="47">
        <f t="shared" si="111"/>
        <v>1.4871081630469669E-2</v>
      </c>
      <c r="H78" s="47">
        <f t="shared" si="111"/>
        <v>1.3355446927374302E-2</v>
      </c>
      <c r="I78" s="47">
        <f t="shared" si="111"/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 x14ac:dyDescent="0.2">
      <c r="A79" s="9" t="s">
        <v>138</v>
      </c>
      <c r="B79" s="66">
        <f>Historicals!B150</f>
        <v>498</v>
      </c>
      <c r="C79" s="66">
        <f>Historicals!C150</f>
        <v>639</v>
      </c>
      <c r="D79" s="66">
        <f>Historicals!D150</f>
        <v>709</v>
      </c>
      <c r="E79" s="66">
        <f>Historicals!E150</f>
        <v>849</v>
      </c>
      <c r="F79" s="66">
        <f>Historicals!F150</f>
        <v>929</v>
      </c>
      <c r="G79" s="66">
        <f>Historicals!G150</f>
        <v>885</v>
      </c>
      <c r="H79" s="66">
        <f>Historicals!H150</f>
        <v>982</v>
      </c>
      <c r="I79" s="66">
        <f>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 x14ac:dyDescent="0.2">
      <c r="A80" s="46" t="s">
        <v>126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 x14ac:dyDescent="0.2">
      <c r="A81" s="46" t="s">
        <v>130</v>
      </c>
      <c r="B81" s="47">
        <f>+IFERROR(B79/B$52,"nm")</f>
        <v>6.9884928431097393E-2</v>
      </c>
      <c r="C81" s="47">
        <f t="shared" ref="C81:I81" si="116">+IFERROR(C79/C$52,"nm")</f>
        <v>8.4434460887949259E-2</v>
      </c>
      <c r="D81" s="47">
        <f t="shared" si="116"/>
        <v>8.8958594730238399E-2</v>
      </c>
      <c r="E81" s="47">
        <f t="shared" si="116"/>
        <v>9.1863233066435832E-2</v>
      </c>
      <c r="F81" s="47">
        <f t="shared" si="116"/>
        <v>9.4679983693436609E-2</v>
      </c>
      <c r="G81" s="47">
        <f t="shared" si="116"/>
        <v>9.4682785920616241E-2</v>
      </c>
      <c r="H81" s="47">
        <f t="shared" si="116"/>
        <v>8.5719273743016758E-2</v>
      </c>
      <c r="I81" s="47">
        <f t="shared" si="116"/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 x14ac:dyDescent="0.2">
      <c r="A82" s="43" t="s">
        <v>211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133</v>
      </c>
      <c r="B83" s="65">
        <f>B85+B89+B93</f>
        <v>3067</v>
      </c>
      <c r="C83" s="65">
        <f t="shared" ref="C83:I83" si="118">C85+C89+C93</f>
        <v>3785</v>
      </c>
      <c r="D83" s="65">
        <f t="shared" si="118"/>
        <v>4237</v>
      </c>
      <c r="E83" s="65">
        <f t="shared" si="118"/>
        <v>5134</v>
      </c>
      <c r="F83" s="65">
        <f t="shared" si="118"/>
        <v>6208</v>
      </c>
      <c r="G83" s="65">
        <f t="shared" si="118"/>
        <v>6679</v>
      </c>
      <c r="H83" s="65">
        <f t="shared" si="118"/>
        <v>8290</v>
      </c>
      <c r="I83" s="65">
        <f t="shared" si="118"/>
        <v>7547</v>
      </c>
      <c r="J83" s="65">
        <f>+SUM(J85+J89+J93)</f>
        <v>7547</v>
      </c>
      <c r="K83" s="65">
        <f t="shared" ref="K83:N83" si="119">+SUM(K85+K89+K93)</f>
        <v>7547</v>
      </c>
      <c r="L83" s="65">
        <f t="shared" si="119"/>
        <v>7547</v>
      </c>
      <c r="M83" s="65">
        <f t="shared" si="119"/>
        <v>7547</v>
      </c>
      <c r="N83" s="65">
        <f t="shared" si="119"/>
        <v>7547</v>
      </c>
    </row>
    <row r="84" spans="1:14" x14ac:dyDescent="0.2">
      <c r="A84" s="44" t="s">
        <v>126</v>
      </c>
      <c r="B84" s="47" t="str">
        <f t="shared" ref="B84:H84" si="120">+IFERROR(B83/A83-1,"nm")</f>
        <v>nm</v>
      </c>
      <c r="C84" s="47">
        <f t="shared" si="120"/>
        <v>0.23410498858819695</v>
      </c>
      <c r="D84" s="47">
        <f t="shared" si="120"/>
        <v>0.11941875825627468</v>
      </c>
      <c r="E84" s="47">
        <f t="shared" si="120"/>
        <v>0.21170639603493036</v>
      </c>
      <c r="F84" s="47">
        <f t="shared" si="120"/>
        <v>0.20919361121932223</v>
      </c>
      <c r="G84" s="47">
        <f t="shared" si="120"/>
        <v>7.5869845360824639E-2</v>
      </c>
      <c r="H84" s="47">
        <f t="shared" si="120"/>
        <v>0.24120377301991325</v>
      </c>
      <c r="I84" s="47">
        <f>+IFERROR(I83/H83-1,"nm")</f>
        <v>-8.9626055488540413E-2</v>
      </c>
      <c r="J84" s="47">
        <f t="shared" ref="J84:N84" si="121">+IFERROR(J83/I83-1,"nm")</f>
        <v>0</v>
      </c>
      <c r="K84" s="47">
        <f t="shared" si="121"/>
        <v>0</v>
      </c>
      <c r="L84" s="47">
        <f t="shared" si="121"/>
        <v>0</v>
      </c>
      <c r="M84" s="47">
        <f t="shared" si="121"/>
        <v>0</v>
      </c>
      <c r="N84" s="47">
        <f t="shared" si="121"/>
        <v>0</v>
      </c>
    </row>
    <row r="85" spans="1:14" x14ac:dyDescent="0.2">
      <c r="A85" s="45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:N85" si="122">+J85*(1+K86)</f>
        <v>5416</v>
      </c>
      <c r="L85" s="3">
        <f t="shared" si="122"/>
        <v>5416</v>
      </c>
      <c r="M85" s="3">
        <f t="shared" si="122"/>
        <v>5416</v>
      </c>
      <c r="N85" s="3">
        <f t="shared" si="122"/>
        <v>5416</v>
      </c>
    </row>
    <row r="86" spans="1:14" x14ac:dyDescent="0.2">
      <c r="A86" s="44" t="s">
        <v>126</v>
      </c>
      <c r="B86" s="47" t="str">
        <f t="shared" ref="B86:H86" si="123">+IFERROR(B85/A85-1,"nm")</f>
        <v>nm</v>
      </c>
      <c r="C86" s="47">
        <f t="shared" si="123"/>
        <v>0.28918650793650791</v>
      </c>
      <c r="D86" s="47">
        <f t="shared" si="123"/>
        <v>0.12350904193920731</v>
      </c>
      <c r="E86" s="47">
        <f t="shared" si="123"/>
        <v>0.19726027397260282</v>
      </c>
      <c r="F86" s="47">
        <f t="shared" si="123"/>
        <v>0.21910755148741412</v>
      </c>
      <c r="G86" s="47">
        <f t="shared" si="123"/>
        <v>8.7517597372125833E-2</v>
      </c>
      <c r="H86" s="47">
        <f t="shared" si="123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4">+K87+K88</f>
        <v>0</v>
      </c>
      <c r="L86" s="47">
        <f t="shared" si="124"/>
        <v>0</v>
      </c>
      <c r="M86" s="47">
        <f t="shared" si="124"/>
        <v>0</v>
      </c>
      <c r="N86" s="47">
        <f t="shared" si="124"/>
        <v>0</v>
      </c>
    </row>
    <row r="87" spans="1:14" x14ac:dyDescent="0.2">
      <c r="A87" s="44" t="s">
        <v>134</v>
      </c>
      <c r="B87" s="67">
        <v>0.26</v>
      </c>
      <c r="C87" s="67">
        <v>0.28999999999999998</v>
      </c>
      <c r="D87" s="67">
        <v>0.124</v>
      </c>
      <c r="E87" s="67">
        <v>0.19700000000000001</v>
      </c>
      <c r="F87" s="67">
        <v>0.219</v>
      </c>
      <c r="G87" s="67">
        <v>8.7999999999999995E-2</v>
      </c>
      <c r="H87" s="67">
        <v>0.24</v>
      </c>
      <c r="I87" s="67">
        <v>-0.1</v>
      </c>
      <c r="J87" s="49">
        <v>0</v>
      </c>
      <c r="K87" s="49">
        <f t="shared" ref="K87:N88" si="125">+J87</f>
        <v>0</v>
      </c>
      <c r="L87" s="49">
        <f t="shared" si="125"/>
        <v>0</v>
      </c>
      <c r="M87" s="49">
        <f t="shared" si="125"/>
        <v>0</v>
      </c>
      <c r="N87" s="49">
        <f t="shared" si="125"/>
        <v>0</v>
      </c>
    </row>
    <row r="88" spans="1:14" x14ac:dyDescent="0.2">
      <c r="A88" s="44" t="s">
        <v>135</v>
      </c>
      <c r="B88" s="47" t="str">
        <f t="shared" ref="B88:H88" si="126">+IFERROR(B86-B87,"nm")</f>
        <v>nm</v>
      </c>
      <c r="C88" s="47">
        <f t="shared" si="126"/>
        <v>-8.134920634920717E-4</v>
      </c>
      <c r="D88" s="47">
        <f t="shared" si="126"/>
        <v>-4.9095806079269E-4</v>
      </c>
      <c r="E88" s="47">
        <f t="shared" si="126"/>
        <v>2.6027397260280916E-4</v>
      </c>
      <c r="F88" s="47">
        <f t="shared" si="126"/>
        <v>1.0755148741412035E-4</v>
      </c>
      <c r="G88" s="47">
        <f t="shared" si="126"/>
        <v>-4.8240262787416222E-4</v>
      </c>
      <c r="H88" s="47">
        <f t="shared" si="126"/>
        <v>1.2944983818763411E-4</v>
      </c>
      <c r="I88" s="47">
        <f>+IFERROR(I86-I87,"nm")</f>
        <v>4.2240779401530953E-2</v>
      </c>
      <c r="J88" s="49">
        <v>0</v>
      </c>
      <c r="K88" s="49">
        <f t="shared" si="125"/>
        <v>0</v>
      </c>
      <c r="L88" s="49">
        <f t="shared" si="125"/>
        <v>0</v>
      </c>
      <c r="M88" s="49">
        <f t="shared" si="125"/>
        <v>0</v>
      </c>
      <c r="N88" s="49">
        <f t="shared" si="125"/>
        <v>0</v>
      </c>
    </row>
    <row r="89" spans="1:14" x14ac:dyDescent="0.2">
      <c r="A89" s="45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:N89" si="127">+J89*(1+K90)</f>
        <v>1938</v>
      </c>
      <c r="L89" s="3">
        <f t="shared" si="127"/>
        <v>1938</v>
      </c>
      <c r="M89" s="3">
        <f t="shared" si="127"/>
        <v>1938</v>
      </c>
      <c r="N89" s="3">
        <f t="shared" si="127"/>
        <v>1938</v>
      </c>
    </row>
    <row r="90" spans="1:14" x14ac:dyDescent="0.2">
      <c r="A90" s="44" t="s">
        <v>126</v>
      </c>
      <c r="B90" s="47" t="str">
        <f t="shared" ref="B90:H90" si="128">+IFERROR(B89/A89-1,"nm")</f>
        <v>nm</v>
      </c>
      <c r="C90" s="47">
        <f t="shared" si="128"/>
        <v>0.14054054054054044</v>
      </c>
      <c r="D90" s="47">
        <f t="shared" si="128"/>
        <v>0.12606635071090055</v>
      </c>
      <c r="E90" s="47">
        <f t="shared" si="128"/>
        <v>0.26936026936026947</v>
      </c>
      <c r="F90" s="47">
        <f t="shared" si="128"/>
        <v>0.19893899204244025</v>
      </c>
      <c r="G90" s="47">
        <f t="shared" si="128"/>
        <v>4.8672566371681381E-2</v>
      </c>
      <c r="H90" s="47">
        <f t="shared" si="128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9">+K91+K92</f>
        <v>0</v>
      </c>
      <c r="L90" s="47">
        <f t="shared" si="129"/>
        <v>0</v>
      </c>
      <c r="M90" s="47">
        <f t="shared" si="129"/>
        <v>0</v>
      </c>
      <c r="N90" s="47">
        <f t="shared" si="129"/>
        <v>0</v>
      </c>
    </row>
    <row r="91" spans="1:14" x14ac:dyDescent="0.2">
      <c r="A91" s="44" t="s">
        <v>134</v>
      </c>
      <c r="B91" s="67">
        <v>0.06</v>
      </c>
      <c r="C91" s="67">
        <v>0.14000000000000001</v>
      </c>
      <c r="D91" s="67">
        <v>0.126</v>
      </c>
      <c r="E91" s="67">
        <v>0.26900000000000002</v>
      </c>
      <c r="F91" s="67">
        <v>0.19900000000000001</v>
      </c>
      <c r="G91" s="67">
        <v>4.9000000000000002E-2</v>
      </c>
      <c r="H91" s="67">
        <v>0.23799999999999999</v>
      </c>
      <c r="I91" s="67">
        <v>-0.21</v>
      </c>
      <c r="J91" s="49">
        <v>0</v>
      </c>
      <c r="K91" s="49">
        <f t="shared" ref="K91:N92" si="130">+J91</f>
        <v>0</v>
      </c>
      <c r="L91" s="49">
        <f t="shared" si="130"/>
        <v>0</v>
      </c>
      <c r="M91" s="49">
        <f t="shared" si="130"/>
        <v>0</v>
      </c>
      <c r="N91" s="49">
        <f t="shared" si="130"/>
        <v>0</v>
      </c>
    </row>
    <row r="92" spans="1:14" x14ac:dyDescent="0.2">
      <c r="A92" s="44" t="s">
        <v>135</v>
      </c>
      <c r="B92" s="47" t="str">
        <f t="shared" ref="B92:H92" si="131">+IFERROR(B90-B91,"nm")</f>
        <v>nm</v>
      </c>
      <c r="C92" s="47">
        <f t="shared" si="131"/>
        <v>5.40540540540424E-4</v>
      </c>
      <c r="D92" s="47">
        <f t="shared" si="131"/>
        <v>6.6350710900553445E-5</v>
      </c>
      <c r="E92" s="47">
        <f t="shared" si="131"/>
        <v>3.6026936026944956E-4</v>
      </c>
      <c r="F92" s="47">
        <f t="shared" si="131"/>
        <v>-6.1007957559755521E-5</v>
      </c>
      <c r="G92" s="47">
        <f t="shared" si="131"/>
        <v>-3.2743362831862133E-4</v>
      </c>
      <c r="H92" s="47">
        <f t="shared" si="131"/>
        <v>-1.3080168776369305E-4</v>
      </c>
      <c r="I92" s="47">
        <f>+IFERROR(I90-I91,"nm")</f>
        <v>3.5734980826587132E-2</v>
      </c>
      <c r="J92" s="49">
        <v>0</v>
      </c>
      <c r="K92" s="49">
        <f t="shared" si="130"/>
        <v>0</v>
      </c>
      <c r="L92" s="49">
        <f t="shared" si="130"/>
        <v>0</v>
      </c>
      <c r="M92" s="49">
        <f t="shared" si="130"/>
        <v>0</v>
      </c>
      <c r="N92" s="49">
        <f t="shared" si="130"/>
        <v>0</v>
      </c>
    </row>
    <row r="93" spans="1:14" x14ac:dyDescent="0.2">
      <c r="A93" s="45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:N93" si="132">+J93*(1+K94)</f>
        <v>193</v>
      </c>
      <c r="L93" s="3">
        <f t="shared" si="132"/>
        <v>193</v>
      </c>
      <c r="M93" s="3">
        <f t="shared" si="132"/>
        <v>193</v>
      </c>
      <c r="N93" s="3">
        <f t="shared" si="132"/>
        <v>193</v>
      </c>
    </row>
    <row r="94" spans="1:14" x14ac:dyDescent="0.2">
      <c r="A94" s="44" t="s">
        <v>126</v>
      </c>
      <c r="B94" s="47" t="str">
        <f t="shared" ref="B94:H94" si="133">+IFERROR(B93/A93-1,"nm")</f>
        <v>nm</v>
      </c>
      <c r="C94" s="47">
        <f t="shared" si="133"/>
        <v>3.9682539682539764E-2</v>
      </c>
      <c r="D94" s="47">
        <f t="shared" si="133"/>
        <v>-1.5267175572519109E-2</v>
      </c>
      <c r="E94" s="47">
        <f t="shared" si="133"/>
        <v>7.7519379844961378E-3</v>
      </c>
      <c r="F94" s="47">
        <f t="shared" si="133"/>
        <v>6.1538461538461542E-2</v>
      </c>
      <c r="G94" s="47">
        <f t="shared" si="133"/>
        <v>7.2463768115942129E-2</v>
      </c>
      <c r="H94" s="47">
        <f t="shared" si="133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4">+K95+K96</f>
        <v>0</v>
      </c>
      <c r="L94" s="47">
        <f t="shared" si="134"/>
        <v>0</v>
      </c>
      <c r="M94" s="47">
        <f t="shared" si="134"/>
        <v>0</v>
      </c>
      <c r="N94" s="47">
        <f t="shared" si="134"/>
        <v>0</v>
      </c>
    </row>
    <row r="95" spans="1:14" x14ac:dyDescent="0.2">
      <c r="A95" s="44" t="s">
        <v>134</v>
      </c>
      <c r="B95" s="67">
        <v>0</v>
      </c>
      <c r="C95" s="67">
        <v>0.04</v>
      </c>
      <c r="D95" s="67">
        <v>-1.4999999999999999E-2</v>
      </c>
      <c r="E95" s="67">
        <v>8.0000000000000002E-3</v>
      </c>
      <c r="F95" s="67">
        <v>6.2E-2</v>
      </c>
      <c r="G95" s="67">
        <v>7.1999999999999995E-2</v>
      </c>
      <c r="H95" s="67">
        <v>0.318</v>
      </c>
      <c r="I95" s="67">
        <v>-0.06</v>
      </c>
      <c r="J95" s="49">
        <v>0</v>
      </c>
      <c r="K95" s="49">
        <f t="shared" ref="K95:N96" si="135">+J95</f>
        <v>0</v>
      </c>
      <c r="L95" s="49">
        <f t="shared" si="135"/>
        <v>0</v>
      </c>
      <c r="M95" s="49">
        <f t="shared" si="135"/>
        <v>0</v>
      </c>
      <c r="N95" s="49">
        <f t="shared" si="135"/>
        <v>0</v>
      </c>
    </row>
    <row r="96" spans="1:14" x14ac:dyDescent="0.2">
      <c r="A96" s="44" t="s">
        <v>135</v>
      </c>
      <c r="B96" s="47" t="str">
        <f t="shared" ref="B96:H96" si="136">+IFERROR(B94-B95,"nm")</f>
        <v>nm</v>
      </c>
      <c r="C96" s="47">
        <f t="shared" si="136"/>
        <v>-3.1746031746023723E-4</v>
      </c>
      <c r="D96" s="47">
        <f t="shared" si="136"/>
        <v>-2.6717557251910995E-4</v>
      </c>
      <c r="E96" s="47">
        <f t="shared" si="136"/>
        <v>-2.4806201550386237E-4</v>
      </c>
      <c r="F96" s="47">
        <f t="shared" si="136"/>
        <v>-4.6153846153845768E-4</v>
      </c>
      <c r="G96" s="47">
        <f t="shared" si="136"/>
        <v>4.6376811594213418E-4</v>
      </c>
      <c r="H96" s="47">
        <f t="shared" si="136"/>
        <v>-4.3243243243246132E-4</v>
      </c>
      <c r="I96" s="47">
        <f>+IFERROR(I94-I95,"nm")</f>
        <v>4.9743589743589778E-2</v>
      </c>
      <c r="J96" s="49">
        <v>0</v>
      </c>
      <c r="K96" s="49">
        <f t="shared" si="135"/>
        <v>0</v>
      </c>
      <c r="L96" s="49">
        <f t="shared" si="135"/>
        <v>0</v>
      </c>
      <c r="M96" s="49">
        <f t="shared" si="135"/>
        <v>0</v>
      </c>
      <c r="N96" s="49">
        <f t="shared" si="135"/>
        <v>0</v>
      </c>
    </row>
    <row r="97" spans="1:14" x14ac:dyDescent="0.2">
      <c r="A97" s="9" t="s">
        <v>127</v>
      </c>
      <c r="B97" s="48">
        <f t="shared" ref="B97:I97" si="137">B100+B104</f>
        <v>1039</v>
      </c>
      <c r="C97" s="48">
        <f t="shared" si="137"/>
        <v>1420</v>
      </c>
      <c r="D97" s="48">
        <f t="shared" si="137"/>
        <v>1561</v>
      </c>
      <c r="E97" s="48">
        <f t="shared" si="137"/>
        <v>1863</v>
      </c>
      <c r="F97" s="48">
        <f t="shared" si="137"/>
        <v>2426</v>
      </c>
      <c r="G97" s="48">
        <f t="shared" si="137"/>
        <v>2534</v>
      </c>
      <c r="H97" s="48">
        <f t="shared" si="137"/>
        <v>3289</v>
      </c>
      <c r="I97" s="48">
        <f t="shared" si="137"/>
        <v>2406</v>
      </c>
      <c r="J97" s="48">
        <f>+J83*J99</f>
        <v>2406</v>
      </c>
      <c r="K97" s="48">
        <f t="shared" ref="K97:N97" si="138">+K83*K99</f>
        <v>2406</v>
      </c>
      <c r="L97" s="48">
        <f t="shared" si="138"/>
        <v>2406</v>
      </c>
      <c r="M97" s="48">
        <f t="shared" si="138"/>
        <v>2406</v>
      </c>
      <c r="N97" s="48">
        <f t="shared" si="138"/>
        <v>2406</v>
      </c>
    </row>
    <row r="98" spans="1:14" x14ac:dyDescent="0.2">
      <c r="A98" s="46" t="s">
        <v>126</v>
      </c>
      <c r="B98" s="47" t="str">
        <f t="shared" ref="B98:H98" si="139">+IFERROR(B97/A97-1,"nm")</f>
        <v>nm</v>
      </c>
      <c r="C98" s="47">
        <f t="shared" si="139"/>
        <v>0.36669874879692022</v>
      </c>
      <c r="D98" s="47">
        <f t="shared" si="139"/>
        <v>9.9295774647887303E-2</v>
      </c>
      <c r="E98" s="47">
        <f t="shared" si="139"/>
        <v>0.19346572709801402</v>
      </c>
      <c r="F98" s="47">
        <f t="shared" si="139"/>
        <v>0.3022007514761138</v>
      </c>
      <c r="G98" s="47">
        <f t="shared" si="139"/>
        <v>4.4517724649629109E-2</v>
      </c>
      <c r="H98" s="47">
        <f t="shared" si="139"/>
        <v>0.29794790844514596</v>
      </c>
      <c r="I98" s="47">
        <f>+IFERROR(I97/H97-1,"nm")</f>
        <v>-0.26847065977500761</v>
      </c>
      <c r="J98" s="47">
        <f t="shared" ref="J98:N98" si="140">+IFERROR(J97/I97-1,"nm")</f>
        <v>0</v>
      </c>
      <c r="K98" s="47">
        <f t="shared" si="140"/>
        <v>0</v>
      </c>
      <c r="L98" s="47">
        <f t="shared" si="140"/>
        <v>0</v>
      </c>
      <c r="M98" s="47">
        <f t="shared" si="140"/>
        <v>0</v>
      </c>
      <c r="N98" s="47">
        <f t="shared" si="140"/>
        <v>0</v>
      </c>
    </row>
    <row r="99" spans="1:14" x14ac:dyDescent="0.2">
      <c r="A99" s="46" t="s">
        <v>128</v>
      </c>
      <c r="B99" s="47">
        <f>+IFERROR(B97/B$83,"nm")</f>
        <v>0.33876752526899251</v>
      </c>
      <c r="C99" s="47">
        <f t="shared" ref="C99:I99" si="141">+IFERROR(C97/C$83,"nm")</f>
        <v>0.37516512549537651</v>
      </c>
      <c r="D99" s="47">
        <f t="shared" si="141"/>
        <v>0.36842105263157893</v>
      </c>
      <c r="E99" s="47">
        <f t="shared" si="141"/>
        <v>0.36287495130502534</v>
      </c>
      <c r="F99" s="47">
        <f t="shared" si="141"/>
        <v>0.3907860824742268</v>
      </c>
      <c r="G99" s="47">
        <f t="shared" si="141"/>
        <v>0.37939811349004343</v>
      </c>
      <c r="H99" s="47">
        <f t="shared" si="141"/>
        <v>0.39674306393244874</v>
      </c>
      <c r="I99" s="47">
        <f t="shared" si="141"/>
        <v>0.31880217304889358</v>
      </c>
      <c r="J99" s="49">
        <f>+I99</f>
        <v>0.31880217304889358</v>
      </c>
      <c r="K99" s="49">
        <f t="shared" ref="K99:N99" si="142">+J99</f>
        <v>0.31880217304889358</v>
      </c>
      <c r="L99" s="49">
        <f t="shared" si="142"/>
        <v>0.31880217304889358</v>
      </c>
      <c r="M99" s="49">
        <f t="shared" si="142"/>
        <v>0.31880217304889358</v>
      </c>
      <c r="N99" s="49">
        <f t="shared" si="142"/>
        <v>0.31880217304889358</v>
      </c>
    </row>
    <row r="100" spans="1:14" x14ac:dyDescent="0.2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3">+K103*K110</f>
        <v>41</v>
      </c>
      <c r="L100" s="48">
        <f t="shared" si="143"/>
        <v>41</v>
      </c>
      <c r="M100" s="48">
        <f t="shared" si="143"/>
        <v>41</v>
      </c>
      <c r="N100" s="48">
        <f t="shared" si="143"/>
        <v>41</v>
      </c>
    </row>
    <row r="101" spans="1:14" x14ac:dyDescent="0.2">
      <c r="A101" s="46" t="s">
        <v>126</v>
      </c>
      <c r="B101" s="47" t="str">
        <f t="shared" ref="B101:H101" si="144">+IFERROR(B100/A100-1,"nm")</f>
        <v>nm</v>
      </c>
      <c r="C101" s="47">
        <f t="shared" si="144"/>
        <v>4.3478260869565188E-2</v>
      </c>
      <c r="D101" s="47">
        <f t="shared" si="144"/>
        <v>0.125</v>
      </c>
      <c r="E101" s="47">
        <f t="shared" si="144"/>
        <v>3.7037037037036979E-2</v>
      </c>
      <c r="F101" s="47">
        <f t="shared" si="144"/>
        <v>-0.1071428571428571</v>
      </c>
      <c r="G101" s="47">
        <f t="shared" si="144"/>
        <v>-0.12</v>
      </c>
      <c r="H101" s="47">
        <f t="shared" si="144"/>
        <v>4.5454545454545414E-2</v>
      </c>
      <c r="I101" s="47">
        <f>+IFERROR(I100/H100-1,"nm")</f>
        <v>-0.10869565217391308</v>
      </c>
      <c r="J101" s="47">
        <f t="shared" ref="J101:N101" si="145">+IFERROR(J100/I100-1,"nm")</f>
        <v>0</v>
      </c>
      <c r="K101" s="47">
        <f t="shared" si="145"/>
        <v>0</v>
      </c>
      <c r="L101" s="47">
        <f t="shared" si="145"/>
        <v>0</v>
      </c>
      <c r="M101" s="47">
        <f t="shared" si="145"/>
        <v>0</v>
      </c>
      <c r="N101" s="47">
        <f t="shared" si="145"/>
        <v>0</v>
      </c>
    </row>
    <row r="102" spans="1:14" x14ac:dyDescent="0.2">
      <c r="A102" s="46" t="s">
        <v>130</v>
      </c>
      <c r="B102" s="47">
        <f>+IFERROR(B100/B$83,"nm")</f>
        <v>1.4998369742419302E-2</v>
      </c>
      <c r="C102" s="47">
        <f t="shared" ref="C102:N102" si="146">+IFERROR(C100/C$83,"nm")</f>
        <v>1.2681638044914135E-2</v>
      </c>
      <c r="D102" s="47">
        <f t="shared" si="146"/>
        <v>1.2744866650932263E-2</v>
      </c>
      <c r="E102" s="47">
        <f t="shared" si="146"/>
        <v>1.090767432800935E-2</v>
      </c>
      <c r="F102" s="47">
        <f t="shared" si="146"/>
        <v>8.0541237113402053E-3</v>
      </c>
      <c r="G102" s="47">
        <f t="shared" si="146"/>
        <v>6.5878125467884411E-3</v>
      </c>
      <c r="H102" s="47">
        <f t="shared" si="146"/>
        <v>5.5488540410132689E-3</v>
      </c>
      <c r="I102" s="47">
        <f t="shared" si="146"/>
        <v>5.4326222340002651E-3</v>
      </c>
      <c r="J102" s="47">
        <f t="shared" si="146"/>
        <v>5.4326222340002651E-3</v>
      </c>
      <c r="K102" s="47">
        <f t="shared" si="146"/>
        <v>5.4326222340002651E-3</v>
      </c>
      <c r="L102" s="47">
        <f t="shared" si="146"/>
        <v>5.4326222340002651E-3</v>
      </c>
      <c r="M102" s="47">
        <f t="shared" si="146"/>
        <v>5.4326222340002651E-3</v>
      </c>
      <c r="N102" s="47">
        <f t="shared" si="146"/>
        <v>5.4326222340002651E-3</v>
      </c>
    </row>
    <row r="103" spans="1:14" x14ac:dyDescent="0.2">
      <c r="A103" s="46" t="s">
        <v>137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 x14ac:dyDescent="0.2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 x14ac:dyDescent="0.2">
      <c r="A105" s="46" t="s">
        <v>126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 x14ac:dyDescent="0.2">
      <c r="A106" s="46" t="s">
        <v>128</v>
      </c>
      <c r="B106" s="47">
        <f>+IFERROR(B104/B$83,"nm")</f>
        <v>0.3237691555265732</v>
      </c>
      <c r="C106" s="47">
        <f t="shared" ref="C106:N106" si="152">+IFERROR(C104/C$83,"nm")</f>
        <v>0.36248348745046233</v>
      </c>
      <c r="D106" s="47">
        <f t="shared" si="152"/>
        <v>0.35567618598064671</v>
      </c>
      <c r="E106" s="47">
        <f t="shared" si="152"/>
        <v>0.35196727697701596</v>
      </c>
      <c r="F106" s="47">
        <f t="shared" si="152"/>
        <v>0.38273195876288657</v>
      </c>
      <c r="G106" s="47">
        <f t="shared" si="152"/>
        <v>0.37281030094325496</v>
      </c>
      <c r="H106" s="47">
        <f t="shared" si="152"/>
        <v>0.39119420989143544</v>
      </c>
      <c r="I106" s="47">
        <f t="shared" si="152"/>
        <v>0.31336955081489332</v>
      </c>
      <c r="J106" s="47">
        <f t="shared" si="152"/>
        <v>0.31336955081489332</v>
      </c>
      <c r="K106" s="47">
        <f t="shared" si="152"/>
        <v>0.31336955081489332</v>
      </c>
      <c r="L106" s="47">
        <f t="shared" si="152"/>
        <v>0.31336955081489332</v>
      </c>
      <c r="M106" s="47">
        <f t="shared" si="152"/>
        <v>0.31336955081489332</v>
      </c>
      <c r="N106" s="47">
        <f t="shared" si="152"/>
        <v>0.31336955081489332</v>
      </c>
    </row>
    <row r="107" spans="1:14" x14ac:dyDescent="0.2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2">
      <c r="A108" s="46" t="s">
        <v>126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2">
      <c r="A109" s="46" t="s">
        <v>130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2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2">
      <c r="A111" s="46" t="s">
        <v>126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2">
      <c r="A112" s="46" t="s">
        <v>130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2">
      <c r="A113" s="68" t="s">
        <v>212</v>
      </c>
      <c r="B113" s="68"/>
      <c r="C113" s="68"/>
      <c r="D113" s="68"/>
      <c r="E113" s="68"/>
      <c r="F113" s="68"/>
      <c r="G113" s="68"/>
      <c r="H113" s="68"/>
      <c r="I113" s="68"/>
      <c r="J113" s="69"/>
      <c r="K113" s="69"/>
      <c r="L113" s="69"/>
      <c r="M113" s="69"/>
      <c r="N113" s="69"/>
    </row>
    <row r="114" spans="1:14" x14ac:dyDescent="0.2">
      <c r="A114" s="9" t="s">
        <v>133</v>
      </c>
      <c r="B114" s="70">
        <f>B116+B120+B124</f>
        <v>4653</v>
      </c>
      <c r="C114" s="70">
        <f t="shared" ref="C114:I114" si="163">C116+C120+C124</f>
        <v>4317</v>
      </c>
      <c r="D114" s="70">
        <f t="shared" si="163"/>
        <v>4737</v>
      </c>
      <c r="E114" s="70">
        <f t="shared" si="163"/>
        <v>5166</v>
      </c>
      <c r="F114" s="70">
        <f t="shared" si="163"/>
        <v>5254</v>
      </c>
      <c r="G114" s="70">
        <f t="shared" si="163"/>
        <v>5028</v>
      </c>
      <c r="H114" s="70">
        <f t="shared" si="163"/>
        <v>5343</v>
      </c>
      <c r="I114" s="70">
        <f t="shared" si="163"/>
        <v>5955</v>
      </c>
      <c r="J114" s="65">
        <f>+SUM(J116+J120+J124)</f>
        <v>5955</v>
      </c>
      <c r="K114" s="65">
        <f t="shared" ref="K114:N114" si="164">+SUM(K116+K120+K124)</f>
        <v>5955</v>
      </c>
      <c r="L114" s="65">
        <f t="shared" si="164"/>
        <v>5955</v>
      </c>
      <c r="M114" s="65">
        <f t="shared" si="164"/>
        <v>5955</v>
      </c>
      <c r="N114" s="65">
        <f t="shared" si="164"/>
        <v>5955</v>
      </c>
    </row>
    <row r="115" spans="1:14" x14ac:dyDescent="0.2">
      <c r="A115" s="44" t="s">
        <v>126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 x14ac:dyDescent="0.2">
      <c r="A116" s="45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5">
        <f>+I116*(1+J117)</f>
        <v>4111</v>
      </c>
      <c r="K116" s="55">
        <f t="shared" ref="K116:N116" si="167">+J116*(1+K117)</f>
        <v>4111</v>
      </c>
      <c r="L116" s="55">
        <f t="shared" si="167"/>
        <v>4111</v>
      </c>
      <c r="M116" s="55">
        <f t="shared" si="167"/>
        <v>4111</v>
      </c>
      <c r="N116" s="55">
        <f t="shared" si="167"/>
        <v>4111</v>
      </c>
    </row>
    <row r="117" spans="1:14" x14ac:dyDescent="0.2">
      <c r="A117" s="44" t="s">
        <v>126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 x14ac:dyDescent="0.2">
      <c r="A118" s="44" t="s">
        <v>134</v>
      </c>
      <c r="B118" s="67">
        <v>0.01</v>
      </c>
      <c r="C118" s="67">
        <v>4.0000000000000003E-5</v>
      </c>
      <c r="D118" s="67">
        <v>0.12116040955631399</v>
      </c>
      <c r="E118" s="67">
        <v>8.8280060882800604E-2</v>
      </c>
      <c r="F118" s="67">
        <v>1.3146853146853148E-2</v>
      </c>
      <c r="G118" s="67">
        <v>-4.7763666482606291E-2</v>
      </c>
      <c r="H118" s="67">
        <v>6.0887213685126125E-2</v>
      </c>
      <c r="I118" s="67">
        <v>0.17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 x14ac:dyDescent="0.2">
      <c r="A119" s="44" t="s">
        <v>135</v>
      </c>
      <c r="B119" s="47" t="str">
        <f t="shared" ref="B119:H119" si="171">+IFERROR(B117-B118,"nm")</f>
        <v>nm</v>
      </c>
      <c r="C119" s="47">
        <f t="shared" si="171"/>
        <v>-5.2739644358228269E-2</v>
      </c>
      <c r="D119" s="47">
        <f t="shared" si="171"/>
        <v>-8.3266726846886741E-17</v>
      </c>
      <c r="E119" s="47">
        <f t="shared" si="171"/>
        <v>1.1102230246251565E-16</v>
      </c>
      <c r="F119" s="47">
        <f t="shared" si="171"/>
        <v>-1.0408340855860843E-16</v>
      </c>
      <c r="G119" s="47">
        <f t="shared" si="171"/>
        <v>-3.4694469519536142E-17</v>
      </c>
      <c r="H119" s="47">
        <f t="shared" si="171"/>
        <v>4.8572257327350599E-17</v>
      </c>
      <c r="I119" s="47">
        <f>+IFERROR(I117-I118,"nm")</f>
        <v>-4.646898059579127E-2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 x14ac:dyDescent="0.2">
      <c r="A120" s="45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5">
        <f>+I120*(1+J121)</f>
        <v>1610</v>
      </c>
      <c r="K120" s="55">
        <f t="shared" ref="K120:N120" si="172">+J120*(1+K121)</f>
        <v>1610</v>
      </c>
      <c r="L120" s="55">
        <f t="shared" si="172"/>
        <v>1610</v>
      </c>
      <c r="M120" s="55">
        <f t="shared" si="172"/>
        <v>1610</v>
      </c>
      <c r="N120" s="55">
        <f t="shared" si="172"/>
        <v>1610</v>
      </c>
    </row>
    <row r="121" spans="1:14" x14ac:dyDescent="0.2">
      <c r="A121" s="44" t="s">
        <v>126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 x14ac:dyDescent="0.2">
      <c r="A122" s="44" t="s">
        <v>134</v>
      </c>
      <c r="B122" s="67">
        <v>-0.06</v>
      </c>
      <c r="C122" s="67">
        <v>-0.06</v>
      </c>
      <c r="D122" s="67">
        <v>6.087735004476276E-2</v>
      </c>
      <c r="E122" s="67">
        <v>0.13670886075949368</v>
      </c>
      <c r="F122" s="67">
        <v>3.5634743875278395E-2</v>
      </c>
      <c r="G122" s="67">
        <v>-2.1505376344086023E-2</v>
      </c>
      <c r="H122" s="67">
        <v>9.4505494505494503E-2</v>
      </c>
      <c r="I122" s="67">
        <v>0.12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 x14ac:dyDescent="0.2">
      <c r="A123" s="44" t="s">
        <v>135</v>
      </c>
      <c r="B123" s="47" t="str">
        <f t="shared" ref="B123:H123" si="176">+IFERROR(B121-B122,"nm")</f>
        <v>nm</v>
      </c>
      <c r="C123" s="47">
        <f t="shared" si="176"/>
        <v>-4.7114308553157513E-2</v>
      </c>
      <c r="D123" s="47">
        <f t="shared" si="176"/>
        <v>4.163336342344337E-17</v>
      </c>
      <c r="E123" s="47">
        <f t="shared" si="176"/>
        <v>5.5511151231257827E-17</v>
      </c>
      <c r="F123" s="47">
        <f t="shared" si="176"/>
        <v>3.4694469519536142E-17</v>
      </c>
      <c r="G123" s="47">
        <f t="shared" si="176"/>
        <v>2.0816681711721685E-17</v>
      </c>
      <c r="H123" s="47">
        <f t="shared" si="176"/>
        <v>1.1102230246251565E-16</v>
      </c>
      <c r="I123" s="47">
        <f>+IFERROR(I121-I122,"nm")</f>
        <v>-4.2356091030789744E-2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 x14ac:dyDescent="0.2">
      <c r="A124" s="45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5">
        <f>+I124*(1+J125)</f>
        <v>234</v>
      </c>
      <c r="K124" s="55">
        <f t="shared" ref="K124:N124" si="177">+J124*(1+K125)</f>
        <v>234</v>
      </c>
      <c r="L124" s="55">
        <f t="shared" si="177"/>
        <v>234</v>
      </c>
      <c r="M124" s="55">
        <f t="shared" si="177"/>
        <v>234</v>
      </c>
      <c r="N124" s="55">
        <f t="shared" si="177"/>
        <v>234</v>
      </c>
    </row>
    <row r="125" spans="1:14" x14ac:dyDescent="0.2">
      <c r="A125" s="44" t="s">
        <v>126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 x14ac:dyDescent="0.2">
      <c r="A126" s="44" t="s">
        <v>134</v>
      </c>
      <c r="B126" s="30">
        <v>-7.0000000000000007E-2</v>
      </c>
      <c r="C126" s="30">
        <v>-7.0000000000000007E-2</v>
      </c>
      <c r="D126" s="34">
        <f t="shared" ref="D126:H126" si="180">(D54-C54)/C54</f>
        <v>2.9545905215149711E-2</v>
      </c>
      <c r="E126" s="34">
        <f t="shared" si="180"/>
        <v>0.13154853620955315</v>
      </c>
      <c r="F126" s="34">
        <f t="shared" si="180"/>
        <v>7.114893617021277E-2</v>
      </c>
      <c r="G126" s="34">
        <f t="shared" si="180"/>
        <v>-6.3721595423486418E-2</v>
      </c>
      <c r="H126" s="34">
        <f t="shared" si="180"/>
        <v>0.18295994568906992</v>
      </c>
      <c r="I126" s="30">
        <v>0.28000000000000003</v>
      </c>
      <c r="J126" s="49">
        <v>0</v>
      </c>
      <c r="K126" s="49">
        <f t="shared" ref="K126:N127" si="181">+J126</f>
        <v>0</v>
      </c>
      <c r="L126" s="49">
        <f t="shared" si="181"/>
        <v>0</v>
      </c>
      <c r="M126" s="49">
        <f t="shared" si="181"/>
        <v>0</v>
      </c>
      <c r="N126" s="49">
        <f t="shared" si="181"/>
        <v>0</v>
      </c>
    </row>
    <row r="127" spans="1:14" x14ac:dyDescent="0.2">
      <c r="A127" s="44" t="s">
        <v>135</v>
      </c>
      <c r="B127" s="47" t="str">
        <f t="shared" ref="B127:H127" si="182">+IFERROR(B125-B126,"nm")</f>
        <v>nm</v>
      </c>
      <c r="C127" s="47">
        <f t="shared" si="182"/>
        <v>-5.6213592233009757E-2</v>
      </c>
      <c r="D127" s="47">
        <f t="shared" si="182"/>
        <v>-4.0657016326260786E-2</v>
      </c>
      <c r="E127" s="47">
        <f t="shared" si="182"/>
        <v>-0.21769085830693141</v>
      </c>
      <c r="F127" s="47">
        <f t="shared" si="182"/>
        <v>-9.9837460760376681E-2</v>
      </c>
      <c r="G127" s="47">
        <f t="shared" si="182"/>
        <v>-3.3324818078623322E-2</v>
      </c>
      <c r="H127" s="47">
        <f t="shared" si="182"/>
        <v>-0.29510947839935031</v>
      </c>
      <c r="I127" s="47">
        <f>+IFERROR(I125-I126,"nm")</f>
        <v>-4.842105263157892E-2</v>
      </c>
      <c r="J127" s="49">
        <v>0</v>
      </c>
      <c r="K127" s="49">
        <f t="shared" si="181"/>
        <v>0</v>
      </c>
      <c r="L127" s="49">
        <f t="shared" si="181"/>
        <v>0</v>
      </c>
      <c r="M127" s="49">
        <f t="shared" si="181"/>
        <v>0</v>
      </c>
      <c r="N127" s="49">
        <f t="shared" si="181"/>
        <v>0</v>
      </c>
    </row>
    <row r="128" spans="1:14" x14ac:dyDescent="0.2">
      <c r="A128" s="9" t="s">
        <v>127</v>
      </c>
      <c r="B128" s="71">
        <f>B131+B135</f>
        <v>967</v>
      </c>
      <c r="C128" s="71">
        <f t="shared" ref="C128:I128" si="183">C131+C135</f>
        <v>1044</v>
      </c>
      <c r="D128" s="71">
        <f t="shared" si="183"/>
        <v>1034</v>
      </c>
      <c r="E128" s="71">
        <f t="shared" si="183"/>
        <v>1244</v>
      </c>
      <c r="F128" s="71">
        <f t="shared" si="183"/>
        <v>1376</v>
      </c>
      <c r="G128" s="71">
        <f t="shared" si="183"/>
        <v>1230</v>
      </c>
      <c r="H128" s="71">
        <f t="shared" si="183"/>
        <v>1573</v>
      </c>
      <c r="I128" s="71">
        <f t="shared" si="183"/>
        <v>1938</v>
      </c>
      <c r="J128" s="48">
        <f>+J114*J130</f>
        <v>1938</v>
      </c>
      <c r="K128" s="48">
        <f t="shared" ref="K128:N128" si="184">+K114*K130</f>
        <v>1938</v>
      </c>
      <c r="L128" s="48">
        <f t="shared" si="184"/>
        <v>1938</v>
      </c>
      <c r="M128" s="48">
        <f t="shared" si="184"/>
        <v>1938</v>
      </c>
      <c r="N128" s="48">
        <f t="shared" si="184"/>
        <v>1938</v>
      </c>
    </row>
    <row r="129" spans="1:14" x14ac:dyDescent="0.2">
      <c r="A129" s="46" t="s">
        <v>126</v>
      </c>
      <c r="B129" s="47" t="str">
        <f t="shared" ref="B129:H129" si="185">+IFERROR(B128/A128-1,"nm")</f>
        <v>nm</v>
      </c>
      <c r="C129" s="47">
        <f t="shared" si="185"/>
        <v>7.962771458117901E-2</v>
      </c>
      <c r="D129" s="47">
        <f t="shared" si="185"/>
        <v>-9.5785440613026518E-3</v>
      </c>
      <c r="E129" s="47">
        <f t="shared" si="185"/>
        <v>0.20309477756286265</v>
      </c>
      <c r="F129" s="47">
        <f t="shared" si="185"/>
        <v>0.10610932475884249</v>
      </c>
      <c r="G129" s="47">
        <f t="shared" si="185"/>
        <v>-0.10610465116279066</v>
      </c>
      <c r="H129" s="47">
        <f t="shared" si="185"/>
        <v>0.27886178861788613</v>
      </c>
      <c r="I129" s="47">
        <f>+IFERROR(I128/H128-1,"nm")</f>
        <v>0.23204068658614108</v>
      </c>
      <c r="J129" s="47">
        <f t="shared" ref="J129:N129" si="186">+IFERROR(J128/I128-1,"nm")</f>
        <v>0</v>
      </c>
      <c r="K129" s="47">
        <f t="shared" si="186"/>
        <v>0</v>
      </c>
      <c r="L129" s="47">
        <f t="shared" si="186"/>
        <v>0</v>
      </c>
      <c r="M129" s="47">
        <f t="shared" si="186"/>
        <v>0</v>
      </c>
      <c r="N129" s="47">
        <f t="shared" si="186"/>
        <v>0</v>
      </c>
    </row>
    <row r="130" spans="1:14" x14ac:dyDescent="0.2">
      <c r="A130" s="46" t="s">
        <v>128</v>
      </c>
      <c r="B130" s="47">
        <f>+IFERROR(B128/B$114,"nm")</f>
        <v>0.20782290995056951</v>
      </c>
      <c r="C130" s="47">
        <f t="shared" ref="C130:I130" si="187">+IFERROR(C128/C$114,"nm")</f>
        <v>0.24183460736622656</v>
      </c>
      <c r="D130" s="47">
        <f t="shared" si="187"/>
        <v>0.21828161283512773</v>
      </c>
      <c r="E130" s="47">
        <f t="shared" si="187"/>
        <v>0.2408052651955091</v>
      </c>
      <c r="F130" s="47">
        <f t="shared" si="187"/>
        <v>0.26189569851541683</v>
      </c>
      <c r="G130" s="47">
        <f t="shared" si="187"/>
        <v>0.24463007159904535</v>
      </c>
      <c r="H130" s="47">
        <f t="shared" si="187"/>
        <v>0.2944038929440389</v>
      </c>
      <c r="I130" s="47">
        <f t="shared" si="187"/>
        <v>0.32544080604534004</v>
      </c>
      <c r="J130" s="49">
        <f>+I130</f>
        <v>0.32544080604534004</v>
      </c>
      <c r="K130" s="49">
        <f t="shared" ref="K130:N130" si="188">+J130</f>
        <v>0.32544080604534004</v>
      </c>
      <c r="L130" s="49">
        <f t="shared" si="188"/>
        <v>0.32544080604534004</v>
      </c>
      <c r="M130" s="49">
        <f t="shared" si="188"/>
        <v>0.32544080604534004</v>
      </c>
      <c r="N130" s="49">
        <f t="shared" si="188"/>
        <v>0.32544080604534004</v>
      </c>
    </row>
    <row r="131" spans="1:14" x14ac:dyDescent="0.2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9">+K134*K141</f>
        <v>42</v>
      </c>
      <c r="L131" s="48">
        <f t="shared" si="189"/>
        <v>42</v>
      </c>
      <c r="M131" s="48">
        <f t="shared" si="189"/>
        <v>42</v>
      </c>
      <c r="N131" s="48">
        <f t="shared" si="189"/>
        <v>42</v>
      </c>
    </row>
    <row r="132" spans="1:14" x14ac:dyDescent="0.2">
      <c r="A132" s="46" t="s">
        <v>126</v>
      </c>
      <c r="B132" s="47" t="str">
        <f t="shared" ref="B132:N132" si="190">+IFERROR(B131/A131-1,"nm")</f>
        <v>nm</v>
      </c>
      <c r="C132" s="47">
        <f t="shared" si="190"/>
        <v>-0.1428571428571429</v>
      </c>
      <c r="D132" s="47">
        <f t="shared" si="190"/>
        <v>0.28571428571428581</v>
      </c>
      <c r="E132" s="47">
        <f t="shared" si="190"/>
        <v>1.8518518518518601E-2</v>
      </c>
      <c r="F132" s="47">
        <f t="shared" si="190"/>
        <v>-3.6363636363636376E-2</v>
      </c>
      <c r="G132" s="47">
        <f t="shared" si="190"/>
        <v>-0.13207547169811318</v>
      </c>
      <c r="H132" s="47">
        <f t="shared" si="190"/>
        <v>-6.5217391304347783E-2</v>
      </c>
      <c r="I132" s="47">
        <f t="shared" si="190"/>
        <v>-2.3255813953488413E-2</v>
      </c>
      <c r="J132" s="47">
        <f t="shared" si="190"/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 x14ac:dyDescent="0.2">
      <c r="A133" s="46" t="s">
        <v>130</v>
      </c>
      <c r="B133" s="47">
        <f>+IFERROR(B131/B$114,"nm")</f>
        <v>1.053084031807436E-2</v>
      </c>
      <c r="C133" s="47">
        <f t="shared" ref="C133:I133" si="191">+IFERROR(C131/C$114,"nm")</f>
        <v>9.7289784572619879E-3</v>
      </c>
      <c r="D133" s="47">
        <f t="shared" si="191"/>
        <v>1.1399620012666244E-2</v>
      </c>
      <c r="E133" s="47">
        <f t="shared" si="191"/>
        <v>1.064653503677894E-2</v>
      </c>
      <c r="F133" s="47">
        <f t="shared" si="191"/>
        <v>1.0087552341073468E-2</v>
      </c>
      <c r="G133" s="47">
        <f t="shared" si="191"/>
        <v>9.148766905330152E-3</v>
      </c>
      <c r="H133" s="47">
        <f t="shared" si="191"/>
        <v>8.0479131574022079E-3</v>
      </c>
      <c r="I133" s="47">
        <f t="shared" si="191"/>
        <v>7.0528967254408059E-3</v>
      </c>
      <c r="J133" s="47">
        <f>+IFERROR(J131/J$114,"nm")</f>
        <v>7.0528967254408059E-3</v>
      </c>
      <c r="K133" s="47">
        <f t="shared" ref="K133:N133" si="192">+IFERROR(K131/K$114,"nm")</f>
        <v>7.0528967254408059E-3</v>
      </c>
      <c r="L133" s="47">
        <f t="shared" si="192"/>
        <v>7.0528967254408059E-3</v>
      </c>
      <c r="M133" s="47">
        <f t="shared" si="192"/>
        <v>7.0528967254408059E-3</v>
      </c>
      <c r="N133" s="47">
        <f t="shared" si="192"/>
        <v>7.0528967254408059E-3</v>
      </c>
    </row>
    <row r="134" spans="1:14" x14ac:dyDescent="0.2">
      <c r="A134" s="46" t="s">
        <v>137</v>
      </c>
      <c r="B134" s="47">
        <f t="shared" ref="B134:I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 t="shared" si="193"/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 x14ac:dyDescent="0.2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 x14ac:dyDescent="0.2">
      <c r="A136" s="46" t="s">
        <v>126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 x14ac:dyDescent="0.2">
      <c r="A137" s="46" t="s">
        <v>128</v>
      </c>
      <c r="B137" s="47">
        <f>+IFERROR(B135/B$114,"nm")</f>
        <v>0.19729206963249515</v>
      </c>
      <c r="C137" s="47">
        <f t="shared" ref="C137:I137" si="198">+IFERROR(C135/C$114,"nm")</f>
        <v>0.23210562890896455</v>
      </c>
      <c r="D137" s="47">
        <f t="shared" si="198"/>
        <v>0.20688199282246147</v>
      </c>
      <c r="E137" s="47">
        <f t="shared" si="198"/>
        <v>0.23015873015873015</v>
      </c>
      <c r="F137" s="47">
        <f t="shared" si="198"/>
        <v>0.25180814617434338</v>
      </c>
      <c r="G137" s="47">
        <f t="shared" si="198"/>
        <v>0.2354813046937152</v>
      </c>
      <c r="H137" s="47">
        <f t="shared" si="198"/>
        <v>0.28635597978663674</v>
      </c>
      <c r="I137" s="47">
        <f t="shared" si="198"/>
        <v>0.31838790931989924</v>
      </c>
      <c r="J137" s="47">
        <f>+IFERROR(J135/J$114,"nm")</f>
        <v>0.31838790931989924</v>
      </c>
      <c r="K137" s="47">
        <f t="shared" ref="K137:N137" si="199">+IFERROR(K135/K$114,"nm")</f>
        <v>0.31838790931989924</v>
      </c>
      <c r="L137" s="47">
        <f t="shared" si="199"/>
        <v>0.31838790931989924</v>
      </c>
      <c r="M137" s="47">
        <f t="shared" si="199"/>
        <v>0.31838790931989924</v>
      </c>
      <c r="N137" s="47">
        <f t="shared" si="199"/>
        <v>0.31838790931989924</v>
      </c>
    </row>
    <row r="138" spans="1:14" x14ac:dyDescent="0.2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 x14ac:dyDescent="0.2">
      <c r="A139" s="46" t="s">
        <v>126</v>
      </c>
      <c r="B139" s="47" t="str">
        <f t="shared" ref="B139:N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 t="shared" si="201"/>
        <v>3.7037037037036979E-2</v>
      </c>
      <c r="J139" s="47">
        <f t="shared" si="201"/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2">
      <c r="A140" s="46" t="s">
        <v>130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2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2">
      <c r="A142" s="46" t="s">
        <v>126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2">
      <c r="A143" s="46" t="s">
        <v>130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2">
      <c r="A144" s="68" t="s">
        <v>105</v>
      </c>
      <c r="B144" s="68"/>
      <c r="C144" s="68"/>
      <c r="D144" s="68"/>
      <c r="E144" s="68"/>
      <c r="F144" s="68"/>
      <c r="G144" s="68"/>
      <c r="H144" s="68"/>
      <c r="I144" s="68"/>
      <c r="J144" s="69"/>
      <c r="K144" s="69"/>
      <c r="L144" s="69"/>
      <c r="M144" s="69"/>
      <c r="N144" s="69"/>
    </row>
    <row r="145" spans="1:14" x14ac:dyDescent="0.2">
      <c r="A145" s="9" t="s">
        <v>133</v>
      </c>
      <c r="B145" s="65">
        <f>[1]Historicals!B127</f>
        <v>115</v>
      </c>
      <c r="C145" s="65">
        <f>[1]Historicals!C127</f>
        <v>73</v>
      </c>
      <c r="D145" s="65">
        <f>[1]Historicals!D127</f>
        <v>73</v>
      </c>
      <c r="E145" s="65">
        <f>[1]Historicals!E127</f>
        <v>88</v>
      </c>
      <c r="F145" s="65">
        <f>[1]Historicals!F127</f>
        <v>42</v>
      </c>
      <c r="G145" s="65">
        <f>[1]Historicals!G127</f>
        <v>30</v>
      </c>
      <c r="H145" s="65">
        <f>[1]Historicals!H127</f>
        <v>25</v>
      </c>
      <c r="I145" s="65">
        <f>[1]Historicals!I127</f>
        <v>102</v>
      </c>
      <c r="J145" s="65">
        <f>I145</f>
        <v>102</v>
      </c>
      <c r="K145" s="65">
        <f t="shared" ref="K145:N145" si="209">J145</f>
        <v>102</v>
      </c>
      <c r="L145" s="65">
        <f t="shared" si="209"/>
        <v>102</v>
      </c>
      <c r="M145" s="65">
        <f t="shared" si="209"/>
        <v>102</v>
      </c>
      <c r="N145" s="65">
        <f t="shared" si="209"/>
        <v>102</v>
      </c>
    </row>
    <row r="146" spans="1:14" x14ac:dyDescent="0.2">
      <c r="A146" s="44" t="s">
        <v>126</v>
      </c>
      <c r="B146" s="47" t="str">
        <f t="shared" ref="B146:N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 t="shared" si="210"/>
        <v>3.08</v>
      </c>
      <c r="J146" s="47">
        <f t="shared" si="210"/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 x14ac:dyDescent="0.2">
      <c r="A147" s="9" t="s">
        <v>127</v>
      </c>
      <c r="B147" s="48">
        <f t="shared" ref="B147:I147" si="211">B150+B154</f>
        <v>-2057</v>
      </c>
      <c r="C147" s="48">
        <f t="shared" si="211"/>
        <v>-2366</v>
      </c>
      <c r="D147" s="48">
        <f t="shared" si="211"/>
        <v>-2444</v>
      </c>
      <c r="E147" s="48">
        <f t="shared" si="211"/>
        <v>-2441</v>
      </c>
      <c r="F147" s="48">
        <f t="shared" si="211"/>
        <v>-3067</v>
      </c>
      <c r="G147" s="48">
        <f t="shared" si="211"/>
        <v>-3254</v>
      </c>
      <c r="H147" s="48">
        <f t="shared" si="211"/>
        <v>-3434</v>
      </c>
      <c r="I147" s="48">
        <f t="shared" si="211"/>
        <v>-4042</v>
      </c>
      <c r="J147" s="48">
        <f>+J145*J149</f>
        <v>-4042</v>
      </c>
      <c r="K147" s="48">
        <f t="shared" ref="K147:N147" si="212">+K145*K149</f>
        <v>-4042</v>
      </c>
      <c r="L147" s="48">
        <f t="shared" si="212"/>
        <v>-4042</v>
      </c>
      <c r="M147" s="48">
        <f t="shared" si="212"/>
        <v>-4042</v>
      </c>
      <c r="N147" s="48">
        <f t="shared" si="212"/>
        <v>-4042</v>
      </c>
    </row>
    <row r="148" spans="1:14" x14ac:dyDescent="0.2">
      <c r="A148" s="46" t="s">
        <v>126</v>
      </c>
      <c r="B148" s="47" t="str">
        <f t="shared" ref="B148:N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 t="shared" si="213"/>
        <v>0.1770529994175889</v>
      </c>
      <c r="J148" s="47">
        <f t="shared" si="213"/>
        <v>0</v>
      </c>
      <c r="K148" s="47">
        <f t="shared" si="213"/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 x14ac:dyDescent="0.2">
      <c r="A149" s="46" t="s">
        <v>128</v>
      </c>
      <c r="B149" s="47">
        <f>+IFERROR(B147/B$145,"nm")</f>
        <v>-17.88695652173913</v>
      </c>
      <c r="C149" s="47">
        <f t="shared" ref="C149:I149" si="214">+IFERROR(C147/C$145,"nm")</f>
        <v>-32.410958904109592</v>
      </c>
      <c r="D149" s="47">
        <f t="shared" si="214"/>
        <v>-33.479452054794521</v>
      </c>
      <c r="E149" s="47">
        <f t="shared" si="214"/>
        <v>-27.738636363636363</v>
      </c>
      <c r="F149" s="47">
        <f t="shared" si="214"/>
        <v>-73.023809523809518</v>
      </c>
      <c r="G149" s="47">
        <f t="shared" si="214"/>
        <v>-108.46666666666667</v>
      </c>
      <c r="H149" s="47">
        <f t="shared" si="214"/>
        <v>-137.36000000000001</v>
      </c>
      <c r="I149" s="47">
        <f t="shared" si="214"/>
        <v>-39.627450980392155</v>
      </c>
      <c r="J149" s="49">
        <f>+I149</f>
        <v>-39.627450980392155</v>
      </c>
      <c r="K149" s="49">
        <f t="shared" ref="K149:N149" si="215">+J149</f>
        <v>-39.627450980392155</v>
      </c>
      <c r="L149" s="49">
        <f t="shared" si="215"/>
        <v>-39.627450980392155</v>
      </c>
      <c r="M149" s="49">
        <f t="shared" si="215"/>
        <v>-39.627450980392155</v>
      </c>
      <c r="N149" s="49">
        <f t="shared" si="215"/>
        <v>-39.627450980392155</v>
      </c>
    </row>
    <row r="150" spans="1:14" x14ac:dyDescent="0.2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216">+K153*K160</f>
        <v>219.99999999999997</v>
      </c>
      <c r="L150" s="48">
        <f t="shared" si="216"/>
        <v>219.99999999999997</v>
      </c>
      <c r="M150" s="48">
        <f t="shared" si="216"/>
        <v>219.99999999999997</v>
      </c>
      <c r="N150" s="48">
        <f t="shared" si="216"/>
        <v>219.99999999999997</v>
      </c>
    </row>
    <row r="151" spans="1:14" x14ac:dyDescent="0.2">
      <c r="A151" s="46" t="s">
        <v>126</v>
      </c>
      <c r="B151" s="47" t="str">
        <f t="shared" ref="B151:N151" si="217">+IFERROR(B150/A150-1,"nm")</f>
        <v>nm</v>
      </c>
      <c r="C151" s="47">
        <f t="shared" si="217"/>
        <v>9.5238095238095344E-2</v>
      </c>
      <c r="D151" s="47">
        <f t="shared" si="217"/>
        <v>1.304347826086949E-2</v>
      </c>
      <c r="E151" s="47">
        <f t="shared" si="217"/>
        <v>-6.8669527896995763E-2</v>
      </c>
      <c r="F151" s="47">
        <f t="shared" si="217"/>
        <v>-0.10138248847926268</v>
      </c>
      <c r="G151" s="47">
        <f t="shared" si="217"/>
        <v>9.7435897435897534E-2</v>
      </c>
      <c r="H151" s="47">
        <f t="shared" si="217"/>
        <v>3.7383177570093462E-2</v>
      </c>
      <c r="I151" s="47">
        <f t="shared" si="217"/>
        <v>-9.009009009009028E-3</v>
      </c>
      <c r="J151" s="47">
        <f t="shared" si="217"/>
        <v>-1.1102230246251565E-16</v>
      </c>
      <c r="K151" s="47">
        <f t="shared" si="217"/>
        <v>0</v>
      </c>
      <c r="L151" s="47">
        <f t="shared" si="217"/>
        <v>0</v>
      </c>
      <c r="M151" s="47">
        <f t="shared" si="217"/>
        <v>0</v>
      </c>
      <c r="N151" s="47">
        <f t="shared" si="217"/>
        <v>0</v>
      </c>
    </row>
    <row r="152" spans="1:14" x14ac:dyDescent="0.2">
      <c r="A152" s="46" t="s">
        <v>130</v>
      </c>
      <c r="B152" s="47">
        <f>+IFERROR(B150/B$145,"nm")</f>
        <v>1.826086956521739</v>
      </c>
      <c r="C152" s="47">
        <f t="shared" ref="C152:I152" si="218">+IFERROR(C150/C$145,"nm")</f>
        <v>3.1506849315068495</v>
      </c>
      <c r="D152" s="47">
        <f t="shared" si="218"/>
        <v>3.1917808219178081</v>
      </c>
      <c r="E152" s="47">
        <f t="shared" si="218"/>
        <v>2.4659090909090908</v>
      </c>
      <c r="F152" s="47">
        <f t="shared" si="218"/>
        <v>4.6428571428571432</v>
      </c>
      <c r="G152" s="47">
        <f t="shared" si="218"/>
        <v>7.1333333333333337</v>
      </c>
      <c r="H152" s="47">
        <f t="shared" si="218"/>
        <v>8.8800000000000008</v>
      </c>
      <c r="I152" s="47">
        <f t="shared" si="218"/>
        <v>2.1568627450980391</v>
      </c>
      <c r="J152" s="47">
        <f>+IFERROR(J150/J$145,"nm")</f>
        <v>2.1568627450980391</v>
      </c>
      <c r="K152" s="47">
        <f t="shared" ref="K152:N152" si="219">+IFERROR(K150/K$145,"nm")</f>
        <v>2.1568627450980391</v>
      </c>
      <c r="L152" s="47">
        <f t="shared" si="219"/>
        <v>2.1568627450980391</v>
      </c>
      <c r="M152" s="47">
        <f t="shared" si="219"/>
        <v>2.1568627450980391</v>
      </c>
      <c r="N152" s="47">
        <f t="shared" si="219"/>
        <v>2.1568627450980391</v>
      </c>
    </row>
    <row r="153" spans="1:14" x14ac:dyDescent="0.2">
      <c r="A153" s="46" t="s">
        <v>137</v>
      </c>
      <c r="B153" s="47">
        <f t="shared" ref="B153:I153" si="220">+IFERROR(B150/B160,"nm")</f>
        <v>0.43388429752066116</v>
      </c>
      <c r="C153" s="47">
        <f t="shared" si="220"/>
        <v>0.45009784735812131</v>
      </c>
      <c r="D153" s="47">
        <f t="shared" si="220"/>
        <v>0.43714821763602252</v>
      </c>
      <c r="E153" s="47">
        <f t="shared" si="220"/>
        <v>0.36348408710217756</v>
      </c>
      <c r="F153" s="47">
        <f t="shared" si="220"/>
        <v>0.2932330827067669</v>
      </c>
      <c r="G153" s="47">
        <f t="shared" si="220"/>
        <v>0.25783132530120484</v>
      </c>
      <c r="H153" s="47">
        <f t="shared" si="220"/>
        <v>0.2846153846153846</v>
      </c>
      <c r="I153" s="47">
        <f t="shared" si="220"/>
        <v>0.27883396704689478</v>
      </c>
      <c r="J153" s="49">
        <f>+I153</f>
        <v>0.27883396704689478</v>
      </c>
      <c r="K153" s="49">
        <f t="shared" ref="K153:N153" si="221">+J153</f>
        <v>0.27883396704689478</v>
      </c>
      <c r="L153" s="49">
        <f t="shared" si="221"/>
        <v>0.27883396704689478</v>
      </c>
      <c r="M153" s="49">
        <f t="shared" si="221"/>
        <v>0.27883396704689478</v>
      </c>
      <c r="N153" s="49">
        <f t="shared" si="221"/>
        <v>0.27883396704689478</v>
      </c>
    </row>
    <row r="154" spans="1:14" x14ac:dyDescent="0.2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222">+K147-K150</f>
        <v>-4262</v>
      </c>
      <c r="L154" s="9">
        <f t="shared" si="222"/>
        <v>-4262</v>
      </c>
      <c r="M154" s="9">
        <f t="shared" si="222"/>
        <v>-4262</v>
      </c>
      <c r="N154" s="9">
        <f t="shared" si="222"/>
        <v>-4262</v>
      </c>
    </row>
    <row r="155" spans="1:14" x14ac:dyDescent="0.2">
      <c r="A155" s="46" t="s">
        <v>126</v>
      </c>
      <c r="B155" s="47" t="str">
        <f t="shared" ref="B155:N155" si="223">+IFERROR(B154/A154-1,"nm")</f>
        <v>nm</v>
      </c>
      <c r="C155" s="47">
        <f t="shared" si="223"/>
        <v>0.145125716806352</v>
      </c>
      <c r="D155" s="47">
        <f t="shared" si="223"/>
        <v>3.1201848998459125E-2</v>
      </c>
      <c r="E155" s="47">
        <f t="shared" si="223"/>
        <v>-7.097497198356395E-3</v>
      </c>
      <c r="F155" s="47">
        <f t="shared" si="223"/>
        <v>0.22723852520692245</v>
      </c>
      <c r="G155" s="47">
        <f t="shared" si="223"/>
        <v>6.3151440833844275E-2</v>
      </c>
      <c r="H155" s="47">
        <f t="shared" si="223"/>
        <v>5.4209919261822392E-2</v>
      </c>
      <c r="I155" s="47">
        <f t="shared" si="223"/>
        <v>0.16575492341356668</v>
      </c>
      <c r="J155" s="47">
        <f t="shared" si="223"/>
        <v>0</v>
      </c>
      <c r="K155" s="47">
        <f t="shared" si="223"/>
        <v>0</v>
      </c>
      <c r="L155" s="47">
        <f t="shared" si="223"/>
        <v>0</v>
      </c>
      <c r="M155" s="47">
        <f t="shared" si="223"/>
        <v>0</v>
      </c>
      <c r="N155" s="47">
        <f t="shared" si="223"/>
        <v>0</v>
      </c>
    </row>
    <row r="156" spans="1:14" x14ac:dyDescent="0.2">
      <c r="A156" s="46" t="s">
        <v>128</v>
      </c>
      <c r="B156" s="47">
        <f>+IFERROR(B154/B$145,"nm")</f>
        <v>-19.713043478260868</v>
      </c>
      <c r="C156" s="47">
        <f t="shared" ref="C156:I156" si="224">+IFERROR(C154/C$145,"nm")</f>
        <v>-35.561643835616437</v>
      </c>
      <c r="D156" s="47">
        <f t="shared" si="224"/>
        <v>-36.671232876712331</v>
      </c>
      <c r="E156" s="47">
        <f t="shared" si="224"/>
        <v>-30.204545454545453</v>
      </c>
      <c r="F156" s="47">
        <f t="shared" si="224"/>
        <v>-77.666666666666671</v>
      </c>
      <c r="G156" s="47">
        <f t="shared" si="224"/>
        <v>-115.6</v>
      </c>
      <c r="H156" s="47">
        <f t="shared" si="224"/>
        <v>-146.24</v>
      </c>
      <c r="I156" s="47">
        <f t="shared" si="224"/>
        <v>-41.784313725490193</v>
      </c>
      <c r="J156" s="47">
        <f>+IFERROR(J154/J$145,"nm")</f>
        <v>-41.784313725490193</v>
      </c>
      <c r="K156" s="47">
        <f t="shared" ref="K156:N156" si="225">+IFERROR(K154/K$145,"nm")</f>
        <v>-41.784313725490193</v>
      </c>
      <c r="L156" s="47">
        <f t="shared" si="225"/>
        <v>-41.784313725490193</v>
      </c>
      <c r="M156" s="47">
        <f t="shared" si="225"/>
        <v>-41.784313725490193</v>
      </c>
      <c r="N156" s="47">
        <f t="shared" si="225"/>
        <v>-41.784313725490193</v>
      </c>
    </row>
    <row r="157" spans="1:14" x14ac:dyDescent="0.2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 x14ac:dyDescent="0.2">
      <c r="A158" s="46" t="s">
        <v>126</v>
      </c>
      <c r="B158" s="47" t="str">
        <f t="shared" ref="B158:N158" si="226">+IFERROR(B157/A157-1,"nm")</f>
        <v>nm</v>
      </c>
      <c r="C158" s="47">
        <f t="shared" si="226"/>
        <v>0.14666666666666672</v>
      </c>
      <c r="D158" s="47">
        <f t="shared" si="226"/>
        <v>7.7519379844961156E-2</v>
      </c>
      <c r="E158" s="47">
        <f t="shared" si="226"/>
        <v>2.877697841726623E-2</v>
      </c>
      <c r="F158" s="47">
        <f t="shared" si="226"/>
        <v>-2.7972027972028024E-2</v>
      </c>
      <c r="G158" s="47">
        <f t="shared" si="226"/>
        <v>0.57553956834532372</v>
      </c>
      <c r="H158" s="47">
        <f t="shared" si="226"/>
        <v>-0.36529680365296802</v>
      </c>
      <c r="I158" s="47">
        <f t="shared" si="226"/>
        <v>-0.20143884892086328</v>
      </c>
      <c r="J158" s="47">
        <f t="shared" si="226"/>
        <v>0</v>
      </c>
      <c r="K158" s="47">
        <f t="shared" si="226"/>
        <v>0</v>
      </c>
      <c r="L158" s="47">
        <f t="shared" si="226"/>
        <v>0</v>
      </c>
      <c r="M158" s="47">
        <f t="shared" si="226"/>
        <v>0</v>
      </c>
      <c r="N158" s="47">
        <f t="shared" si="226"/>
        <v>0</v>
      </c>
    </row>
    <row r="159" spans="1:14" x14ac:dyDescent="0.2">
      <c r="A159" s="46" t="s">
        <v>130</v>
      </c>
      <c r="B159" s="47">
        <f>+IFERROR(B157/B$145,"nm")</f>
        <v>1.9565217391304348</v>
      </c>
      <c r="C159" s="47">
        <f t="shared" ref="C159:I159" si="227">+IFERROR(C157/C$145,"nm")</f>
        <v>3.5342465753424657</v>
      </c>
      <c r="D159" s="47">
        <f t="shared" si="227"/>
        <v>3.8082191780821919</v>
      </c>
      <c r="E159" s="47">
        <f t="shared" si="227"/>
        <v>3.25</v>
      </c>
      <c r="F159" s="47">
        <f t="shared" si="227"/>
        <v>6.6190476190476186</v>
      </c>
      <c r="G159" s="47">
        <f t="shared" si="227"/>
        <v>14.6</v>
      </c>
      <c r="H159" s="47">
        <f t="shared" si="227"/>
        <v>11.12</v>
      </c>
      <c r="I159" s="47">
        <f t="shared" si="227"/>
        <v>2.1764705882352939</v>
      </c>
      <c r="J159" s="49">
        <f>+I159</f>
        <v>2.1764705882352939</v>
      </c>
      <c r="K159" s="49">
        <f t="shared" ref="K159:N159" si="228">+J159</f>
        <v>2.1764705882352939</v>
      </c>
      <c r="L159" s="49">
        <f t="shared" si="228"/>
        <v>2.1764705882352939</v>
      </c>
      <c r="M159" s="49">
        <f t="shared" si="228"/>
        <v>2.1764705882352939</v>
      </c>
      <c r="N159" s="49">
        <f t="shared" si="228"/>
        <v>2.1764705882352939</v>
      </c>
    </row>
    <row r="160" spans="1:14" x14ac:dyDescent="0.2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 x14ac:dyDescent="0.2">
      <c r="A161" s="46" t="s">
        <v>126</v>
      </c>
      <c r="B161" s="47" t="str">
        <f t="shared" ref="B161:I161" si="229">+IFERROR(B160/A160-1,"nm")</f>
        <v>nm</v>
      </c>
      <c r="C161" s="47">
        <f t="shared" si="229"/>
        <v>5.5785123966942241E-2</v>
      </c>
      <c r="D161" s="47">
        <f t="shared" si="229"/>
        <v>4.3052837573385627E-2</v>
      </c>
      <c r="E161" s="47">
        <f t="shared" si="229"/>
        <v>0.12007504690431525</v>
      </c>
      <c r="F161" s="47">
        <f t="shared" si="229"/>
        <v>0.11390284757118918</v>
      </c>
      <c r="G161" s="47">
        <f t="shared" si="229"/>
        <v>0.24812030075187974</v>
      </c>
      <c r="H161" s="47">
        <f t="shared" si="229"/>
        <v>-6.0240963855421659E-2</v>
      </c>
      <c r="I161" s="47">
        <f t="shared" si="229"/>
        <v>1.1538461538461497E-2</v>
      </c>
      <c r="J161" s="47">
        <f>+J162+J163</f>
        <v>7.7352941176470589</v>
      </c>
      <c r="K161" s="47">
        <f t="shared" ref="K161:N161" si="230">+K162+K163</f>
        <v>7.7352941176470589</v>
      </c>
      <c r="L161" s="47">
        <f t="shared" si="230"/>
        <v>7.7352941176470589</v>
      </c>
      <c r="M161" s="47">
        <f t="shared" si="230"/>
        <v>7.7352941176470589</v>
      </c>
      <c r="N161" s="47">
        <f t="shared" si="230"/>
        <v>7.7352941176470589</v>
      </c>
    </row>
    <row r="162" spans="1:14" x14ac:dyDescent="0.2">
      <c r="A162" s="46" t="s">
        <v>130</v>
      </c>
      <c r="B162" s="47">
        <f>+IFERROR(B160/B$145,"nm")</f>
        <v>4.2086956521739127</v>
      </c>
      <c r="C162" s="47">
        <f t="shared" ref="C162:I162" si="231">+IFERROR(C160/C$145,"nm")</f>
        <v>7</v>
      </c>
      <c r="D162" s="47">
        <f t="shared" si="231"/>
        <v>7.3013698630136989</v>
      </c>
      <c r="E162" s="47">
        <f t="shared" si="231"/>
        <v>6.7840909090909092</v>
      </c>
      <c r="F162" s="47">
        <f t="shared" si="231"/>
        <v>15.833333333333334</v>
      </c>
      <c r="G162" s="47">
        <f t="shared" si="231"/>
        <v>27.666666666666668</v>
      </c>
      <c r="H162" s="47">
        <f t="shared" si="231"/>
        <v>31.2</v>
      </c>
      <c r="I162" s="47">
        <f t="shared" si="231"/>
        <v>7.7352941176470589</v>
      </c>
      <c r="J162" s="49">
        <f>+I162</f>
        <v>7.7352941176470589</v>
      </c>
      <c r="K162" s="49">
        <f t="shared" ref="K162:N162" si="232">+J162</f>
        <v>7.7352941176470589</v>
      </c>
      <c r="L162" s="49">
        <f t="shared" si="232"/>
        <v>7.7352941176470589</v>
      </c>
      <c r="M162" s="49">
        <f t="shared" si="232"/>
        <v>7.7352941176470589</v>
      </c>
      <c r="N162" s="49">
        <f t="shared" si="232"/>
        <v>7.7352941176470589</v>
      </c>
    </row>
    <row r="163" spans="1:14" x14ac:dyDescent="0.2">
      <c r="A163" s="68" t="s">
        <v>103</v>
      </c>
      <c r="B163" s="68"/>
      <c r="C163" s="68"/>
      <c r="D163" s="68"/>
      <c r="E163" s="68"/>
      <c r="F163" s="68"/>
      <c r="G163" s="68"/>
      <c r="H163" s="68"/>
      <c r="I163" s="68"/>
      <c r="J163" s="69"/>
      <c r="K163" s="69"/>
      <c r="L163" s="69"/>
      <c r="M163" s="69"/>
      <c r="N163" s="69"/>
    </row>
    <row r="164" spans="1:14" x14ac:dyDescent="0.2">
      <c r="A164" s="9" t="s">
        <v>133</v>
      </c>
      <c r="B164" s="72">
        <f>Historicals!B129</f>
        <v>1982</v>
      </c>
      <c r="C164" s="72">
        <f>Historicals!C129</f>
        <v>1955</v>
      </c>
      <c r="D164" s="72">
        <f>Historicals!D129</f>
        <v>2042</v>
      </c>
      <c r="E164" s="72">
        <f>Historicals!E129</f>
        <v>1886</v>
      </c>
      <c r="F164" s="72">
        <f>Historicals!F129</f>
        <v>1906</v>
      </c>
      <c r="G164" s="72">
        <f>Historicals!G129</f>
        <v>1846</v>
      </c>
      <c r="H164" s="72">
        <f>Historicals!H129</f>
        <v>2205</v>
      </c>
      <c r="I164" s="72">
        <f>Historicals!I129</f>
        <v>2346</v>
      </c>
      <c r="J164" s="65">
        <f>I164</f>
        <v>2346</v>
      </c>
      <c r="K164" s="65">
        <f t="shared" ref="K164:N164" si="233">J164</f>
        <v>2346</v>
      </c>
      <c r="L164" s="65">
        <f t="shared" si="233"/>
        <v>2346</v>
      </c>
      <c r="M164" s="65">
        <f t="shared" si="233"/>
        <v>2346</v>
      </c>
      <c r="N164" s="65">
        <f t="shared" si="233"/>
        <v>2346</v>
      </c>
    </row>
    <row r="165" spans="1:14" x14ac:dyDescent="0.2">
      <c r="A165" s="44" t="s">
        <v>126</v>
      </c>
      <c r="B165" s="47" t="str">
        <f t="shared" ref="B165:N165" si="234">+IFERROR(B164/A164-1,"nm")</f>
        <v>nm</v>
      </c>
      <c r="C165" s="47">
        <f t="shared" si="234"/>
        <v>-1.3622603430877955E-2</v>
      </c>
      <c r="D165" s="47">
        <f t="shared" si="234"/>
        <v>4.4501278772378416E-2</v>
      </c>
      <c r="E165" s="47">
        <f t="shared" si="234"/>
        <v>-7.6395690499510338E-2</v>
      </c>
      <c r="F165" s="47">
        <f t="shared" si="234"/>
        <v>1.0604453870625585E-2</v>
      </c>
      <c r="G165" s="47">
        <f t="shared" si="234"/>
        <v>-3.147953830010497E-2</v>
      </c>
      <c r="H165" s="47">
        <f t="shared" si="234"/>
        <v>0.19447453954496208</v>
      </c>
      <c r="I165" s="47">
        <f t="shared" si="234"/>
        <v>6.3945578231292544E-2</v>
      </c>
      <c r="J165" s="47">
        <f t="shared" si="234"/>
        <v>0</v>
      </c>
      <c r="K165" s="47">
        <f t="shared" si="234"/>
        <v>0</v>
      </c>
      <c r="L165" s="47">
        <f t="shared" si="234"/>
        <v>0</v>
      </c>
      <c r="M165" s="47">
        <f t="shared" si="234"/>
        <v>0</v>
      </c>
      <c r="N165" s="47">
        <f t="shared" si="234"/>
        <v>0</v>
      </c>
    </row>
    <row r="166" spans="1:14" x14ac:dyDescent="0.2">
      <c r="A166" s="45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5">
        <f>+I166*(1+J167)</f>
        <v>2094</v>
      </c>
      <c r="K166" s="55">
        <f t="shared" ref="K166:N166" si="235">+J166*(1+K167)</f>
        <v>2094</v>
      </c>
      <c r="L166" s="55">
        <f t="shared" si="235"/>
        <v>2094</v>
      </c>
      <c r="M166" s="55">
        <f t="shared" si="235"/>
        <v>2094</v>
      </c>
      <c r="N166" s="55">
        <f t="shared" si="235"/>
        <v>2094</v>
      </c>
    </row>
    <row r="167" spans="1:14" x14ac:dyDescent="0.2">
      <c r="A167" s="44" t="s">
        <v>126</v>
      </c>
      <c r="B167" s="47" t="str">
        <f t="shared" ref="B167:I167" si="236">+IFERROR(B166/A166-1,"nm")</f>
        <v>nm</v>
      </c>
      <c r="C167" s="47" t="str">
        <f t="shared" si="236"/>
        <v>nm</v>
      </c>
      <c r="D167" s="47" t="str">
        <f t="shared" si="236"/>
        <v>nm</v>
      </c>
      <c r="E167" s="47" t="str">
        <f t="shared" si="236"/>
        <v>nm</v>
      </c>
      <c r="F167" s="47">
        <f t="shared" si="236"/>
        <v>2.9174425822470429E-2</v>
      </c>
      <c r="G167" s="47">
        <f t="shared" si="236"/>
        <v>-9.6501809408926498E-3</v>
      </c>
      <c r="H167" s="47">
        <f t="shared" si="236"/>
        <v>0.2095006090133984</v>
      </c>
      <c r="I167" s="47">
        <f t="shared" si="236"/>
        <v>5.4380664652567967E-2</v>
      </c>
      <c r="J167" s="47">
        <f>+J168+J169</f>
        <v>0</v>
      </c>
      <c r="K167" s="47">
        <f t="shared" ref="K167:N167" si="237">+K168+K169</f>
        <v>0</v>
      </c>
      <c r="L167" s="47">
        <f t="shared" si="237"/>
        <v>0</v>
      </c>
      <c r="M167" s="47">
        <f t="shared" si="237"/>
        <v>0</v>
      </c>
      <c r="N167" s="47">
        <f t="shared" si="237"/>
        <v>0</v>
      </c>
    </row>
    <row r="168" spans="1:14" x14ac:dyDescent="0.2">
      <c r="A168" s="44" t="s">
        <v>134</v>
      </c>
      <c r="B168" s="74" t="s">
        <v>204</v>
      </c>
      <c r="C168" s="75" t="s">
        <v>204</v>
      </c>
      <c r="D168" s="75" t="s">
        <v>204</v>
      </c>
      <c r="E168" s="75" t="s">
        <v>204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 x14ac:dyDescent="0.2">
      <c r="A169" s="44" t="s">
        <v>135</v>
      </c>
      <c r="B169" s="47" t="str">
        <f t="shared" ref="B169:I169" si="238">+IFERROR(B167-B168,"nm")</f>
        <v>nm</v>
      </c>
      <c r="C169" s="47" t="str">
        <f t="shared" si="238"/>
        <v>nm</v>
      </c>
      <c r="D169" s="47" t="str">
        <f t="shared" si="238"/>
        <v>nm</v>
      </c>
      <c r="E169" s="47" t="str">
        <f t="shared" si="238"/>
        <v>nm</v>
      </c>
      <c r="F169" s="47">
        <f t="shared" si="238"/>
        <v>1.7442582247042746E-4</v>
      </c>
      <c r="G169" s="47">
        <f t="shared" si="238"/>
        <v>3.4981905910735044E-4</v>
      </c>
      <c r="H169" s="47">
        <f t="shared" si="238"/>
        <v>-4.9939098660159442E-4</v>
      </c>
      <c r="I169" s="47">
        <f t="shared" si="238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 x14ac:dyDescent="0.2">
      <c r="A170" s="45" t="s">
        <v>112</v>
      </c>
      <c r="B170" s="62" t="s">
        <v>204</v>
      </c>
      <c r="C170" s="62" t="s">
        <v>204</v>
      </c>
      <c r="D170" s="62" t="s">
        <v>204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5">
        <f>+I170*(1+J171)</f>
        <v>103</v>
      </c>
      <c r="K170" s="55">
        <f t="shared" ref="K170:N170" si="239">+J170*(1+K171)</f>
        <v>103</v>
      </c>
      <c r="L170" s="55">
        <f t="shared" si="239"/>
        <v>103</v>
      </c>
      <c r="M170" s="55">
        <f t="shared" si="239"/>
        <v>103</v>
      </c>
      <c r="N170" s="55">
        <f t="shared" si="239"/>
        <v>103</v>
      </c>
    </row>
    <row r="171" spans="1:14" x14ac:dyDescent="0.2">
      <c r="A171" s="44" t="s">
        <v>126</v>
      </c>
      <c r="B171" s="47" t="str">
        <f t="shared" ref="B171:I171" si="240">+IFERROR(B170/A170-1,"nm")</f>
        <v>nm</v>
      </c>
      <c r="C171" s="47" t="str">
        <f t="shared" si="240"/>
        <v>nm</v>
      </c>
      <c r="D171" s="47" t="str">
        <f t="shared" si="240"/>
        <v>nm</v>
      </c>
      <c r="E171" s="47" t="str">
        <f t="shared" si="240"/>
        <v>nm</v>
      </c>
      <c r="F171" s="47">
        <f t="shared" si="240"/>
        <v>-0.18055555555555558</v>
      </c>
      <c r="G171" s="47">
        <f t="shared" si="240"/>
        <v>-0.24576271186440679</v>
      </c>
      <c r="H171" s="47">
        <f t="shared" si="240"/>
        <v>0.1685393258426966</v>
      </c>
      <c r="I171" s="47">
        <f t="shared" si="240"/>
        <v>-9.6153846153845812E-3</v>
      </c>
      <c r="J171" s="47">
        <f>+J172+J173</f>
        <v>0</v>
      </c>
      <c r="K171" s="47">
        <f t="shared" ref="K171:N171" si="241">+K172+K173</f>
        <v>0</v>
      </c>
      <c r="L171" s="47">
        <f t="shared" si="241"/>
        <v>0</v>
      </c>
      <c r="M171" s="47">
        <f t="shared" si="241"/>
        <v>0</v>
      </c>
      <c r="N171" s="47">
        <f t="shared" si="241"/>
        <v>0</v>
      </c>
    </row>
    <row r="172" spans="1:14" x14ac:dyDescent="0.2">
      <c r="A172" s="44" t="s">
        <v>134</v>
      </c>
      <c r="B172" s="77" t="s">
        <v>204</v>
      </c>
      <c r="C172" s="77" t="s">
        <v>204</v>
      </c>
      <c r="D172" s="77" t="s">
        <v>204</v>
      </c>
      <c r="E172" s="77" t="s">
        <v>204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 x14ac:dyDescent="0.2">
      <c r="A173" s="44" t="s">
        <v>135</v>
      </c>
      <c r="B173" s="47" t="str">
        <f t="shared" ref="B173:I173" si="242">+IFERROR(B171-B172,"nm")</f>
        <v>nm</v>
      </c>
      <c r="C173" s="47" t="str">
        <f t="shared" si="242"/>
        <v>nm</v>
      </c>
      <c r="D173" s="47" t="str">
        <f t="shared" si="242"/>
        <v>nm</v>
      </c>
      <c r="E173" s="47" t="str">
        <f t="shared" si="242"/>
        <v>nm</v>
      </c>
      <c r="F173" s="47">
        <f t="shared" si="242"/>
        <v>-2.7755575615628914E-17</v>
      </c>
      <c r="G173" s="47">
        <f t="shared" si="242"/>
        <v>0</v>
      </c>
      <c r="H173" s="47">
        <f t="shared" si="242"/>
        <v>-2.7755575615628914E-17</v>
      </c>
      <c r="I173" s="47">
        <f t="shared" si="242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 x14ac:dyDescent="0.2">
      <c r="A174" s="45" t="s">
        <v>113</v>
      </c>
      <c r="B174" s="62" t="s">
        <v>204</v>
      </c>
      <c r="C174" s="62" t="s">
        <v>204</v>
      </c>
      <c r="D174" s="62" t="s">
        <v>204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5">
        <f>+I174*(1+J175)</f>
        <v>26</v>
      </c>
      <c r="K174" s="55">
        <f t="shared" ref="K174:N174" si="243">+J174*(1+K175)</f>
        <v>26</v>
      </c>
      <c r="L174" s="55">
        <f t="shared" si="243"/>
        <v>26</v>
      </c>
      <c r="M174" s="55">
        <f t="shared" si="243"/>
        <v>26</v>
      </c>
      <c r="N174" s="55">
        <f t="shared" si="243"/>
        <v>26</v>
      </c>
    </row>
    <row r="175" spans="1:14" x14ac:dyDescent="0.2">
      <c r="A175" s="44" t="s">
        <v>126</v>
      </c>
      <c r="B175" s="47" t="str">
        <f t="shared" ref="B175:I175" si="244">+IFERROR(B174/A174-1,"nm")</f>
        <v>nm</v>
      </c>
      <c r="C175" s="47" t="str">
        <f t="shared" si="244"/>
        <v>nm</v>
      </c>
      <c r="D175" s="47" t="str">
        <f t="shared" si="244"/>
        <v>nm</v>
      </c>
      <c r="E175" s="47" t="str">
        <f t="shared" si="244"/>
        <v>nm</v>
      </c>
      <c r="F175" s="47">
        <f t="shared" si="244"/>
        <v>-0.1428571428571429</v>
      </c>
      <c r="G175" s="47">
        <f t="shared" si="244"/>
        <v>4.1666666666666741E-2</v>
      </c>
      <c r="H175" s="47">
        <f t="shared" si="244"/>
        <v>0.15999999999999992</v>
      </c>
      <c r="I175" s="47">
        <f t="shared" si="244"/>
        <v>-0.10344827586206895</v>
      </c>
      <c r="J175" s="47">
        <f>+J176+J177</f>
        <v>0</v>
      </c>
      <c r="K175" s="47">
        <f t="shared" ref="K175:N175" si="245">+K176+K177</f>
        <v>0</v>
      </c>
      <c r="L175" s="47">
        <f t="shared" si="245"/>
        <v>0</v>
      </c>
      <c r="M175" s="47">
        <f t="shared" si="245"/>
        <v>0</v>
      </c>
      <c r="N175" s="47">
        <f t="shared" si="245"/>
        <v>0</v>
      </c>
    </row>
    <row r="176" spans="1:14" x14ac:dyDescent="0.2">
      <c r="A176" s="44" t="s">
        <v>134</v>
      </c>
      <c r="B176" s="47" t="s">
        <v>204</v>
      </c>
      <c r="C176" s="47" t="s">
        <v>204</v>
      </c>
      <c r="D176" s="47" t="s">
        <v>204</v>
      </c>
      <c r="E176" s="47" t="s">
        <v>204</v>
      </c>
      <c r="F176" s="30">
        <f t="shared" ref="F176:H176" si="246">(F104-E104)/E104</f>
        <v>0.31488655229662421</v>
      </c>
      <c r="G176" s="30">
        <f t="shared" si="246"/>
        <v>4.7979797979797977E-2</v>
      </c>
      <c r="H176" s="30">
        <f t="shared" si="246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 x14ac:dyDescent="0.2">
      <c r="A177" s="44" t="s">
        <v>135</v>
      </c>
      <c r="B177" s="47" t="str">
        <f t="shared" ref="B177:I177" si="247">+IFERROR(B175-B176,"nm")</f>
        <v>nm</v>
      </c>
      <c r="C177" s="47" t="str">
        <f t="shared" si="247"/>
        <v>nm</v>
      </c>
      <c r="D177" s="47" t="str">
        <f t="shared" si="247"/>
        <v>nm</v>
      </c>
      <c r="E177" s="47" t="str">
        <f t="shared" si="247"/>
        <v>nm</v>
      </c>
      <c r="F177" s="47">
        <f t="shared" si="247"/>
        <v>-0.45774369515376712</v>
      </c>
      <c r="G177" s="47">
        <f t="shared" si="247"/>
        <v>-6.3131313131312358E-3</v>
      </c>
      <c r="H177" s="47">
        <f t="shared" si="247"/>
        <v>-0.14240963855421696</v>
      </c>
      <c r="I177" s="47">
        <f t="shared" si="247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x14ac:dyDescent="0.2">
      <c r="A178" s="45" t="s">
        <v>118</v>
      </c>
      <c r="B178" s="62" t="s">
        <v>204</v>
      </c>
      <c r="C178" s="62" t="s">
        <v>204</v>
      </c>
      <c r="D178" s="62" t="s">
        <v>204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 x14ac:dyDescent="0.2">
      <c r="A179" s="44" t="s">
        <v>126</v>
      </c>
      <c r="B179" s="47" t="str">
        <f t="shared" ref="B179:I179" si="248">+IFERROR(B178/A178-1,"nm")</f>
        <v>nm</v>
      </c>
      <c r="C179" s="47" t="str">
        <f t="shared" si="248"/>
        <v>nm</v>
      </c>
      <c r="D179" s="47" t="str">
        <f t="shared" si="248"/>
        <v>nm</v>
      </c>
      <c r="E179" s="47" t="str">
        <f t="shared" si="248"/>
        <v>nm</v>
      </c>
      <c r="F179" s="47">
        <f t="shared" si="248"/>
        <v>2.9126213592232997E-2</v>
      </c>
      <c r="G179" s="47">
        <f t="shared" si="248"/>
        <v>-0.15094339622641506</v>
      </c>
      <c r="H179" s="47">
        <f t="shared" si="248"/>
        <v>-4.4444444444444398E-2</v>
      </c>
      <c r="I179" s="47">
        <f t="shared" si="248"/>
        <v>0.43023255813953498</v>
      </c>
      <c r="J179" s="47">
        <f>+J180+J181</f>
        <v>0</v>
      </c>
      <c r="K179" s="47">
        <f t="shared" ref="K179:N179" si="249">+K180+K181</f>
        <v>0</v>
      </c>
      <c r="L179" s="47">
        <f t="shared" si="249"/>
        <v>0</v>
      </c>
      <c r="M179" s="47">
        <f t="shared" si="249"/>
        <v>0</v>
      </c>
      <c r="N179" s="47">
        <f t="shared" si="249"/>
        <v>0</v>
      </c>
    </row>
    <row r="180" spans="1:14" x14ac:dyDescent="0.2">
      <c r="A180" s="44" t="s">
        <v>134</v>
      </c>
      <c r="B180" s="75" t="s">
        <v>204</v>
      </c>
      <c r="C180" s="75" t="s">
        <v>204</v>
      </c>
      <c r="D180" s="75" t="s">
        <v>204</v>
      </c>
      <c r="E180" s="75" t="s">
        <v>204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 x14ac:dyDescent="0.2">
      <c r="A181" s="44" t="s">
        <v>135</v>
      </c>
      <c r="B181" s="47" t="str">
        <f t="shared" ref="B181:I181" si="250">+IFERROR(B179-B180,"nm")</f>
        <v>nm</v>
      </c>
      <c r="C181" s="47" t="str">
        <f t="shared" si="250"/>
        <v>nm</v>
      </c>
      <c r="D181" s="47" t="str">
        <f t="shared" si="250"/>
        <v>nm</v>
      </c>
      <c r="E181" s="47" t="str">
        <f t="shared" si="250"/>
        <v>nm</v>
      </c>
      <c r="F181" s="47">
        <f t="shared" si="250"/>
        <v>-1.3877787807814457E-17</v>
      </c>
      <c r="G181" s="47">
        <f t="shared" si="250"/>
        <v>2.7755575615628914E-17</v>
      </c>
      <c r="H181" s="47">
        <f t="shared" si="250"/>
        <v>4.8572257327350599E-17</v>
      </c>
      <c r="I181" s="47">
        <f t="shared" si="250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 x14ac:dyDescent="0.2">
      <c r="A182" s="9" t="s">
        <v>127</v>
      </c>
      <c r="B182" s="48">
        <f t="shared" ref="B182:N182" si="251">B185+B189</f>
        <v>535</v>
      </c>
      <c r="C182" s="48">
        <f t="shared" si="251"/>
        <v>514</v>
      </c>
      <c r="D182" s="48">
        <f t="shared" si="251"/>
        <v>505</v>
      </c>
      <c r="E182" s="48">
        <f t="shared" si="251"/>
        <v>343</v>
      </c>
      <c r="F182" s="48">
        <f t="shared" si="251"/>
        <v>334</v>
      </c>
      <c r="G182" s="48">
        <f t="shared" si="251"/>
        <v>322</v>
      </c>
      <c r="H182" s="48">
        <f t="shared" si="251"/>
        <v>569</v>
      </c>
      <c r="I182" s="48">
        <f t="shared" si="251"/>
        <v>691</v>
      </c>
      <c r="J182" s="48">
        <f t="shared" si="251"/>
        <v>691</v>
      </c>
      <c r="K182" s="48">
        <f t="shared" si="251"/>
        <v>691</v>
      </c>
      <c r="L182" s="48">
        <f t="shared" si="251"/>
        <v>691</v>
      </c>
      <c r="M182" s="48">
        <f t="shared" si="251"/>
        <v>691</v>
      </c>
      <c r="N182" s="48">
        <f t="shared" si="251"/>
        <v>691</v>
      </c>
    </row>
    <row r="183" spans="1:14" x14ac:dyDescent="0.2">
      <c r="A183" s="46" t="s">
        <v>126</v>
      </c>
      <c r="B183" s="47" t="str">
        <f t="shared" ref="B183:N183" si="252">+IFERROR(B182/A182-1,"nm")</f>
        <v>nm</v>
      </c>
      <c r="C183" s="47">
        <f t="shared" si="252"/>
        <v>-3.9252336448598157E-2</v>
      </c>
      <c r="D183" s="47">
        <f t="shared" si="252"/>
        <v>-1.7509727626459193E-2</v>
      </c>
      <c r="E183" s="47">
        <f t="shared" si="252"/>
        <v>-0.32079207920792074</v>
      </c>
      <c r="F183" s="47">
        <f t="shared" si="252"/>
        <v>-2.6239067055393583E-2</v>
      </c>
      <c r="G183" s="47">
        <f t="shared" si="252"/>
        <v>-3.59281437125748E-2</v>
      </c>
      <c r="H183" s="47">
        <f t="shared" si="252"/>
        <v>0.76708074534161486</v>
      </c>
      <c r="I183" s="47">
        <f t="shared" si="252"/>
        <v>0.21441124780316345</v>
      </c>
      <c r="J183" s="47">
        <f t="shared" si="252"/>
        <v>0</v>
      </c>
      <c r="K183" s="47">
        <f t="shared" si="252"/>
        <v>0</v>
      </c>
      <c r="L183" s="47">
        <f t="shared" si="252"/>
        <v>0</v>
      </c>
      <c r="M183" s="47">
        <f t="shared" si="252"/>
        <v>0</v>
      </c>
      <c r="N183" s="47">
        <f t="shared" si="252"/>
        <v>0</v>
      </c>
    </row>
    <row r="184" spans="1:14" x14ac:dyDescent="0.2">
      <c r="A184" s="46" t="s">
        <v>128</v>
      </c>
      <c r="B184" s="47">
        <f>+IFERROR(B182/B$164,"nm")</f>
        <v>0.26992936427850656</v>
      </c>
      <c r="C184" s="47">
        <f t="shared" ref="C184:I184" si="253">+IFERROR(C182/C$164,"nm")</f>
        <v>0.26291560102301792</v>
      </c>
      <c r="D184" s="47">
        <f t="shared" si="253"/>
        <v>0.24730656219392752</v>
      </c>
      <c r="E184" s="47">
        <f t="shared" si="253"/>
        <v>0.18186638388123011</v>
      </c>
      <c r="F184" s="47">
        <f t="shared" si="253"/>
        <v>0.17523609653725078</v>
      </c>
      <c r="G184" s="47">
        <f t="shared" si="253"/>
        <v>0.17443120260021669</v>
      </c>
      <c r="H184" s="47">
        <f t="shared" si="253"/>
        <v>0.25804988662131517</v>
      </c>
      <c r="I184" s="47">
        <f t="shared" si="253"/>
        <v>0.29454390451832907</v>
      </c>
      <c r="J184" s="49">
        <f>+I184</f>
        <v>0.29454390451832907</v>
      </c>
      <c r="K184" s="49">
        <f t="shared" ref="K184:N184" si="254">+J184</f>
        <v>0.29454390451832907</v>
      </c>
      <c r="L184" s="49">
        <f t="shared" si="254"/>
        <v>0.29454390451832907</v>
      </c>
      <c r="M184" s="49">
        <f t="shared" si="254"/>
        <v>0.29454390451832907</v>
      </c>
      <c r="N184" s="49">
        <f t="shared" si="254"/>
        <v>0.29454390451832907</v>
      </c>
    </row>
    <row r="185" spans="1:14" x14ac:dyDescent="0.2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 x14ac:dyDescent="0.2">
      <c r="A186" s="46" t="s">
        <v>126</v>
      </c>
      <c r="B186" s="47" t="str">
        <f t="shared" ref="B186:N186" si="255">+IFERROR(B185/A185-1,"nm")</f>
        <v>nm</v>
      </c>
      <c r="C186" s="47">
        <f t="shared" si="255"/>
        <v>0.5</v>
      </c>
      <c r="D186" s="47">
        <f t="shared" si="255"/>
        <v>3.7037037037036979E-2</v>
      </c>
      <c r="E186" s="47">
        <f t="shared" si="255"/>
        <v>0.1785714285714286</v>
      </c>
      <c r="F186" s="47">
        <f t="shared" si="255"/>
        <v>-6.0606060606060552E-2</v>
      </c>
      <c r="G186" s="47">
        <f t="shared" si="255"/>
        <v>-0.19354838709677424</v>
      </c>
      <c r="H186" s="47">
        <f t="shared" si="255"/>
        <v>4.0000000000000036E-2</v>
      </c>
      <c r="I186" s="47">
        <f t="shared" si="255"/>
        <v>-0.15384615384615385</v>
      </c>
      <c r="J186" s="47">
        <f t="shared" si="255"/>
        <v>0</v>
      </c>
      <c r="K186" s="47">
        <f t="shared" si="255"/>
        <v>0</v>
      </c>
      <c r="L186" s="47">
        <f t="shared" si="255"/>
        <v>0</v>
      </c>
      <c r="M186" s="47">
        <f t="shared" si="255"/>
        <v>0</v>
      </c>
      <c r="N186" s="47">
        <f t="shared" si="255"/>
        <v>0</v>
      </c>
    </row>
    <row r="187" spans="1:14" x14ac:dyDescent="0.2">
      <c r="A187" s="46" t="s">
        <v>130</v>
      </c>
      <c r="B187" s="47">
        <f>+IFERROR(B185/B$164,"nm")</f>
        <v>9.0817356205852677E-3</v>
      </c>
      <c r="C187" s="47">
        <f t="shared" ref="C187:I187" si="256">+IFERROR(C185/C$164,"nm")</f>
        <v>1.3810741687979539E-2</v>
      </c>
      <c r="D187" s="47">
        <f t="shared" si="256"/>
        <v>1.3712047012732615E-2</v>
      </c>
      <c r="E187" s="47">
        <f t="shared" si="256"/>
        <v>1.7497348886532343E-2</v>
      </c>
      <c r="F187" s="47">
        <f t="shared" si="256"/>
        <v>1.6264428121720881E-2</v>
      </c>
      <c r="G187" s="47">
        <f t="shared" si="256"/>
        <v>1.3542795232936078E-2</v>
      </c>
      <c r="H187" s="47">
        <f t="shared" si="256"/>
        <v>1.1791383219954649E-2</v>
      </c>
      <c r="I187" s="47">
        <f t="shared" si="256"/>
        <v>9.3776641091219103E-3</v>
      </c>
      <c r="J187" s="47">
        <f>+IFERROR(J185/J$164,"nm")</f>
        <v>9.3776641091219103E-3</v>
      </c>
      <c r="K187" s="47">
        <f t="shared" ref="K187:N187" si="257">+IFERROR(K185/K$164,"nm")</f>
        <v>9.3776641091219103E-3</v>
      </c>
      <c r="L187" s="47">
        <f t="shared" si="257"/>
        <v>9.3776641091219103E-3</v>
      </c>
      <c r="M187" s="47">
        <f t="shared" si="257"/>
        <v>9.3776641091219103E-3</v>
      </c>
      <c r="N187" s="47">
        <f t="shared" si="257"/>
        <v>9.3776641091219103E-3</v>
      </c>
    </row>
    <row r="188" spans="1:14" x14ac:dyDescent="0.2">
      <c r="A188" s="46" t="s">
        <v>213</v>
      </c>
      <c r="B188" s="47">
        <f t="shared" ref="B188:I188" si="258">+IFERROR(B185/B195,"nm")</f>
        <v>0.14754098360655737</v>
      </c>
      <c r="C188" s="47">
        <f t="shared" si="258"/>
        <v>0.216</v>
      </c>
      <c r="D188" s="47">
        <f t="shared" si="258"/>
        <v>0.224</v>
      </c>
      <c r="E188" s="47">
        <f t="shared" si="258"/>
        <v>0.28695652173913044</v>
      </c>
      <c r="F188" s="47">
        <f t="shared" si="258"/>
        <v>0.31</v>
      </c>
      <c r="G188" s="47">
        <f t="shared" si="258"/>
        <v>0.3125</v>
      </c>
      <c r="H188" s="47">
        <f t="shared" si="258"/>
        <v>0.41269841269841268</v>
      </c>
      <c r="I188" s="47">
        <f t="shared" si="258"/>
        <v>0.44897959183673469</v>
      </c>
      <c r="J188" s="49">
        <f>+I188</f>
        <v>0.44897959183673469</v>
      </c>
      <c r="K188" s="49">
        <f t="shared" ref="K188:N188" si="259">+J188</f>
        <v>0.44897959183673469</v>
      </c>
      <c r="L188" s="49">
        <f t="shared" si="259"/>
        <v>0.44897959183673469</v>
      </c>
      <c r="M188" s="49">
        <f t="shared" si="259"/>
        <v>0.44897959183673469</v>
      </c>
      <c r="N188" s="49">
        <f t="shared" si="259"/>
        <v>0.44897959183673469</v>
      </c>
    </row>
    <row r="189" spans="1:14" x14ac:dyDescent="0.2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 x14ac:dyDescent="0.2">
      <c r="A190" s="46" t="s">
        <v>126</v>
      </c>
      <c r="B190" s="47" t="str">
        <f t="shared" ref="B190:N190" si="260">+IFERROR(B189/A189-1,"nm")</f>
        <v>nm</v>
      </c>
      <c r="C190" s="47">
        <f t="shared" si="260"/>
        <v>-5.8027079303675011E-2</v>
      </c>
      <c r="D190" s="47">
        <f t="shared" si="260"/>
        <v>-2.0533880903490731E-2</v>
      </c>
      <c r="E190" s="47">
        <f t="shared" si="260"/>
        <v>-0.35010482180293501</v>
      </c>
      <c r="F190" s="47">
        <f t="shared" si="260"/>
        <v>-2.2580645161290325E-2</v>
      </c>
      <c r="G190" s="47">
        <f t="shared" si="260"/>
        <v>-1.980198019801982E-2</v>
      </c>
      <c r="H190" s="47">
        <f t="shared" si="260"/>
        <v>0.82828282828282829</v>
      </c>
      <c r="I190" s="47">
        <f t="shared" si="260"/>
        <v>0.2320441988950277</v>
      </c>
      <c r="J190" s="47">
        <f t="shared" si="260"/>
        <v>0</v>
      </c>
      <c r="K190" s="47">
        <f t="shared" si="260"/>
        <v>0</v>
      </c>
      <c r="L190" s="47">
        <f t="shared" si="260"/>
        <v>0</v>
      </c>
      <c r="M190" s="47">
        <f t="shared" si="260"/>
        <v>0</v>
      </c>
      <c r="N190" s="47">
        <f t="shared" si="260"/>
        <v>0</v>
      </c>
    </row>
    <row r="191" spans="1:14" x14ac:dyDescent="0.2">
      <c r="A191" s="46" t="s">
        <v>128</v>
      </c>
      <c r="B191" s="47">
        <f>+IFERROR(B189/B$164,"nm")</f>
        <v>0.26084762865792127</v>
      </c>
      <c r="C191" s="47">
        <f t="shared" ref="C191:I191" si="261">+IFERROR(C189/C$164,"nm")</f>
        <v>0.24910485933503837</v>
      </c>
      <c r="D191" s="47">
        <f t="shared" si="261"/>
        <v>0.23359451518119489</v>
      </c>
      <c r="E191" s="47">
        <f t="shared" si="261"/>
        <v>0.16436903499469777</v>
      </c>
      <c r="F191" s="47">
        <f t="shared" si="261"/>
        <v>0.1589716684155299</v>
      </c>
      <c r="G191" s="47">
        <f t="shared" si="261"/>
        <v>0.16088840736728061</v>
      </c>
      <c r="H191" s="47">
        <f t="shared" si="261"/>
        <v>0.24625850340136055</v>
      </c>
      <c r="I191" s="47">
        <f t="shared" si="261"/>
        <v>0.28516624040920718</v>
      </c>
      <c r="J191" s="47">
        <f>+IFERROR(J189/J$164,"nm")</f>
        <v>0.28516624040920718</v>
      </c>
      <c r="K191" s="47">
        <f t="shared" ref="K191:N191" si="262">+IFERROR(K189/K$164,"nm")</f>
        <v>0.28516624040920718</v>
      </c>
      <c r="L191" s="47">
        <f t="shared" si="262"/>
        <v>0.28516624040920718</v>
      </c>
      <c r="M191" s="47">
        <f t="shared" si="262"/>
        <v>0.28516624040920718</v>
      </c>
      <c r="N191" s="47">
        <f t="shared" si="262"/>
        <v>0.28516624040920718</v>
      </c>
    </row>
    <row r="192" spans="1:14" x14ac:dyDescent="0.2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 x14ac:dyDescent="0.2">
      <c r="A193" s="46" t="s">
        <v>126</v>
      </c>
      <c r="B193" s="47" t="str">
        <f t="shared" ref="B193:N193" si="263">+IFERROR(B192/A192-1,"nm")</f>
        <v>nm</v>
      </c>
      <c r="C193" s="47">
        <f t="shared" si="263"/>
        <v>-0.43478260869565222</v>
      </c>
      <c r="D193" s="47">
        <f t="shared" si="263"/>
        <v>-0.23076923076923073</v>
      </c>
      <c r="E193" s="47">
        <f t="shared" si="263"/>
        <v>-0.26666666666666672</v>
      </c>
      <c r="F193" s="47">
        <f t="shared" si="263"/>
        <v>-0.18181818181818177</v>
      </c>
      <c r="G193" s="47">
        <f t="shared" si="263"/>
        <v>-0.33333333333333337</v>
      </c>
      <c r="H193" s="47">
        <f t="shared" si="263"/>
        <v>-0.41666666666666663</v>
      </c>
      <c r="I193" s="47">
        <f t="shared" si="263"/>
        <v>0.28571428571428581</v>
      </c>
      <c r="J193" s="47">
        <f t="shared" si="263"/>
        <v>0</v>
      </c>
      <c r="K193" s="47">
        <f t="shared" si="263"/>
        <v>0</v>
      </c>
      <c r="L193" s="47">
        <f t="shared" si="263"/>
        <v>0</v>
      </c>
      <c r="M193" s="47">
        <f t="shared" si="263"/>
        <v>0</v>
      </c>
      <c r="N193" s="47">
        <f t="shared" si="263"/>
        <v>0</v>
      </c>
    </row>
    <row r="194" spans="1:14" x14ac:dyDescent="0.2">
      <c r="A194" s="46" t="s">
        <v>130</v>
      </c>
      <c r="B194" s="47">
        <f>+IFERROR(B192/B$164,"nm")</f>
        <v>3.481331987891019E-2</v>
      </c>
      <c r="C194" s="47">
        <f t="shared" ref="C194:I194" si="264">+IFERROR(C192/C$164,"nm")</f>
        <v>1.9948849104859334E-2</v>
      </c>
      <c r="D194" s="47">
        <f t="shared" si="264"/>
        <v>1.4691478942213516E-2</v>
      </c>
      <c r="E194" s="47">
        <f t="shared" si="264"/>
        <v>1.166489925768823E-2</v>
      </c>
      <c r="F194" s="47">
        <f t="shared" si="264"/>
        <v>9.4438614900314802E-3</v>
      </c>
      <c r="G194" s="47">
        <f t="shared" si="264"/>
        <v>6.5005417118093175E-3</v>
      </c>
      <c r="H194" s="47">
        <f t="shared" si="264"/>
        <v>3.1746031746031746E-3</v>
      </c>
      <c r="I194" s="47">
        <f t="shared" si="264"/>
        <v>3.8363171355498722E-3</v>
      </c>
      <c r="J194" s="49">
        <f>+I194</f>
        <v>3.8363171355498722E-3</v>
      </c>
      <c r="K194" s="49">
        <f t="shared" ref="K194:N194" si="265">+J194</f>
        <v>3.8363171355498722E-3</v>
      </c>
      <c r="L194" s="49">
        <f t="shared" si="265"/>
        <v>3.8363171355498722E-3</v>
      </c>
      <c r="M194" s="49">
        <f t="shared" si="265"/>
        <v>3.8363171355498722E-3</v>
      </c>
      <c r="N194" s="49">
        <f t="shared" si="265"/>
        <v>3.8363171355498722E-3</v>
      </c>
    </row>
    <row r="195" spans="1:14" x14ac:dyDescent="0.2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I195</f>
        <v>49</v>
      </c>
      <c r="K195" s="1">
        <f t="shared" ref="K195:N195" si="266">J195</f>
        <v>49</v>
      </c>
      <c r="L195" s="1">
        <f t="shared" si="266"/>
        <v>49</v>
      </c>
      <c r="M195" s="1">
        <f t="shared" si="266"/>
        <v>49</v>
      </c>
      <c r="N195" s="1">
        <f t="shared" si="266"/>
        <v>49</v>
      </c>
    </row>
    <row r="196" spans="1:14" x14ac:dyDescent="0.2">
      <c r="A196" s="46" t="s">
        <v>126</v>
      </c>
      <c r="B196" s="47" t="str">
        <f t="shared" ref="B196:I196" si="267">+IFERROR(B195/A195-1,"nm")</f>
        <v>nm</v>
      </c>
      <c r="C196" s="47">
        <f t="shared" si="267"/>
        <v>2.4590163934426146E-2</v>
      </c>
      <c r="D196" s="47">
        <f t="shared" si="267"/>
        <v>0</v>
      </c>
      <c r="E196" s="47">
        <f t="shared" si="267"/>
        <v>-7.999999999999996E-2</v>
      </c>
      <c r="F196" s="47">
        <f t="shared" si="267"/>
        <v>-0.13043478260869568</v>
      </c>
      <c r="G196" s="47">
        <f t="shared" si="267"/>
        <v>-0.19999999999999996</v>
      </c>
      <c r="H196" s="47">
        <f t="shared" si="267"/>
        <v>-0.21250000000000002</v>
      </c>
      <c r="I196" s="47">
        <f t="shared" si="267"/>
        <v>-0.22222222222222221</v>
      </c>
      <c r="J196" s="47">
        <f>+J197+J198</f>
        <v>2.0886615515771527E-2</v>
      </c>
      <c r="K196" s="47">
        <f t="shared" ref="K196:N196" si="268">+K197+K198</f>
        <v>2.0886615515771527E-2</v>
      </c>
      <c r="L196" s="47">
        <f t="shared" si="268"/>
        <v>2.0886615515771527E-2</v>
      </c>
      <c r="M196" s="47">
        <f t="shared" si="268"/>
        <v>2.0886615515771527E-2</v>
      </c>
      <c r="N196" s="47">
        <f t="shared" si="268"/>
        <v>2.0886615515771527E-2</v>
      </c>
    </row>
    <row r="197" spans="1:14" x14ac:dyDescent="0.2">
      <c r="A197" s="46" t="s">
        <v>130</v>
      </c>
      <c r="B197" s="47">
        <f>+IFERROR(B195/B$164,"nm")</f>
        <v>6.1553985872855703E-2</v>
      </c>
      <c r="C197" s="47">
        <f t="shared" ref="C197:I197" si="269">+IFERROR(C195/C$164,"nm")</f>
        <v>6.3938618925831206E-2</v>
      </c>
      <c r="D197" s="47">
        <f t="shared" si="269"/>
        <v>6.1214495592556317E-2</v>
      </c>
      <c r="E197" s="47">
        <f t="shared" si="269"/>
        <v>6.097560975609756E-2</v>
      </c>
      <c r="F197" s="47">
        <f t="shared" si="269"/>
        <v>5.2465897166841552E-2</v>
      </c>
      <c r="G197" s="47">
        <f t="shared" si="269"/>
        <v>4.3336944745395449E-2</v>
      </c>
      <c r="H197" s="47">
        <f t="shared" si="269"/>
        <v>2.8571428571428571E-2</v>
      </c>
      <c r="I197" s="47">
        <f t="shared" si="269"/>
        <v>2.0886615515771527E-2</v>
      </c>
      <c r="J197" s="49">
        <f>+I197</f>
        <v>2.0886615515771527E-2</v>
      </c>
      <c r="K197" s="49">
        <f t="shared" ref="K197:N197" si="270">+J197</f>
        <v>2.0886615515771527E-2</v>
      </c>
      <c r="L197" s="49">
        <f t="shared" si="270"/>
        <v>2.0886615515771527E-2</v>
      </c>
      <c r="M197" s="49">
        <f t="shared" si="270"/>
        <v>2.0886615515771527E-2</v>
      </c>
      <c r="N197" s="49">
        <f t="shared" si="270"/>
        <v>2.0886615515771527E-2</v>
      </c>
    </row>
    <row r="198" spans="1:14" x14ac:dyDescent="0.2">
      <c r="A198" s="43" t="s">
        <v>106</v>
      </c>
      <c r="B198" s="43"/>
      <c r="C198" s="43"/>
      <c r="D198" s="43"/>
      <c r="E198" s="43"/>
      <c r="F198" s="43"/>
      <c r="G198" s="43"/>
      <c r="H198" s="43"/>
      <c r="I198" s="43"/>
      <c r="J198" s="69"/>
      <c r="K198" s="69"/>
      <c r="L198" s="69"/>
      <c r="M198" s="69"/>
      <c r="N198" s="69"/>
    </row>
    <row r="199" spans="1:14" x14ac:dyDescent="0.2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271">J199</f>
        <v>-72</v>
      </c>
      <c r="L199" s="78">
        <f t="shared" si="271"/>
        <v>-72</v>
      </c>
      <c r="M199" s="78">
        <f t="shared" si="271"/>
        <v>-72</v>
      </c>
      <c r="N199" s="78">
        <f t="shared" si="271"/>
        <v>-72</v>
      </c>
    </row>
    <row r="200" spans="1:14" x14ac:dyDescent="0.2">
      <c r="A200" s="44" t="s">
        <v>126</v>
      </c>
      <c r="B200" s="47" t="str">
        <f t="shared" ref="B200:N200" si="272">+IFERROR(B199/A199-1,"nm")</f>
        <v>nm</v>
      </c>
      <c r="C200" s="47">
        <f t="shared" si="272"/>
        <v>4.8780487804878092E-2</v>
      </c>
      <c r="D200" s="47">
        <f t="shared" si="272"/>
        <v>-1.8720930232558139</v>
      </c>
      <c r="E200" s="47">
        <f t="shared" si="272"/>
        <v>-0.65333333333333332</v>
      </c>
      <c r="F200" s="47">
        <f t="shared" si="272"/>
        <v>-1.2692307692307692</v>
      </c>
      <c r="G200" s="47">
        <f t="shared" si="272"/>
        <v>0.5714285714285714</v>
      </c>
      <c r="H200" s="47">
        <f t="shared" si="272"/>
        <v>-4.6363636363636367</v>
      </c>
      <c r="I200" s="47">
        <f t="shared" si="272"/>
        <v>-2.8</v>
      </c>
      <c r="J200" s="47">
        <f t="shared" si="272"/>
        <v>0</v>
      </c>
      <c r="K200" s="47">
        <f t="shared" si="272"/>
        <v>0</v>
      </c>
      <c r="L200" s="47">
        <f t="shared" si="272"/>
        <v>0</v>
      </c>
      <c r="M200" s="47">
        <f t="shared" si="272"/>
        <v>0</v>
      </c>
      <c r="N200" s="47">
        <f t="shared" si="272"/>
        <v>0</v>
      </c>
    </row>
    <row r="201" spans="1:14" x14ac:dyDescent="0.2">
      <c r="A201" s="9" t="s">
        <v>127</v>
      </c>
      <c r="B201" s="48">
        <f>B204+B208</f>
        <v>-1022</v>
      </c>
      <c r="C201" s="48">
        <f t="shared" ref="C201:N201" si="273">C204+C208</f>
        <v>-1089</v>
      </c>
      <c r="D201" s="48">
        <f t="shared" si="273"/>
        <v>-633</v>
      </c>
      <c r="E201" s="48">
        <f t="shared" si="273"/>
        <v>-1346</v>
      </c>
      <c r="F201" s="48">
        <f t="shared" si="273"/>
        <v>-1694</v>
      </c>
      <c r="G201" s="48">
        <f t="shared" si="273"/>
        <v>-1855</v>
      </c>
      <c r="H201" s="48">
        <f t="shared" si="273"/>
        <v>-2120</v>
      </c>
      <c r="I201" s="48">
        <f t="shared" si="273"/>
        <v>-2085</v>
      </c>
      <c r="J201" s="48">
        <f t="shared" si="273"/>
        <v>-2085</v>
      </c>
      <c r="K201" s="48">
        <f t="shared" si="273"/>
        <v>-2085</v>
      </c>
      <c r="L201" s="48">
        <f t="shared" si="273"/>
        <v>-2085</v>
      </c>
      <c r="M201" s="48">
        <f t="shared" si="273"/>
        <v>-2085</v>
      </c>
      <c r="N201" s="48">
        <f t="shared" si="273"/>
        <v>-2085</v>
      </c>
    </row>
    <row r="202" spans="1:14" x14ac:dyDescent="0.2">
      <c r="A202" s="46" t="s">
        <v>126</v>
      </c>
      <c r="B202" s="47" t="str">
        <f t="shared" ref="B202:N202" si="274">+IFERROR(B201/A201-1,"nm")</f>
        <v>nm</v>
      </c>
      <c r="C202" s="47">
        <f t="shared" si="274"/>
        <v>6.5557729941291498E-2</v>
      </c>
      <c r="D202" s="47">
        <f t="shared" si="274"/>
        <v>-0.41873278236914602</v>
      </c>
      <c r="E202" s="47">
        <f t="shared" si="274"/>
        <v>1.126382306477093</v>
      </c>
      <c r="F202" s="47">
        <f t="shared" si="274"/>
        <v>0.25854383358098065</v>
      </c>
      <c r="G202" s="47">
        <f t="shared" si="274"/>
        <v>9.5041322314049603E-2</v>
      </c>
      <c r="H202" s="47">
        <f t="shared" si="274"/>
        <v>0.14285714285714279</v>
      </c>
      <c r="I202" s="47">
        <f t="shared" si="274"/>
        <v>-1.650943396226412E-2</v>
      </c>
      <c r="J202" s="47">
        <f t="shared" si="274"/>
        <v>0</v>
      </c>
      <c r="K202" s="47">
        <f t="shared" si="274"/>
        <v>0</v>
      </c>
      <c r="L202" s="47">
        <f t="shared" si="274"/>
        <v>0</v>
      </c>
      <c r="M202" s="47">
        <f t="shared" si="274"/>
        <v>0</v>
      </c>
      <c r="N202" s="47">
        <f t="shared" si="274"/>
        <v>0</v>
      </c>
    </row>
    <row r="203" spans="1:14" x14ac:dyDescent="0.2">
      <c r="A203" s="46" t="s">
        <v>128</v>
      </c>
      <c r="B203" s="47">
        <f>+IFERROR(B201/B$199,"nm")</f>
        <v>12.463414634146341</v>
      </c>
      <c r="C203" s="47">
        <f t="shared" ref="C203:I203" si="275">+IFERROR(C201/C$199,"nm")</f>
        <v>12.662790697674419</v>
      </c>
      <c r="D203" s="47">
        <f t="shared" si="275"/>
        <v>-8.44</v>
      </c>
      <c r="E203" s="47">
        <f t="shared" si="275"/>
        <v>-51.769230769230766</v>
      </c>
      <c r="F203" s="47">
        <f t="shared" si="275"/>
        <v>242</v>
      </c>
      <c r="G203" s="47">
        <f t="shared" si="275"/>
        <v>168.63636363636363</v>
      </c>
      <c r="H203" s="47">
        <f t="shared" si="275"/>
        <v>-53</v>
      </c>
      <c r="I203" s="47">
        <f t="shared" si="275"/>
        <v>28.958333333333332</v>
      </c>
      <c r="J203" s="49">
        <f>+I203</f>
        <v>28.958333333333332</v>
      </c>
      <c r="K203" s="49">
        <f t="shared" ref="K203:N203" si="276">+J203</f>
        <v>28.958333333333332</v>
      </c>
      <c r="L203" s="49">
        <f t="shared" si="276"/>
        <v>28.958333333333332</v>
      </c>
      <c r="M203" s="49">
        <f t="shared" si="276"/>
        <v>28.958333333333332</v>
      </c>
      <c r="N203" s="49">
        <f t="shared" si="276"/>
        <v>28.958333333333332</v>
      </c>
    </row>
    <row r="204" spans="1:14" x14ac:dyDescent="0.2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 x14ac:dyDescent="0.2">
      <c r="A205" s="46" t="s">
        <v>126</v>
      </c>
      <c r="B205" s="47" t="str">
        <f t="shared" ref="B205:N205" si="277">+IFERROR(B204/A204-1,"nm")</f>
        <v>nm</v>
      </c>
      <c r="C205" s="47">
        <f t="shared" si="277"/>
        <v>0.12000000000000011</v>
      </c>
      <c r="D205" s="47">
        <f t="shared" si="277"/>
        <v>8.3333333333333259E-2</v>
      </c>
      <c r="E205" s="47">
        <f t="shared" si="277"/>
        <v>0.20879120879120872</v>
      </c>
      <c r="F205" s="47">
        <f t="shared" si="277"/>
        <v>5.4545454545454453E-2</v>
      </c>
      <c r="G205" s="47">
        <f t="shared" si="277"/>
        <v>-3.4482758620689613E-2</v>
      </c>
      <c r="H205" s="47">
        <f t="shared" si="277"/>
        <v>0.2589285714285714</v>
      </c>
      <c r="I205" s="47">
        <f t="shared" si="277"/>
        <v>-4.9645390070921946E-2</v>
      </c>
      <c r="J205" s="47">
        <f t="shared" si="277"/>
        <v>0</v>
      </c>
      <c r="K205" s="47">
        <f t="shared" si="277"/>
        <v>0</v>
      </c>
      <c r="L205" s="47">
        <f t="shared" si="277"/>
        <v>0</v>
      </c>
      <c r="M205" s="47">
        <f t="shared" si="277"/>
        <v>0</v>
      </c>
      <c r="N205" s="47">
        <f t="shared" si="277"/>
        <v>0</v>
      </c>
    </row>
    <row r="206" spans="1:14" x14ac:dyDescent="0.2">
      <c r="A206" s="46" t="s">
        <v>130</v>
      </c>
      <c r="B206" s="47">
        <f>+IFERROR(B204/B$199,"nm")</f>
        <v>-0.91463414634146345</v>
      </c>
      <c r="C206" s="47">
        <f t="shared" ref="C206:I206" si="278">+IFERROR(C204/C$199,"nm")</f>
        <v>-0.97674418604651159</v>
      </c>
      <c r="D206" s="47">
        <f t="shared" si="278"/>
        <v>1.2133333333333334</v>
      </c>
      <c r="E206" s="47">
        <f t="shared" si="278"/>
        <v>4.2307692307692308</v>
      </c>
      <c r="F206" s="47">
        <f t="shared" si="278"/>
        <v>-16.571428571428573</v>
      </c>
      <c r="G206" s="47">
        <f t="shared" si="278"/>
        <v>-10.181818181818182</v>
      </c>
      <c r="H206" s="47">
        <f t="shared" si="278"/>
        <v>3.5249999999999999</v>
      </c>
      <c r="I206" s="47">
        <f t="shared" si="278"/>
        <v>-1.8611111111111112</v>
      </c>
      <c r="J206" s="47">
        <f>+IFERROR(J204/J$164,"nm")</f>
        <v>5.7118499573742543E-2</v>
      </c>
      <c r="K206" s="47">
        <f t="shared" ref="K206:N206" si="279">+IFERROR(K204/K$164,"nm")</f>
        <v>5.7118499573742543E-2</v>
      </c>
      <c r="L206" s="47">
        <f t="shared" si="279"/>
        <v>5.7118499573742543E-2</v>
      </c>
      <c r="M206" s="47">
        <f t="shared" si="279"/>
        <v>5.7118499573742543E-2</v>
      </c>
      <c r="N206" s="47">
        <f t="shared" si="279"/>
        <v>5.7118499573742543E-2</v>
      </c>
    </row>
    <row r="207" spans="1:14" x14ac:dyDescent="0.2">
      <c r="A207" s="46" t="s">
        <v>213</v>
      </c>
      <c r="B207" s="47">
        <f t="shared" ref="B207:I207" si="280">+IFERROR(B204/B214,"nm")</f>
        <v>0.10518934081346423</v>
      </c>
      <c r="C207" s="47">
        <f t="shared" si="280"/>
        <v>8.9647812166488788E-2</v>
      </c>
      <c r="D207" s="47">
        <f t="shared" si="280"/>
        <v>7.3505654281098551E-2</v>
      </c>
      <c r="E207" s="47">
        <f t="shared" si="280"/>
        <v>7.586206896551724E-2</v>
      </c>
      <c r="F207" s="47">
        <f t="shared" si="280"/>
        <v>6.9336521219366412E-2</v>
      </c>
      <c r="G207" s="47">
        <f t="shared" si="280"/>
        <v>5.845511482254697E-2</v>
      </c>
      <c r="H207" s="47">
        <f t="shared" si="280"/>
        <v>7.5401069518716571E-2</v>
      </c>
      <c r="I207" s="47">
        <f t="shared" si="280"/>
        <v>7.374793615850303E-2</v>
      </c>
      <c r="J207" s="49">
        <f>+I207</f>
        <v>7.374793615850303E-2</v>
      </c>
      <c r="K207" s="49">
        <f t="shared" ref="K207:N207" si="281">+J207</f>
        <v>7.374793615850303E-2</v>
      </c>
      <c r="L207" s="49">
        <f t="shared" si="281"/>
        <v>7.374793615850303E-2</v>
      </c>
      <c r="M207" s="49">
        <f t="shared" si="281"/>
        <v>7.374793615850303E-2</v>
      </c>
      <c r="N207" s="49">
        <f t="shared" si="281"/>
        <v>7.374793615850303E-2</v>
      </c>
    </row>
    <row r="208" spans="1:14" x14ac:dyDescent="0.2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 x14ac:dyDescent="0.2">
      <c r="A209" s="46" t="s">
        <v>126</v>
      </c>
      <c r="B209" s="47" t="str">
        <f t="shared" ref="B209:N209" si="282">+IFERROR(B208/A208-1,"nm")</f>
        <v>nm</v>
      </c>
      <c r="C209" s="47">
        <f t="shared" si="282"/>
        <v>6.9279854147675568E-2</v>
      </c>
      <c r="D209" s="47">
        <f t="shared" si="282"/>
        <v>-0.38277919863597609</v>
      </c>
      <c r="E209" s="47">
        <f t="shared" si="282"/>
        <v>1.0110497237569063</v>
      </c>
      <c r="F209" s="47">
        <f t="shared" si="282"/>
        <v>0.24313186813186816</v>
      </c>
      <c r="G209" s="47">
        <f t="shared" si="282"/>
        <v>8.6740331491712785E-2</v>
      </c>
      <c r="H209" s="47">
        <f t="shared" si="282"/>
        <v>0.14946619217081847</v>
      </c>
      <c r="I209" s="47">
        <f t="shared" si="282"/>
        <v>-1.8575851393188847E-2</v>
      </c>
      <c r="J209" s="47">
        <f t="shared" si="282"/>
        <v>0</v>
      </c>
      <c r="K209" s="47">
        <f t="shared" si="282"/>
        <v>0</v>
      </c>
      <c r="L209" s="47">
        <f t="shared" si="282"/>
        <v>0</v>
      </c>
      <c r="M209" s="47">
        <f t="shared" si="282"/>
        <v>0</v>
      </c>
      <c r="N209" s="47">
        <f t="shared" si="282"/>
        <v>0</v>
      </c>
    </row>
    <row r="210" spans="1:14" x14ac:dyDescent="0.2">
      <c r="A210" s="46" t="s">
        <v>128</v>
      </c>
      <c r="B210" s="47">
        <f>+IFERROR(B208/B$199,"nm")</f>
        <v>13.378048780487806</v>
      </c>
      <c r="C210" s="47">
        <f t="shared" ref="C210:I210" si="283">+IFERROR(C208/C$199,"nm")</f>
        <v>13.63953488372093</v>
      </c>
      <c r="D210" s="47">
        <f t="shared" si="283"/>
        <v>-9.6533333333333342</v>
      </c>
      <c r="E210" s="47">
        <f t="shared" si="283"/>
        <v>-56</v>
      </c>
      <c r="F210" s="47">
        <f t="shared" si="283"/>
        <v>258.57142857142856</v>
      </c>
      <c r="G210" s="47">
        <f t="shared" si="283"/>
        <v>178.81818181818181</v>
      </c>
      <c r="H210" s="47">
        <f t="shared" si="283"/>
        <v>-56.524999999999999</v>
      </c>
      <c r="I210" s="47">
        <f t="shared" si="283"/>
        <v>30.819444444444443</v>
      </c>
      <c r="J210" s="47">
        <f>+IFERROR(J208/J$164,"nm")</f>
        <v>-0.94586530264279622</v>
      </c>
      <c r="K210" s="47">
        <f t="shared" ref="K210:N210" si="284">+IFERROR(K208/K$164,"nm")</f>
        <v>-0.94586530264279622</v>
      </c>
      <c r="L210" s="47">
        <f t="shared" si="284"/>
        <v>-0.94586530264279622</v>
      </c>
      <c r="M210" s="47">
        <f t="shared" si="284"/>
        <v>-0.94586530264279622</v>
      </c>
      <c r="N210" s="47">
        <f t="shared" si="284"/>
        <v>-0.94586530264279622</v>
      </c>
    </row>
    <row r="211" spans="1:14" x14ac:dyDescent="0.2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 x14ac:dyDescent="0.2">
      <c r="A212" s="46" t="s">
        <v>126</v>
      </c>
      <c r="B212" s="47" t="str">
        <f t="shared" ref="B212:N212" si="285">+IFERROR(B211/A211-1,"nm")</f>
        <v>nm</v>
      </c>
      <c r="C212" s="47">
        <f t="shared" si="285"/>
        <v>1.5384615384615383</v>
      </c>
      <c r="D212" s="47">
        <f t="shared" si="285"/>
        <v>0.10227272727272729</v>
      </c>
      <c r="E212" s="47">
        <f t="shared" si="285"/>
        <v>-0.45360824742268047</v>
      </c>
      <c r="F212" s="47">
        <f t="shared" si="285"/>
        <v>1.3710691823899372</v>
      </c>
      <c r="G212" s="47">
        <f t="shared" si="285"/>
        <v>-0.156498673740053</v>
      </c>
      <c r="H212" s="47">
        <f t="shared" si="285"/>
        <v>-0.96540880503144655</v>
      </c>
      <c r="I212" s="47">
        <f t="shared" si="285"/>
        <v>3.5454545454545459</v>
      </c>
      <c r="J212" s="47">
        <f t="shared" si="285"/>
        <v>0</v>
      </c>
      <c r="K212" s="47">
        <f t="shared" si="285"/>
        <v>0</v>
      </c>
      <c r="L212" s="47">
        <f t="shared" si="285"/>
        <v>0</v>
      </c>
      <c r="M212" s="47">
        <f t="shared" si="285"/>
        <v>0</v>
      </c>
      <c r="N212" s="47">
        <f t="shared" si="285"/>
        <v>0</v>
      </c>
    </row>
    <row r="213" spans="1:14" x14ac:dyDescent="0.2">
      <c r="A213" s="46" t="s">
        <v>130</v>
      </c>
      <c r="B213" s="47">
        <f>+IFERROR(B211/B$199,"nm")</f>
        <v>-1.2682926829268293</v>
      </c>
      <c r="C213" s="47">
        <f t="shared" ref="C213:I213" si="286">+IFERROR(C211/C$199,"nm")</f>
        <v>-3.0697674418604652</v>
      </c>
      <c r="D213" s="47">
        <f t="shared" si="286"/>
        <v>3.88</v>
      </c>
      <c r="E213" s="47">
        <f t="shared" si="286"/>
        <v>6.115384615384615</v>
      </c>
      <c r="F213" s="47">
        <f t="shared" si="286"/>
        <v>-53.857142857142854</v>
      </c>
      <c r="G213" s="47">
        <f t="shared" si="286"/>
        <v>-28.90909090909091</v>
      </c>
      <c r="H213" s="47">
        <f t="shared" si="286"/>
        <v>0.27500000000000002</v>
      </c>
      <c r="I213" s="47">
        <f t="shared" si="286"/>
        <v>-0.69444444444444442</v>
      </c>
      <c r="J213" s="49">
        <f>+I213</f>
        <v>-0.69444444444444442</v>
      </c>
      <c r="K213" s="49">
        <f t="shared" ref="K213:N213" si="287">+J213</f>
        <v>-0.69444444444444442</v>
      </c>
      <c r="L213" s="49">
        <f t="shared" si="287"/>
        <v>-0.69444444444444442</v>
      </c>
      <c r="M213" s="49">
        <f t="shared" si="287"/>
        <v>-0.69444444444444442</v>
      </c>
      <c r="N213" s="49">
        <f t="shared" si="287"/>
        <v>-0.69444444444444442</v>
      </c>
    </row>
    <row r="214" spans="1:14" x14ac:dyDescent="0.2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288">J214</f>
        <v>1817</v>
      </c>
      <c r="L214" s="1">
        <f t="shared" si="288"/>
        <v>1817</v>
      </c>
      <c r="M214" s="1">
        <f t="shared" si="288"/>
        <v>1817</v>
      </c>
      <c r="N214" s="1">
        <f t="shared" si="288"/>
        <v>1817</v>
      </c>
    </row>
    <row r="215" spans="1:14" x14ac:dyDescent="0.2">
      <c r="A215" s="46" t="s">
        <v>126</v>
      </c>
      <c r="B215" s="47" t="str">
        <f t="shared" ref="B215:I215" si="289">+IFERROR(B214/A214-1,"nm")</f>
        <v>nm</v>
      </c>
      <c r="C215" s="47">
        <f t="shared" si="289"/>
        <v>0.31416549789621318</v>
      </c>
      <c r="D215" s="47">
        <f t="shared" si="289"/>
        <v>0.32123799359658478</v>
      </c>
      <c r="E215" s="47">
        <f t="shared" si="289"/>
        <v>0.17124394184168024</v>
      </c>
      <c r="F215" s="47">
        <f t="shared" si="289"/>
        <v>0.15379310344827579</v>
      </c>
      <c r="G215" s="47">
        <f t="shared" si="289"/>
        <v>0.14524805738194857</v>
      </c>
      <c r="H215" s="47">
        <f t="shared" si="289"/>
        <v>-2.4008350730688965E-2</v>
      </c>
      <c r="I215" s="47">
        <f t="shared" si="289"/>
        <v>-2.8342245989304793E-2</v>
      </c>
      <c r="J215" s="47">
        <f>+J216+J217</f>
        <v>-25.236111111111111</v>
      </c>
      <c r="K215" s="47">
        <f t="shared" ref="K215:N215" si="290">+K216+K217</f>
        <v>-25.236111111111111</v>
      </c>
      <c r="L215" s="47">
        <f t="shared" si="290"/>
        <v>-25.236111111111111</v>
      </c>
      <c r="M215" s="47">
        <f t="shared" si="290"/>
        <v>-25.236111111111111</v>
      </c>
      <c r="N215" s="47">
        <f t="shared" si="290"/>
        <v>-25.236111111111111</v>
      </c>
    </row>
    <row r="216" spans="1:14" x14ac:dyDescent="0.2">
      <c r="A216" s="46" t="s">
        <v>130</v>
      </c>
      <c r="B216" s="47">
        <f>+IFERROR(B214/B$199,"nm")</f>
        <v>-8.6951219512195124</v>
      </c>
      <c r="C216" s="47">
        <f t="shared" ref="C216:I216" si="291">+IFERROR(C214/C$199,"nm")</f>
        <v>-10.895348837209303</v>
      </c>
      <c r="D216" s="47">
        <f t="shared" si="291"/>
        <v>16.506666666666668</v>
      </c>
      <c r="E216" s="47">
        <f t="shared" si="291"/>
        <v>55.769230769230766</v>
      </c>
      <c r="F216" s="47">
        <f t="shared" si="291"/>
        <v>-239</v>
      </c>
      <c r="G216" s="47">
        <f t="shared" si="291"/>
        <v>-174.18181818181819</v>
      </c>
      <c r="H216" s="47">
        <f t="shared" si="291"/>
        <v>46.75</v>
      </c>
      <c r="I216" s="47">
        <f t="shared" si="291"/>
        <v>-25.236111111111111</v>
      </c>
      <c r="J216" s="49">
        <f>+I216</f>
        <v>-25.236111111111111</v>
      </c>
      <c r="K216" s="49">
        <f t="shared" ref="K216:N216" si="292">+J216</f>
        <v>-25.236111111111111</v>
      </c>
      <c r="L216" s="49">
        <f t="shared" si="292"/>
        <v>-25.236111111111111</v>
      </c>
      <c r="M216" s="49">
        <f t="shared" si="292"/>
        <v>-25.236111111111111</v>
      </c>
      <c r="N216" s="49">
        <f t="shared" si="292"/>
        <v>-25.236111111111111</v>
      </c>
    </row>
  </sheetData>
  <pageMargins left="0.7" right="0.7" top="0.75" bottom="0.75" header="0.3" footer="0.3"/>
  <ignoredErrors>
    <ignoredError sqref="B5:N5 B23:I23 B54 B116 B147:N147 B166:I166 B201:N2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Three Statements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2020-05-20T17:26:08Z</dcterms:created>
  <dcterms:modified xsi:type="dcterms:W3CDTF">2024-01-10T09:13:24Z</dcterms:modified>
</cp:coreProperties>
</file>