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0BB1C06B-BD3D-BB4D-B387-6B81D32D6FD5}" xr6:coauthVersionLast="47" xr6:coauthVersionMax="47" xr10:uidLastSave="{00000000-0000-0000-0000-000000000000}"/>
  <bookViews>
    <workbookView xWindow="-5660" yWindow="-21600" windowWidth="38400" windowHeight="21600" activeTab="3" xr2:uid="{00000000-000D-0000-FFFF-FFFF00000000}"/>
  </bookViews>
  <sheets>
    <sheet name="Sheet1" sheetId="2" r:id="rId1"/>
    <sheet name="Historicals" sheetId="1" r:id="rId2"/>
    <sheet name="Segmental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B7" i="4" s="1"/>
  <c r="B35" i="3"/>
  <c r="B8" i="3"/>
  <c r="B201" i="3"/>
  <c r="C182" i="3"/>
  <c r="D182" i="3"/>
  <c r="E182" i="3"/>
  <c r="F182" i="3"/>
  <c r="G182" i="3"/>
  <c r="H182" i="3"/>
  <c r="I182" i="3"/>
  <c r="B182" i="3"/>
  <c r="C147" i="3"/>
  <c r="D147" i="3"/>
  <c r="E147" i="3"/>
  <c r="F147" i="3"/>
  <c r="G147" i="3"/>
  <c r="H147" i="3"/>
  <c r="I147" i="3"/>
  <c r="C128" i="3"/>
  <c r="D128" i="3"/>
  <c r="E128" i="3"/>
  <c r="F128" i="3"/>
  <c r="G128" i="3"/>
  <c r="H128" i="3"/>
  <c r="I128" i="3"/>
  <c r="B128" i="3"/>
  <c r="C97" i="3"/>
  <c r="D97" i="3"/>
  <c r="E97" i="3"/>
  <c r="F97" i="3"/>
  <c r="G97" i="3"/>
  <c r="H97" i="3"/>
  <c r="I97" i="3"/>
  <c r="B97" i="3"/>
  <c r="C66" i="3"/>
  <c r="D66" i="3"/>
  <c r="E66" i="3"/>
  <c r="F66" i="3"/>
  <c r="G66" i="3"/>
  <c r="H66" i="3"/>
  <c r="I66" i="3"/>
  <c r="B66" i="3"/>
  <c r="C35" i="3"/>
  <c r="D35" i="3"/>
  <c r="E35" i="3"/>
  <c r="F35" i="3"/>
  <c r="G35" i="3"/>
  <c r="H35" i="3"/>
  <c r="I35" i="3"/>
  <c r="K132" i="1"/>
  <c r="D201" i="3"/>
  <c r="C54" i="3"/>
  <c r="D54" i="3"/>
  <c r="E54" i="3"/>
  <c r="F54" i="3"/>
  <c r="G54" i="3"/>
  <c r="H54" i="3"/>
  <c r="I54" i="3"/>
  <c r="B54" i="3"/>
  <c r="B58" i="3"/>
  <c r="B5" i="3"/>
  <c r="C142" i="1"/>
  <c r="D142" i="1"/>
  <c r="E142" i="1"/>
  <c r="F142" i="1"/>
  <c r="G142" i="1"/>
  <c r="H142" i="1"/>
  <c r="H46" i="4" s="1"/>
  <c r="I142" i="1"/>
  <c r="I46" i="4" s="1"/>
  <c r="B142" i="1"/>
  <c r="C139" i="1"/>
  <c r="D139" i="1"/>
  <c r="E139" i="1"/>
  <c r="F139" i="1"/>
  <c r="G139" i="1"/>
  <c r="H139" i="1"/>
  <c r="I139" i="1"/>
  <c r="B139" i="1"/>
  <c r="C42" i="4"/>
  <c r="D42" i="4"/>
  <c r="E42" i="4"/>
  <c r="F42" i="4"/>
  <c r="G42" i="4"/>
  <c r="G39" i="4" s="1"/>
  <c r="H42" i="4"/>
  <c r="I42" i="4"/>
  <c r="I39" i="4" s="1"/>
  <c r="B42" i="4"/>
  <c r="C41" i="4"/>
  <c r="D41" i="4"/>
  <c r="D39" i="4" s="1"/>
  <c r="E41" i="4"/>
  <c r="F41" i="4"/>
  <c r="G41" i="4"/>
  <c r="H41" i="4"/>
  <c r="I41" i="4"/>
  <c r="B41" i="4"/>
  <c r="C39" i="4"/>
  <c r="E39" i="4"/>
  <c r="F39" i="4"/>
  <c r="H39" i="4"/>
  <c r="B39" i="4"/>
  <c r="C37" i="4"/>
  <c r="D37" i="4"/>
  <c r="E37" i="4"/>
  <c r="F37" i="4"/>
  <c r="G37" i="4"/>
  <c r="H37" i="4"/>
  <c r="I37" i="4"/>
  <c r="B37" i="4"/>
  <c r="C35" i="4"/>
  <c r="D35" i="4"/>
  <c r="E35" i="4"/>
  <c r="F35" i="4"/>
  <c r="G35" i="4"/>
  <c r="H35" i="4"/>
  <c r="I35" i="4"/>
  <c r="B35" i="4"/>
  <c r="B31" i="4"/>
  <c r="C31" i="4"/>
  <c r="D31" i="4"/>
  <c r="E31" i="4"/>
  <c r="F31" i="4"/>
  <c r="G31" i="4"/>
  <c r="H31" i="4"/>
  <c r="I31" i="4"/>
  <c r="C60" i="4"/>
  <c r="D60" i="4"/>
  <c r="E60" i="4"/>
  <c r="F60" i="4"/>
  <c r="G60" i="4"/>
  <c r="H60" i="4"/>
  <c r="I60" i="4"/>
  <c r="C59" i="4"/>
  <c r="D59" i="4"/>
  <c r="E59" i="4"/>
  <c r="F59" i="4"/>
  <c r="G59" i="4"/>
  <c r="H59" i="4"/>
  <c r="I59" i="4"/>
  <c r="B59" i="4"/>
  <c r="B22" i="4"/>
  <c r="C54" i="4"/>
  <c r="D54" i="4"/>
  <c r="E54" i="4"/>
  <c r="F54" i="4"/>
  <c r="G54" i="4"/>
  <c r="H54" i="4"/>
  <c r="I54" i="4"/>
  <c r="B54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C61" i="4"/>
  <c r="D61" i="4"/>
  <c r="E61" i="4"/>
  <c r="F61" i="4"/>
  <c r="G61" i="4"/>
  <c r="H61" i="4"/>
  <c r="I61" i="4"/>
  <c r="B61" i="4"/>
  <c r="B62" i="4"/>
  <c r="B63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5" i="4"/>
  <c r="D55" i="4"/>
  <c r="E55" i="4"/>
  <c r="F55" i="4"/>
  <c r="G55" i="4"/>
  <c r="H55" i="4"/>
  <c r="I55" i="4"/>
  <c r="B55" i="4"/>
  <c r="C52" i="4"/>
  <c r="D52" i="4"/>
  <c r="E52" i="4"/>
  <c r="F52" i="4"/>
  <c r="G52" i="4"/>
  <c r="H52" i="4"/>
  <c r="I52" i="4"/>
  <c r="B52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C46" i="4"/>
  <c r="D46" i="4"/>
  <c r="E46" i="4"/>
  <c r="F46" i="4"/>
  <c r="G46" i="4"/>
  <c r="D43" i="4"/>
  <c r="B59" i="1"/>
  <c r="B60" i="1" s="1"/>
  <c r="B36" i="1"/>
  <c r="E43" i="4"/>
  <c r="B58" i="1"/>
  <c r="C40" i="4"/>
  <c r="D40" i="4"/>
  <c r="E40" i="4"/>
  <c r="F40" i="4"/>
  <c r="G40" i="4"/>
  <c r="H40" i="4"/>
  <c r="I40" i="4"/>
  <c r="B40" i="4"/>
  <c r="C33" i="4"/>
  <c r="D33" i="4"/>
  <c r="E33" i="4"/>
  <c r="F33" i="4"/>
  <c r="F43" i="4" s="1"/>
  <c r="G33" i="4"/>
  <c r="G43" i="4" s="1"/>
  <c r="H33" i="4"/>
  <c r="I33" i="4"/>
  <c r="C34" i="4"/>
  <c r="C43" i="4" s="1"/>
  <c r="D34" i="4"/>
  <c r="E34" i="4"/>
  <c r="F34" i="4"/>
  <c r="G34" i="4"/>
  <c r="H34" i="4"/>
  <c r="I34" i="4"/>
  <c r="C36" i="4"/>
  <c r="D36" i="4"/>
  <c r="E36" i="4"/>
  <c r="F36" i="4"/>
  <c r="G36" i="4"/>
  <c r="H36" i="4"/>
  <c r="I36" i="4"/>
  <c r="C38" i="4"/>
  <c r="D38" i="4"/>
  <c r="E38" i="4"/>
  <c r="F38" i="4"/>
  <c r="G38" i="4"/>
  <c r="H38" i="4"/>
  <c r="I38" i="4"/>
  <c r="B38" i="4"/>
  <c r="B36" i="4"/>
  <c r="B34" i="4"/>
  <c r="B33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C27" i="4"/>
  <c r="D27" i="4"/>
  <c r="E27" i="4"/>
  <c r="F27" i="4"/>
  <c r="G27" i="4"/>
  <c r="H27" i="4"/>
  <c r="I27" i="4"/>
  <c r="B27" i="4"/>
  <c r="C22" i="4"/>
  <c r="D22" i="4"/>
  <c r="E22" i="4"/>
  <c r="F22" i="4"/>
  <c r="G22" i="4"/>
  <c r="H22" i="4"/>
  <c r="I22" i="4"/>
  <c r="C26" i="4"/>
  <c r="D26" i="4"/>
  <c r="E26" i="4"/>
  <c r="F26" i="4"/>
  <c r="G26" i="4"/>
  <c r="H26" i="4"/>
  <c r="I26" i="4"/>
  <c r="C21" i="4"/>
  <c r="D21" i="4"/>
  <c r="E21" i="4"/>
  <c r="F21" i="4"/>
  <c r="G21" i="4"/>
  <c r="H21" i="4"/>
  <c r="I21" i="4"/>
  <c r="B26" i="4"/>
  <c r="B21" i="4"/>
  <c r="C17" i="4"/>
  <c r="D17" i="4"/>
  <c r="E17" i="4"/>
  <c r="F17" i="4"/>
  <c r="G17" i="4"/>
  <c r="H17" i="4"/>
  <c r="I17" i="4"/>
  <c r="B17" i="4"/>
  <c r="L90" i="1"/>
  <c r="M90" i="1"/>
  <c r="N90" i="1"/>
  <c r="O90" i="1"/>
  <c r="P90" i="1"/>
  <c r="Q90" i="1"/>
  <c r="R90" i="1"/>
  <c r="K90" i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D164" i="1"/>
  <c r="D165" i="1" s="1"/>
  <c r="C164" i="1"/>
  <c r="C165" i="1" s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C141" i="1"/>
  <c r="B141" i="1"/>
  <c r="I143" i="1"/>
  <c r="D143" i="1"/>
  <c r="C143" i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I119" i="1"/>
  <c r="H119" i="1"/>
  <c r="I115" i="1"/>
  <c r="H115" i="1"/>
  <c r="I111" i="1"/>
  <c r="H111" i="1"/>
  <c r="B124" i="1"/>
  <c r="B131" i="1" s="1"/>
  <c r="B132" i="1" s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I92" i="1"/>
  <c r="H92" i="1"/>
  <c r="G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 s="1"/>
  <c r="F76" i="1"/>
  <c r="E76" i="1"/>
  <c r="E94" i="1" s="1"/>
  <c r="D76" i="1"/>
  <c r="D94" i="1" s="1"/>
  <c r="C76" i="1"/>
  <c r="C94" i="1" s="1"/>
  <c r="B76" i="1"/>
  <c r="B94" i="1" s="1"/>
  <c r="I58" i="1"/>
  <c r="I59" i="1" s="1"/>
  <c r="I60" i="1" s="1"/>
  <c r="H58" i="1"/>
  <c r="H59" i="1" s="1"/>
  <c r="G58" i="1"/>
  <c r="G59" i="1" s="1"/>
  <c r="F58" i="1"/>
  <c r="F59" i="1" s="1"/>
  <c r="E58" i="1"/>
  <c r="E59" i="1" s="1"/>
  <c r="E60" i="1" s="1"/>
  <c r="D58" i="1"/>
  <c r="D59" i="1" s="1"/>
  <c r="C58" i="1"/>
  <c r="C59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D12" i="1"/>
  <c r="D20" i="1" s="1"/>
  <c r="I10" i="1"/>
  <c r="I12" i="1" s="1"/>
  <c r="I7" i="1"/>
  <c r="H7" i="1"/>
  <c r="G7" i="1"/>
  <c r="F7" i="1"/>
  <c r="F10" i="1" s="1"/>
  <c r="F12" i="1" s="1"/>
  <c r="F20" i="1" s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G10" i="1" s="1"/>
  <c r="G12" i="1" s="1"/>
  <c r="G20" i="1" s="1"/>
  <c r="E4" i="1"/>
  <c r="E10" i="1" s="1"/>
  <c r="E12" i="1" s="1"/>
  <c r="E20" i="1" s="1"/>
  <c r="D4" i="1"/>
  <c r="B4" i="1"/>
  <c r="B10" i="1" s="1"/>
  <c r="B12" i="1" s="1"/>
  <c r="B20" i="1" s="1"/>
  <c r="I214" i="3"/>
  <c r="H214" i="3"/>
  <c r="G214" i="3"/>
  <c r="F214" i="3"/>
  <c r="E214" i="3"/>
  <c r="D214" i="3"/>
  <c r="C214" i="3"/>
  <c r="B214" i="3"/>
  <c r="B215" i="3" s="1"/>
  <c r="I211" i="3"/>
  <c r="H211" i="3"/>
  <c r="G211" i="3"/>
  <c r="F211" i="3"/>
  <c r="E211" i="3"/>
  <c r="D211" i="3"/>
  <c r="C211" i="3"/>
  <c r="B211" i="3"/>
  <c r="I208" i="3"/>
  <c r="H208" i="3"/>
  <c r="G208" i="3"/>
  <c r="F208" i="3"/>
  <c r="E208" i="3"/>
  <c r="D208" i="3"/>
  <c r="C208" i="3"/>
  <c r="B208" i="3"/>
  <c r="I204" i="3"/>
  <c r="I207" i="3" s="1"/>
  <c r="J207" i="3" s="1"/>
  <c r="H204" i="3"/>
  <c r="H207" i="3" s="1"/>
  <c r="G204" i="3"/>
  <c r="F204" i="3"/>
  <c r="E204" i="3"/>
  <c r="D204" i="3"/>
  <c r="C204" i="3"/>
  <c r="B204" i="3"/>
  <c r="B207" i="3" s="1"/>
  <c r="I199" i="3"/>
  <c r="H199" i="3"/>
  <c r="G199" i="3"/>
  <c r="F199" i="3"/>
  <c r="E199" i="3"/>
  <c r="D199" i="3"/>
  <c r="C199" i="3"/>
  <c r="B199" i="3"/>
  <c r="B200" i="3" s="1"/>
  <c r="I195" i="3"/>
  <c r="H195" i="3"/>
  <c r="G195" i="3"/>
  <c r="G196" i="3" s="1"/>
  <c r="F195" i="3"/>
  <c r="E195" i="3"/>
  <c r="D195" i="3"/>
  <c r="C195" i="3"/>
  <c r="B195" i="3"/>
  <c r="B196" i="3" s="1"/>
  <c r="I192" i="3"/>
  <c r="H192" i="3"/>
  <c r="G192" i="3"/>
  <c r="F192" i="3"/>
  <c r="E192" i="3"/>
  <c r="D192" i="3"/>
  <c r="C192" i="3"/>
  <c r="B192" i="3"/>
  <c r="B193" i="3" s="1"/>
  <c r="I189" i="3"/>
  <c r="H189" i="3"/>
  <c r="G189" i="3"/>
  <c r="F189" i="3"/>
  <c r="E189" i="3"/>
  <c r="D189" i="3"/>
  <c r="C189" i="3"/>
  <c r="B189" i="3"/>
  <c r="I185" i="3"/>
  <c r="I188" i="3" s="1"/>
  <c r="J188" i="3" s="1"/>
  <c r="H185" i="3"/>
  <c r="G185" i="3"/>
  <c r="F185" i="3"/>
  <c r="E185" i="3"/>
  <c r="D185" i="3"/>
  <c r="D188" i="3" s="1"/>
  <c r="C185" i="3"/>
  <c r="B185" i="3"/>
  <c r="K181" i="3"/>
  <c r="L181" i="3" s="1"/>
  <c r="M181" i="3" s="1"/>
  <c r="N181" i="3" s="1"/>
  <c r="K180" i="3"/>
  <c r="I180" i="3"/>
  <c r="H180" i="3"/>
  <c r="G180" i="3"/>
  <c r="F180" i="3"/>
  <c r="E180" i="3"/>
  <c r="D180" i="3"/>
  <c r="C180" i="3"/>
  <c r="B180" i="3"/>
  <c r="J179" i="3"/>
  <c r="I178" i="3"/>
  <c r="H178" i="3"/>
  <c r="G178" i="3"/>
  <c r="F178" i="3"/>
  <c r="E178" i="3"/>
  <c r="E179" i="3" s="1"/>
  <c r="D178" i="3"/>
  <c r="C178" i="3"/>
  <c r="B178" i="3"/>
  <c r="B179" i="3" s="1"/>
  <c r="K177" i="3"/>
  <c r="L177" i="3" s="1"/>
  <c r="K176" i="3"/>
  <c r="L176" i="3" s="1"/>
  <c r="M176" i="3" s="1"/>
  <c r="I176" i="3"/>
  <c r="H176" i="3"/>
  <c r="G176" i="3"/>
  <c r="F176" i="3"/>
  <c r="E176" i="3"/>
  <c r="D176" i="3"/>
  <c r="C176" i="3"/>
  <c r="B176" i="3"/>
  <c r="J175" i="3"/>
  <c r="I174" i="3"/>
  <c r="H174" i="3"/>
  <c r="G174" i="3"/>
  <c r="F174" i="3"/>
  <c r="E174" i="3"/>
  <c r="D174" i="3"/>
  <c r="C174" i="3"/>
  <c r="B174" i="3"/>
  <c r="K173" i="3"/>
  <c r="L173" i="3" s="1"/>
  <c r="M173" i="3" s="1"/>
  <c r="N173" i="3" s="1"/>
  <c r="K172" i="3"/>
  <c r="L172" i="3" s="1"/>
  <c r="I172" i="3"/>
  <c r="H172" i="3"/>
  <c r="G172" i="3"/>
  <c r="F172" i="3"/>
  <c r="E172" i="3"/>
  <c r="D172" i="3"/>
  <c r="C172" i="3"/>
  <c r="B172" i="3"/>
  <c r="J171" i="3"/>
  <c r="I170" i="3"/>
  <c r="H170" i="3"/>
  <c r="G170" i="3"/>
  <c r="F170" i="3"/>
  <c r="E170" i="3"/>
  <c r="D170" i="3"/>
  <c r="C170" i="3"/>
  <c r="B170" i="3"/>
  <c r="B171" i="3" s="1"/>
  <c r="K169" i="3"/>
  <c r="L169" i="3" s="1"/>
  <c r="M169" i="3" s="1"/>
  <c r="N169" i="3" s="1"/>
  <c r="K168" i="3"/>
  <c r="I168" i="3"/>
  <c r="H168" i="3"/>
  <c r="G168" i="3"/>
  <c r="F168" i="3"/>
  <c r="E168" i="3"/>
  <c r="D168" i="3"/>
  <c r="C168" i="3"/>
  <c r="B168" i="3"/>
  <c r="J167" i="3"/>
  <c r="I166" i="3"/>
  <c r="H166" i="3"/>
  <c r="G166" i="3"/>
  <c r="F166" i="3"/>
  <c r="E166" i="3"/>
  <c r="D166" i="3"/>
  <c r="C166" i="3"/>
  <c r="B166" i="3"/>
  <c r="B167" i="3" s="1"/>
  <c r="I164" i="3"/>
  <c r="H164" i="3"/>
  <c r="G164" i="3"/>
  <c r="F164" i="3"/>
  <c r="F194" i="3" s="1"/>
  <c r="E164" i="3"/>
  <c r="D164" i="3"/>
  <c r="C164" i="3"/>
  <c r="B164" i="3"/>
  <c r="I160" i="3"/>
  <c r="H160" i="3"/>
  <c r="G160" i="3"/>
  <c r="F160" i="3"/>
  <c r="E160" i="3"/>
  <c r="D160" i="3"/>
  <c r="C160" i="3"/>
  <c r="B160" i="3"/>
  <c r="I157" i="3"/>
  <c r="H157" i="3"/>
  <c r="G157" i="3"/>
  <c r="G158" i="3" s="1"/>
  <c r="F157" i="3"/>
  <c r="E157" i="3"/>
  <c r="D157" i="3"/>
  <c r="C157" i="3"/>
  <c r="B157" i="3"/>
  <c r="I154" i="3"/>
  <c r="H154" i="3"/>
  <c r="G154" i="3"/>
  <c r="F154" i="3"/>
  <c r="E154" i="3"/>
  <c r="D154" i="3"/>
  <c r="E155" i="3" s="1"/>
  <c r="C154" i="3"/>
  <c r="B154" i="3"/>
  <c r="I150" i="3"/>
  <c r="I153" i="3" s="1"/>
  <c r="J153" i="3" s="1"/>
  <c r="H150" i="3"/>
  <c r="G150" i="3"/>
  <c r="F150" i="3"/>
  <c r="E150" i="3"/>
  <c r="D150" i="3"/>
  <c r="C150" i="3"/>
  <c r="B150" i="3"/>
  <c r="I145" i="3"/>
  <c r="H145" i="3"/>
  <c r="H159" i="3" s="1"/>
  <c r="G145" i="3"/>
  <c r="F145" i="3"/>
  <c r="E145" i="3"/>
  <c r="D145" i="3"/>
  <c r="C145" i="3"/>
  <c r="B145" i="3"/>
  <c r="B146" i="3" s="1"/>
  <c r="I141" i="3"/>
  <c r="H141" i="3"/>
  <c r="G141" i="3"/>
  <c r="F141" i="3"/>
  <c r="E141" i="3"/>
  <c r="D141" i="3"/>
  <c r="C141" i="3"/>
  <c r="B141" i="3"/>
  <c r="I138" i="3"/>
  <c r="H138" i="3"/>
  <c r="G138" i="3"/>
  <c r="F138" i="3"/>
  <c r="E138" i="3"/>
  <c r="D138" i="3"/>
  <c r="C138" i="3"/>
  <c r="B138" i="3"/>
  <c r="B139" i="3" s="1"/>
  <c r="I135" i="3"/>
  <c r="H135" i="3"/>
  <c r="G135" i="3"/>
  <c r="F135" i="3"/>
  <c r="E135" i="3"/>
  <c r="D135" i="3"/>
  <c r="C135" i="3"/>
  <c r="B135" i="3"/>
  <c r="B136" i="3" s="1"/>
  <c r="B132" i="3"/>
  <c r="I131" i="3"/>
  <c r="H131" i="3"/>
  <c r="G131" i="3"/>
  <c r="F131" i="3"/>
  <c r="E131" i="3"/>
  <c r="D131" i="3"/>
  <c r="D134" i="3" s="1"/>
  <c r="C131" i="3"/>
  <c r="B129" i="3"/>
  <c r="K127" i="3"/>
  <c r="L127" i="3" s="1"/>
  <c r="M127" i="3" s="1"/>
  <c r="N127" i="3" s="1"/>
  <c r="K126" i="3"/>
  <c r="I126" i="3"/>
  <c r="H126" i="3"/>
  <c r="G126" i="3"/>
  <c r="F126" i="3"/>
  <c r="E126" i="3"/>
  <c r="D126" i="3"/>
  <c r="C126" i="3"/>
  <c r="B126" i="3"/>
  <c r="J125" i="3"/>
  <c r="I124" i="3"/>
  <c r="H124" i="3"/>
  <c r="G124" i="3"/>
  <c r="F124" i="3"/>
  <c r="E124" i="3"/>
  <c r="D124" i="3"/>
  <c r="C124" i="3"/>
  <c r="B124" i="3"/>
  <c r="B125" i="3" s="1"/>
  <c r="K123" i="3"/>
  <c r="L123" i="3" s="1"/>
  <c r="M123" i="3" s="1"/>
  <c r="N123" i="3" s="1"/>
  <c r="K122" i="3"/>
  <c r="I122" i="3"/>
  <c r="H122" i="3"/>
  <c r="G122" i="3"/>
  <c r="F122" i="3"/>
  <c r="E122" i="3"/>
  <c r="D122" i="3"/>
  <c r="C122" i="3"/>
  <c r="B122" i="3"/>
  <c r="J121" i="3"/>
  <c r="I120" i="3"/>
  <c r="H120" i="3"/>
  <c r="G120" i="3"/>
  <c r="F120" i="3"/>
  <c r="E120" i="3"/>
  <c r="D120" i="3"/>
  <c r="C120" i="3"/>
  <c r="B120" i="3"/>
  <c r="B121" i="3" s="1"/>
  <c r="K119" i="3"/>
  <c r="L119" i="3" s="1"/>
  <c r="M119" i="3" s="1"/>
  <c r="K118" i="3"/>
  <c r="L118" i="3" s="1"/>
  <c r="M118" i="3" s="1"/>
  <c r="N118" i="3" s="1"/>
  <c r="I118" i="3"/>
  <c r="H118" i="3"/>
  <c r="G118" i="3"/>
  <c r="F118" i="3"/>
  <c r="E118" i="3"/>
  <c r="D118" i="3"/>
  <c r="C118" i="3"/>
  <c r="B118" i="3"/>
  <c r="J117" i="3"/>
  <c r="I116" i="3"/>
  <c r="H116" i="3"/>
  <c r="G116" i="3"/>
  <c r="F116" i="3"/>
  <c r="E116" i="3"/>
  <c r="D116" i="3"/>
  <c r="C116" i="3"/>
  <c r="B116" i="3"/>
  <c r="B117" i="3" s="1"/>
  <c r="I114" i="3"/>
  <c r="I143" i="3" s="1"/>
  <c r="J143" i="3" s="1"/>
  <c r="H114" i="3"/>
  <c r="G114" i="3"/>
  <c r="F114" i="3"/>
  <c r="E114" i="3"/>
  <c r="D114" i="3"/>
  <c r="C114" i="3"/>
  <c r="B114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B107" i="3"/>
  <c r="I104" i="3"/>
  <c r="H104" i="3"/>
  <c r="G104" i="3"/>
  <c r="F104" i="3"/>
  <c r="E104" i="3"/>
  <c r="D104" i="3"/>
  <c r="C104" i="3"/>
  <c r="B104" i="3"/>
  <c r="B105" i="3" s="1"/>
  <c r="I100" i="3"/>
  <c r="H100" i="3"/>
  <c r="H103" i="3" s="1"/>
  <c r="G100" i="3"/>
  <c r="F100" i="3"/>
  <c r="E100" i="3"/>
  <c r="D100" i="3"/>
  <c r="C100" i="3"/>
  <c r="B100" i="3"/>
  <c r="B101" i="3" s="1"/>
  <c r="L96" i="3"/>
  <c r="M96" i="3" s="1"/>
  <c r="N96" i="3" s="1"/>
  <c r="K96" i="3"/>
  <c r="K95" i="3"/>
  <c r="I95" i="3"/>
  <c r="H95" i="3"/>
  <c r="G95" i="3"/>
  <c r="F95" i="3"/>
  <c r="E95" i="3"/>
  <c r="D95" i="3"/>
  <c r="C95" i="3"/>
  <c r="B95" i="3"/>
  <c r="J94" i="3"/>
  <c r="I93" i="3"/>
  <c r="H93" i="3"/>
  <c r="G93" i="3"/>
  <c r="F93" i="3"/>
  <c r="E93" i="3"/>
  <c r="D93" i="3"/>
  <c r="C93" i="3"/>
  <c r="B93" i="3"/>
  <c r="B94" i="3" s="1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I89" i="3"/>
  <c r="H89" i="3"/>
  <c r="G89" i="3"/>
  <c r="F89" i="3"/>
  <c r="E89" i="3"/>
  <c r="D89" i="3"/>
  <c r="C89" i="3"/>
  <c r="B89" i="3"/>
  <c r="B90" i="3" s="1"/>
  <c r="K88" i="3"/>
  <c r="L88" i="3" s="1"/>
  <c r="M88" i="3" s="1"/>
  <c r="N88" i="3" s="1"/>
  <c r="K87" i="3"/>
  <c r="L87" i="3" s="1"/>
  <c r="L86" i="3" s="1"/>
  <c r="I87" i="3"/>
  <c r="H87" i="3"/>
  <c r="G87" i="3"/>
  <c r="F87" i="3"/>
  <c r="E87" i="3"/>
  <c r="D87" i="3"/>
  <c r="C87" i="3"/>
  <c r="B87" i="3"/>
  <c r="J86" i="3"/>
  <c r="I85" i="3"/>
  <c r="H85" i="3"/>
  <c r="H86" i="3" s="1"/>
  <c r="H88" i="3" s="1"/>
  <c r="G85" i="3"/>
  <c r="F85" i="3"/>
  <c r="E85" i="3"/>
  <c r="E86" i="3" s="1"/>
  <c r="D85" i="3"/>
  <c r="C85" i="3"/>
  <c r="B85" i="3"/>
  <c r="B86" i="3" s="1"/>
  <c r="B88" i="3" s="1"/>
  <c r="I83" i="3"/>
  <c r="H83" i="3"/>
  <c r="G83" i="3"/>
  <c r="F83" i="3"/>
  <c r="E83" i="3"/>
  <c r="D83" i="3"/>
  <c r="C83" i="3"/>
  <c r="B83" i="3"/>
  <c r="B112" i="3" s="1"/>
  <c r="I79" i="3"/>
  <c r="H79" i="3"/>
  <c r="G79" i="3"/>
  <c r="F79" i="3"/>
  <c r="E79" i="3"/>
  <c r="D79" i="3"/>
  <c r="C79" i="3"/>
  <c r="B79" i="3"/>
  <c r="B72" i="3" s="1"/>
  <c r="I76" i="3"/>
  <c r="H76" i="3"/>
  <c r="G76" i="3"/>
  <c r="F76" i="3"/>
  <c r="E76" i="3"/>
  <c r="E14" i="3" s="1"/>
  <c r="D76" i="3"/>
  <c r="C76" i="3"/>
  <c r="B76" i="3"/>
  <c r="I73" i="3"/>
  <c r="H73" i="3"/>
  <c r="G73" i="3"/>
  <c r="F73" i="3"/>
  <c r="E73" i="3"/>
  <c r="E74" i="3" s="1"/>
  <c r="D73" i="3"/>
  <c r="C73" i="3"/>
  <c r="B73" i="3"/>
  <c r="B70" i="3"/>
  <c r="I69" i="3"/>
  <c r="H69" i="3"/>
  <c r="G69" i="3"/>
  <c r="F69" i="3"/>
  <c r="E69" i="3"/>
  <c r="D69" i="3"/>
  <c r="C69" i="3"/>
  <c r="C70" i="3" s="1"/>
  <c r="K65" i="3"/>
  <c r="L65" i="3" s="1"/>
  <c r="M65" i="3" s="1"/>
  <c r="N65" i="3" s="1"/>
  <c r="K64" i="3"/>
  <c r="I64" i="3"/>
  <c r="H64" i="3"/>
  <c r="G64" i="3"/>
  <c r="F64" i="3"/>
  <c r="E64" i="3"/>
  <c r="D64" i="3"/>
  <c r="C64" i="3"/>
  <c r="B64" i="3"/>
  <c r="J63" i="3"/>
  <c r="I62" i="3"/>
  <c r="J62" i="3" s="1"/>
  <c r="H62" i="3"/>
  <c r="G62" i="3"/>
  <c r="F62" i="3"/>
  <c r="E62" i="3"/>
  <c r="D62" i="3"/>
  <c r="C62" i="3"/>
  <c r="B62" i="3"/>
  <c r="B63" i="3" s="1"/>
  <c r="B65" i="3" s="1"/>
  <c r="K61" i="3"/>
  <c r="L61" i="3" s="1"/>
  <c r="M61" i="3" s="1"/>
  <c r="N61" i="3" s="1"/>
  <c r="K60" i="3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C58" i="3"/>
  <c r="B59" i="3"/>
  <c r="K57" i="3"/>
  <c r="L57" i="3" s="1"/>
  <c r="M57" i="3" s="1"/>
  <c r="N57" i="3" s="1"/>
  <c r="K56" i="3"/>
  <c r="L56" i="3" s="1"/>
  <c r="I56" i="3"/>
  <c r="H56" i="3"/>
  <c r="G56" i="3"/>
  <c r="F56" i="3"/>
  <c r="E56" i="3"/>
  <c r="D56" i="3"/>
  <c r="C56" i="3"/>
  <c r="B56" i="3"/>
  <c r="J55" i="3"/>
  <c r="B55" i="3"/>
  <c r="I52" i="3"/>
  <c r="H52" i="3"/>
  <c r="G52" i="3"/>
  <c r="F52" i="3"/>
  <c r="E52" i="3"/>
  <c r="D52" i="3"/>
  <c r="C52" i="3"/>
  <c r="B52" i="3"/>
  <c r="B53" i="3" s="1"/>
  <c r="G48" i="3"/>
  <c r="F48" i="3"/>
  <c r="E48" i="3"/>
  <c r="D48" i="3"/>
  <c r="C48" i="3"/>
  <c r="B48" i="3"/>
  <c r="G45" i="3"/>
  <c r="F45" i="3"/>
  <c r="E45" i="3"/>
  <c r="D45" i="3"/>
  <c r="C45" i="3"/>
  <c r="B45" i="3"/>
  <c r="B46" i="3" s="1"/>
  <c r="G42" i="3"/>
  <c r="F42" i="3"/>
  <c r="E42" i="3"/>
  <c r="D42" i="3"/>
  <c r="C42" i="3"/>
  <c r="B42" i="3"/>
  <c r="G38" i="3"/>
  <c r="G41" i="3" s="1"/>
  <c r="F38" i="3"/>
  <c r="E38" i="3"/>
  <c r="D38" i="3"/>
  <c r="C38" i="3"/>
  <c r="B38" i="3"/>
  <c r="B39" i="3" s="1"/>
  <c r="G33" i="3"/>
  <c r="F33" i="3"/>
  <c r="E33" i="3"/>
  <c r="D33" i="3"/>
  <c r="C33" i="3"/>
  <c r="B33" i="3"/>
  <c r="G31" i="3"/>
  <c r="F31" i="3"/>
  <c r="E31" i="3"/>
  <c r="D31" i="3"/>
  <c r="C31" i="3"/>
  <c r="B31" i="3"/>
  <c r="B32" i="3" s="1"/>
  <c r="G29" i="3"/>
  <c r="F29" i="3"/>
  <c r="E29" i="3"/>
  <c r="D29" i="3"/>
  <c r="C29" i="3"/>
  <c r="B29" i="3"/>
  <c r="G27" i="3"/>
  <c r="F27" i="3"/>
  <c r="E27" i="3"/>
  <c r="D27" i="3"/>
  <c r="C27" i="3"/>
  <c r="B27" i="3"/>
  <c r="B28" i="3" s="1"/>
  <c r="G25" i="3"/>
  <c r="F25" i="3"/>
  <c r="E25" i="3"/>
  <c r="D25" i="3"/>
  <c r="C25" i="3"/>
  <c r="B25" i="3"/>
  <c r="G23" i="3"/>
  <c r="F23" i="3"/>
  <c r="E23" i="3"/>
  <c r="D23" i="3"/>
  <c r="C23" i="3"/>
  <c r="B23" i="3"/>
  <c r="B24" i="3" s="1"/>
  <c r="G21" i="3"/>
  <c r="F21" i="3"/>
  <c r="E21" i="3"/>
  <c r="E206" i="3" s="1"/>
  <c r="D21" i="3"/>
  <c r="D3" i="3" s="1"/>
  <c r="D3" i="4" s="1"/>
  <c r="C21" i="3"/>
  <c r="B21" i="3"/>
  <c r="B71" i="3" s="1"/>
  <c r="B176" i="1" l="1"/>
  <c r="B47" i="4"/>
  <c r="B46" i="4"/>
  <c r="B143" i="1"/>
  <c r="H43" i="4"/>
  <c r="I134" i="3"/>
  <c r="J134" i="3" s="1"/>
  <c r="B194" i="3"/>
  <c r="F17" i="3"/>
  <c r="E70" i="3"/>
  <c r="C106" i="3"/>
  <c r="F3" i="3"/>
  <c r="F3" i="4" s="1"/>
  <c r="F24" i="4" s="1"/>
  <c r="D94" i="3"/>
  <c r="D96" i="3" s="1"/>
  <c r="D17" i="3"/>
  <c r="I59" i="3"/>
  <c r="I61" i="3" s="1"/>
  <c r="E142" i="3"/>
  <c r="D158" i="3"/>
  <c r="F28" i="3"/>
  <c r="F30" i="3" s="1"/>
  <c r="C17" i="3"/>
  <c r="G132" i="3"/>
  <c r="G139" i="3"/>
  <c r="G151" i="3"/>
  <c r="I86" i="3"/>
  <c r="F171" i="3"/>
  <c r="F173" i="3" s="1"/>
  <c r="D200" i="3"/>
  <c r="I43" i="4"/>
  <c r="B43" i="4"/>
  <c r="E24" i="3"/>
  <c r="E26" i="3" s="1"/>
  <c r="D14" i="3"/>
  <c r="E15" i="3" s="1"/>
  <c r="E59" i="3"/>
  <c r="E61" i="3" s="1"/>
  <c r="F112" i="3"/>
  <c r="G156" i="3"/>
  <c r="E181" i="3"/>
  <c r="E17" i="3"/>
  <c r="C28" i="3"/>
  <c r="F32" i="3"/>
  <c r="F34" i="3" s="1"/>
  <c r="I88" i="3"/>
  <c r="G197" i="3"/>
  <c r="D24" i="4"/>
  <c r="F102" i="3"/>
  <c r="G32" i="3"/>
  <c r="G34" i="3" s="1"/>
  <c r="H59" i="3"/>
  <c r="H61" i="3" s="1"/>
  <c r="D63" i="3"/>
  <c r="E90" i="3"/>
  <c r="E92" i="3" s="1"/>
  <c r="B96" i="3"/>
  <c r="I210" i="3"/>
  <c r="H156" i="3"/>
  <c r="G179" i="3"/>
  <c r="G181" i="3" s="1"/>
  <c r="C193" i="3"/>
  <c r="C196" i="3"/>
  <c r="E41" i="3"/>
  <c r="E3" i="3"/>
  <c r="E3" i="4" s="1"/>
  <c r="F18" i="4" s="1"/>
  <c r="D175" i="3"/>
  <c r="D177" i="3" s="1"/>
  <c r="E205" i="3"/>
  <c r="B61" i="3"/>
  <c r="F63" i="3"/>
  <c r="F65" i="3" s="1"/>
  <c r="C24" i="3"/>
  <c r="C26" i="3" s="1"/>
  <c r="B34" i="3"/>
  <c r="F8" i="3"/>
  <c r="F6" i="4" s="1"/>
  <c r="H63" i="3"/>
  <c r="H65" i="3" s="1"/>
  <c r="F70" i="3"/>
  <c r="E94" i="3"/>
  <c r="E96" i="3" s="1"/>
  <c r="G101" i="3"/>
  <c r="G111" i="3"/>
  <c r="D121" i="3"/>
  <c r="D123" i="3" s="1"/>
  <c r="G200" i="3"/>
  <c r="F205" i="3"/>
  <c r="H64" i="1"/>
  <c r="H76" i="1" s="1"/>
  <c r="H94" i="1" s="1"/>
  <c r="H96" i="1" s="1"/>
  <c r="H20" i="1"/>
  <c r="F60" i="1"/>
  <c r="E143" i="1"/>
  <c r="H164" i="1"/>
  <c r="H165" i="1" s="1"/>
  <c r="D60" i="1"/>
  <c r="G60" i="1"/>
  <c r="F143" i="1"/>
  <c r="H60" i="1"/>
  <c r="G143" i="1"/>
  <c r="I64" i="1"/>
  <c r="I76" i="1" s="1"/>
  <c r="I94" i="1" s="1"/>
  <c r="I20" i="1"/>
  <c r="H143" i="1"/>
  <c r="C60" i="1"/>
  <c r="H163" i="1"/>
  <c r="I163" i="1"/>
  <c r="I164" i="1" s="1"/>
  <c r="I165" i="1" s="1"/>
  <c r="F24" i="3"/>
  <c r="F26" i="3" s="1"/>
  <c r="F55" i="3"/>
  <c r="F57" i="3" s="1"/>
  <c r="C86" i="3"/>
  <c r="C88" i="3" s="1"/>
  <c r="F90" i="3"/>
  <c r="F92" i="3" s="1"/>
  <c r="E108" i="3"/>
  <c r="E117" i="3"/>
  <c r="E119" i="3" s="1"/>
  <c r="H142" i="3"/>
  <c r="H151" i="3"/>
  <c r="E167" i="3"/>
  <c r="E169" i="3" s="1"/>
  <c r="E190" i="3"/>
  <c r="G8" i="3"/>
  <c r="G6" i="4" s="1"/>
  <c r="G24" i="3"/>
  <c r="C47" i="3"/>
  <c r="G70" i="3"/>
  <c r="E80" i="3"/>
  <c r="D109" i="3"/>
  <c r="F111" i="3"/>
  <c r="H125" i="3"/>
  <c r="H127" i="3" s="1"/>
  <c r="I132" i="3"/>
  <c r="F158" i="3"/>
  <c r="B173" i="3"/>
  <c r="C179" i="3"/>
  <c r="C181" i="3" s="1"/>
  <c r="G188" i="3"/>
  <c r="F193" i="3"/>
  <c r="D215" i="3"/>
  <c r="E112" i="3"/>
  <c r="E88" i="3"/>
  <c r="H72" i="3"/>
  <c r="F80" i="3"/>
  <c r="H109" i="3"/>
  <c r="H143" i="3"/>
  <c r="I125" i="3"/>
  <c r="I127" i="3" s="1"/>
  <c r="C39" i="3"/>
  <c r="F46" i="3"/>
  <c r="B57" i="3"/>
  <c r="K63" i="3"/>
  <c r="K62" i="3" s="1"/>
  <c r="G77" i="3"/>
  <c r="B92" i="3"/>
  <c r="H94" i="3"/>
  <c r="H96" i="3" s="1"/>
  <c r="I117" i="3"/>
  <c r="I119" i="3" s="1"/>
  <c r="I161" i="3"/>
  <c r="I167" i="3"/>
  <c r="I169" i="3" s="1"/>
  <c r="F179" i="3"/>
  <c r="F181" i="3" s="1"/>
  <c r="B183" i="3"/>
  <c r="H200" i="3"/>
  <c r="G209" i="3"/>
  <c r="G212" i="3"/>
  <c r="D40" i="3"/>
  <c r="H134" i="3"/>
  <c r="E137" i="3"/>
  <c r="G28" i="3"/>
  <c r="G30" i="3" s="1"/>
  <c r="C49" i="3"/>
  <c r="E53" i="3"/>
  <c r="D55" i="3"/>
  <c r="D57" i="3" s="1"/>
  <c r="I74" i="3"/>
  <c r="I77" i="3"/>
  <c r="I94" i="3"/>
  <c r="I96" i="3" s="1"/>
  <c r="C105" i="3"/>
  <c r="D108" i="3"/>
  <c r="D117" i="3"/>
  <c r="D119" i="3" s="1"/>
  <c r="K117" i="3"/>
  <c r="D125" i="3"/>
  <c r="D127" i="3" s="1"/>
  <c r="F139" i="3"/>
  <c r="F156" i="3"/>
  <c r="E156" i="3"/>
  <c r="D167" i="3"/>
  <c r="D169" i="3" s="1"/>
  <c r="G171" i="3"/>
  <c r="G173" i="3" s="1"/>
  <c r="I179" i="3"/>
  <c r="I181" i="3" s="1"/>
  <c r="B169" i="3"/>
  <c r="J174" i="3"/>
  <c r="D191" i="3"/>
  <c r="D8" i="3"/>
  <c r="D6" i="4" s="1"/>
  <c r="D37" i="3"/>
  <c r="G55" i="3"/>
  <c r="G57" i="3" s="1"/>
  <c r="E8" i="3"/>
  <c r="B22" i="3"/>
  <c r="E32" i="3"/>
  <c r="E34" i="3" s="1"/>
  <c r="E44" i="3"/>
  <c r="E47" i="3"/>
  <c r="D59" i="3"/>
  <c r="D61" i="3" s="1"/>
  <c r="K59" i="3"/>
  <c r="E78" i="3"/>
  <c r="D86" i="3"/>
  <c r="D88" i="3" s="1"/>
  <c r="I103" i="3"/>
  <c r="J103" i="3" s="1"/>
  <c r="K103" i="3" s="1"/>
  <c r="G143" i="3"/>
  <c r="C121" i="3"/>
  <c r="K121" i="3"/>
  <c r="I130" i="3"/>
  <c r="J130" i="3" s="1"/>
  <c r="K130" i="3" s="1"/>
  <c r="L130" i="3" s="1"/>
  <c r="M130" i="3" s="1"/>
  <c r="N130" i="3" s="1"/>
  <c r="H139" i="3"/>
  <c r="F143" i="3"/>
  <c r="F151" i="3"/>
  <c r="C149" i="3"/>
  <c r="G155" i="3"/>
  <c r="E162" i="3"/>
  <c r="K175" i="3"/>
  <c r="E184" i="3"/>
  <c r="D196" i="3"/>
  <c r="E210" i="3"/>
  <c r="F212" i="3"/>
  <c r="E216" i="3"/>
  <c r="G50" i="3"/>
  <c r="K86" i="3"/>
  <c r="D216" i="3"/>
  <c r="F213" i="3"/>
  <c r="G81" i="3"/>
  <c r="C137" i="3"/>
  <c r="H158" i="3"/>
  <c r="G153" i="3"/>
  <c r="C14" i="3"/>
  <c r="C50" i="3"/>
  <c r="E28" i="3"/>
  <c r="E30" i="3" s="1"/>
  <c r="D43" i="3"/>
  <c r="C53" i="3"/>
  <c r="C55" i="3"/>
  <c r="C57" i="3" s="1"/>
  <c r="K55" i="3"/>
  <c r="G59" i="3"/>
  <c r="G61" i="3" s="1"/>
  <c r="G63" i="3"/>
  <c r="G65" i="3" s="1"/>
  <c r="B75" i="3"/>
  <c r="H90" i="3"/>
  <c r="H92" i="3" s="1"/>
  <c r="D101" i="3"/>
  <c r="D111" i="3"/>
  <c r="B119" i="3"/>
  <c r="J116" i="3"/>
  <c r="K116" i="3" s="1"/>
  <c r="K125" i="3"/>
  <c r="E136" i="3"/>
  <c r="C139" i="3"/>
  <c r="I142" i="3"/>
  <c r="I152" i="3"/>
  <c r="F155" i="3"/>
  <c r="G159" i="3"/>
  <c r="H162" i="3"/>
  <c r="C171" i="3"/>
  <c r="C173" i="3" s="1"/>
  <c r="F175" i="3"/>
  <c r="F177" i="3" s="1"/>
  <c r="I190" i="3"/>
  <c r="D207" i="3"/>
  <c r="H209" i="3"/>
  <c r="H215" i="3"/>
  <c r="E22" i="3"/>
  <c r="D39" i="3"/>
  <c r="E43" i="3"/>
  <c r="E75" i="3"/>
  <c r="H167" i="3"/>
  <c r="H169" i="3" s="1"/>
  <c r="H175" i="3"/>
  <c r="H177" i="3" s="1"/>
  <c r="D205" i="3"/>
  <c r="I201" i="3"/>
  <c r="I203" i="3" s="1"/>
  <c r="J203" i="3" s="1"/>
  <c r="K203" i="3" s="1"/>
  <c r="L203" i="3" s="1"/>
  <c r="M203" i="3" s="1"/>
  <c r="N203" i="3" s="1"/>
  <c r="I212" i="3"/>
  <c r="B44" i="3"/>
  <c r="B47" i="3"/>
  <c r="F53" i="3"/>
  <c r="E63" i="3"/>
  <c r="E65" i="3" s="1"/>
  <c r="D75" i="3"/>
  <c r="I84" i="3"/>
  <c r="I90" i="3"/>
  <c r="I92" i="3" s="1"/>
  <c r="F94" i="3"/>
  <c r="F96" i="3" s="1"/>
  <c r="K94" i="3"/>
  <c r="F103" i="3"/>
  <c r="F105" i="3"/>
  <c r="E115" i="3"/>
  <c r="F137" i="3"/>
  <c r="C153" i="3"/>
  <c r="F165" i="3"/>
  <c r="E187" i="3"/>
  <c r="B213" i="3"/>
  <c r="M177" i="3"/>
  <c r="N177" i="3" s="1"/>
  <c r="L175" i="3"/>
  <c r="D53" i="3"/>
  <c r="B74" i="3"/>
  <c r="D78" i="3"/>
  <c r="D77" i="3"/>
  <c r="B84" i="3"/>
  <c r="G106" i="3"/>
  <c r="D139" i="3"/>
  <c r="C151" i="3"/>
  <c r="B165" i="3"/>
  <c r="E191" i="3"/>
  <c r="B212" i="3"/>
  <c r="C44" i="3"/>
  <c r="G46" i="3"/>
  <c r="H55" i="3"/>
  <c r="H57" i="3" s="1"/>
  <c r="F59" i="3"/>
  <c r="F61" i="3" s="1"/>
  <c r="D70" i="3"/>
  <c r="C75" i="3"/>
  <c r="C74" i="3"/>
  <c r="E77" i="3"/>
  <c r="H80" i="3"/>
  <c r="C84" i="3"/>
  <c r="F86" i="3"/>
  <c r="F88" i="3" s="1"/>
  <c r="C90" i="3"/>
  <c r="C92" i="3" s="1"/>
  <c r="C94" i="3"/>
  <c r="C96" i="3" s="1"/>
  <c r="G99" i="3"/>
  <c r="G102" i="3"/>
  <c r="H115" i="3"/>
  <c r="F117" i="3"/>
  <c r="F119" i="3" s="1"/>
  <c r="E121" i="3"/>
  <c r="E123" i="3" s="1"/>
  <c r="B123" i="3"/>
  <c r="E132" i="3"/>
  <c r="D140" i="3"/>
  <c r="J145" i="3"/>
  <c r="C213" i="3"/>
  <c r="C212" i="3"/>
  <c r="F216" i="3"/>
  <c r="B40" i="3"/>
  <c r="D44" i="3"/>
  <c r="D49" i="3"/>
  <c r="J54" i="3"/>
  <c r="K54" i="3" s="1"/>
  <c r="E71" i="3"/>
  <c r="D74" i="3"/>
  <c r="F77" i="3"/>
  <c r="F78" i="3"/>
  <c r="I80" i="3"/>
  <c r="D84" i="3"/>
  <c r="G86" i="3"/>
  <c r="G88" i="3" s="1"/>
  <c r="D90" i="3"/>
  <c r="D92" i="3" s="1"/>
  <c r="G90" i="3"/>
  <c r="G92" i="3" s="1"/>
  <c r="F133" i="3"/>
  <c r="B133" i="3"/>
  <c r="C136" i="3"/>
  <c r="C146" i="3"/>
  <c r="D165" i="3"/>
  <c r="I171" i="3"/>
  <c r="I173" i="3" s="1"/>
  <c r="D179" i="3"/>
  <c r="D181" i="3" s="1"/>
  <c r="E186" i="3"/>
  <c r="E188" i="3"/>
  <c r="C200" i="3"/>
  <c r="E200" i="3"/>
  <c r="C205" i="3"/>
  <c r="B210" i="3"/>
  <c r="B209" i="3"/>
  <c r="D213" i="3"/>
  <c r="B3" i="3"/>
  <c r="F22" i="3"/>
  <c r="C40" i="3"/>
  <c r="E39" i="3"/>
  <c r="C46" i="3"/>
  <c r="E49" i="3"/>
  <c r="F71" i="3"/>
  <c r="H70" i="3"/>
  <c r="D80" i="3"/>
  <c r="E84" i="3"/>
  <c r="G94" i="3"/>
  <c r="G96" i="3" s="1"/>
  <c r="C101" i="3"/>
  <c r="B127" i="3"/>
  <c r="J124" i="3"/>
  <c r="K124" i="3" s="1"/>
  <c r="E130" i="3"/>
  <c r="G133" i="3"/>
  <c r="E133" i="3"/>
  <c r="G140" i="3"/>
  <c r="B152" i="3"/>
  <c r="B162" i="3"/>
  <c r="B161" i="3"/>
  <c r="F186" i="3"/>
  <c r="I205" i="3"/>
  <c r="C210" i="3"/>
  <c r="E209" i="3"/>
  <c r="E213" i="3"/>
  <c r="C3" i="3"/>
  <c r="G22" i="3"/>
  <c r="B36" i="3"/>
  <c r="G43" i="3"/>
  <c r="F50" i="3"/>
  <c r="G53" i="3"/>
  <c r="J58" i="3"/>
  <c r="K58" i="3" s="1"/>
  <c r="I63" i="3"/>
  <c r="I65" i="3" s="1"/>
  <c r="G71" i="3"/>
  <c r="C80" i="3"/>
  <c r="F84" i="3"/>
  <c r="J85" i="3"/>
  <c r="K85" i="3" s="1"/>
  <c r="C103" i="3"/>
  <c r="I109" i="3"/>
  <c r="J109" i="3" s="1"/>
  <c r="K109" i="3" s="1"/>
  <c r="L109" i="3" s="1"/>
  <c r="M109" i="3" s="1"/>
  <c r="N109" i="3" s="1"/>
  <c r="C140" i="3"/>
  <c r="G115" i="3"/>
  <c r="I121" i="3"/>
  <c r="I123" i="3" s="1"/>
  <c r="C125" i="3"/>
  <c r="C127" i="3" s="1"/>
  <c r="F130" i="3"/>
  <c r="F136" i="3"/>
  <c r="F146" i="3"/>
  <c r="G152" i="3"/>
  <c r="C152" i="3"/>
  <c r="H161" i="3"/>
  <c r="C175" i="3"/>
  <c r="C177" i="3" s="1"/>
  <c r="I186" i="3"/>
  <c r="B191" i="3"/>
  <c r="B190" i="3"/>
  <c r="B202" i="3"/>
  <c r="E207" i="3"/>
  <c r="D206" i="3"/>
  <c r="I209" i="3"/>
  <c r="I215" i="3"/>
  <c r="E40" i="3"/>
  <c r="B67" i="3"/>
  <c r="D81" i="3"/>
  <c r="G3" i="3"/>
  <c r="D102" i="3"/>
  <c r="E101" i="3"/>
  <c r="C117" i="3"/>
  <c r="C119" i="3" s="1"/>
  <c r="J120" i="3"/>
  <c r="E125" i="3"/>
  <c r="E127" i="3" s="1"/>
  <c r="I133" i="3"/>
  <c r="F142" i="3"/>
  <c r="G146" i="3"/>
  <c r="F152" i="3"/>
  <c r="D187" i="3"/>
  <c r="C191" i="3"/>
  <c r="F206" i="3"/>
  <c r="D210" i="3"/>
  <c r="E4" i="3"/>
  <c r="C22" i="3"/>
  <c r="B30" i="3"/>
  <c r="C32" i="3"/>
  <c r="C34" i="3" s="1"/>
  <c r="G39" i="3"/>
  <c r="F41" i="3"/>
  <c r="B43" i="3"/>
  <c r="E46" i="3"/>
  <c r="D47" i="3"/>
  <c r="G49" i="3"/>
  <c r="E55" i="3"/>
  <c r="E57" i="3" s="1"/>
  <c r="I55" i="3"/>
  <c r="I57" i="3" s="1"/>
  <c r="C59" i="3"/>
  <c r="C61" i="3" s="1"/>
  <c r="C63" i="3"/>
  <c r="C65" i="3" s="1"/>
  <c r="H68" i="3"/>
  <c r="I72" i="3"/>
  <c r="J72" i="3" s="1"/>
  <c r="K72" i="3" s="1"/>
  <c r="D72" i="3"/>
  <c r="H74" i="3"/>
  <c r="B78" i="3"/>
  <c r="B77" i="3"/>
  <c r="E81" i="3"/>
  <c r="G80" i="3"/>
  <c r="H84" i="3"/>
  <c r="K90" i="3"/>
  <c r="E102" i="3"/>
  <c r="F101" i="3"/>
  <c r="H108" i="3"/>
  <c r="E140" i="3"/>
  <c r="D142" i="3"/>
  <c r="I146" i="3"/>
  <c r="G149" i="3"/>
  <c r="K167" i="3"/>
  <c r="I175" i="3"/>
  <c r="I177" i="3" s="1"/>
  <c r="F187" i="3"/>
  <c r="G216" i="3"/>
  <c r="E201" i="3"/>
  <c r="G206" i="3"/>
  <c r="F209" i="3"/>
  <c r="H212" i="3"/>
  <c r="C215" i="3"/>
  <c r="E215" i="3"/>
  <c r="B50" i="3"/>
  <c r="B26" i="3"/>
  <c r="G26" i="3"/>
  <c r="C30" i="3"/>
  <c r="C43" i="3"/>
  <c r="D65" i="3"/>
  <c r="F72" i="3"/>
  <c r="I75" i="3"/>
  <c r="C78" i="3"/>
  <c r="C77" i="3"/>
  <c r="F81" i="3"/>
  <c r="J89" i="3"/>
  <c r="K89" i="3" s="1"/>
  <c r="F140" i="3"/>
  <c r="G125" i="3"/>
  <c r="G127" i="3" s="1"/>
  <c r="F132" i="3"/>
  <c r="E134" i="3"/>
  <c r="E143" i="3"/>
  <c r="B153" i="3"/>
  <c r="B151" i="3"/>
  <c r="F153" i="3"/>
  <c r="H155" i="3"/>
  <c r="I194" i="3"/>
  <c r="J194" i="3" s="1"/>
  <c r="K194" i="3" s="1"/>
  <c r="L194" i="3" s="1"/>
  <c r="M194" i="3" s="1"/>
  <c r="N194" i="3" s="1"/>
  <c r="L168" i="3"/>
  <c r="K171" i="3"/>
  <c r="E175" i="3"/>
  <c r="E177" i="3" s="1"/>
  <c r="J178" i="3"/>
  <c r="G187" i="3"/>
  <c r="H216" i="3"/>
  <c r="I206" i="3"/>
  <c r="J142" i="3"/>
  <c r="K143" i="3"/>
  <c r="D99" i="3"/>
  <c r="N119" i="3"/>
  <c r="N117" i="3" s="1"/>
  <c r="M117" i="3"/>
  <c r="K207" i="3"/>
  <c r="M87" i="3"/>
  <c r="J93" i="3"/>
  <c r="I101" i="3"/>
  <c r="E105" i="3"/>
  <c r="E106" i="3"/>
  <c r="B106" i="3"/>
  <c r="I108" i="3"/>
  <c r="I112" i="3"/>
  <c r="J112" i="3" s="1"/>
  <c r="L122" i="3"/>
  <c r="C142" i="3"/>
  <c r="C143" i="3"/>
  <c r="K153" i="3"/>
  <c r="B134" i="3"/>
  <c r="B142" i="3"/>
  <c r="B143" i="3"/>
  <c r="L91" i="3"/>
  <c r="B102" i="3"/>
  <c r="B109" i="3"/>
  <c r="C108" i="3"/>
  <c r="G117" i="3"/>
  <c r="G119" i="3" s="1"/>
  <c r="F125" i="3"/>
  <c r="F127" i="3" s="1"/>
  <c r="I155" i="3"/>
  <c r="I156" i="3"/>
  <c r="I158" i="3"/>
  <c r="I159" i="3"/>
  <c r="J159" i="3" s="1"/>
  <c r="C197" i="3"/>
  <c r="C165" i="3"/>
  <c r="C194" i="3"/>
  <c r="G112" i="3"/>
  <c r="B17" i="3"/>
  <c r="B18" i="3" s="1"/>
  <c r="C102" i="3"/>
  <c r="B103" i="3"/>
  <c r="D105" i="3"/>
  <c r="D106" i="3"/>
  <c r="C109" i="3"/>
  <c r="H111" i="3"/>
  <c r="H112" i="3"/>
  <c r="I115" i="3"/>
  <c r="I137" i="3"/>
  <c r="H117" i="3"/>
  <c r="H119" i="3" s="1"/>
  <c r="F121" i="3"/>
  <c r="F123" i="3" s="1"/>
  <c r="C123" i="3"/>
  <c r="G136" i="3"/>
  <c r="G137" i="3"/>
  <c r="B147" i="3"/>
  <c r="B155" i="3"/>
  <c r="B158" i="3"/>
  <c r="B159" i="3"/>
  <c r="C161" i="3"/>
  <c r="C162" i="3"/>
  <c r="D194" i="3"/>
  <c r="D4" i="3"/>
  <c r="L95" i="3"/>
  <c r="D98" i="3"/>
  <c r="I99" i="3"/>
  <c r="J99" i="3" s="1"/>
  <c r="K99" i="3" s="1"/>
  <c r="L99" i="3" s="1"/>
  <c r="M99" i="3" s="1"/>
  <c r="N99" i="3" s="1"/>
  <c r="H106" i="3"/>
  <c r="G105" i="3"/>
  <c r="F106" i="3"/>
  <c r="I111" i="3"/>
  <c r="B115" i="3"/>
  <c r="B130" i="3"/>
  <c r="G121" i="3"/>
  <c r="G123" i="3" s="1"/>
  <c r="K134" i="3"/>
  <c r="H136" i="3"/>
  <c r="H137" i="3"/>
  <c r="D146" i="3"/>
  <c r="C159" i="3"/>
  <c r="D161" i="3"/>
  <c r="D162" i="3"/>
  <c r="G84" i="3"/>
  <c r="H101" i="3"/>
  <c r="D103" i="3"/>
  <c r="I106" i="3"/>
  <c r="H105" i="3"/>
  <c r="B108" i="3"/>
  <c r="H121" i="3"/>
  <c r="H123" i="3" s="1"/>
  <c r="I136" i="3"/>
  <c r="E146" i="3"/>
  <c r="D153" i="3"/>
  <c r="D151" i="3"/>
  <c r="D152" i="3"/>
  <c r="E161" i="3"/>
  <c r="F190" i="3"/>
  <c r="F191" i="3"/>
  <c r="B14" i="3"/>
  <c r="B15" i="3" s="1"/>
  <c r="E103" i="3"/>
  <c r="I105" i="3"/>
  <c r="F108" i="3"/>
  <c r="E109" i="3"/>
  <c r="C112" i="3"/>
  <c r="D137" i="3"/>
  <c r="D143" i="3"/>
  <c r="C115" i="3"/>
  <c r="L117" i="3"/>
  <c r="C134" i="3"/>
  <c r="C132" i="3"/>
  <c r="C133" i="3"/>
  <c r="B137" i="3"/>
  <c r="E151" i="3"/>
  <c r="E152" i="3"/>
  <c r="J166" i="3"/>
  <c r="G190" i="3"/>
  <c r="G191" i="3"/>
  <c r="G103" i="3"/>
  <c r="I102" i="3"/>
  <c r="G108" i="3"/>
  <c r="G109" i="3"/>
  <c r="F109" i="3"/>
  <c r="D112" i="3"/>
  <c r="E111" i="3"/>
  <c r="C111" i="3"/>
  <c r="D115" i="3"/>
  <c r="D132" i="3"/>
  <c r="D133" i="3"/>
  <c r="I139" i="3"/>
  <c r="I140" i="3"/>
  <c r="J140" i="3" s="1"/>
  <c r="K140" i="3" s="1"/>
  <c r="L140" i="3" s="1"/>
  <c r="M140" i="3" s="1"/>
  <c r="N140" i="3" s="1"/>
  <c r="H140" i="3"/>
  <c r="E153" i="3"/>
  <c r="B156" i="3"/>
  <c r="D159" i="3"/>
  <c r="H132" i="3"/>
  <c r="F134" i="3"/>
  <c r="D136" i="3"/>
  <c r="E139" i="3"/>
  <c r="G142" i="3"/>
  <c r="H146" i="3"/>
  <c r="I151" i="3"/>
  <c r="C156" i="3"/>
  <c r="I162" i="3"/>
  <c r="J162" i="3" s="1"/>
  <c r="E165" i="3"/>
  <c r="C167" i="3"/>
  <c r="C169" i="3" s="1"/>
  <c r="G175" i="3"/>
  <c r="G177" i="3" s="1"/>
  <c r="K188" i="3"/>
  <c r="H190" i="3"/>
  <c r="D197" i="3"/>
  <c r="F115" i="3"/>
  <c r="L126" i="3"/>
  <c r="G134" i="3"/>
  <c r="B140" i="3"/>
  <c r="H153" i="3"/>
  <c r="D156" i="3"/>
  <c r="F162" i="3"/>
  <c r="H171" i="3"/>
  <c r="H173" i="3" s="1"/>
  <c r="I184" i="3"/>
  <c r="J184" i="3" s="1"/>
  <c r="K184" i="3" s="1"/>
  <c r="L184" i="3" s="1"/>
  <c r="M184" i="3" s="1"/>
  <c r="N184" i="3" s="1"/>
  <c r="B188" i="3"/>
  <c r="B186" i="3"/>
  <c r="B187" i="3"/>
  <c r="E197" i="3"/>
  <c r="E159" i="3"/>
  <c r="G162" i="3"/>
  <c r="K179" i="3"/>
  <c r="L180" i="3"/>
  <c r="C186" i="3"/>
  <c r="C187" i="3"/>
  <c r="G193" i="3"/>
  <c r="G194" i="3"/>
  <c r="E194" i="3"/>
  <c r="F197" i="3"/>
  <c r="F159" i="3"/>
  <c r="C158" i="3"/>
  <c r="I165" i="3"/>
  <c r="H165" i="3"/>
  <c r="G165" i="3"/>
  <c r="G167" i="3"/>
  <c r="G169" i="3" s="1"/>
  <c r="F167" i="3"/>
  <c r="F169" i="3" s="1"/>
  <c r="D186" i="3"/>
  <c r="H193" i="3"/>
  <c r="H194" i="3"/>
  <c r="I200" i="3"/>
  <c r="J199" i="3"/>
  <c r="C155" i="3"/>
  <c r="F161" i="3"/>
  <c r="M172" i="3"/>
  <c r="L171" i="3"/>
  <c r="C188" i="3"/>
  <c r="I193" i="3"/>
  <c r="H196" i="3"/>
  <c r="H188" i="3"/>
  <c r="H197" i="3"/>
  <c r="D155" i="3"/>
  <c r="E158" i="3"/>
  <c r="G161" i="3"/>
  <c r="E171" i="3"/>
  <c r="E173" i="3" s="1"/>
  <c r="D171" i="3"/>
  <c r="D173" i="3" s="1"/>
  <c r="M175" i="3"/>
  <c r="N176" i="3"/>
  <c r="N175" i="3" s="1"/>
  <c r="B181" i="3"/>
  <c r="I196" i="3"/>
  <c r="I197" i="3"/>
  <c r="J197" i="3" s="1"/>
  <c r="C207" i="3"/>
  <c r="G213" i="3"/>
  <c r="B175" i="3"/>
  <c r="B177" i="3" s="1"/>
  <c r="H179" i="3"/>
  <c r="H181" i="3" s="1"/>
  <c r="G186" i="3"/>
  <c r="C190" i="3"/>
  <c r="D193" i="3"/>
  <c r="E196" i="3"/>
  <c r="F200" i="3"/>
  <c r="C201" i="3"/>
  <c r="G205" i="3"/>
  <c r="B206" i="3"/>
  <c r="C209" i="3"/>
  <c r="F210" i="3"/>
  <c r="D212" i="3"/>
  <c r="F215" i="3"/>
  <c r="I216" i="3"/>
  <c r="J216" i="3" s="1"/>
  <c r="J170" i="3"/>
  <c r="K170" i="3" s="1"/>
  <c r="H186" i="3"/>
  <c r="F188" i="3"/>
  <c r="D190" i="3"/>
  <c r="E193" i="3"/>
  <c r="F196" i="3"/>
  <c r="H205" i="3"/>
  <c r="C206" i="3"/>
  <c r="F207" i="3"/>
  <c r="D209" i="3"/>
  <c r="G210" i="3"/>
  <c r="E212" i="3"/>
  <c r="I213" i="3"/>
  <c r="J213" i="3" s="1"/>
  <c r="K213" i="3" s="1"/>
  <c r="L213" i="3" s="1"/>
  <c r="M213" i="3" s="1"/>
  <c r="N213" i="3" s="1"/>
  <c r="G215" i="3"/>
  <c r="B216" i="3"/>
  <c r="B197" i="3"/>
  <c r="G207" i="3"/>
  <c r="C216" i="3"/>
  <c r="F201" i="3"/>
  <c r="D203" i="3"/>
  <c r="B205" i="3"/>
  <c r="G201" i="3"/>
  <c r="I183" i="3"/>
  <c r="H201" i="3"/>
  <c r="L55" i="3"/>
  <c r="M56" i="3"/>
  <c r="F68" i="3"/>
  <c r="C72" i="3"/>
  <c r="L60" i="3"/>
  <c r="I71" i="3"/>
  <c r="G78" i="3"/>
  <c r="H81" i="3"/>
  <c r="E72" i="3"/>
  <c r="F75" i="3"/>
  <c r="H78" i="3"/>
  <c r="I81" i="3"/>
  <c r="J81" i="3" s="1"/>
  <c r="L64" i="3"/>
  <c r="I68" i="3"/>
  <c r="J68" i="3" s="1"/>
  <c r="K68" i="3" s="1"/>
  <c r="L68" i="3" s="1"/>
  <c r="M68" i="3" s="1"/>
  <c r="N68" i="3" s="1"/>
  <c r="C71" i="3"/>
  <c r="G75" i="3"/>
  <c r="I78" i="3"/>
  <c r="J78" i="3" s="1"/>
  <c r="K78" i="3" s="1"/>
  <c r="L78" i="3" s="1"/>
  <c r="M78" i="3" s="1"/>
  <c r="N78" i="3" s="1"/>
  <c r="B81" i="3"/>
  <c r="C16" i="3"/>
  <c r="I70" i="3"/>
  <c r="D71" i="3"/>
  <c r="G72" i="3"/>
  <c r="H75" i="3"/>
  <c r="C81" i="3"/>
  <c r="D19" i="3"/>
  <c r="H53" i="3"/>
  <c r="F74" i="3"/>
  <c r="E16" i="3"/>
  <c r="E19" i="3"/>
  <c r="I53" i="3"/>
  <c r="G74" i="3"/>
  <c r="H77" i="3"/>
  <c r="B80" i="3"/>
  <c r="D24" i="3"/>
  <c r="D26" i="3" s="1"/>
  <c r="D28" i="3"/>
  <c r="D30" i="3" s="1"/>
  <c r="D32" i="3"/>
  <c r="D34" i="3" s="1"/>
  <c r="D36" i="3"/>
  <c r="F49" i="3"/>
  <c r="G37" i="3"/>
  <c r="F40" i="3"/>
  <c r="F44" i="3"/>
  <c r="F14" i="3"/>
  <c r="F19" i="3"/>
  <c r="G40" i="3"/>
  <c r="G44" i="3"/>
  <c r="B6" i="4"/>
  <c r="G14" i="3"/>
  <c r="G17" i="3"/>
  <c r="D18" i="3"/>
  <c r="D22" i="3"/>
  <c r="B37" i="3"/>
  <c r="F39" i="3"/>
  <c r="B41" i="3"/>
  <c r="F43" i="3"/>
  <c r="D46" i="3"/>
  <c r="F47" i="3"/>
  <c r="B49" i="3"/>
  <c r="D50" i="3"/>
  <c r="C8" i="3"/>
  <c r="C6" i="4" s="1"/>
  <c r="E18" i="3"/>
  <c r="C37" i="3"/>
  <c r="C41" i="3"/>
  <c r="G47" i="3"/>
  <c r="E50" i="3"/>
  <c r="F18" i="3"/>
  <c r="D41" i="3"/>
  <c r="F10" i="3"/>
  <c r="C19" i="3"/>
  <c r="D148" i="3" l="1"/>
  <c r="F4" i="4"/>
  <c r="D10" i="3"/>
  <c r="F8" i="4"/>
  <c r="J114" i="3"/>
  <c r="J128" i="3" s="1"/>
  <c r="E24" i="4"/>
  <c r="F4" i="3"/>
  <c r="D149" i="3"/>
  <c r="K178" i="3"/>
  <c r="C3" i="4"/>
  <c r="C4" i="3"/>
  <c r="G67" i="3"/>
  <c r="F9" i="3"/>
  <c r="E6" i="4"/>
  <c r="D5" i="3"/>
  <c r="D5" i="4" s="1"/>
  <c r="D16" i="3"/>
  <c r="D15" i="3"/>
  <c r="K120" i="3"/>
  <c r="K114" i="3" s="1"/>
  <c r="C5" i="3"/>
  <c r="C5" i="4" s="1"/>
  <c r="G4" i="3"/>
  <c r="G3" i="4"/>
  <c r="F129" i="3"/>
  <c r="G9" i="3"/>
  <c r="B4" i="3"/>
  <c r="B3" i="4"/>
  <c r="E8" i="4"/>
  <c r="E4" i="4"/>
  <c r="E18" i="4"/>
  <c r="H97" i="1"/>
  <c r="I95" i="1"/>
  <c r="I96" i="1" s="1"/>
  <c r="I97" i="1" s="1"/>
  <c r="E9" i="3"/>
  <c r="E129" i="3"/>
  <c r="E10" i="3"/>
  <c r="K93" i="3"/>
  <c r="K83" i="3" s="1"/>
  <c r="G19" i="3"/>
  <c r="H67" i="3"/>
  <c r="G10" i="3"/>
  <c r="G16" i="3"/>
  <c r="G68" i="3"/>
  <c r="G5" i="3"/>
  <c r="B203" i="3"/>
  <c r="B184" i="3"/>
  <c r="B68" i="3"/>
  <c r="I129" i="3"/>
  <c r="K174" i="3"/>
  <c r="L174" i="3" s="1"/>
  <c r="M174" i="3" s="1"/>
  <c r="N174" i="3" s="1"/>
  <c r="E37" i="3"/>
  <c r="E36" i="3"/>
  <c r="J146" i="3"/>
  <c r="K145" i="3"/>
  <c r="I67" i="3"/>
  <c r="E203" i="3"/>
  <c r="E202" i="3"/>
  <c r="J160" i="3"/>
  <c r="J150" i="3" s="1"/>
  <c r="J151" i="3" s="1"/>
  <c r="J52" i="3"/>
  <c r="J66" i="3" s="1"/>
  <c r="E5" i="3"/>
  <c r="M168" i="3"/>
  <c r="L167" i="3"/>
  <c r="C36" i="3"/>
  <c r="H202" i="3"/>
  <c r="H203" i="3"/>
  <c r="D184" i="3"/>
  <c r="E183" i="3"/>
  <c r="D183" i="3"/>
  <c r="H149" i="3"/>
  <c r="H148" i="3"/>
  <c r="L170" i="3"/>
  <c r="L179" i="3"/>
  <c r="M180" i="3"/>
  <c r="H129" i="3"/>
  <c r="H130" i="3"/>
  <c r="B148" i="3"/>
  <c r="B149" i="3"/>
  <c r="G129" i="3"/>
  <c r="G130" i="3"/>
  <c r="L90" i="3"/>
  <c r="L89" i="3" s="1"/>
  <c r="M91" i="3"/>
  <c r="L121" i="3"/>
  <c r="M122" i="3"/>
  <c r="K142" i="3"/>
  <c r="L143" i="3"/>
  <c r="L116" i="3"/>
  <c r="L125" i="3"/>
  <c r="L124" i="3" s="1"/>
  <c r="M126" i="3"/>
  <c r="J164" i="3"/>
  <c r="K166" i="3"/>
  <c r="L153" i="3"/>
  <c r="K112" i="3"/>
  <c r="J111" i="3"/>
  <c r="M86" i="3"/>
  <c r="N87" i="3"/>
  <c r="N86" i="3" s="1"/>
  <c r="J196" i="3"/>
  <c r="K197" i="3"/>
  <c r="F184" i="3"/>
  <c r="F183" i="3"/>
  <c r="B19" i="3"/>
  <c r="H183" i="3"/>
  <c r="H184" i="3"/>
  <c r="G202" i="3"/>
  <c r="G203" i="3"/>
  <c r="J200" i="3"/>
  <c r="J211" i="3"/>
  <c r="K199" i="3"/>
  <c r="J214" i="3"/>
  <c r="J204" i="3" s="1"/>
  <c r="J201" i="3"/>
  <c r="E148" i="3"/>
  <c r="E149" i="3"/>
  <c r="L134" i="3"/>
  <c r="M171" i="3"/>
  <c r="N172" i="3"/>
  <c r="N171" i="3" s="1"/>
  <c r="G183" i="3"/>
  <c r="G184" i="3"/>
  <c r="I148" i="3"/>
  <c r="I149" i="3"/>
  <c r="J149" i="3" s="1"/>
  <c r="H98" i="3"/>
  <c r="H99" i="3"/>
  <c r="C202" i="3"/>
  <c r="C203" i="3"/>
  <c r="D202" i="3"/>
  <c r="F203" i="3"/>
  <c r="F202" i="3"/>
  <c r="K162" i="3"/>
  <c r="J161" i="3"/>
  <c r="C148" i="3"/>
  <c r="C99" i="3"/>
  <c r="C98" i="3"/>
  <c r="L103" i="3"/>
  <c r="F149" i="3"/>
  <c r="G148" i="3"/>
  <c r="F148" i="3"/>
  <c r="J215" i="3"/>
  <c r="K216" i="3"/>
  <c r="G15" i="3"/>
  <c r="C6" i="3"/>
  <c r="C129" i="3"/>
  <c r="C130" i="3"/>
  <c r="F98" i="3"/>
  <c r="F99" i="3"/>
  <c r="L94" i="3"/>
  <c r="L93" i="3" s="1"/>
  <c r="M95" i="3"/>
  <c r="K159" i="3"/>
  <c r="J157" i="3"/>
  <c r="L207" i="3"/>
  <c r="J83" i="3"/>
  <c r="I98" i="3"/>
  <c r="L188" i="3"/>
  <c r="E99" i="3"/>
  <c r="E98" i="3"/>
  <c r="B16" i="3"/>
  <c r="C15" i="3"/>
  <c r="C18" i="3"/>
  <c r="I202" i="3"/>
  <c r="C183" i="3"/>
  <c r="C184" i="3"/>
  <c r="D130" i="3"/>
  <c r="D129" i="3"/>
  <c r="B99" i="3"/>
  <c r="B98" i="3"/>
  <c r="J115" i="3"/>
  <c r="J138" i="3"/>
  <c r="J141" i="3"/>
  <c r="J131" i="3" s="1"/>
  <c r="L85" i="3"/>
  <c r="G98" i="3"/>
  <c r="L59" i="3"/>
  <c r="L58" i="3" s="1"/>
  <c r="M60" i="3"/>
  <c r="E68" i="3"/>
  <c r="E67" i="3"/>
  <c r="J80" i="3"/>
  <c r="K81" i="3"/>
  <c r="L54" i="3"/>
  <c r="K52" i="3"/>
  <c r="C68" i="3"/>
  <c r="C67" i="3"/>
  <c r="M55" i="3"/>
  <c r="N56" i="3"/>
  <c r="N55" i="3" s="1"/>
  <c r="L72" i="3"/>
  <c r="F67" i="3"/>
  <c r="D68" i="3"/>
  <c r="D67" i="3"/>
  <c r="L63" i="3"/>
  <c r="L62" i="3" s="1"/>
  <c r="M64" i="3"/>
  <c r="B10" i="3"/>
  <c r="B9" i="3"/>
  <c r="C11" i="3"/>
  <c r="C7" i="3"/>
  <c r="C10" i="3"/>
  <c r="D9" i="3"/>
  <c r="C9" i="3"/>
  <c r="F5" i="3"/>
  <c r="F5" i="4" s="1"/>
  <c r="G36" i="3"/>
  <c r="F36" i="3"/>
  <c r="F37" i="3"/>
  <c r="G18" i="3"/>
  <c r="F15" i="3"/>
  <c r="F16" i="3"/>
  <c r="L120" i="3" l="1"/>
  <c r="L178" i="3"/>
  <c r="E11" i="3"/>
  <c r="E5" i="4"/>
  <c r="C13" i="3"/>
  <c r="C7" i="4"/>
  <c r="D7" i="3"/>
  <c r="B7" i="3"/>
  <c r="B5" i="4"/>
  <c r="G18" i="4"/>
  <c r="G24" i="4"/>
  <c r="G4" i="4"/>
  <c r="G8" i="4"/>
  <c r="G11" i="3"/>
  <c r="G5" i="4"/>
  <c r="D11" i="3"/>
  <c r="D7" i="4" s="1"/>
  <c r="C8" i="4"/>
  <c r="C18" i="4"/>
  <c r="D8" i="4"/>
  <c r="D4" i="4"/>
  <c r="D18" i="4"/>
  <c r="C24" i="4"/>
  <c r="D6" i="3"/>
  <c r="G7" i="3"/>
  <c r="C4" i="4"/>
  <c r="B18" i="4"/>
  <c r="B4" i="4"/>
  <c r="B8" i="4"/>
  <c r="B24" i="4"/>
  <c r="J79" i="3"/>
  <c r="J69" i="3" s="1"/>
  <c r="J73" i="3" s="1"/>
  <c r="J76" i="3"/>
  <c r="N168" i="3"/>
  <c r="N167" i="3" s="1"/>
  <c r="M167" i="3"/>
  <c r="E7" i="3"/>
  <c r="E6" i="3"/>
  <c r="B6" i="3"/>
  <c r="J53" i="3"/>
  <c r="L145" i="3"/>
  <c r="K146" i="3"/>
  <c r="N95" i="3"/>
  <c r="N94" i="3" s="1"/>
  <c r="M94" i="3"/>
  <c r="M93" i="3" s="1"/>
  <c r="N93" i="3" s="1"/>
  <c r="K200" i="3"/>
  <c r="K211" i="3"/>
  <c r="K212" i="3" s="1"/>
  <c r="L199" i="3"/>
  <c r="K214" i="3"/>
  <c r="K204" i="3" s="1"/>
  <c r="K201" i="3"/>
  <c r="M179" i="3"/>
  <c r="M178" i="3" s="1"/>
  <c r="N180" i="3"/>
  <c r="N179" i="3" s="1"/>
  <c r="J132" i="3"/>
  <c r="M188" i="3"/>
  <c r="J192" i="3"/>
  <c r="J193" i="3" s="1"/>
  <c r="J195" i="3"/>
  <c r="J185" i="3" s="1"/>
  <c r="J165" i="3"/>
  <c r="J182" i="3"/>
  <c r="M121" i="3"/>
  <c r="M120" i="3" s="1"/>
  <c r="N122" i="3"/>
  <c r="N121" i="3" s="1"/>
  <c r="K107" i="3"/>
  <c r="K110" i="3"/>
  <c r="K100" i="3" s="1"/>
  <c r="K97" i="3"/>
  <c r="K84" i="3"/>
  <c r="L112" i="3"/>
  <c r="K111" i="3"/>
  <c r="M116" i="3"/>
  <c r="L114" i="3"/>
  <c r="J205" i="3"/>
  <c r="K161" i="3"/>
  <c r="L162" i="3"/>
  <c r="K160" i="3"/>
  <c r="K150" i="3" s="1"/>
  <c r="M134" i="3"/>
  <c r="M153" i="3"/>
  <c r="J202" i="3"/>
  <c r="J208" i="3"/>
  <c r="M90" i="3"/>
  <c r="M89" i="3" s="1"/>
  <c r="N91" i="3"/>
  <c r="N90" i="3" s="1"/>
  <c r="K138" i="3"/>
  <c r="K139" i="3" s="1"/>
  <c r="K128" i="3"/>
  <c r="K115" i="3"/>
  <c r="K141" i="3"/>
  <c r="K131" i="3" s="1"/>
  <c r="M85" i="3"/>
  <c r="L83" i="3"/>
  <c r="M207" i="3"/>
  <c r="K149" i="3"/>
  <c r="J147" i="3"/>
  <c r="L142" i="3"/>
  <c r="M143" i="3"/>
  <c r="J129" i="3"/>
  <c r="J135" i="3"/>
  <c r="M103" i="3"/>
  <c r="L159" i="3"/>
  <c r="K157" i="3"/>
  <c r="K158" i="3" s="1"/>
  <c r="N126" i="3"/>
  <c r="N125" i="3" s="1"/>
  <c r="M125" i="3"/>
  <c r="M124" i="3" s="1"/>
  <c r="N124" i="3" s="1"/>
  <c r="J110" i="3"/>
  <c r="J100" i="3" s="1"/>
  <c r="J84" i="3"/>
  <c r="J97" i="3"/>
  <c r="J107" i="3"/>
  <c r="K215" i="3"/>
  <c r="L216" i="3"/>
  <c r="L197" i="3"/>
  <c r="K196" i="3"/>
  <c r="L166" i="3"/>
  <c r="K164" i="3"/>
  <c r="M170" i="3"/>
  <c r="N170" i="3" s="1"/>
  <c r="K80" i="3"/>
  <c r="L81" i="3"/>
  <c r="M54" i="3"/>
  <c r="L52" i="3"/>
  <c r="M59" i="3"/>
  <c r="M58" i="3" s="1"/>
  <c r="N60" i="3"/>
  <c r="N59" i="3" s="1"/>
  <c r="N64" i="3"/>
  <c r="N63" i="3" s="1"/>
  <c r="M63" i="3"/>
  <c r="M62" i="3" s="1"/>
  <c r="N62" i="3" s="1"/>
  <c r="J67" i="3"/>
  <c r="K76" i="3"/>
  <c r="K66" i="3"/>
  <c r="K79" i="3"/>
  <c r="K53" i="3"/>
  <c r="M72" i="3"/>
  <c r="F11" i="3"/>
  <c r="F7" i="4" s="1"/>
  <c r="G6" i="3"/>
  <c r="F7" i="3"/>
  <c r="F6" i="3"/>
  <c r="D13" i="3" l="1"/>
  <c r="C9" i="4"/>
  <c r="C11" i="4"/>
  <c r="D9" i="4"/>
  <c r="D11" i="4"/>
  <c r="E12" i="3"/>
  <c r="F9" i="4"/>
  <c r="F11" i="4"/>
  <c r="D12" i="3"/>
  <c r="G7" i="4"/>
  <c r="G13" i="3"/>
  <c r="B13" i="3"/>
  <c r="E13" i="3"/>
  <c r="E7" i="4"/>
  <c r="C12" i="3"/>
  <c r="N89" i="3"/>
  <c r="M145" i="3"/>
  <c r="L146" i="3"/>
  <c r="N120" i="3"/>
  <c r="N178" i="3"/>
  <c r="N58" i="3"/>
  <c r="B12" i="3"/>
  <c r="K151" i="3"/>
  <c r="N207" i="3"/>
  <c r="L149" i="3"/>
  <c r="K147" i="3"/>
  <c r="M114" i="3"/>
  <c r="N116" i="3"/>
  <c r="J183" i="3"/>
  <c r="J189" i="3"/>
  <c r="J104" i="3"/>
  <c r="J98" i="3"/>
  <c r="J209" i="3"/>
  <c r="K104" i="3"/>
  <c r="K98" i="3"/>
  <c r="M159" i="3"/>
  <c r="L157" i="3"/>
  <c r="L158" i="3" s="1"/>
  <c r="K192" i="3"/>
  <c r="K193" i="3" s="1"/>
  <c r="K195" i="3"/>
  <c r="K185" i="3" s="1"/>
  <c r="K182" i="3"/>
  <c r="K165" i="3"/>
  <c r="M166" i="3"/>
  <c r="L164" i="3"/>
  <c r="J136" i="3"/>
  <c r="K202" i="3"/>
  <c r="K208" i="3"/>
  <c r="L161" i="3"/>
  <c r="M162" i="3"/>
  <c r="L160" i="3"/>
  <c r="L150" i="3" s="1"/>
  <c r="J186" i="3"/>
  <c r="J101" i="3"/>
  <c r="M197" i="3"/>
  <c r="L196" i="3"/>
  <c r="N103" i="3"/>
  <c r="N143" i="3"/>
  <c r="N142" i="3" s="1"/>
  <c r="M142" i="3"/>
  <c r="N153" i="3"/>
  <c r="K108" i="3"/>
  <c r="N188" i="3"/>
  <c r="K205" i="3"/>
  <c r="L111" i="3"/>
  <c r="M112" i="3"/>
  <c r="L107" i="3"/>
  <c r="L108" i="3" s="1"/>
  <c r="L110" i="3"/>
  <c r="L100" i="3" s="1"/>
  <c r="L97" i="3"/>
  <c r="L84" i="3"/>
  <c r="M83" i="3"/>
  <c r="N85" i="3"/>
  <c r="K132" i="3"/>
  <c r="K101" i="3"/>
  <c r="M216" i="3"/>
  <c r="L215" i="3"/>
  <c r="J148" i="3"/>
  <c r="J154" i="3"/>
  <c r="K129" i="3"/>
  <c r="K135" i="3"/>
  <c r="N134" i="3"/>
  <c r="L138" i="3"/>
  <c r="L139" i="3" s="1"/>
  <c r="L128" i="3"/>
  <c r="L141" i="3"/>
  <c r="L131" i="3" s="1"/>
  <c r="L115" i="3"/>
  <c r="L211" i="3"/>
  <c r="L212" i="3" s="1"/>
  <c r="M199" i="3"/>
  <c r="L214" i="3"/>
  <c r="L204" i="3" s="1"/>
  <c r="L201" i="3"/>
  <c r="L200" i="3"/>
  <c r="J74" i="3"/>
  <c r="M52" i="3"/>
  <c r="N54" i="3"/>
  <c r="K69" i="3"/>
  <c r="K73" i="3" s="1"/>
  <c r="J70" i="3"/>
  <c r="K67" i="3"/>
  <c r="M81" i="3"/>
  <c r="L80" i="3"/>
  <c r="K77" i="3"/>
  <c r="N72" i="3"/>
  <c r="L76" i="3"/>
  <c r="L66" i="3"/>
  <c r="L79" i="3"/>
  <c r="L53" i="3"/>
  <c r="F12" i="3"/>
  <c r="G12" i="3"/>
  <c r="F13" i="3"/>
  <c r="E9" i="4" l="1"/>
  <c r="E11" i="4"/>
  <c r="B9" i="4"/>
  <c r="B11" i="4"/>
  <c r="D14" i="4"/>
  <c r="D13" i="4"/>
  <c r="F13" i="4"/>
  <c r="F14" i="4"/>
  <c r="C14" i="4"/>
  <c r="C13" i="4"/>
  <c r="G9" i="4"/>
  <c r="G11" i="4"/>
  <c r="N83" i="3"/>
  <c r="N84" i="3" s="1"/>
  <c r="N52" i="3"/>
  <c r="N76" i="3" s="1"/>
  <c r="N114" i="3"/>
  <c r="N138" i="3" s="1"/>
  <c r="N145" i="3"/>
  <c r="N146" i="3" s="1"/>
  <c r="M146" i="3"/>
  <c r="L132" i="3"/>
  <c r="N162" i="3"/>
  <c r="M161" i="3"/>
  <c r="M160" i="3"/>
  <c r="M150" i="3" s="1"/>
  <c r="M110" i="3"/>
  <c r="M100" i="3" s="1"/>
  <c r="M97" i="3"/>
  <c r="M107" i="3"/>
  <c r="M108" i="3" s="1"/>
  <c r="M84" i="3"/>
  <c r="N159" i="3"/>
  <c r="M157" i="3"/>
  <c r="M158" i="3" s="1"/>
  <c r="L101" i="3"/>
  <c r="M196" i="3"/>
  <c r="N197" i="3"/>
  <c r="N196" i="3" s="1"/>
  <c r="K148" i="3"/>
  <c r="K154" i="3"/>
  <c r="L165" i="3"/>
  <c r="L192" i="3"/>
  <c r="L193" i="3" s="1"/>
  <c r="L195" i="3"/>
  <c r="L185" i="3" s="1"/>
  <c r="L182" i="3"/>
  <c r="L208" i="3"/>
  <c r="L202" i="3"/>
  <c r="L104" i="3"/>
  <c r="L98" i="3"/>
  <c r="K105" i="3"/>
  <c r="M211" i="3"/>
  <c r="M212" i="3" s="1"/>
  <c r="N199" i="3"/>
  <c r="M214" i="3"/>
  <c r="M204" i="3" s="1"/>
  <c r="M201" i="3"/>
  <c r="M200" i="3"/>
  <c r="K209" i="3"/>
  <c r="K183" i="3"/>
  <c r="K189" i="3"/>
  <c r="M149" i="3"/>
  <c r="L147" i="3"/>
  <c r="J190" i="3"/>
  <c r="N216" i="3"/>
  <c r="N215" i="3" s="1"/>
  <c r="M215" i="3"/>
  <c r="L151" i="3"/>
  <c r="N166" i="3"/>
  <c r="N164" i="3" s="1"/>
  <c r="M164" i="3"/>
  <c r="L205" i="3"/>
  <c r="K136" i="3"/>
  <c r="M111" i="3"/>
  <c r="N112" i="3"/>
  <c r="N111" i="3" s="1"/>
  <c r="K186" i="3"/>
  <c r="L135" i="3"/>
  <c r="L129" i="3"/>
  <c r="M138" i="3"/>
  <c r="M139" i="3" s="1"/>
  <c r="M141" i="3"/>
  <c r="M131" i="3" s="1"/>
  <c r="M115" i="3"/>
  <c r="M128" i="3"/>
  <c r="J155" i="3"/>
  <c r="J105" i="3"/>
  <c r="K74" i="3"/>
  <c r="L77" i="3"/>
  <c r="M76" i="3"/>
  <c r="M66" i="3"/>
  <c r="M79" i="3"/>
  <c r="M53" i="3"/>
  <c r="L69" i="3"/>
  <c r="L73" i="3" s="1"/>
  <c r="N81" i="3"/>
  <c r="N80" i="3" s="1"/>
  <c r="M80" i="3"/>
  <c r="L67" i="3"/>
  <c r="K70" i="3"/>
  <c r="D49" i="4" l="1"/>
  <c r="D53" i="4"/>
  <c r="F49" i="4"/>
  <c r="F53" i="4"/>
  <c r="N53" i="3"/>
  <c r="C49" i="4"/>
  <c r="C53" i="4"/>
  <c r="N66" i="3"/>
  <c r="N67" i="3" s="1"/>
  <c r="B14" i="4"/>
  <c r="B19" i="4" s="1"/>
  <c r="B13" i="4"/>
  <c r="N115" i="3"/>
  <c r="G13" i="4"/>
  <c r="G14" i="4"/>
  <c r="N107" i="3"/>
  <c r="N108" i="3" s="1"/>
  <c r="N97" i="3"/>
  <c r="N98" i="3" s="1"/>
  <c r="E14" i="4"/>
  <c r="E13" i="4"/>
  <c r="F16" i="4"/>
  <c r="F19" i="4"/>
  <c r="D16" i="4"/>
  <c r="D19" i="4"/>
  <c r="C16" i="4"/>
  <c r="C19" i="4"/>
  <c r="N157" i="3"/>
  <c r="N158" i="3" s="1"/>
  <c r="N141" i="3"/>
  <c r="N131" i="3" s="1"/>
  <c r="N132" i="3" s="1"/>
  <c r="N128" i="3"/>
  <c r="N135" i="3" s="1"/>
  <c r="N79" i="3"/>
  <c r="N69" i="3" s="1"/>
  <c r="N139" i="3"/>
  <c r="N211" i="3"/>
  <c r="N212" i="3" s="1"/>
  <c r="N214" i="3"/>
  <c r="N204" i="3" s="1"/>
  <c r="N201" i="3"/>
  <c r="N200" i="3"/>
  <c r="M101" i="3"/>
  <c r="M205" i="3"/>
  <c r="M151" i="3"/>
  <c r="M135" i="3"/>
  <c r="M129" i="3"/>
  <c r="L209" i="3"/>
  <c r="M104" i="3"/>
  <c r="M98" i="3"/>
  <c r="N192" i="3"/>
  <c r="N195" i="3"/>
  <c r="N185" i="3" s="1"/>
  <c r="N182" i="3"/>
  <c r="N165" i="3"/>
  <c r="K155" i="3"/>
  <c r="N161" i="3"/>
  <c r="N160" i="3"/>
  <c r="N150" i="3" s="1"/>
  <c r="K190" i="3"/>
  <c r="L105" i="3"/>
  <c r="N149" i="3"/>
  <c r="N147" i="3" s="1"/>
  <c r="M147" i="3"/>
  <c r="L189" i="3"/>
  <c r="L183" i="3"/>
  <c r="M132" i="3"/>
  <c r="L186" i="3"/>
  <c r="L136" i="3"/>
  <c r="M165" i="3"/>
  <c r="M192" i="3"/>
  <c r="M193" i="3" s="1"/>
  <c r="M195" i="3"/>
  <c r="M185" i="3" s="1"/>
  <c r="M182" i="3"/>
  <c r="L148" i="3"/>
  <c r="L154" i="3"/>
  <c r="M208" i="3"/>
  <c r="M202" i="3"/>
  <c r="N110" i="3"/>
  <c r="N100" i="3" s="1"/>
  <c r="L74" i="3"/>
  <c r="N77" i="3"/>
  <c r="M77" i="3"/>
  <c r="M69" i="3"/>
  <c r="M73" i="3" s="1"/>
  <c r="M67" i="3"/>
  <c r="L70" i="3"/>
  <c r="N129" i="3" l="1"/>
  <c r="G49" i="4"/>
  <c r="G53" i="4"/>
  <c r="B49" i="4"/>
  <c r="B53" i="4"/>
  <c r="E49" i="4"/>
  <c r="E53" i="4"/>
  <c r="E16" i="4"/>
  <c r="E19" i="4"/>
  <c r="N104" i="3"/>
  <c r="G16" i="4"/>
  <c r="G19" i="4"/>
  <c r="B16" i="4"/>
  <c r="N105" i="3"/>
  <c r="N183" i="3"/>
  <c r="N189" i="3"/>
  <c r="N202" i="3"/>
  <c r="N208" i="3"/>
  <c r="N205" i="3"/>
  <c r="N101" i="3"/>
  <c r="M136" i="3"/>
  <c r="M209" i="3"/>
  <c r="L190" i="3"/>
  <c r="N154" i="3"/>
  <c r="N148" i="3"/>
  <c r="N193" i="3"/>
  <c r="L155" i="3"/>
  <c r="M105" i="3"/>
  <c r="M189" i="3"/>
  <c r="M183" i="3"/>
  <c r="N186" i="3"/>
  <c r="N151" i="3"/>
  <c r="M148" i="3"/>
  <c r="M154" i="3"/>
  <c r="M186" i="3"/>
  <c r="N136" i="3"/>
  <c r="M70" i="3"/>
  <c r="N70" i="3"/>
  <c r="N73" i="3"/>
  <c r="M74" i="3"/>
  <c r="N209" i="3" l="1"/>
  <c r="N190" i="3"/>
  <c r="M190" i="3"/>
  <c r="N155" i="3"/>
  <c r="M155" i="3"/>
  <c r="N7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I17" i="3" s="1"/>
  <c r="H48" i="3"/>
  <c r="H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H18" i="3" l="1"/>
  <c r="I18" i="3"/>
  <c r="N24" i="3"/>
  <c r="H49" i="3"/>
  <c r="I49" i="3"/>
  <c r="L24" i="3"/>
  <c r="M24" i="3"/>
  <c r="K24" i="3"/>
  <c r="K33" i="3"/>
  <c r="K29" i="3"/>
  <c r="A20" i="3"/>
  <c r="H45" i="3"/>
  <c r="H14" i="3" s="1"/>
  <c r="I45" i="3"/>
  <c r="I14" i="3" s="1"/>
  <c r="I38" i="3"/>
  <c r="H38" i="3"/>
  <c r="H42" i="3"/>
  <c r="I42" i="3"/>
  <c r="H33" i="3"/>
  <c r="I33" i="3"/>
  <c r="I29" i="3"/>
  <c r="H29" i="3"/>
  <c r="H25" i="3"/>
  <c r="I25" i="3"/>
  <c r="I31" i="3"/>
  <c r="J31" i="3" s="1"/>
  <c r="H31" i="3"/>
  <c r="I27" i="3"/>
  <c r="J27" i="3" s="1"/>
  <c r="H27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41" i="3" l="1"/>
  <c r="J41" i="3" s="1"/>
  <c r="K41" i="3" s="1"/>
  <c r="I8" i="3"/>
  <c r="I6" i="4" s="1"/>
  <c r="I15" i="3"/>
  <c r="H15" i="3"/>
  <c r="H41" i="3"/>
  <c r="H8" i="3"/>
  <c r="H6" i="4" s="1"/>
  <c r="L41" i="3"/>
  <c r="H24" i="3"/>
  <c r="H26" i="3" s="1"/>
  <c r="H5" i="3"/>
  <c r="H5" i="4" s="1"/>
  <c r="H46" i="3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H11" i="3" l="1"/>
  <c r="H7" i="4" s="1"/>
  <c r="H11" i="4" s="1"/>
  <c r="H6" i="3"/>
  <c r="H9" i="3"/>
  <c r="I9" i="3"/>
  <c r="I36" i="3"/>
  <c r="I5" i="3"/>
  <c r="I5" i="4" s="1"/>
  <c r="J152" i="3"/>
  <c r="J3" i="3"/>
  <c r="J206" i="3"/>
  <c r="J133" i="3"/>
  <c r="J71" i="3"/>
  <c r="J187" i="3"/>
  <c r="J137" i="3"/>
  <c r="J102" i="3"/>
  <c r="J210" i="3"/>
  <c r="J75" i="3"/>
  <c r="J106" i="3"/>
  <c r="J191" i="3"/>
  <c r="J156" i="3"/>
  <c r="M41" i="3"/>
  <c r="H36" i="3"/>
  <c r="L32" i="3"/>
  <c r="L31" i="3" s="1"/>
  <c r="M33" i="3"/>
  <c r="L28" i="3"/>
  <c r="L27" i="3" s="1"/>
  <c r="M29" i="3"/>
  <c r="K21" i="3"/>
  <c r="H21" i="3"/>
  <c r="I21" i="3"/>
  <c r="H14" i="4" l="1"/>
  <c r="H13" i="4"/>
  <c r="H37" i="3"/>
  <c r="H191" i="3"/>
  <c r="H187" i="3"/>
  <c r="H206" i="3"/>
  <c r="H152" i="3"/>
  <c r="H3" i="3"/>
  <c r="H3" i="4" s="1"/>
  <c r="H9" i="4" s="1"/>
  <c r="H133" i="3"/>
  <c r="H71" i="3"/>
  <c r="H102" i="3"/>
  <c r="H213" i="3"/>
  <c r="H210" i="3"/>
  <c r="K206" i="3"/>
  <c r="K133" i="3"/>
  <c r="K102" i="3"/>
  <c r="K152" i="3"/>
  <c r="K3" i="3"/>
  <c r="K187" i="3"/>
  <c r="K71" i="3"/>
  <c r="K210" i="3"/>
  <c r="K137" i="3"/>
  <c r="K106" i="3"/>
  <c r="K75" i="3"/>
  <c r="K191" i="3"/>
  <c r="K156" i="3"/>
  <c r="I50" i="3"/>
  <c r="J50" i="3" s="1"/>
  <c r="I3" i="3"/>
  <c r="I7" i="3" s="1"/>
  <c r="I191" i="3"/>
  <c r="I187" i="3"/>
  <c r="I6" i="3"/>
  <c r="I11" i="3"/>
  <c r="I7" i="4" s="1"/>
  <c r="I11" i="4" s="1"/>
  <c r="H12" i="3"/>
  <c r="N41" i="3"/>
  <c r="H50" i="3"/>
  <c r="H44" i="3"/>
  <c r="H22" i="3"/>
  <c r="H47" i="3"/>
  <c r="H40" i="3"/>
  <c r="J49" i="3"/>
  <c r="K50" i="3"/>
  <c r="K48" i="3" s="1"/>
  <c r="J48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49" i="4" l="1"/>
  <c r="H53" i="4"/>
  <c r="I14" i="4"/>
  <c r="I13" i="4"/>
  <c r="H16" i="4"/>
  <c r="H19" i="4"/>
  <c r="J4" i="3"/>
  <c r="I3" i="4"/>
  <c r="I9" i="4" s="1"/>
  <c r="K4" i="3"/>
  <c r="H8" i="4"/>
  <c r="H4" i="4"/>
  <c r="H24" i="4"/>
  <c r="H18" i="4"/>
  <c r="L3" i="3"/>
  <c r="L206" i="3"/>
  <c r="L102" i="3"/>
  <c r="L152" i="3"/>
  <c r="L133" i="3"/>
  <c r="L75" i="3"/>
  <c r="L71" i="3"/>
  <c r="L106" i="3"/>
  <c r="L187" i="3"/>
  <c r="L210" i="3"/>
  <c r="L137" i="3"/>
  <c r="L191" i="3"/>
  <c r="L156" i="3"/>
  <c r="H4" i="3"/>
  <c r="H19" i="3"/>
  <c r="H16" i="3"/>
  <c r="H7" i="3"/>
  <c r="H10" i="3"/>
  <c r="I13" i="3"/>
  <c r="I12" i="3"/>
  <c r="K38" i="3"/>
  <c r="K8" i="3" s="1"/>
  <c r="K17" i="3"/>
  <c r="J38" i="3"/>
  <c r="J8" i="3" s="1"/>
  <c r="J17" i="3"/>
  <c r="I4" i="3"/>
  <c r="I19" i="3"/>
  <c r="I16" i="3"/>
  <c r="I10" i="3"/>
  <c r="H13" i="3"/>
  <c r="N31" i="3"/>
  <c r="K47" i="3"/>
  <c r="J45" i="3"/>
  <c r="L50" i="3"/>
  <c r="L48" i="3" s="1"/>
  <c r="K49" i="3"/>
  <c r="K37" i="3"/>
  <c r="J35" i="3"/>
  <c r="L22" i="3"/>
  <c r="N27" i="3"/>
  <c r="M21" i="3"/>
  <c r="I49" i="4" l="1"/>
  <c r="I53" i="4"/>
  <c r="I16" i="4"/>
  <c r="I19" i="4"/>
  <c r="L4" i="3"/>
  <c r="I8" i="4"/>
  <c r="I24" i="4"/>
  <c r="I4" i="4"/>
  <c r="I18" i="4"/>
  <c r="N21" i="3"/>
  <c r="J46" i="3"/>
  <c r="J14" i="3"/>
  <c r="J10" i="3"/>
  <c r="J9" i="3"/>
  <c r="N3" i="3"/>
  <c r="N133" i="3"/>
  <c r="N102" i="3"/>
  <c r="N106" i="3"/>
  <c r="N187" i="3"/>
  <c r="N206" i="3"/>
  <c r="N137" i="3"/>
  <c r="N71" i="3"/>
  <c r="N152" i="3"/>
  <c r="N156" i="3"/>
  <c r="N210" i="3"/>
  <c r="N191" i="3"/>
  <c r="N75" i="3"/>
  <c r="K10" i="3"/>
  <c r="K9" i="3"/>
  <c r="K18" i="3"/>
  <c r="K19" i="3"/>
  <c r="J19" i="3"/>
  <c r="J18" i="3"/>
  <c r="M3" i="3"/>
  <c r="M133" i="3"/>
  <c r="M206" i="3"/>
  <c r="M152" i="3"/>
  <c r="M102" i="3"/>
  <c r="M106" i="3"/>
  <c r="M75" i="3"/>
  <c r="M187" i="3"/>
  <c r="M71" i="3"/>
  <c r="M137" i="3"/>
  <c r="M210" i="3"/>
  <c r="M156" i="3"/>
  <c r="M191" i="3"/>
  <c r="J36" i="3"/>
  <c r="J5" i="3"/>
  <c r="L38" i="3"/>
  <c r="L8" i="3" s="1"/>
  <c r="L17" i="3"/>
  <c r="L47" i="3"/>
  <c r="K45" i="3"/>
  <c r="L49" i="3"/>
  <c r="M50" i="3"/>
  <c r="J42" i="3"/>
  <c r="L37" i="3"/>
  <c r="K35" i="3"/>
  <c r="K5" i="3" s="1"/>
  <c r="M22" i="3"/>
  <c r="N22" i="3"/>
  <c r="M4" i="3" l="1"/>
  <c r="N4" i="3"/>
  <c r="L10" i="3"/>
  <c r="L9" i="3"/>
  <c r="K6" i="3"/>
  <c r="K7" i="3"/>
  <c r="J7" i="3"/>
  <c r="J6" i="3"/>
  <c r="J11" i="3"/>
  <c r="K46" i="3"/>
  <c r="K14" i="3"/>
  <c r="K11" i="3"/>
  <c r="J15" i="3"/>
  <c r="J16" i="3"/>
  <c r="L19" i="3"/>
  <c r="L18" i="3"/>
  <c r="K36" i="3"/>
  <c r="K42" i="3"/>
  <c r="M47" i="3"/>
  <c r="L45" i="3"/>
  <c r="M49" i="3"/>
  <c r="N50" i="3"/>
  <c r="J43" i="3"/>
  <c r="J44" i="3"/>
  <c r="M48" i="3"/>
  <c r="M37" i="3"/>
  <c r="L35" i="3"/>
  <c r="L5" i="3" s="1"/>
  <c r="M38" i="3" l="1"/>
  <c r="M8" i="3" s="1"/>
  <c r="M17" i="3"/>
  <c r="L46" i="3"/>
  <c r="L14" i="3"/>
  <c r="K13" i="3"/>
  <c r="K12" i="3"/>
  <c r="J13" i="3"/>
  <c r="J12" i="3"/>
  <c r="L6" i="3"/>
  <c r="L7" i="3"/>
  <c r="L11" i="3"/>
  <c r="K15" i="3"/>
  <c r="K16" i="3"/>
  <c r="N49" i="3"/>
  <c r="N48" i="3"/>
  <c r="L36" i="3"/>
  <c r="L42" i="3"/>
  <c r="N47" i="3"/>
  <c r="M45" i="3"/>
  <c r="K43" i="3"/>
  <c r="K44" i="3"/>
  <c r="N37" i="3"/>
  <c r="N35" i="3" s="1"/>
  <c r="N5" i="3" s="1"/>
  <c r="M35" i="3"/>
  <c r="M42" i="3" s="1"/>
  <c r="H1" i="1"/>
  <c r="G1" i="1" s="1"/>
  <c r="F1" i="1" s="1"/>
  <c r="E1" i="1" s="1"/>
  <c r="D1" i="1" s="1"/>
  <c r="C1" i="1" s="1"/>
  <c r="B1" i="1" s="1"/>
  <c r="M46" i="3" l="1"/>
  <c r="M14" i="3"/>
  <c r="N38" i="3"/>
  <c r="N17" i="3"/>
  <c r="L13" i="3"/>
  <c r="L12" i="3"/>
  <c r="N7" i="3"/>
  <c r="M19" i="3"/>
  <c r="M18" i="3"/>
  <c r="L16" i="3"/>
  <c r="L15" i="3"/>
  <c r="M36" i="3"/>
  <c r="M5" i="3"/>
  <c r="M9" i="3"/>
  <c r="M10" i="3"/>
  <c r="M43" i="3"/>
  <c r="M44" i="3"/>
  <c r="N45" i="3"/>
  <c r="L44" i="3"/>
  <c r="L43" i="3"/>
  <c r="N36" i="3"/>
  <c r="M11" i="3" l="1"/>
  <c r="M12" i="3" s="1"/>
  <c r="N42" i="3"/>
  <c r="N8" i="3"/>
  <c r="N46" i="3"/>
  <c r="N14" i="3"/>
  <c r="M16" i="3"/>
  <c r="M15" i="3"/>
  <c r="M6" i="3"/>
  <c r="M7" i="3"/>
  <c r="N19" i="3"/>
  <c r="N18" i="3"/>
  <c r="N6" i="3"/>
  <c r="K39" i="3"/>
  <c r="M39" i="3"/>
  <c r="N39" i="3"/>
  <c r="M40" i="3"/>
  <c r="N40" i="3"/>
  <c r="K40" i="3"/>
  <c r="J39" i="3"/>
  <c r="L39" i="3"/>
  <c r="J40" i="3"/>
  <c r="L40" i="3"/>
  <c r="M13" i="3" l="1"/>
  <c r="N43" i="3"/>
  <c r="N44" i="3"/>
  <c r="N16" i="3"/>
  <c r="N15" i="3"/>
  <c r="N9" i="3"/>
  <c r="N10" i="3"/>
  <c r="N11" i="3"/>
  <c r="N12" i="3" l="1"/>
  <c r="N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AEA044B2-78CF-9048-993C-61E64016C484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<sst xmlns="http://schemas.openxmlformats.org/spreadsheetml/2006/main" count="506" uniqueCount="213">
  <si>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</si>
  <si>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</si>
  <si>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</si>
  <si>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</si>
  <si>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</si>
  <si>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</si>
  <si>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</si>
  <si>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</si>
  <si>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</si>
  <si>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</si>
  <si>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</si>
  <si>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</si>
  <si>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</si>
  <si>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</si>
  <si>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</si>
  <si>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</si>
  <si>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</si>
  <si>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</si>
  <si>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</si>
  <si>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</si>
  <si>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</si>
  <si>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</si>
  <si>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</si>
  <si>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</si>
  <si>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</si>
  <si>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</si>
  <si>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</si>
  <si>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</si>
  <si>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</si>
  <si>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</si>
  <si>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</si>
  <si>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</si>
  <si>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</si>
  <si>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</si>
  <si>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</si>
  <si>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</si>
  <si>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</si>
  <si>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</si>
  <si>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</si>
  <si>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</si>
  <si>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</si>
  <si>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</si>
  <si>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</si>
  <si>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</si>
  <si>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</si>
  <si>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</si>
  <si>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</si>
  <si>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</si>
  <si>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</si>
  <si>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</si>
  <si>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</si>
  <si>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</si>
  <si>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</si>
  <si>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</si>
  <si>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</si>
  <si>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</si>
  <si>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</si>
  <si>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</si>
  <si>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</si>
  <si>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</si>
  <si>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</si>
  <si>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</si>
  <si>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</si>
  <si>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</si>
  <si>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</si>
  <si>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</si>
  <si>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</si>
  <si>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</si>
  <si>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</si>
  <si>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</si>
  <si>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</si>
  <si>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</si>
  <si>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</si>
  <si>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</si>
  <si>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</si>
  <si>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</si>
  <si>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</si>
  <si>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</si>
  <si>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</si>
  <si>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</si>
  <si>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</si>
  <si>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</si>
  <si>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</si>
  <si>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</si>
  <si>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</si>
  <si>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</si>
  <si>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</si>
  <si>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</si>
  <si>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</si>
  <si>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</si>
  <si>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</si>
  <si>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</si>
  <si>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</si>
  <si>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</si>
  <si>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</si>
  <si>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</si>
  <si>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</si>
  <si>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</si>
  <si>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</si>
  <si>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</si>
  <si>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</si>
  <si>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</si>
  <si>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</si>
  <si>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</si>
  <si>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</si>
  <si>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</si>
  <si>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</si>
  <si>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</si>
  <si>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</si>
  <si>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</si>
  <si>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</si>
  <si>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</si>
  <si>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</si>
  <si>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</si>
  <si>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</si>
  <si>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</si>
  <si>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</si>
  <si>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</si>
  <si>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</si>
  <si>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</si>
  <si>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</si>
  <si>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</si>
  <si>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</si>
  <si>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</si>
  <si>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</si>
  <si>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</si>
  <si>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</si>
  <si>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</si>
  <si>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</si>
  <si>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</si>
  <si>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</si>
  <si>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</si>
  <si>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</si>
  <si>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</si>
  <si>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</si>
  <si>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</si>
  <si>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</si>
  <si>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</si>
  <si>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</si>
  <si>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</si>
  <si>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</si>
  <si>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</si>
  <si>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</si>
  <si>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</si>
  <si>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</si>
  <si>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</si>
  <si>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</si>
  <si>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</si>
  <si>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</si>
  <si>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</si>
  <si>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</si>
  <si>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</si>
  <si>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</si>
  <si>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</si>
  <si>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</si>
  <si>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</si>
  <si>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</si>
  <si>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</si>
  <si>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</si>
  <si>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</si>
  <si>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</si>
  <si>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</si>
  <si>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</si>
  <si>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</si>
  <si>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</si>
  <si>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</si>
  <si>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</si>
  <si>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</si>
  <si>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</si>
  <si>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</si>
  <si>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</si>
  <si>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</si>
  <si>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</si>
  <si>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</si>
  <si>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</si>
  <si>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</si>
  <si>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</si>
  <si>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</si>
  <si>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</si>
  <si>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</si>
  <si>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</si>
  <si>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</si>
  <si>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</si>
  <si>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</si>
  <si>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</si>
  <si>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</si>
  <si>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</si>
  <si>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</si>
  <si>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</si>
  <si>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</si>
  <si>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</si>
  <si>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</si>
  <si>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</si>
  <si>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</si>
  <si>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</si>
  <si>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</si>
  <si>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</si>
  <si>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</si>
  <si>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</si>
  <si>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</si>
  <si>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</si>
  <si>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</si>
  <si>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</si>
  <si>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Europe,Middle East and Africa</t>
  </si>
  <si>
    <t>Asia Pacific and Latin America</t>
  </si>
  <si>
    <t>not sure on this one</t>
  </si>
  <si>
    <t xml:space="preserve">wasn’t sure if this is correct </t>
  </si>
  <si>
    <t>not sure how to get this one</t>
  </si>
  <si>
    <t>stuck on this one</t>
  </si>
  <si>
    <t xml:space="preserve">not sure </t>
  </si>
  <si>
    <t>this section I am finding difficult</t>
  </si>
  <si>
    <t>Keep forecast columns blank for now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</si>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</sst>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 (Body)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165" fontId="2" fillId="8" borderId="0" xfId="1" applyNumberFormat="1" applyFont="1" applyFill="1"/>
    <xf numFmtId="165" fontId="14" fillId="0" borderId="0" xfId="0" applyNumberFormat="1" applyFont="1"/>
    <xf numFmtId="165" fontId="15" fillId="0" borderId="1" xfId="0" applyNumberFormat="1" applyFont="1" applyBorder="1"/>
    <xf numFmtId="43" fontId="0" fillId="0" borderId="0" xfId="0" applyNumberFormat="1"/>
    <xf numFmtId="0" fontId="11" fillId="0" borderId="0" xfId="2" applyNumberFormat="1" applyFont="1" applyAlignment="1">
      <alignment horizontal="right"/>
    </xf>
    <xf numFmtId="0" fontId="18" fillId="0" borderId="0" xfId="0" applyFont="1"/>
    <xf numFmtId="10" fontId="0" fillId="0" borderId="0" xfId="1" applyNumberFormat="1" applyFont="1"/>
    <xf numFmtId="0" fontId="13" fillId="0" borderId="0" xfId="0" applyFont="1"/>
    <xf numFmtId="165" fontId="0" fillId="0" borderId="0" xfId="3" applyNumberFormat="1" applyFont="1"/>
    <xf numFmtId="43" fontId="0" fillId="0" borderId="0" xfId="0" quotePrefix="1" applyNumberForma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1C2ED600-C210-406C-8366-5F532F5F0BD8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mhorsley/Downloads/Task%209%20complete.xlsx" TargetMode="External"/><Relationship Id="rId1" Type="http://schemas.openxmlformats.org/officeDocument/2006/relationships/externalLinkPath" Target="Task%209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</row>
        <row r="111">
          <cell r="B111">
            <v>0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0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H126">
            <v>1986</v>
          </cell>
          <cell r="I126">
            <v>2094</v>
          </cell>
        </row>
        <row r="127">
          <cell r="H127">
            <v>104</v>
          </cell>
          <cell r="I127">
            <v>103</v>
          </cell>
        </row>
        <row r="128">
          <cell r="H128">
            <v>29</v>
          </cell>
          <cell r="I128">
            <v>26</v>
          </cell>
        </row>
        <row r="129">
          <cell r="H129">
            <v>86</v>
          </cell>
          <cell r="I129">
            <v>123</v>
          </cell>
        </row>
        <row r="130">
          <cell r="B130">
            <v>11697</v>
          </cell>
          <cell r="C130">
            <v>11799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</row>
        <row r="135"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1345</v>
          </cell>
          <cell r="C141">
            <v>1616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</row>
        <row r="146">
          <cell r="B146">
            <v>0</v>
          </cell>
          <cell r="C146">
            <v>0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0</v>
          </cell>
          <cell r="C148">
            <v>0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1519</v>
          </cell>
          <cell r="C152">
            <v>1908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294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</row>
        <row r="157">
          <cell r="B157">
            <v>0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0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306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</row>
        <row r="168"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211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</row>
        <row r="182">
          <cell r="B182">
            <v>-0.05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0.14000000000000001</v>
          </cell>
        </row>
        <row r="184">
          <cell r="E184">
            <v>0.06</v>
          </cell>
          <cell r="F184">
            <v>0.12</v>
          </cell>
          <cell r="G184">
            <v>0.03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200</v>
      </c>
    </row>
    <row r="4" spans="1:1" ht="16" x14ac:dyDescent="0.2">
      <c r="A4" s="19" t="s">
        <v>202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4"/>
  <sheetViews>
    <sheetView zoomScale="130" zoomScaleNormal="130" workbookViewId="0">
      <pane ySplit="1" topLeftCell="A2" activePane="bottomLeft" state="frozen"/>
      <selection pane="bottomLeft" activeCell="K133" sqref="K133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8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18" x14ac:dyDescent="0.2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18" x14ac:dyDescent="0.2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18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18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18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18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18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18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18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  <c r="K90" s="63">
        <f>B90/B18</f>
        <v>-0.508254183627318</v>
      </c>
      <c r="L90" s="63">
        <f t="shared" ref="L90:R90" si="16">C90/C18</f>
        <v>-0.58651362984218081</v>
      </c>
      <c r="M90" s="63">
        <f t="shared" si="16"/>
        <v>-0.66962174940898345</v>
      </c>
      <c r="N90" s="63">
        <f t="shared" si="16"/>
        <v>-0.74920137423904531</v>
      </c>
      <c r="O90" s="63">
        <f t="shared" si="16"/>
        <v>-0.82303509639149774</v>
      </c>
      <c r="P90" s="63">
        <f t="shared" si="16"/>
        <v>-0.91211759532633951</v>
      </c>
      <c r="Q90" s="63">
        <f t="shared" si="16"/>
        <v>-1.0177705977382876</v>
      </c>
      <c r="R90" s="63">
        <f t="shared" si="16"/>
        <v>-1.1404271169605165</v>
      </c>
    </row>
    <row r="91" spans="1:18" x14ac:dyDescent="0.2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18" x14ac:dyDescent="0.2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17">+SUM(H85:H91)</f>
        <v>-1459</v>
      </c>
      <c r="I92" s="26">
        <f>+SUM(I85:I91)</f>
        <v>-4836</v>
      </c>
    </row>
    <row r="93" spans="1:18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18" x14ac:dyDescent="0.2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18">+H76+H83+H92+H93</f>
        <v>1541</v>
      </c>
      <c r="I94" s="26">
        <f>+I76+I83+I92+I93</f>
        <v>-1315</v>
      </c>
    </row>
    <row r="95" spans="1:18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18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9">+B96-B25</f>
        <v>0</v>
      </c>
      <c r="C97" s="13">
        <f t="shared" si="19"/>
        <v>0</v>
      </c>
      <c r="D97" s="13">
        <f t="shared" si="19"/>
        <v>0</v>
      </c>
      <c r="E97" s="13">
        <f t="shared" si="19"/>
        <v>0</v>
      </c>
      <c r="F97" s="13">
        <f t="shared" si="19"/>
        <v>0</v>
      </c>
      <c r="G97" s="13">
        <f t="shared" si="19"/>
        <v>0</v>
      </c>
      <c r="H97" s="13">
        <f t="shared" si="19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0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0</v>
      </c>
      <c r="C111" s="3">
        <v>0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1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0</v>
      </c>
      <c r="C112">
        <v>0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0</v>
      </c>
      <c r="C113">
        <v>0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0</v>
      </c>
      <c r="C114">
        <v>0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2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0</v>
      </c>
      <c r="C119" s="3"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3">+SUM(H120:H122)</f>
        <v>5343</v>
      </c>
      <c r="I119" s="3">
        <f>+SUM(I120:I122)</f>
        <v>5955</v>
      </c>
    </row>
    <row r="120" spans="1:9" x14ac:dyDescent="0.2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4">+D107+D111+D115+D119+D123</f>
        <v>32233</v>
      </c>
      <c r="E124" s="5">
        <f t="shared" si="24"/>
        <v>34485</v>
      </c>
      <c r="F124" s="5">
        <f t="shared" si="24"/>
        <v>37218</v>
      </c>
      <c r="G124" s="5">
        <f t="shared" si="24"/>
        <v>35568</v>
      </c>
      <c r="H124" s="5">
        <f t="shared" si="24"/>
        <v>42293</v>
      </c>
      <c r="I124" s="5">
        <f t="shared" si="24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11" x14ac:dyDescent="0.2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11" x14ac:dyDescent="0.2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11" ht="16" thickBot="1" x14ac:dyDescent="0.25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5">+D124+D125+D130</f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11" s="12" customFormat="1" ht="16" thickTop="1" x14ac:dyDescent="0.2">
      <c r="A132" s="12" t="s">
        <v>111</v>
      </c>
      <c r="B132" s="13">
        <f t="shared" ref="B132:G132" si="26">+B131-B2</f>
        <v>0</v>
      </c>
      <c r="C132" s="13">
        <f t="shared" si="26"/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  <c r="K132" s="13">
        <f>B134-B167</f>
        <v>3524</v>
      </c>
    </row>
    <row r="133" spans="1:11" x14ac:dyDescent="0.2">
      <c r="A133" s="1" t="s">
        <v>110</v>
      </c>
    </row>
    <row r="134" spans="1:11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11" x14ac:dyDescent="0.2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11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11" x14ac:dyDescent="0.2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11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11" x14ac:dyDescent="0.2">
      <c r="A139" s="4" t="s">
        <v>103</v>
      </c>
      <c r="B139" s="5">
        <f>B134+B136+B138</f>
        <v>2371</v>
      </c>
      <c r="C139" s="5">
        <f t="shared" ref="C139:I139" si="27">C134+C136+C138</f>
        <v>2539</v>
      </c>
      <c r="D139" s="5">
        <f t="shared" si="27"/>
        <v>2705</v>
      </c>
      <c r="E139" s="5">
        <f t="shared" si="27"/>
        <v>2749</v>
      </c>
      <c r="F139" s="5">
        <f t="shared" si="27"/>
        <v>3039</v>
      </c>
      <c r="G139" s="5">
        <f t="shared" si="27"/>
        <v>1921</v>
      </c>
      <c r="H139" s="5">
        <f t="shared" si="27"/>
        <v>4676</v>
      </c>
      <c r="I139" s="5">
        <f t="shared" si="27"/>
        <v>3217</v>
      </c>
    </row>
    <row r="140" spans="1:11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11" x14ac:dyDescent="0.2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11" ht="16" thickBot="1" x14ac:dyDescent="0.25">
      <c r="A142" s="6" t="s">
        <v>112</v>
      </c>
      <c r="B142" s="7">
        <f>B134+B136+B138+B140+B141+B135+B137</f>
        <v>4233</v>
      </c>
      <c r="C142" s="7">
        <f t="shared" ref="C142:I142" si="28">C134+C136+C138+C140+C141+C135+C137</f>
        <v>4642</v>
      </c>
      <c r="D142" s="7">
        <f t="shared" si="28"/>
        <v>4945</v>
      </c>
      <c r="E142" s="7">
        <f t="shared" si="28"/>
        <v>4379</v>
      </c>
      <c r="F142" s="7">
        <f t="shared" si="28"/>
        <v>4850</v>
      </c>
      <c r="G142" s="7">
        <f t="shared" si="28"/>
        <v>2976</v>
      </c>
      <c r="H142" s="7">
        <f t="shared" si="28"/>
        <v>6923</v>
      </c>
      <c r="I142" s="7">
        <f t="shared" si="28"/>
        <v>6856</v>
      </c>
    </row>
    <row r="143" spans="1:11" s="12" customFormat="1" ht="16" thickTop="1" x14ac:dyDescent="0.2">
      <c r="A143" s="12" t="s">
        <v>111</v>
      </c>
      <c r="B143" s="13">
        <f t="shared" ref="B143:H143" si="29">+B142-B10-B8</f>
        <v>0</v>
      </c>
      <c r="C143" s="13">
        <f t="shared" si="29"/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>+I142-I10-I8</f>
        <v>0</v>
      </c>
    </row>
    <row r="144" spans="1:11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30">+SUM(B145:B149)</f>
        <v>1370</v>
      </c>
      <c r="C150" s="5">
        <f t="shared" si="30"/>
        <v>1487</v>
      </c>
      <c r="D150" s="5">
        <f t="shared" si="30"/>
        <v>2626</v>
      </c>
      <c r="E150" s="5">
        <f t="shared" si="30"/>
        <v>2889</v>
      </c>
      <c r="F150" s="5">
        <f t="shared" si="30"/>
        <v>2971</v>
      </c>
      <c r="G150" s="5">
        <f t="shared" si="30"/>
        <v>2870</v>
      </c>
      <c r="H150" s="5">
        <f t="shared" si="30"/>
        <v>2971</v>
      </c>
      <c r="I150" s="5">
        <f t="shared" si="30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31">+SUM(B150:B152)</f>
        <v>3011</v>
      </c>
      <c r="C153" s="7">
        <f t="shared" si="31"/>
        <v>3520</v>
      </c>
      <c r="D153" s="7">
        <f t="shared" si="31"/>
        <v>3989</v>
      </c>
      <c r="E153" s="7">
        <f t="shared" si="31"/>
        <v>4454</v>
      </c>
      <c r="F153" s="7">
        <f t="shared" si="31"/>
        <v>4744</v>
      </c>
      <c r="G153" s="7">
        <f t="shared" si="31"/>
        <v>4866</v>
      </c>
      <c r="H153" s="7">
        <f t="shared" si="31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32">+B153-B31</f>
        <v>0</v>
      </c>
      <c r="C154" s="13">
        <f t="shared" si="32"/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61">
        <v>294</v>
      </c>
      <c r="C156" s="61">
        <v>242</v>
      </c>
      <c r="D156" s="61">
        <v>223</v>
      </c>
      <c r="E156" s="61">
        <v>196</v>
      </c>
      <c r="F156" s="61">
        <v>117</v>
      </c>
      <c r="G156" s="61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61">
        <v>0</v>
      </c>
      <c r="C157" s="61">
        <v>234</v>
      </c>
      <c r="D157" s="61">
        <v>173</v>
      </c>
      <c r="E157" s="61">
        <v>240</v>
      </c>
      <c r="F157" s="61">
        <v>233</v>
      </c>
      <c r="G157" s="61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61">
        <v>69</v>
      </c>
      <c r="C158" s="61">
        <v>44</v>
      </c>
      <c r="D158" s="61">
        <v>51</v>
      </c>
      <c r="E158" s="61">
        <v>76</v>
      </c>
      <c r="F158" s="61">
        <v>49</v>
      </c>
      <c r="G158" s="61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61">
        <v>0</v>
      </c>
      <c r="C159" s="61">
        <v>62</v>
      </c>
      <c r="D159" s="61">
        <v>59</v>
      </c>
      <c r="E159" s="61">
        <v>49</v>
      </c>
      <c r="F159" s="61">
        <v>47</v>
      </c>
      <c r="G159" s="61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61">
        <v>225</v>
      </c>
      <c r="C160" s="61">
        <v>258</v>
      </c>
      <c r="D160" s="61">
        <v>278</v>
      </c>
      <c r="E160" s="61">
        <v>286</v>
      </c>
      <c r="F160" s="61">
        <v>278</v>
      </c>
      <c r="G160" s="61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62">
        <f>B156+B158+B160</f>
        <v>588</v>
      </c>
      <c r="C161" s="5">
        <f t="shared" ref="C161:I161" si="33">+SUM(C156:C160)</f>
        <v>840</v>
      </c>
      <c r="D161" s="5">
        <f t="shared" si="33"/>
        <v>784</v>
      </c>
      <c r="E161" s="5">
        <f t="shared" si="33"/>
        <v>847</v>
      </c>
      <c r="F161" s="5">
        <f t="shared" si="33"/>
        <v>724</v>
      </c>
      <c r="G161" s="5">
        <f t="shared" si="33"/>
        <v>756</v>
      </c>
      <c r="H161" s="5">
        <f t="shared" si="33"/>
        <v>677</v>
      </c>
      <c r="I161" s="5">
        <f t="shared" si="33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4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5">+SUM(D161:D163)</f>
        <v>1105</v>
      </c>
      <c r="E164" s="7">
        <f t="shared" si="35"/>
        <v>1028</v>
      </c>
      <c r="F164" s="7">
        <f t="shared" si="35"/>
        <v>1119</v>
      </c>
      <c r="G164" s="7">
        <f t="shared" si="35"/>
        <v>1086</v>
      </c>
      <c r="H164" s="7">
        <f t="shared" si="35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6">+D164+D81</f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61">
        <v>121</v>
      </c>
      <c r="C167" s="61">
        <v>133</v>
      </c>
      <c r="D167" s="61">
        <v>140</v>
      </c>
      <c r="E167" s="61">
        <v>160</v>
      </c>
      <c r="F167" s="61">
        <v>149</v>
      </c>
      <c r="G167" s="61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0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61">
        <v>0</v>
      </c>
      <c r="C170" s="61">
        <v>42</v>
      </c>
      <c r="D170" s="61">
        <v>54</v>
      </c>
      <c r="E170" s="61">
        <v>55</v>
      </c>
      <c r="F170" s="61">
        <v>53</v>
      </c>
      <c r="G170" s="61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61">
        <v>210</v>
      </c>
      <c r="C171" s="61">
        <v>230</v>
      </c>
      <c r="D171" s="61">
        <v>233</v>
      </c>
      <c r="E171" s="61">
        <v>217</v>
      </c>
      <c r="F171" s="61">
        <v>195</v>
      </c>
      <c r="G171" s="61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>+SUM(B167:B171)</f>
        <v>377</v>
      </c>
      <c r="C172" s="5">
        <f t="shared" ref="C172:I172" si="37">+SUM(C167:C171)</f>
        <v>538</v>
      </c>
      <c r="D172" s="5">
        <f t="shared" si="37"/>
        <v>587</v>
      </c>
      <c r="E172" s="5">
        <f t="shared" si="37"/>
        <v>604</v>
      </c>
      <c r="F172" s="5">
        <f t="shared" si="37"/>
        <v>558</v>
      </c>
      <c r="G172" s="5">
        <f t="shared" si="37"/>
        <v>584</v>
      </c>
      <c r="H172" s="5">
        <f t="shared" si="37"/>
        <v>577</v>
      </c>
      <c r="I172" s="5">
        <f t="shared" si="37"/>
        <v>561</v>
      </c>
    </row>
    <row r="173" spans="1:9" x14ac:dyDescent="0.2">
      <c r="A173" s="2" t="s">
        <v>104</v>
      </c>
      <c r="B173" s="61">
        <v>18</v>
      </c>
      <c r="C173" s="61">
        <v>27</v>
      </c>
      <c r="D173" s="61">
        <v>28</v>
      </c>
      <c r="E173" s="61">
        <v>33</v>
      </c>
      <c r="F173" s="61">
        <v>31</v>
      </c>
      <c r="G173" s="61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f>75+136</f>
        <v>211</v>
      </c>
      <c r="C174" s="3">
        <v>84</v>
      </c>
      <c r="D174" s="61">
        <v>91</v>
      </c>
      <c r="E174" s="61">
        <v>110</v>
      </c>
      <c r="F174" s="61">
        <v>116</v>
      </c>
      <c r="G174" s="61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38">+SUM(B172:B174)</f>
        <v>606</v>
      </c>
      <c r="C175" s="7">
        <f t="shared" si="38"/>
        <v>649</v>
      </c>
      <c r="D175" s="7">
        <f t="shared" si="38"/>
        <v>706</v>
      </c>
      <c r="E175" s="7">
        <f t="shared" si="38"/>
        <v>747</v>
      </c>
      <c r="F175" s="7">
        <f t="shared" si="38"/>
        <v>705</v>
      </c>
      <c r="G175" s="7">
        <f t="shared" si="38"/>
        <v>721</v>
      </c>
      <c r="H175" s="7">
        <f t="shared" si="38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39">+B175-B66</f>
        <v>0</v>
      </c>
      <c r="C176" s="13">
        <f t="shared" si="39"/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 x14ac:dyDescent="0.2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 x14ac:dyDescent="0.2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 x14ac:dyDescent="0.2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2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 x14ac:dyDescent="0.2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2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6" thickBot="1" x14ac:dyDescent="0.2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="130" zoomScaleNormal="130" workbookViewId="0">
      <selection activeCell="B5" sqref="B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 t="shared" ref="B3:N3" si="2">B21+B52+B83+B114+B145+B164+B199</f>
        <v>30601</v>
      </c>
      <c r="C3" s="3">
        <f t="shared" si="2"/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142</v>
      </c>
    </row>
    <row r="4" spans="1:15" x14ac:dyDescent="0.2">
      <c r="A4" s="42" t="s">
        <v>129</v>
      </c>
      <c r="B4" s="47" t="str">
        <f t="shared" ref="B4:H4" si="3">+IFERROR(B3/A3-1,"nm")</f>
        <v>nm</v>
      </c>
      <c r="C4" s="47">
        <f>+IFERROR(C3/B3-1,"nm")</f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">
      <c r="A5" s="41" t="s">
        <v>130</v>
      </c>
      <c r="B5" s="59">
        <f>B35+B66+B97+B128+B147+B182+B201</f>
        <v>3627</v>
      </c>
      <c r="C5" s="59">
        <f t="shared" ref="B5:N5" si="5">C35+C66+C97+C128+C147+C182+C201</f>
        <v>3993</v>
      </c>
      <c r="D5" s="59">
        <f t="shared" si="5"/>
        <v>4239</v>
      </c>
      <c r="E5" s="59">
        <f t="shared" si="5"/>
        <v>3632</v>
      </c>
      <c r="F5" s="59">
        <f t="shared" si="5"/>
        <v>4145</v>
      </c>
      <c r="G5" s="59">
        <f t="shared" si="5"/>
        <v>2255</v>
      </c>
      <c r="H5" s="59">
        <f t="shared" si="5"/>
        <v>6179</v>
      </c>
      <c r="I5" s="59">
        <f t="shared" si="5"/>
        <v>6139</v>
      </c>
      <c r="J5" s="59">
        <f t="shared" si="5"/>
        <v>6139</v>
      </c>
      <c r="K5" s="59">
        <f t="shared" si="5"/>
        <v>6139</v>
      </c>
      <c r="L5" s="59">
        <f t="shared" si="5"/>
        <v>6139</v>
      </c>
      <c r="M5" s="59">
        <f t="shared" si="5"/>
        <v>6139</v>
      </c>
      <c r="N5" s="59">
        <f t="shared" si="5"/>
        <v>6139</v>
      </c>
      <c r="O5" t="s">
        <v>143</v>
      </c>
    </row>
    <row r="6" spans="1:15" x14ac:dyDescent="0.2">
      <c r="A6" s="42" t="s">
        <v>129</v>
      </c>
      <c r="B6" s="47" t="str">
        <f t="shared" ref="B6:H6" si="6">+IFERROR(B5/A5-1,"nm")</f>
        <v>nm</v>
      </c>
      <c r="C6" s="47">
        <f t="shared" si="6"/>
        <v>0.10090984284532678</v>
      </c>
      <c r="D6" s="47">
        <f t="shared" si="6"/>
        <v>6.1607813673929313E-2</v>
      </c>
      <c r="E6" s="47">
        <f t="shared" si="6"/>
        <v>-0.14319414956357635</v>
      </c>
      <c r="F6" s="47">
        <f t="shared" si="6"/>
        <v>0.14124449339207046</v>
      </c>
      <c r="G6" s="47">
        <f t="shared" si="6"/>
        <v>-0.45597104945717737</v>
      </c>
      <c r="H6" s="47">
        <f t="shared" si="6"/>
        <v>1.7401330376940134</v>
      </c>
      <c r="I6" s="47">
        <f>+IFERROR(I5/H5-1,"nm")</f>
        <v>-6.4735394076711472E-3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2">
      <c r="A7" s="42" t="s">
        <v>131</v>
      </c>
      <c r="B7" s="47">
        <f>+IFERROR(B5/B$3,"nm")</f>
        <v>0.11852553838109865</v>
      </c>
      <c r="C7" s="47">
        <f t="shared" ref="C7:N7" si="8">+IFERROR(C5/C$3,"nm")</f>
        <v>0.12333209785025945</v>
      </c>
      <c r="D7" s="47">
        <f t="shared" si="8"/>
        <v>0.1234061135371179</v>
      </c>
      <c r="E7" s="47">
        <f t="shared" si="8"/>
        <v>9.9788444102535928E-2</v>
      </c>
      <c r="F7" s="47">
        <f t="shared" si="8"/>
        <v>0.10596415880563438</v>
      </c>
      <c r="G7" s="47">
        <f t="shared" si="8"/>
        <v>6.0289281608427128E-2</v>
      </c>
      <c r="H7" s="47">
        <f t="shared" si="8"/>
        <v>0.13873546185279986</v>
      </c>
      <c r="I7" s="47">
        <f t="shared" si="8"/>
        <v>0.13142795975165916</v>
      </c>
      <c r="J7" s="47">
        <f t="shared" si="8"/>
        <v>0.13142795975165916</v>
      </c>
      <c r="K7" s="47">
        <f t="shared" si="8"/>
        <v>0.13142795975165916</v>
      </c>
      <c r="L7" s="47">
        <f t="shared" si="8"/>
        <v>0.13142795975165916</v>
      </c>
      <c r="M7" s="47">
        <f t="shared" si="8"/>
        <v>0.13142795975165916</v>
      </c>
      <c r="N7" s="47">
        <f t="shared" si="8"/>
        <v>0.13142795975165916</v>
      </c>
    </row>
    <row r="8" spans="1:15" x14ac:dyDescent="0.2">
      <c r="A8" s="41" t="s">
        <v>132</v>
      </c>
      <c r="B8" s="59">
        <f>B38+B69+B100+B131+B150+B185+B204</f>
        <v>606</v>
      </c>
      <c r="C8" s="59">
        <f t="shared" ref="B8:N8" si="9">C38+C69+C100+C131+C150+C185+C204</f>
        <v>649</v>
      </c>
      <c r="D8" s="59">
        <f t="shared" si="9"/>
        <v>706</v>
      </c>
      <c r="E8" s="59">
        <f t="shared" si="9"/>
        <v>747</v>
      </c>
      <c r="F8" s="59">
        <f t="shared" si="9"/>
        <v>705</v>
      </c>
      <c r="G8" s="59">
        <f t="shared" si="9"/>
        <v>721</v>
      </c>
      <c r="H8" s="59">
        <f t="shared" si="9"/>
        <v>744</v>
      </c>
      <c r="I8" s="59">
        <f t="shared" si="9"/>
        <v>717</v>
      </c>
      <c r="J8" s="59">
        <f t="shared" si="9"/>
        <v>717</v>
      </c>
      <c r="K8" s="59">
        <f t="shared" si="9"/>
        <v>717</v>
      </c>
      <c r="L8" s="59">
        <f t="shared" si="9"/>
        <v>717</v>
      </c>
      <c r="M8" s="59">
        <f t="shared" si="9"/>
        <v>717</v>
      </c>
      <c r="N8" s="59">
        <f t="shared" si="9"/>
        <v>717</v>
      </c>
      <c r="O8" t="s">
        <v>144</v>
      </c>
    </row>
    <row r="9" spans="1:15" x14ac:dyDescent="0.2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 x14ac:dyDescent="0.2">
      <c r="A11" s="41" t="s">
        <v>134</v>
      </c>
      <c r="B11" s="59">
        <f>B42+B73+B104+B135+B154+B189+B208</f>
        <v>4233</v>
      </c>
      <c r="C11" s="59">
        <f t="shared" ref="C11:N11" si="13">C5-C8</f>
        <v>3344</v>
      </c>
      <c r="D11" s="59">
        <f t="shared" si="13"/>
        <v>3533</v>
      </c>
      <c r="E11" s="59">
        <f t="shared" si="13"/>
        <v>2885</v>
      </c>
      <c r="F11" s="59">
        <f t="shared" si="13"/>
        <v>3440</v>
      </c>
      <c r="G11" s="59">
        <f t="shared" si="13"/>
        <v>1534</v>
      </c>
      <c r="H11" s="59">
        <f t="shared" si="13"/>
        <v>5435</v>
      </c>
      <c r="I11" s="59">
        <f t="shared" si="13"/>
        <v>5422</v>
      </c>
      <c r="J11" s="59">
        <f t="shared" si="13"/>
        <v>5422</v>
      </c>
      <c r="K11" s="59">
        <f t="shared" si="13"/>
        <v>5422</v>
      </c>
      <c r="L11" s="59">
        <f t="shared" si="13"/>
        <v>5422</v>
      </c>
      <c r="M11" s="59">
        <f t="shared" si="13"/>
        <v>5422</v>
      </c>
      <c r="N11" s="59">
        <f t="shared" si="13"/>
        <v>5422</v>
      </c>
      <c r="O11" t="s">
        <v>145</v>
      </c>
    </row>
    <row r="12" spans="1:15" x14ac:dyDescent="0.2">
      <c r="A12" s="42" t="s">
        <v>129</v>
      </c>
      <c r="B12" s="47" t="str">
        <f t="shared" ref="B12:H12" si="14">+IFERROR(B11/A11-1,"nm")</f>
        <v>nm</v>
      </c>
      <c r="C12" s="47">
        <f t="shared" si="14"/>
        <v>-0.21001653673517595</v>
      </c>
      <c r="D12" s="47">
        <f t="shared" si="14"/>
        <v>5.6519138755980913E-2</v>
      </c>
      <c r="E12" s="47">
        <f t="shared" si="14"/>
        <v>-0.18341352957826207</v>
      </c>
      <c r="F12" s="47">
        <f t="shared" si="14"/>
        <v>0.19237435008665504</v>
      </c>
      <c r="G12" s="47">
        <f t="shared" si="14"/>
        <v>-0.55406976744186043</v>
      </c>
      <c r="H12" s="47">
        <f t="shared" si="14"/>
        <v>2.543024771838331</v>
      </c>
      <c r="I12" s="47">
        <f>+IFERROR(I11/H11-1,"nm")</f>
        <v>-2.3919043238270765E-3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0.10328638497652583</v>
      </c>
      <c r="D13" s="47">
        <f t="shared" si="16"/>
        <v>0.10285298398835517</v>
      </c>
      <c r="E13" s="47">
        <f t="shared" si="16"/>
        <v>7.9264774569332633E-2</v>
      </c>
      <c r="F13" s="47">
        <f t="shared" si="16"/>
        <v>8.7941304292251457E-2</v>
      </c>
      <c r="G13" s="47">
        <f t="shared" si="16"/>
        <v>4.101275298772826E-2</v>
      </c>
      <c r="H13" s="47">
        <f t="shared" si="16"/>
        <v>0.1220306255332525</v>
      </c>
      <c r="I13" s="47">
        <f t="shared" si="16"/>
        <v>0.11607792763862128</v>
      </c>
      <c r="J13" s="47">
        <f t="shared" si="16"/>
        <v>0.11607792763862128</v>
      </c>
      <c r="K13" s="47">
        <f t="shared" si="16"/>
        <v>0.11607792763862128</v>
      </c>
      <c r="L13" s="47">
        <f t="shared" si="16"/>
        <v>0.11607792763862128</v>
      </c>
      <c r="M13" s="47">
        <f t="shared" si="16"/>
        <v>0.11607792763862128</v>
      </c>
      <c r="N13" s="47">
        <f t="shared" si="16"/>
        <v>0.11607792763862128</v>
      </c>
    </row>
    <row r="14" spans="1:15" x14ac:dyDescent="0.2">
      <c r="A14" s="41" t="s">
        <v>135</v>
      </c>
      <c r="B14" s="59">
        <f t="shared" ref="B14:N14" si="17">B45+B76+B107+B138+B157+B192+B211</f>
        <v>963</v>
      </c>
      <c r="C14" s="59">
        <f t="shared" si="17"/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 x14ac:dyDescent="0.2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2">
      <c r="A17" s="9" t="s">
        <v>141</v>
      </c>
      <c r="B17" s="59">
        <f t="shared" ref="B17:N17" si="21">B48+B79+B110+B141+B160+B195+B214</f>
        <v>3011</v>
      </c>
      <c r="C17" s="59">
        <f t="shared" si="21"/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 t="shared" si="21"/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 x14ac:dyDescent="0.2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2">
      <c r="A22" s="44" t="s">
        <v>129</v>
      </c>
      <c r="B22" s="47" t="str">
        <f t="shared" ref="B22:G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ref="H22" si="27">+IFERROR(H21/G21-1,"nm")</f>
        <v>0.18606738470035911</v>
      </c>
      <c r="I22" s="47">
        <f>+IFERROR(I21/H21-1,"nm")</f>
        <v>6.8339251411607238E-2</v>
      </c>
      <c r="J22" s="47">
        <f t="shared" ref="J22:N22" si="28">+IFERROR(J21/I21-1,"nm")</f>
        <v>0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 x14ac:dyDescent="0.2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2">
      <c r="A24" s="44" t="s">
        <v>129</v>
      </c>
      <c r="B24" s="47" t="str">
        <f t="shared" ref="B24:G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ref="H24" si="31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2">+K25+K26</f>
        <v>0</v>
      </c>
      <c r="L24" s="47">
        <f t="shared" si="32"/>
        <v>0</v>
      </c>
      <c r="M24" s="47">
        <f t="shared" si="32"/>
        <v>0</v>
      </c>
      <c r="N24" s="47">
        <f t="shared" si="32"/>
        <v>0</v>
      </c>
    </row>
    <row r="25" spans="1:15" x14ac:dyDescent="0.2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33">+J25</f>
        <v>0</v>
      </c>
      <c r="L25" s="49">
        <f t="shared" si="33"/>
        <v>0</v>
      </c>
      <c r="M25" s="49">
        <f t="shared" si="33"/>
        <v>0</v>
      </c>
      <c r="N25" s="49">
        <f t="shared" si="33"/>
        <v>0</v>
      </c>
    </row>
    <row r="26" spans="1:15" x14ac:dyDescent="0.2">
      <c r="A26" s="44" t="s">
        <v>138</v>
      </c>
      <c r="B26" s="47" t="str">
        <f t="shared" ref="B26:G26" si="34">+IFERROR(B24-B25,"nm")</f>
        <v>nm</v>
      </c>
      <c r="C26" s="47">
        <f t="shared" si="34"/>
        <v>-6.7716905713614273E-3</v>
      </c>
      <c r="D26" s="47">
        <f t="shared" si="34"/>
        <v>1.4023013227229333E-3</v>
      </c>
      <c r="E26" s="47">
        <f t="shared" si="34"/>
        <v>2.6187525815778087E-3</v>
      </c>
      <c r="F26" s="47">
        <f t="shared" si="34"/>
        <v>-2.4415361510405215E-3</v>
      </c>
      <c r="G26" s="47">
        <f t="shared" si="34"/>
        <v>-1.2792434046789425E-3</v>
      </c>
      <c r="H26" s="47">
        <f t="shared" ref="H26" si="35">+IFERROR(H24-H25,"nm")</f>
        <v>-1.849072783792538E-3</v>
      </c>
      <c r="I26" s="47">
        <f>+IFERROR(I24-I25,"nm")</f>
        <v>1.5458605290268046E-4</v>
      </c>
      <c r="J26" s="49">
        <v>0</v>
      </c>
      <c r="K26" s="49">
        <f t="shared" si="33"/>
        <v>0</v>
      </c>
      <c r="L26" s="49">
        <f t="shared" si="33"/>
        <v>0</v>
      </c>
      <c r="M26" s="49">
        <f t="shared" si="33"/>
        <v>0</v>
      </c>
      <c r="N26" s="49">
        <f t="shared" si="33"/>
        <v>0</v>
      </c>
    </row>
    <row r="27" spans="1:15" x14ac:dyDescent="0.2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6">+J27*(1+K28)</f>
        <v>5492</v>
      </c>
      <c r="L27" s="3">
        <f t="shared" ref="L27" si="37">+K27*(1+L28)</f>
        <v>5492</v>
      </c>
      <c r="M27" s="3">
        <f t="shared" ref="M27" si="38">+L27*(1+M28)</f>
        <v>5492</v>
      </c>
      <c r="N27" s="3">
        <f t="shared" ref="N27" si="39">+M27*(1+N28)</f>
        <v>5492</v>
      </c>
    </row>
    <row r="28" spans="1:15" x14ac:dyDescent="0.2">
      <c r="A28" s="44" t="s">
        <v>129</v>
      </c>
      <c r="B28" s="47" t="str">
        <f t="shared" ref="B28:G28" si="40">+IFERROR(B27/A27-1,"nm")</f>
        <v>nm</v>
      </c>
      <c r="C28" s="47">
        <f t="shared" si="40"/>
        <v>7.6190476190476142E-2</v>
      </c>
      <c r="D28" s="47">
        <f t="shared" si="40"/>
        <v>2.9498525073746285E-2</v>
      </c>
      <c r="E28" s="47">
        <f t="shared" si="40"/>
        <v>1.0642652476463343E-2</v>
      </c>
      <c r="F28" s="47">
        <f t="shared" si="40"/>
        <v>6.5208586472256025E-2</v>
      </c>
      <c r="G28" s="47">
        <f t="shared" si="40"/>
        <v>-0.11806083650190113</v>
      </c>
      <c r="H28" s="47">
        <f t="shared" ref="H28" si="41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42">+K29+K30</f>
        <v>0</v>
      </c>
      <c r="L28" s="47">
        <f t="shared" ref="L28" si="43">+L29+L30</f>
        <v>0</v>
      </c>
      <c r="M28" s="47">
        <f t="shared" ref="M28" si="44">+M29+M30</f>
        <v>0</v>
      </c>
      <c r="N28" s="47">
        <f t="shared" ref="N28" si="45">+N29+N30</f>
        <v>0</v>
      </c>
    </row>
    <row r="29" spans="1:15" x14ac:dyDescent="0.2">
      <c r="A29" s="44" t="s">
        <v>137</v>
      </c>
      <c r="B29" s="47">
        <f>+[1]Historicals!B184</f>
        <v>0</v>
      </c>
      <c r="C29" s="47">
        <f>+[1]Historicals!C184</f>
        <v>0</v>
      </c>
      <c r="D29" s="47">
        <f>+[1]Historicals!D184</f>
        <v>0</v>
      </c>
      <c r="E29" s="47">
        <f>+[1]Historicals!E184</f>
        <v>0.06</v>
      </c>
      <c r="F29" s="47">
        <f>+[1]Historicals!F184</f>
        <v>0.12</v>
      </c>
      <c r="G29" s="47">
        <f>+[1]Historicals!G184</f>
        <v>0.03</v>
      </c>
      <c r="H29" s="47">
        <f>+Historicals!H184</f>
        <v>0.13</v>
      </c>
      <c r="I29" s="47">
        <f>+Historicals!I184</f>
        <v>0.09</v>
      </c>
      <c r="J29" s="49">
        <v>0</v>
      </c>
      <c r="K29" s="49">
        <f t="shared" ref="K29:N29" si="46">+J29</f>
        <v>0</v>
      </c>
      <c r="L29" s="49">
        <f t="shared" si="46"/>
        <v>0</v>
      </c>
      <c r="M29" s="49">
        <f t="shared" si="46"/>
        <v>0</v>
      </c>
      <c r="N29" s="49">
        <f t="shared" si="46"/>
        <v>0</v>
      </c>
    </row>
    <row r="30" spans="1:15" x14ac:dyDescent="0.2">
      <c r="A30" s="44" t="s">
        <v>138</v>
      </c>
      <c r="B30" s="47" t="str">
        <f t="shared" ref="B30:G30" si="47">+IFERROR(B28-B29,"nm")</f>
        <v>nm</v>
      </c>
      <c r="C30" s="47">
        <f t="shared" si="47"/>
        <v>7.6190476190476142E-2</v>
      </c>
      <c r="D30" s="47">
        <f t="shared" si="47"/>
        <v>2.9498525073746285E-2</v>
      </c>
      <c r="E30" s="47">
        <f t="shared" si="47"/>
        <v>-4.9357347523536654E-2</v>
      </c>
      <c r="F30" s="47">
        <f t="shared" si="47"/>
        <v>-5.4791413527743971E-2</v>
      </c>
      <c r="G30" s="47">
        <f t="shared" si="47"/>
        <v>-0.14806083650190113</v>
      </c>
      <c r="H30" s="47">
        <f t="shared" ref="H30" si="48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49">+J30</f>
        <v>0</v>
      </c>
      <c r="L30" s="49">
        <f t="shared" si="49"/>
        <v>0</v>
      </c>
      <c r="M30" s="49">
        <f t="shared" si="49"/>
        <v>0</v>
      </c>
      <c r="N30" s="49">
        <f t="shared" si="49"/>
        <v>0</v>
      </c>
    </row>
    <row r="31" spans="1:15" x14ac:dyDescent="0.2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50">+J31*(1+K32)</f>
        <v>633</v>
      </c>
      <c r="L31" s="3">
        <f t="shared" ref="L31" si="51">+K31*(1+L32)</f>
        <v>633</v>
      </c>
      <c r="M31" s="3">
        <f t="shared" ref="M31" si="52">+L31*(1+M32)</f>
        <v>633</v>
      </c>
      <c r="N31" s="3">
        <f t="shared" ref="N31" si="53">+M31*(1+N32)</f>
        <v>633</v>
      </c>
    </row>
    <row r="32" spans="1:15" x14ac:dyDescent="0.2">
      <c r="A32" s="44" t="s">
        <v>129</v>
      </c>
      <c r="B32" s="47" t="str">
        <f t="shared" ref="B32:G32" si="54">+IFERROR(B31/A31-1,"nm")</f>
        <v>nm</v>
      </c>
      <c r="C32" s="47">
        <f t="shared" si="54"/>
        <v>-0.12742718446601942</v>
      </c>
      <c r="D32" s="47">
        <f t="shared" si="54"/>
        <v>-0.10152990264255912</v>
      </c>
      <c r="E32" s="47">
        <f t="shared" si="54"/>
        <v>-7.8947368421052655E-2</v>
      </c>
      <c r="F32" s="47">
        <f t="shared" si="54"/>
        <v>3.3613445378151141E-3</v>
      </c>
      <c r="G32" s="47">
        <f t="shared" si="54"/>
        <v>-0.13567839195979903</v>
      </c>
      <c r="H32" s="47">
        <f t="shared" ref="H32" si="55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56">+K33+K34</f>
        <v>0</v>
      </c>
      <c r="L32" s="47">
        <f t="shared" ref="L32" si="57">+L33+L34</f>
        <v>0</v>
      </c>
      <c r="M32" s="47">
        <f t="shared" ref="M32" si="58">+M33+M34</f>
        <v>0</v>
      </c>
      <c r="N32" s="47">
        <f t="shared" ref="N32" si="59">+N33+N34</f>
        <v>0</v>
      </c>
    </row>
    <row r="33" spans="1:14" x14ac:dyDescent="0.2">
      <c r="A33" s="44" t="s">
        <v>137</v>
      </c>
      <c r="B33" s="47">
        <f>+[1]Historicals!B182</f>
        <v>-0.05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60">+J33</f>
        <v>0</v>
      </c>
      <c r="L33" s="49">
        <f t="shared" si="60"/>
        <v>0</v>
      </c>
      <c r="M33" s="49">
        <f t="shared" si="60"/>
        <v>0</v>
      </c>
      <c r="N33" s="49">
        <f t="shared" si="60"/>
        <v>0</v>
      </c>
    </row>
    <row r="34" spans="1:14" x14ac:dyDescent="0.2">
      <c r="A34" s="44" t="s">
        <v>138</v>
      </c>
      <c r="B34" s="47" t="str">
        <f t="shared" ref="B34:G34" si="61">+IFERROR(B32-B33,"nm")</f>
        <v>nm</v>
      </c>
      <c r="C34" s="47">
        <f t="shared" si="61"/>
        <v>2.572815533980588E-3</v>
      </c>
      <c r="D34" s="47">
        <f t="shared" si="61"/>
        <v>-1.5299026425591167E-3</v>
      </c>
      <c r="E34" s="47">
        <f t="shared" si="61"/>
        <v>1.0526315789473467E-3</v>
      </c>
      <c r="F34" s="47">
        <f t="shared" si="61"/>
        <v>3.3613445378151141E-3</v>
      </c>
      <c r="G34" s="47">
        <f t="shared" si="61"/>
        <v>-0.27567839195979904</v>
      </c>
      <c r="H34" s="47">
        <f t="shared" ref="H34" si="6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63">+J34</f>
        <v>0</v>
      </c>
      <c r="L34" s="49">
        <f t="shared" si="63"/>
        <v>0</v>
      </c>
      <c r="M34" s="49">
        <f t="shared" si="63"/>
        <v>0</v>
      </c>
      <c r="N34" s="49">
        <f t="shared" si="63"/>
        <v>0</v>
      </c>
    </row>
    <row r="35" spans="1:14" x14ac:dyDescent="0.2">
      <c r="A35" s="9" t="s">
        <v>130</v>
      </c>
      <c r="B35" s="48">
        <f>+B42-B38</f>
        <v>3524</v>
      </c>
      <c r="C35" s="48">
        <f t="shared" ref="C35:I35" si="64">+C42-C38</f>
        <v>3630</v>
      </c>
      <c r="D35" s="48">
        <f t="shared" si="64"/>
        <v>3735</v>
      </c>
      <c r="E35" s="48">
        <f t="shared" si="64"/>
        <v>3440</v>
      </c>
      <c r="F35" s="48">
        <f t="shared" si="64"/>
        <v>3776</v>
      </c>
      <c r="G35" s="48">
        <f t="shared" si="64"/>
        <v>2751</v>
      </c>
      <c r="H35" s="48">
        <f t="shared" si="64"/>
        <v>4959</v>
      </c>
      <c r="I35" s="48">
        <f t="shared" si="64"/>
        <v>4990</v>
      </c>
      <c r="J35" s="48">
        <f>+J21*J37</f>
        <v>4990</v>
      </c>
      <c r="K35" s="48">
        <f t="shared" ref="K35:N35" si="65">+K21*K37</f>
        <v>4990</v>
      </c>
      <c r="L35" s="48">
        <f t="shared" si="65"/>
        <v>4990</v>
      </c>
      <c r="M35" s="48">
        <f t="shared" si="65"/>
        <v>4990</v>
      </c>
      <c r="N35" s="48">
        <f t="shared" si="65"/>
        <v>4990</v>
      </c>
    </row>
    <row r="36" spans="1:14" x14ac:dyDescent="0.2">
      <c r="A36" s="46" t="s">
        <v>129</v>
      </c>
      <c r="B36" s="47" t="str">
        <f t="shared" ref="B36:G36" si="66">+IFERROR(B35/A35-1,"nm")</f>
        <v>nm</v>
      </c>
      <c r="C36" s="47">
        <f t="shared" si="66"/>
        <v>3.0079455164585767E-2</v>
      </c>
      <c r="D36" s="47">
        <f t="shared" si="66"/>
        <v>2.8925619834710758E-2</v>
      </c>
      <c r="E36" s="47">
        <f t="shared" si="66"/>
        <v>-7.8982597054886194E-2</v>
      </c>
      <c r="F36" s="47">
        <f t="shared" si="66"/>
        <v>9.7674418604651203E-2</v>
      </c>
      <c r="G36" s="47">
        <f t="shared" si="66"/>
        <v>-0.27145127118644063</v>
      </c>
      <c r="H36" s="47">
        <f t="shared" ref="H36" si="67">+IFERROR(H35/G35-1,"nm")</f>
        <v>0.80261723009814623</v>
      </c>
      <c r="I36" s="47">
        <f>+IFERROR(I35/H35-1,"nm")</f>
        <v>6.2512603347448792E-3</v>
      </c>
      <c r="J36" s="47">
        <f t="shared" ref="J36:N36" si="68">+IFERROR(J35/I35-1,"nm")</f>
        <v>0</v>
      </c>
      <c r="K36" s="47">
        <f t="shared" si="68"/>
        <v>0</v>
      </c>
      <c r="L36" s="47">
        <f t="shared" si="68"/>
        <v>0</v>
      </c>
      <c r="M36" s="47">
        <f t="shared" si="68"/>
        <v>0</v>
      </c>
      <c r="N36" s="47">
        <f t="shared" si="68"/>
        <v>0</v>
      </c>
    </row>
    <row r="37" spans="1:14" x14ac:dyDescent="0.2">
      <c r="A37" s="46" t="s">
        <v>131</v>
      </c>
      <c r="B37" s="47">
        <f t="shared" ref="B37:G37" si="69">+IFERROR(B35/B$21,"nm")</f>
        <v>0.25647743813682677</v>
      </c>
      <c r="C37" s="47">
        <f t="shared" si="69"/>
        <v>0.24586832836629641</v>
      </c>
      <c r="D37" s="47">
        <f t="shared" si="69"/>
        <v>0.24546529968454259</v>
      </c>
      <c r="E37" s="47">
        <f t="shared" si="69"/>
        <v>0.23157186132615282</v>
      </c>
      <c r="F37" s="47">
        <f t="shared" si="69"/>
        <v>0.23745440825053452</v>
      </c>
      <c r="G37" s="47">
        <f t="shared" si="69"/>
        <v>0.18993371996685998</v>
      </c>
      <c r="H37" s="47">
        <f t="shared" ref="H37" si="70">+IFERROR(H35/H$21,"nm")</f>
        <v>0.28866639501717212</v>
      </c>
      <c r="I37" s="47">
        <f>+IFERROR(I35/I$21,"nm")</f>
        <v>0.27189015419822371</v>
      </c>
      <c r="J37" s="49">
        <f>+I37</f>
        <v>0.27189015419822371</v>
      </c>
      <c r="K37" s="49">
        <f t="shared" ref="K37:N37" si="71">+J37</f>
        <v>0.27189015419822371</v>
      </c>
      <c r="L37" s="49">
        <f t="shared" si="71"/>
        <v>0.27189015419822371</v>
      </c>
      <c r="M37" s="49">
        <f t="shared" si="71"/>
        <v>0.27189015419822371</v>
      </c>
      <c r="N37" s="49">
        <f t="shared" si="71"/>
        <v>0.27189015419822371</v>
      </c>
    </row>
    <row r="38" spans="1:14" x14ac:dyDescent="0.2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72">+K41*K48</f>
        <v>124.00000000000001</v>
      </c>
      <c r="L38" s="48">
        <f t="shared" si="72"/>
        <v>124.00000000000001</v>
      </c>
      <c r="M38" s="48">
        <f t="shared" si="72"/>
        <v>124.00000000000001</v>
      </c>
      <c r="N38" s="48">
        <f t="shared" si="72"/>
        <v>124.00000000000001</v>
      </c>
    </row>
    <row r="39" spans="1:14" x14ac:dyDescent="0.2">
      <c r="A39" s="46" t="s">
        <v>129</v>
      </c>
      <c r="B39" s="47" t="str">
        <f t="shared" ref="B39:G39" si="73">+IFERROR(B38/A38-1,"nm")</f>
        <v>nm</v>
      </c>
      <c r="C39" s="47">
        <f t="shared" si="73"/>
        <v>9.9173553719008156E-2</v>
      </c>
      <c r="D39" s="47">
        <f t="shared" si="73"/>
        <v>5.2631578947368363E-2</v>
      </c>
      <c r="E39" s="47">
        <f t="shared" si="73"/>
        <v>0.14285714285714279</v>
      </c>
      <c r="F39" s="47">
        <f t="shared" si="73"/>
        <v>-6.8749999999999978E-2</v>
      </c>
      <c r="G39" s="47">
        <f t="shared" si="73"/>
        <v>-6.7114093959731447E-3</v>
      </c>
      <c r="H39" s="47">
        <f t="shared" ref="H39" si="74">+IFERROR(H38/G38-1,"nm")</f>
        <v>-0.1216216216216216</v>
      </c>
      <c r="I39" s="47">
        <f>+IFERROR(I38/H38-1,"nm")</f>
        <v>-4.6153846153846101E-2</v>
      </c>
      <c r="J39" s="47">
        <f t="shared" ref="J39" si="75">+IFERROR(J38/I38-1,"nm")</f>
        <v>2.2204460492503131E-16</v>
      </c>
      <c r="K39" s="47">
        <f t="shared" ref="K39" si="76">+IFERROR(K38/J38-1,"nm")</f>
        <v>0</v>
      </c>
      <c r="L39" s="47">
        <f t="shared" ref="L39" si="77">+IFERROR(L38/K38-1,"nm")</f>
        <v>0</v>
      </c>
      <c r="M39" s="47">
        <f t="shared" ref="M39" si="78">+IFERROR(M38/L38-1,"nm")</f>
        <v>0</v>
      </c>
      <c r="N39" s="47">
        <f t="shared" ref="N39" si="79">+IFERROR(N38/M38-1,"nm")</f>
        <v>0</v>
      </c>
    </row>
    <row r="40" spans="1:14" x14ac:dyDescent="0.2">
      <c r="A40" s="46" t="s">
        <v>133</v>
      </c>
      <c r="B40" s="47">
        <f t="shared" ref="B40:G40" si="80">+IFERROR(B38/B$21,"nm")</f>
        <v>8.8064046579330417E-3</v>
      </c>
      <c r="C40" s="47">
        <f t="shared" si="80"/>
        <v>9.0083988079111346E-3</v>
      </c>
      <c r="D40" s="47">
        <f t="shared" si="80"/>
        <v>9.2008412197686646E-3</v>
      </c>
      <c r="E40" s="47">
        <f t="shared" si="80"/>
        <v>1.0770784247728038E-2</v>
      </c>
      <c r="F40" s="47">
        <f t="shared" si="80"/>
        <v>9.3698905798012821E-3</v>
      </c>
      <c r="G40" s="47">
        <f t="shared" si="80"/>
        <v>1.0218171775752554E-2</v>
      </c>
      <c r="H40" s="47">
        <f t="shared" ref="H40" si="81">+IFERROR(H38/H$21,"nm")</f>
        <v>7.5673787764130628E-3</v>
      </c>
      <c r="I40" s="47">
        <f>+IFERROR(I38/I$21,"nm")</f>
        <v>6.7563886013185855E-3</v>
      </c>
      <c r="J40" s="47">
        <f t="shared" ref="J40:N40" si="82">+IFERROR(J38/J$21,"nm")</f>
        <v>6.7563886013185864E-3</v>
      </c>
      <c r="K40" s="47">
        <f t="shared" si="82"/>
        <v>6.7563886013185864E-3</v>
      </c>
      <c r="L40" s="47">
        <f t="shared" si="82"/>
        <v>6.7563886013185864E-3</v>
      </c>
      <c r="M40" s="47">
        <f t="shared" si="82"/>
        <v>6.7563886013185864E-3</v>
      </c>
      <c r="N40" s="47">
        <f t="shared" si="82"/>
        <v>6.7563886013185864E-3</v>
      </c>
    </row>
    <row r="41" spans="1:14" x14ac:dyDescent="0.2">
      <c r="A41" s="46" t="s">
        <v>140</v>
      </c>
      <c r="B41" s="47">
        <f t="shared" ref="B41:G41" si="83">+IFERROR(B38/B48,"nm")</f>
        <v>0.19145569620253164</v>
      </c>
      <c r="C41" s="47">
        <f t="shared" si="83"/>
        <v>0.17924528301886791</v>
      </c>
      <c r="D41" s="47">
        <f t="shared" si="83"/>
        <v>0.17094017094017094</v>
      </c>
      <c r="E41" s="47">
        <f t="shared" si="83"/>
        <v>0.18867924528301888</v>
      </c>
      <c r="F41" s="47">
        <f t="shared" si="83"/>
        <v>0.18304668304668303</v>
      </c>
      <c r="G41" s="47">
        <f t="shared" si="83"/>
        <v>0.22945736434108527</v>
      </c>
      <c r="H41" s="47">
        <f t="shared" ref="H41" si="84">+IFERROR(H38/H48,"nm")</f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85">+J41</f>
        <v>0.19405320813771518</v>
      </c>
      <c r="L41" s="49">
        <f t="shared" si="85"/>
        <v>0.19405320813771518</v>
      </c>
      <c r="M41" s="49">
        <f t="shared" si="85"/>
        <v>0.19405320813771518</v>
      </c>
      <c r="N41" s="49">
        <f t="shared" si="85"/>
        <v>0.19405320813771518</v>
      </c>
    </row>
    <row r="42" spans="1:14" x14ac:dyDescent="0.2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4866</v>
      </c>
      <c r="K42" s="9">
        <f t="shared" ref="K42:N42" si="86">+K35-K38</f>
        <v>4866</v>
      </c>
      <c r="L42" s="9">
        <f t="shared" si="86"/>
        <v>4866</v>
      </c>
      <c r="M42" s="9">
        <f t="shared" si="86"/>
        <v>4866</v>
      </c>
      <c r="N42" s="9">
        <f t="shared" si="86"/>
        <v>4866</v>
      </c>
    </row>
    <row r="43" spans="1:14" x14ac:dyDescent="0.2">
      <c r="A43" s="46" t="s">
        <v>129</v>
      </c>
      <c r="B43" s="47" t="str">
        <f t="shared" ref="B43:G43" si="87">+IFERROR(B42/A42-1,"nm")</f>
        <v>nm</v>
      </c>
      <c r="C43" s="47">
        <f t="shared" si="87"/>
        <v>3.2373113854595292E-2</v>
      </c>
      <c r="D43" s="47">
        <f t="shared" si="87"/>
        <v>2.9763486579856391E-2</v>
      </c>
      <c r="E43" s="47">
        <f t="shared" si="87"/>
        <v>-7.096774193548383E-2</v>
      </c>
      <c r="F43" s="47">
        <f t="shared" si="87"/>
        <v>9.0277777777777679E-2</v>
      </c>
      <c r="G43" s="47">
        <f t="shared" si="87"/>
        <v>-0.26140127388535028</v>
      </c>
      <c r="H43" s="47">
        <f t="shared" ref="H43" si="88">+IFERROR(H42/G42-1,"nm")</f>
        <v>0.75543290789927564</v>
      </c>
      <c r="I43" s="47">
        <f>+IFERROR(I42/H42-1,"nm")</f>
        <v>4.9125564943997002E-3</v>
      </c>
      <c r="J43" s="47">
        <f t="shared" ref="J43:N43" si="89">+IFERROR(J42/I42-1,"nm")</f>
        <v>-4.849432929213926E-2</v>
      </c>
      <c r="K43" s="47">
        <f t="shared" si="89"/>
        <v>0</v>
      </c>
      <c r="L43" s="47">
        <f t="shared" si="89"/>
        <v>0</v>
      </c>
      <c r="M43" s="47">
        <f t="shared" si="89"/>
        <v>0</v>
      </c>
      <c r="N43" s="47">
        <f t="shared" si="89"/>
        <v>0</v>
      </c>
    </row>
    <row r="44" spans="1:14" x14ac:dyDescent="0.2">
      <c r="A44" s="46" t="s">
        <v>131</v>
      </c>
      <c r="B44" s="47">
        <f t="shared" ref="B44:G44" si="90">+IFERROR(B42/B$21,"nm")</f>
        <v>0.26528384279475981</v>
      </c>
      <c r="C44" s="47">
        <f t="shared" si="90"/>
        <v>0.25487672717420751</v>
      </c>
      <c r="D44" s="47">
        <f t="shared" si="90"/>
        <v>0.25466614090431128</v>
      </c>
      <c r="E44" s="47">
        <f t="shared" si="90"/>
        <v>0.24234264557388085</v>
      </c>
      <c r="F44" s="47">
        <f t="shared" si="90"/>
        <v>0.2468242988303358</v>
      </c>
      <c r="G44" s="47">
        <f t="shared" si="90"/>
        <v>0.20015189174261253</v>
      </c>
      <c r="H44" s="47">
        <f t="shared" ref="H44" si="91">+IFERROR(H42/H$21,"nm")</f>
        <v>0.29623377379358518</v>
      </c>
      <c r="I44" s="47">
        <f>+IFERROR(I42/I$21,"nm")</f>
        <v>0.27864654279954232</v>
      </c>
      <c r="J44" s="47">
        <f t="shared" ref="J44:N44" si="92">+IFERROR(J42/J$21,"nm")</f>
        <v>0.26513376559690516</v>
      </c>
      <c r="K44" s="47">
        <f t="shared" si="92"/>
        <v>0.26513376559690516</v>
      </c>
      <c r="L44" s="47">
        <f t="shared" si="92"/>
        <v>0.26513376559690516</v>
      </c>
      <c r="M44" s="47">
        <f t="shared" si="92"/>
        <v>0.26513376559690516</v>
      </c>
      <c r="N44" s="47">
        <f t="shared" si="92"/>
        <v>0.26513376559690516</v>
      </c>
    </row>
    <row r="45" spans="1:14" x14ac:dyDescent="0.2">
      <c r="A45" s="9" t="s">
        <v>135</v>
      </c>
      <c r="B45" s="9">
        <f>+[1]Historicals!B156</f>
        <v>294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93">+K21*K47</f>
        <v>146</v>
      </c>
      <c r="L45" s="48">
        <f t="shared" si="93"/>
        <v>146</v>
      </c>
      <c r="M45" s="48">
        <f t="shared" si="93"/>
        <v>146</v>
      </c>
      <c r="N45" s="48">
        <f t="shared" si="93"/>
        <v>146</v>
      </c>
    </row>
    <row r="46" spans="1:14" x14ac:dyDescent="0.2">
      <c r="A46" s="46" t="s">
        <v>129</v>
      </c>
      <c r="B46" s="47" t="str">
        <f t="shared" ref="B46:G46" si="94">+IFERROR(B45/A45-1,"nm")</f>
        <v>nm</v>
      </c>
      <c r="C46" s="47">
        <f t="shared" si="94"/>
        <v>-0.1768707482993197</v>
      </c>
      <c r="D46" s="47">
        <f t="shared" si="94"/>
        <v>-7.8512396694214837E-2</v>
      </c>
      <c r="E46" s="47">
        <f t="shared" si="94"/>
        <v>-0.12107623318385652</v>
      </c>
      <c r="F46" s="47">
        <f t="shared" si="94"/>
        <v>-0.40306122448979587</v>
      </c>
      <c r="G46" s="47">
        <f t="shared" si="94"/>
        <v>-5.9829059829059839E-2</v>
      </c>
      <c r="H46" s="47">
        <f t="shared" ref="H46" si="95">+IFERROR(H45/G45-1,"nm")</f>
        <v>-0.10909090909090913</v>
      </c>
      <c r="I46" s="47">
        <f>+IFERROR(I45/H45-1,"nm")</f>
        <v>0.48979591836734704</v>
      </c>
      <c r="J46" s="47">
        <f t="shared" ref="J46" si="96">+IFERROR(J45/I45-1,"nm")</f>
        <v>0</v>
      </c>
      <c r="K46" s="47">
        <f t="shared" ref="K46" si="97">+IFERROR(K45/J45-1,"nm")</f>
        <v>0</v>
      </c>
      <c r="L46" s="47">
        <f t="shared" ref="L46" si="98">+IFERROR(L45/K45-1,"nm")</f>
        <v>0</v>
      </c>
      <c r="M46" s="47">
        <f t="shared" ref="M46" si="99">+IFERROR(M45/L45-1,"nm")</f>
        <v>0</v>
      </c>
      <c r="N46" s="47">
        <f t="shared" ref="N46" si="100">+IFERROR(N45/M45-1,"nm")</f>
        <v>0</v>
      </c>
    </row>
    <row r="47" spans="1:14" x14ac:dyDescent="0.2">
      <c r="A47" s="46" t="s">
        <v>133</v>
      </c>
      <c r="B47" s="47">
        <f t="shared" ref="B47:G47" si="101">+IFERROR(B45/B$21,"nm")</f>
        <v>2.1397379912663755E-2</v>
      </c>
      <c r="C47" s="47">
        <f t="shared" si="101"/>
        <v>1.6391221891086428E-2</v>
      </c>
      <c r="D47" s="47">
        <f t="shared" si="101"/>
        <v>1.4655625657202945E-2</v>
      </c>
      <c r="E47" s="47">
        <f t="shared" si="101"/>
        <v>1.3194210703466847E-2</v>
      </c>
      <c r="F47" s="47">
        <f t="shared" si="101"/>
        <v>7.3575650861526856E-3</v>
      </c>
      <c r="G47" s="47">
        <f t="shared" si="101"/>
        <v>7.5945871306268989E-3</v>
      </c>
      <c r="H47" s="47">
        <f t="shared" ref="H47" si="102"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03">+J47</f>
        <v>7.9551027080041418E-3</v>
      </c>
      <c r="L47" s="49">
        <f t="shared" si="103"/>
        <v>7.9551027080041418E-3</v>
      </c>
      <c r="M47" s="49">
        <f t="shared" si="103"/>
        <v>7.9551027080041418E-3</v>
      </c>
      <c r="N47" s="49">
        <f t="shared" si="103"/>
        <v>7.9551027080041418E-3</v>
      </c>
    </row>
    <row r="48" spans="1:14" x14ac:dyDescent="0.2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04">+K21*K50</f>
        <v>639.00000000000011</v>
      </c>
      <c r="L48" s="48">
        <f t="shared" si="104"/>
        <v>639.00000000000011</v>
      </c>
      <c r="M48" s="48">
        <f t="shared" si="104"/>
        <v>639.00000000000011</v>
      </c>
      <c r="N48" s="48">
        <f t="shared" si="104"/>
        <v>639.00000000000011</v>
      </c>
    </row>
    <row r="49" spans="1:14" x14ac:dyDescent="0.2">
      <c r="A49" s="46" t="s">
        <v>129</v>
      </c>
      <c r="B49" s="47" t="str">
        <f t="shared" ref="B49:G49" si="105">+IFERROR(B48/A48-1,"nm")</f>
        <v>nm</v>
      </c>
      <c r="C49" s="47">
        <f t="shared" si="105"/>
        <v>0.17405063291139244</v>
      </c>
      <c r="D49" s="47">
        <f t="shared" si="105"/>
        <v>0.10377358490566047</v>
      </c>
      <c r="E49" s="47">
        <f t="shared" si="105"/>
        <v>3.5409035409035505E-2</v>
      </c>
      <c r="F49" s="47">
        <f t="shared" si="105"/>
        <v>-4.0094339622641528E-2</v>
      </c>
      <c r="G49" s="47">
        <f t="shared" si="105"/>
        <v>-0.20761670761670759</v>
      </c>
      <c r="H49" s="47">
        <f t="shared" ref="H49" si="106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07">+K50+K51</f>
        <v>3.4817196098730456E-2</v>
      </c>
      <c r="L49" s="47">
        <f t="shared" ref="L49" si="108">+L50+L51</f>
        <v>3.4817196098730456E-2</v>
      </c>
      <c r="M49" s="47">
        <f t="shared" ref="M49" si="109">+M50+M51</f>
        <v>3.4817196098730456E-2</v>
      </c>
      <c r="N49" s="47">
        <f t="shared" ref="N49" si="110">+N50+N51</f>
        <v>3.4817196098730456E-2</v>
      </c>
    </row>
    <row r="50" spans="1:14" x14ac:dyDescent="0.2">
      <c r="A50" s="46" t="s">
        <v>133</v>
      </c>
      <c r="B50" s="47">
        <f t="shared" ref="B50:G50" si="111">+IFERROR(B48/B$21,"nm")</f>
        <v>4.599708879184862E-2</v>
      </c>
      <c r="C50" s="47">
        <f t="shared" si="111"/>
        <v>5.0257382823083174E-2</v>
      </c>
      <c r="D50" s="47">
        <f t="shared" si="111"/>
        <v>5.3824921135646686E-2</v>
      </c>
      <c r="E50" s="47">
        <f t="shared" si="111"/>
        <v>5.7085156512958597E-2</v>
      </c>
      <c r="F50" s="47">
        <f t="shared" si="111"/>
        <v>5.1188529744686205E-2</v>
      </c>
      <c r="G50" s="47">
        <f t="shared" si="111"/>
        <v>4.4531897265948632E-2</v>
      </c>
      <c r="H50" s="47">
        <f t="shared" ref="H50" si="112">+IFERROR(H48/H$21,"nm")</f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13">+J50</f>
        <v>3.4817196098730456E-2</v>
      </c>
      <c r="L50" s="49">
        <f t="shared" si="113"/>
        <v>3.4817196098730456E-2</v>
      </c>
      <c r="M50" s="49">
        <f t="shared" si="113"/>
        <v>3.4817196098730456E-2</v>
      </c>
      <c r="N50" s="49">
        <f t="shared" si="113"/>
        <v>3.4817196098730456E-2</v>
      </c>
    </row>
    <row r="51" spans="1:14" x14ac:dyDescent="0.2">
      <c r="A51" s="43" t="s">
        <v>203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>
        <f>[1]Historicals!B111</f>
        <v>0</v>
      </c>
      <c r="C52">
        <f>[1]Historicals!C111</f>
        <v>0</v>
      </c>
      <c r="D52">
        <f>[1]Historicals!D111</f>
        <v>7970</v>
      </c>
      <c r="E52">
        <f>[1]Historicals!E111</f>
        <v>9242</v>
      </c>
      <c r="F52">
        <f>[1]Historicals!F111</f>
        <v>9812</v>
      </c>
      <c r="G52">
        <f>[1]Historicals!G111</f>
        <v>9347</v>
      </c>
      <c r="H52">
        <f>[1]Historicals!H111</f>
        <v>11456</v>
      </c>
      <c r="I52">
        <f>[1]Historicals!I111</f>
        <v>12479</v>
      </c>
      <c r="J52" s="9">
        <f>+SUM(J54+J58+J62)</f>
        <v>12479</v>
      </c>
      <c r="K52" s="9">
        <f t="shared" ref="K52:N52" si="114">+SUM(K54+K58+K62)</f>
        <v>12479</v>
      </c>
      <c r="L52" s="9">
        <f t="shared" si="114"/>
        <v>12479</v>
      </c>
      <c r="M52" s="9">
        <f t="shared" si="114"/>
        <v>12479</v>
      </c>
      <c r="N52" s="9">
        <f t="shared" si="114"/>
        <v>12479</v>
      </c>
    </row>
    <row r="53" spans="1:14" x14ac:dyDescent="0.2">
      <c r="A53" s="44" t="s">
        <v>129</v>
      </c>
      <c r="B53" s="47" t="str">
        <f t="shared" ref="B53:H53" si="115">+IFERROR(B52/A52-1,"nm")</f>
        <v>nm</v>
      </c>
      <c r="C53" s="47" t="str">
        <f t="shared" si="115"/>
        <v>nm</v>
      </c>
      <c r="D53" s="47" t="str">
        <f t="shared" si="115"/>
        <v>nm</v>
      </c>
      <c r="E53" s="47">
        <f t="shared" si="115"/>
        <v>0.15959849435382689</v>
      </c>
      <c r="F53" s="47">
        <f t="shared" si="115"/>
        <v>6.1674962129409261E-2</v>
      </c>
      <c r="G53" s="47">
        <f t="shared" si="115"/>
        <v>-4.7390949857317621E-2</v>
      </c>
      <c r="H53" s="47">
        <f t="shared" si="115"/>
        <v>0.22563389322777372</v>
      </c>
      <c r="I53" s="47">
        <f>+IFERROR(I52/H52-1,"nm")</f>
        <v>8.9298184357541999E-2</v>
      </c>
      <c r="J53" s="47">
        <f t="shared" ref="J53:N53" si="116">+IFERROR(J52/I52-1,"nm")</f>
        <v>0</v>
      </c>
      <c r="K53" s="47">
        <f t="shared" si="116"/>
        <v>0</v>
      </c>
      <c r="L53" s="47">
        <f t="shared" si="116"/>
        <v>0</v>
      </c>
      <c r="M53" s="47">
        <f t="shared" si="116"/>
        <v>0</v>
      </c>
      <c r="N53" s="47">
        <f t="shared" si="116"/>
        <v>0</v>
      </c>
    </row>
    <row r="54" spans="1:14" x14ac:dyDescent="0.2">
      <c r="A54" s="45" t="s">
        <v>113</v>
      </c>
      <c r="B54" s="3">
        <f>+[1]Historicals!B112</f>
        <v>0</v>
      </c>
      <c r="C54" s="3">
        <f>+[1]Historicals!C112</f>
        <v>0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117">+J54*(1+K55)</f>
        <v>7388</v>
      </c>
      <c r="L54" s="3">
        <f t="shared" si="117"/>
        <v>7388</v>
      </c>
      <c r="M54" s="3">
        <f t="shared" si="117"/>
        <v>7388</v>
      </c>
      <c r="N54" s="3">
        <f t="shared" si="117"/>
        <v>7388</v>
      </c>
    </row>
    <row r="55" spans="1:14" x14ac:dyDescent="0.2">
      <c r="A55" s="44" t="s">
        <v>129</v>
      </c>
      <c r="B55" s="47" t="str">
        <f t="shared" ref="B55:H55" si="118">+IFERROR(B54/A54-1,"nm")</f>
        <v>nm</v>
      </c>
      <c r="C55" s="47" t="str">
        <f t="shared" si="118"/>
        <v>nm</v>
      </c>
      <c r="D55" s="47" t="str">
        <f t="shared" si="118"/>
        <v>nm</v>
      </c>
      <c r="E55" s="47">
        <f t="shared" si="118"/>
        <v>0.1315485362095532</v>
      </c>
      <c r="F55" s="47">
        <f t="shared" si="118"/>
        <v>7.1148936170212673E-2</v>
      </c>
      <c r="G55" s="47">
        <f t="shared" si="118"/>
        <v>-6.3721595423486432E-2</v>
      </c>
      <c r="H55" s="47">
        <f t="shared" si="118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19">+K56+K57</f>
        <v>0</v>
      </c>
      <c r="L55" s="47">
        <f t="shared" si="119"/>
        <v>0</v>
      </c>
      <c r="M55" s="47">
        <f t="shared" si="119"/>
        <v>0</v>
      </c>
      <c r="N55" s="47">
        <f t="shared" si="119"/>
        <v>0</v>
      </c>
    </row>
    <row r="56" spans="1:14" x14ac:dyDescent="0.2">
      <c r="A56" s="44" t="s">
        <v>137</v>
      </c>
      <c r="B56" s="47">
        <f>+[1]Historicals!B211</f>
        <v>0</v>
      </c>
      <c r="C56" s="47">
        <f>+[1]Historicals!C211</f>
        <v>0</v>
      </c>
      <c r="D56" s="47">
        <f>+[1]Historicals!D211</f>
        <v>0</v>
      </c>
      <c r="E56" s="47">
        <f>+[1]Historicals!E211</f>
        <v>0</v>
      </c>
      <c r="F56" s="47">
        <f>+[1]Historicals!F211</f>
        <v>0</v>
      </c>
      <c r="G56" s="47">
        <f>+[1]Historicals!G211</f>
        <v>0</v>
      </c>
      <c r="H56" s="47">
        <f>+[1]Historicals!H211</f>
        <v>0</v>
      </c>
      <c r="I56" s="47">
        <f>+[1]Historicals!I211</f>
        <v>0</v>
      </c>
      <c r="J56" s="49">
        <v>0</v>
      </c>
      <c r="K56" s="49">
        <f t="shared" ref="K56:N57" si="120">+J56</f>
        <v>0</v>
      </c>
      <c r="L56" s="49">
        <f t="shared" si="120"/>
        <v>0</v>
      </c>
      <c r="M56" s="49">
        <f t="shared" si="120"/>
        <v>0</v>
      </c>
      <c r="N56" s="49">
        <f t="shared" si="120"/>
        <v>0</v>
      </c>
    </row>
    <row r="57" spans="1:14" x14ac:dyDescent="0.2">
      <c r="A57" s="44" t="s">
        <v>138</v>
      </c>
      <c r="B57" s="47" t="str">
        <f t="shared" ref="B57:H57" si="121">+IFERROR(B55-B56,"nm")</f>
        <v>nm</v>
      </c>
      <c r="C57" s="47" t="str">
        <f t="shared" si="121"/>
        <v>nm</v>
      </c>
      <c r="D57" s="47" t="str">
        <f t="shared" si="121"/>
        <v>nm</v>
      </c>
      <c r="E57" s="47">
        <f t="shared" si="121"/>
        <v>0.1315485362095532</v>
      </c>
      <c r="F57" s="47">
        <f t="shared" si="121"/>
        <v>7.1148936170212673E-2</v>
      </c>
      <c r="G57" s="47">
        <f t="shared" si="121"/>
        <v>-6.3721595423486432E-2</v>
      </c>
      <c r="H57" s="47">
        <f t="shared" si="121"/>
        <v>0.18295994568907004</v>
      </c>
      <c r="I57" s="47">
        <f>+IFERROR(I55-I56,"nm")</f>
        <v>5.9971305595408975E-2</v>
      </c>
      <c r="J57" s="49">
        <v>0</v>
      </c>
      <c r="K57" s="49">
        <f t="shared" si="120"/>
        <v>0</v>
      </c>
      <c r="L57" s="49">
        <f t="shared" si="120"/>
        <v>0</v>
      </c>
      <c r="M57" s="49">
        <f t="shared" si="120"/>
        <v>0</v>
      </c>
      <c r="N57" s="49">
        <f t="shared" si="120"/>
        <v>0</v>
      </c>
    </row>
    <row r="58" spans="1:14" x14ac:dyDescent="0.2">
      <c r="A58" s="45" t="s">
        <v>114</v>
      </c>
      <c r="B58" s="3">
        <f>+[1]Historicals!B113</f>
        <v>0</v>
      </c>
      <c r="C58" s="3">
        <f>+[1]Historicals!C113</f>
        <v>0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122">+J58*(1+K59)</f>
        <v>4527</v>
      </c>
      <c r="L58" s="3">
        <f t="shared" si="122"/>
        <v>4527</v>
      </c>
      <c r="M58" s="3">
        <f t="shared" si="122"/>
        <v>4527</v>
      </c>
      <c r="N58" s="3">
        <f t="shared" si="122"/>
        <v>4527</v>
      </c>
    </row>
    <row r="59" spans="1:14" x14ac:dyDescent="0.2">
      <c r="A59" s="44" t="s">
        <v>129</v>
      </c>
      <c r="B59" s="47" t="str">
        <f t="shared" ref="B59:H59" si="123">+IFERROR(B58/A58-1,"nm")</f>
        <v>nm</v>
      </c>
      <c r="C59" s="47" t="str">
        <f t="shared" si="123"/>
        <v>nm</v>
      </c>
      <c r="D59" s="47" t="str">
        <f t="shared" si="123"/>
        <v>nm</v>
      </c>
      <c r="E59" s="47">
        <f t="shared" si="123"/>
        <v>0.22755741127348639</v>
      </c>
      <c r="F59" s="47">
        <f t="shared" si="123"/>
        <v>5.0000000000000044E-2</v>
      </c>
      <c r="G59" s="47">
        <f t="shared" si="123"/>
        <v>-1.1013929381276322E-2</v>
      </c>
      <c r="H59" s="47">
        <f t="shared" si="123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24">+K60+K61</f>
        <v>0</v>
      </c>
      <c r="L59" s="47">
        <f t="shared" si="124"/>
        <v>0</v>
      </c>
      <c r="M59" s="47">
        <f t="shared" si="124"/>
        <v>0</v>
      </c>
      <c r="N59" s="47">
        <f t="shared" si="124"/>
        <v>0</v>
      </c>
    </row>
    <row r="60" spans="1:14" x14ac:dyDescent="0.2">
      <c r="A60" s="44" t="s">
        <v>137</v>
      </c>
      <c r="B60" s="47">
        <f>+[1]Historicals!B215</f>
        <v>0</v>
      </c>
      <c r="C60" s="47">
        <f>+[1]Historicals!C215</f>
        <v>0</v>
      </c>
      <c r="D60" s="47">
        <f>+[1]Historicals!D215</f>
        <v>0</v>
      </c>
      <c r="E60" s="47">
        <f>+[1]Historicals!E215</f>
        <v>0</v>
      </c>
      <c r="F60" s="47">
        <f>+[1]Historicals!F215</f>
        <v>0</v>
      </c>
      <c r="G60" s="47">
        <f>+[1]Historicals!G215</f>
        <v>0</v>
      </c>
      <c r="H60" s="47">
        <f>+[1]Historicals!H215</f>
        <v>0</v>
      </c>
      <c r="I60" s="47">
        <f>+[1]Historicals!I215</f>
        <v>0</v>
      </c>
      <c r="J60" s="49">
        <v>0</v>
      </c>
      <c r="K60" s="49">
        <f t="shared" ref="K60:N61" si="125">+J60</f>
        <v>0</v>
      </c>
      <c r="L60" s="49">
        <f t="shared" si="125"/>
        <v>0</v>
      </c>
      <c r="M60" s="49">
        <f t="shared" si="125"/>
        <v>0</v>
      </c>
      <c r="N60" s="49">
        <f t="shared" si="125"/>
        <v>0</v>
      </c>
    </row>
    <row r="61" spans="1:14" x14ac:dyDescent="0.2">
      <c r="A61" s="44" t="s">
        <v>138</v>
      </c>
      <c r="B61" s="47" t="str">
        <f t="shared" ref="B61:H61" si="126">+IFERROR(B59-B60,"nm")</f>
        <v>nm</v>
      </c>
      <c r="C61" s="47" t="str">
        <f t="shared" si="126"/>
        <v>nm</v>
      </c>
      <c r="D61" s="47" t="str">
        <f t="shared" si="126"/>
        <v>nm</v>
      </c>
      <c r="E61" s="47">
        <f t="shared" si="126"/>
        <v>0.22755741127348639</v>
      </c>
      <c r="F61" s="47">
        <f t="shared" si="126"/>
        <v>5.0000000000000044E-2</v>
      </c>
      <c r="G61" s="47">
        <f t="shared" si="126"/>
        <v>-1.1013929381276322E-2</v>
      </c>
      <c r="H61" s="47">
        <f t="shared" si="126"/>
        <v>0.30887651490337364</v>
      </c>
      <c r="I61" s="47">
        <f>+IFERROR(I59-I60,"nm")</f>
        <v>0.13288288288288297</v>
      </c>
      <c r="J61" s="49">
        <v>0</v>
      </c>
      <c r="K61" s="49">
        <f t="shared" si="125"/>
        <v>0</v>
      </c>
      <c r="L61" s="49">
        <f t="shared" si="125"/>
        <v>0</v>
      </c>
      <c r="M61" s="49">
        <f t="shared" si="125"/>
        <v>0</v>
      </c>
      <c r="N61" s="49">
        <f t="shared" si="125"/>
        <v>0</v>
      </c>
    </row>
    <row r="62" spans="1:14" x14ac:dyDescent="0.2">
      <c r="A62" s="45" t="s">
        <v>115</v>
      </c>
      <c r="B62" s="3">
        <f>+[1]Historicals!B114</f>
        <v>0</v>
      </c>
      <c r="C62" s="3">
        <f>+[1]Historicals!C114</f>
        <v>0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127">+J62*(1+K63)</f>
        <v>564</v>
      </c>
      <c r="L62" s="3">
        <f t="shared" si="127"/>
        <v>564</v>
      </c>
      <c r="M62" s="3">
        <f t="shared" si="127"/>
        <v>564</v>
      </c>
      <c r="N62" s="3">
        <f t="shared" si="127"/>
        <v>564</v>
      </c>
    </row>
    <row r="63" spans="1:14" x14ac:dyDescent="0.2">
      <c r="A63" s="44" t="s">
        <v>129</v>
      </c>
      <c r="B63" s="47" t="str">
        <f t="shared" ref="B63:H63" si="128">+IFERROR(B62/A62-1,"nm")</f>
        <v>nm</v>
      </c>
      <c r="C63" s="47" t="str">
        <f t="shared" si="128"/>
        <v>nm</v>
      </c>
      <c r="D63" s="47" t="str">
        <f t="shared" si="128"/>
        <v>nm</v>
      </c>
      <c r="E63" s="47">
        <f t="shared" si="128"/>
        <v>0.11488250652741505</v>
      </c>
      <c r="F63" s="47">
        <f t="shared" si="128"/>
        <v>1.1709601873536313E-2</v>
      </c>
      <c r="G63" s="47">
        <f t="shared" si="128"/>
        <v>-6.944444444444442E-2</v>
      </c>
      <c r="H63" s="47">
        <f t="shared" si="128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29">+K64+K65</f>
        <v>0</v>
      </c>
      <c r="L63" s="47">
        <f t="shared" si="129"/>
        <v>0</v>
      </c>
      <c r="M63" s="47">
        <f t="shared" si="129"/>
        <v>0</v>
      </c>
      <c r="N63" s="47">
        <f t="shared" si="129"/>
        <v>0</v>
      </c>
    </row>
    <row r="64" spans="1:14" x14ac:dyDescent="0.2">
      <c r="A64" s="44" t="s">
        <v>137</v>
      </c>
      <c r="B64" s="47">
        <f>+[1]Historicals!B213</f>
        <v>0</v>
      </c>
      <c r="C64" s="47">
        <f>+[1]Historicals!C213</f>
        <v>0</v>
      </c>
      <c r="D64" s="47">
        <f>+[1]Historicals!D213</f>
        <v>0</v>
      </c>
      <c r="E64" s="47">
        <f>+[1]Historicals!E213</f>
        <v>0</v>
      </c>
      <c r="F64" s="47">
        <f>+[1]Historicals!F213</f>
        <v>0</v>
      </c>
      <c r="G64" s="47">
        <f>+[1]Historicals!G213</f>
        <v>0</v>
      </c>
      <c r="H64" s="47">
        <f>+[1]Historicals!H213</f>
        <v>0</v>
      </c>
      <c r="I64" s="47">
        <f>+[1]Historicals!I213</f>
        <v>0</v>
      </c>
      <c r="J64" s="49">
        <v>0</v>
      </c>
      <c r="K64" s="49">
        <f t="shared" ref="K64:N65" si="130">+J64</f>
        <v>0</v>
      </c>
      <c r="L64" s="49">
        <f t="shared" si="130"/>
        <v>0</v>
      </c>
      <c r="M64" s="49">
        <f t="shared" si="130"/>
        <v>0</v>
      </c>
      <c r="N64" s="49">
        <f t="shared" si="130"/>
        <v>0</v>
      </c>
    </row>
    <row r="65" spans="1:14" x14ac:dyDescent="0.2">
      <c r="A65" s="44" t="s">
        <v>138</v>
      </c>
      <c r="B65" s="47" t="str">
        <f t="shared" ref="B65:H65" si="131">+IFERROR(B63-B64,"nm")</f>
        <v>nm</v>
      </c>
      <c r="C65" s="47" t="str">
        <f t="shared" si="131"/>
        <v>nm</v>
      </c>
      <c r="D65" s="47" t="str">
        <f t="shared" si="131"/>
        <v>nm</v>
      </c>
      <c r="E65" s="47">
        <f t="shared" si="131"/>
        <v>0.11488250652741505</v>
      </c>
      <c r="F65" s="47">
        <f t="shared" si="131"/>
        <v>1.1709601873536313E-2</v>
      </c>
      <c r="G65" s="47">
        <f t="shared" si="131"/>
        <v>-6.944444444444442E-2</v>
      </c>
      <c r="H65" s="47">
        <f t="shared" si="131"/>
        <v>0.21890547263681581</v>
      </c>
      <c r="I65" s="47">
        <f>+IFERROR(I63-I64,"nm")</f>
        <v>0.15102040816326534</v>
      </c>
      <c r="J65" s="49">
        <v>0</v>
      </c>
      <c r="K65" s="49">
        <f t="shared" si="130"/>
        <v>0</v>
      </c>
      <c r="L65" s="49">
        <f t="shared" si="130"/>
        <v>0</v>
      </c>
      <c r="M65" s="49">
        <f t="shared" si="130"/>
        <v>0</v>
      </c>
      <c r="N65" s="49">
        <f t="shared" si="130"/>
        <v>0</v>
      </c>
    </row>
    <row r="66" spans="1:14" x14ac:dyDescent="0.2">
      <c r="A66" s="9" t="s">
        <v>130</v>
      </c>
      <c r="B66" s="48">
        <f>+B73-B69</f>
        <v>0</v>
      </c>
      <c r="C66" s="48">
        <f t="shared" ref="C66:I66" si="132">+C73-C69</f>
        <v>-85</v>
      </c>
      <c r="D66" s="48">
        <f t="shared" si="132"/>
        <v>1401</v>
      </c>
      <c r="E66" s="48">
        <f t="shared" si="132"/>
        <v>1471</v>
      </c>
      <c r="F66" s="48">
        <f t="shared" si="132"/>
        <v>1884</v>
      </c>
      <c r="G66" s="48">
        <f t="shared" si="132"/>
        <v>1409</v>
      </c>
      <c r="H66" s="48">
        <f t="shared" si="132"/>
        <v>2299</v>
      </c>
      <c r="I66" s="48">
        <f t="shared" si="132"/>
        <v>3159</v>
      </c>
      <c r="J66" s="48">
        <f>+J52*J68</f>
        <v>3159</v>
      </c>
      <c r="K66" s="48">
        <f t="shared" ref="K66:N66" si="133">+K52*K68</f>
        <v>3159</v>
      </c>
      <c r="L66" s="48">
        <f t="shared" si="133"/>
        <v>3159</v>
      </c>
      <c r="M66" s="48">
        <f t="shared" si="133"/>
        <v>3159</v>
      </c>
      <c r="N66" s="48">
        <f t="shared" si="133"/>
        <v>3159</v>
      </c>
    </row>
    <row r="67" spans="1:14" x14ac:dyDescent="0.2">
      <c r="A67" s="46" t="s">
        <v>129</v>
      </c>
      <c r="B67" s="47" t="str">
        <f t="shared" ref="B67:H67" si="134">+IFERROR(B66/A66-1,"nm")</f>
        <v>nm</v>
      </c>
      <c r="C67" s="47" t="str">
        <f t="shared" si="134"/>
        <v>nm</v>
      </c>
      <c r="D67" s="47">
        <f t="shared" si="134"/>
        <v>-17.482352941176469</v>
      </c>
      <c r="E67" s="47">
        <f t="shared" si="134"/>
        <v>4.9964311206281309E-2</v>
      </c>
      <c r="F67" s="47">
        <f t="shared" si="134"/>
        <v>0.28076138681169271</v>
      </c>
      <c r="G67" s="47">
        <f t="shared" si="134"/>
        <v>-0.25212314225053079</v>
      </c>
      <c r="H67" s="47">
        <f t="shared" si="134"/>
        <v>0.63165365507452087</v>
      </c>
      <c r="I67" s="47">
        <f>+IFERROR(I66/H66-1,"nm")</f>
        <v>0.37407568508046984</v>
      </c>
      <c r="J67" s="47">
        <f t="shared" ref="J67:N67" si="135">+IFERROR(J66/I66-1,"nm")</f>
        <v>0</v>
      </c>
      <c r="K67" s="47">
        <f t="shared" si="135"/>
        <v>0</v>
      </c>
      <c r="L67" s="47">
        <f t="shared" si="135"/>
        <v>0</v>
      </c>
      <c r="M67" s="47">
        <f t="shared" si="135"/>
        <v>0</v>
      </c>
      <c r="N67" s="47">
        <f t="shared" si="135"/>
        <v>0</v>
      </c>
    </row>
    <row r="68" spans="1:14" x14ac:dyDescent="0.2">
      <c r="A68" s="46" t="s">
        <v>131</v>
      </c>
      <c r="B68" s="47" t="str">
        <f t="shared" ref="B68:H68" si="136">+IFERROR(B66/B$52,"nm")</f>
        <v>nm</v>
      </c>
      <c r="C68" s="47" t="str">
        <f t="shared" si="136"/>
        <v>nm</v>
      </c>
      <c r="D68" s="47">
        <f t="shared" si="136"/>
        <v>0.17578419071518192</v>
      </c>
      <c r="E68" s="47">
        <f t="shared" si="136"/>
        <v>0.15916468296905431</v>
      </c>
      <c r="F68" s="47">
        <f t="shared" si="136"/>
        <v>0.19200978393803506</v>
      </c>
      <c r="G68" s="47">
        <f t="shared" si="136"/>
        <v>0.15074355408152348</v>
      </c>
      <c r="H68" s="47">
        <f t="shared" si="136"/>
        <v>0.20068086592178772</v>
      </c>
      <c r="I68" s="47">
        <f>+IFERROR(I66/I$52,"nm")</f>
        <v>0.25314528407724979</v>
      </c>
      <c r="J68" s="49">
        <f>+I68</f>
        <v>0.25314528407724979</v>
      </c>
      <c r="K68" s="49">
        <f t="shared" ref="K68:N68" si="137">+J68</f>
        <v>0.25314528407724979</v>
      </c>
      <c r="L68" s="49">
        <f t="shared" si="137"/>
        <v>0.25314528407724979</v>
      </c>
      <c r="M68" s="49">
        <f t="shared" si="137"/>
        <v>0.25314528407724979</v>
      </c>
      <c r="N68" s="49">
        <f t="shared" si="137"/>
        <v>0.25314528407724979</v>
      </c>
    </row>
    <row r="69" spans="1:14" x14ac:dyDescent="0.2">
      <c r="A69" s="9" t="s">
        <v>132</v>
      </c>
      <c r="B69" s="9">
        <v>0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138">+K72*K79</f>
        <v>134</v>
      </c>
      <c r="L69" s="48">
        <f t="shared" si="138"/>
        <v>134</v>
      </c>
      <c r="M69" s="48">
        <f t="shared" si="138"/>
        <v>134</v>
      </c>
      <c r="N69" s="48">
        <f t="shared" si="138"/>
        <v>134</v>
      </c>
    </row>
    <row r="70" spans="1:14" x14ac:dyDescent="0.2">
      <c r="A70" s="46" t="s">
        <v>129</v>
      </c>
      <c r="B70" s="47" t="str">
        <f t="shared" ref="B70:H70" si="139">+IFERROR(B69/A69-1,"nm")</f>
        <v>nm</v>
      </c>
      <c r="C70" s="47" t="str">
        <f t="shared" si="139"/>
        <v>nm</v>
      </c>
      <c r="D70" s="47">
        <f t="shared" si="139"/>
        <v>0.24705882352941178</v>
      </c>
      <c r="E70" s="47">
        <f t="shared" si="139"/>
        <v>9.4339622641509413E-2</v>
      </c>
      <c r="F70" s="47">
        <f t="shared" si="139"/>
        <v>-4.31034482758621E-2</v>
      </c>
      <c r="G70" s="47">
        <f t="shared" si="139"/>
        <v>0.18918918918918926</v>
      </c>
      <c r="H70" s="47">
        <f t="shared" si="139"/>
        <v>3.0303030303030276E-2</v>
      </c>
      <c r="I70" s="47">
        <f>+IFERROR(I69/H69-1,"nm")</f>
        <v>-1.4705882352941124E-2</v>
      </c>
      <c r="J70" s="47">
        <f t="shared" ref="J70:N70" si="140">+IFERROR(J69/I69-1,"nm")</f>
        <v>0</v>
      </c>
      <c r="K70" s="47">
        <f t="shared" si="140"/>
        <v>0</v>
      </c>
      <c r="L70" s="47">
        <f t="shared" si="140"/>
        <v>0</v>
      </c>
      <c r="M70" s="47">
        <f t="shared" si="140"/>
        <v>0</v>
      </c>
      <c r="N70" s="47">
        <f t="shared" si="140"/>
        <v>0</v>
      </c>
    </row>
    <row r="71" spans="1:14" x14ac:dyDescent="0.2">
      <c r="A71" s="46" t="s">
        <v>133</v>
      </c>
      <c r="B71" s="47">
        <f t="shared" ref="B71:H71" si="141">+IFERROR(B69/B$21,"nm")</f>
        <v>0</v>
      </c>
      <c r="C71" s="47">
        <f t="shared" si="141"/>
        <v>5.7572473584394475E-3</v>
      </c>
      <c r="D71" s="47">
        <f t="shared" si="141"/>
        <v>6.9663512092534175E-3</v>
      </c>
      <c r="E71" s="47">
        <f t="shared" si="141"/>
        <v>7.808818579602827E-3</v>
      </c>
      <c r="F71" s="47">
        <f t="shared" si="141"/>
        <v>6.9802540560935733E-3</v>
      </c>
      <c r="G71" s="47">
        <f t="shared" si="141"/>
        <v>9.1135045567522777E-3</v>
      </c>
      <c r="H71" s="47">
        <f t="shared" si="141"/>
        <v>7.9166424122475119E-3</v>
      </c>
      <c r="I71" s="47">
        <f>+IFERROR(I69/I$52,"nm")</f>
        <v>1.0738039907043834E-2</v>
      </c>
      <c r="J71" s="47">
        <f t="shared" ref="J71:N71" si="142">+IFERROR(J69/J$21,"nm")</f>
        <v>7.3012586498120199E-3</v>
      </c>
      <c r="K71" s="47">
        <f t="shared" si="142"/>
        <v>7.3012586498120199E-3</v>
      </c>
      <c r="L71" s="47">
        <f t="shared" si="142"/>
        <v>7.3012586498120199E-3</v>
      </c>
      <c r="M71" s="47">
        <f t="shared" si="142"/>
        <v>7.3012586498120199E-3</v>
      </c>
      <c r="N71" s="47">
        <f t="shared" si="142"/>
        <v>7.3012586498120199E-3</v>
      </c>
    </row>
    <row r="72" spans="1:14" x14ac:dyDescent="0.2">
      <c r="A72" s="46" t="s">
        <v>140</v>
      </c>
      <c r="B72" s="47" t="str">
        <f t="shared" ref="B72:H72" si="143">+IFERROR(B69/B79,"nm")</f>
        <v>nm</v>
      </c>
      <c r="C72" s="47" t="str">
        <f t="shared" si="143"/>
        <v>nm</v>
      </c>
      <c r="D72" s="47">
        <f t="shared" si="143"/>
        <v>0.14950634696755993</v>
      </c>
      <c r="E72" s="47">
        <f t="shared" si="143"/>
        <v>0.13663133097762073</v>
      </c>
      <c r="F72" s="47">
        <f t="shared" si="143"/>
        <v>0.11948331539289558</v>
      </c>
      <c r="G72" s="47">
        <f t="shared" si="143"/>
        <v>0.14915254237288136</v>
      </c>
      <c r="H72" s="47">
        <f t="shared" si="143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44">+J72</f>
        <v>0.14565217391304347</v>
      </c>
      <c r="L72" s="49">
        <f t="shared" si="144"/>
        <v>0.14565217391304347</v>
      </c>
      <c r="M72" s="49">
        <f t="shared" si="144"/>
        <v>0.14565217391304347</v>
      </c>
      <c r="N72" s="49">
        <f t="shared" si="144"/>
        <v>0.14565217391304347</v>
      </c>
    </row>
    <row r="73" spans="1:14" x14ac:dyDescent="0.2">
      <c r="A73" s="9" t="s">
        <v>134</v>
      </c>
      <c r="B73" s="9">
        <f>+[1]Historicals!B135</f>
        <v>0</v>
      </c>
      <c r="C73" s="9">
        <f>+[1]Historicals!C135</f>
        <v>0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3025</v>
      </c>
      <c r="K73" s="9">
        <f t="shared" ref="K73:N73" si="145">+K66-K69</f>
        <v>3025</v>
      </c>
      <c r="L73" s="9">
        <f t="shared" si="145"/>
        <v>3025</v>
      </c>
      <c r="M73" s="9">
        <f t="shared" si="145"/>
        <v>3025</v>
      </c>
      <c r="N73" s="9">
        <f t="shared" si="145"/>
        <v>3025</v>
      </c>
    </row>
    <row r="74" spans="1:14" x14ac:dyDescent="0.2">
      <c r="A74" s="46" t="s">
        <v>129</v>
      </c>
      <c r="B74" s="47" t="str">
        <f t="shared" ref="B74:H74" si="146">+IFERROR(B73/A73-1,"nm")</f>
        <v>nm</v>
      </c>
      <c r="C74" s="47" t="str">
        <f t="shared" si="146"/>
        <v>nm</v>
      </c>
      <c r="D74" s="47" t="str">
        <f t="shared" si="146"/>
        <v>nm</v>
      </c>
      <c r="E74" s="47">
        <f t="shared" si="146"/>
        <v>5.3085600530855981E-2</v>
      </c>
      <c r="F74" s="47">
        <f t="shared" si="146"/>
        <v>0.25708884688090738</v>
      </c>
      <c r="G74" s="47">
        <f t="shared" si="146"/>
        <v>-0.22756892230576442</v>
      </c>
      <c r="H74" s="47">
        <f t="shared" si="146"/>
        <v>0.58014276443867629</v>
      </c>
      <c r="I74" s="47">
        <f>+IFERROR(I73/H73-1,"nm")</f>
        <v>0.3523613963039014</v>
      </c>
      <c r="J74" s="47">
        <f>+IFERROR(J73/I73-1,"nm")</f>
        <v>-8.1384755542058929E-2</v>
      </c>
      <c r="K74" s="47">
        <f t="shared" ref="K74:N74" si="147">+IFERROR(K73/J73-1,"nm")</f>
        <v>0</v>
      </c>
      <c r="L74" s="47">
        <f t="shared" si="147"/>
        <v>0</v>
      </c>
      <c r="M74" s="47">
        <f t="shared" si="147"/>
        <v>0</v>
      </c>
      <c r="N74" s="47">
        <f t="shared" si="147"/>
        <v>0</v>
      </c>
    </row>
    <row r="75" spans="1:14" x14ac:dyDescent="0.2">
      <c r="A75" s="46" t="s">
        <v>131</v>
      </c>
      <c r="B75" s="47" t="str">
        <f t="shared" ref="B75:H75" si="148">+IFERROR(B73/B$52,"nm")</f>
        <v>nm</v>
      </c>
      <c r="C75" s="47" t="str">
        <f t="shared" si="148"/>
        <v>nm</v>
      </c>
      <c r="D75" s="47">
        <f t="shared" si="148"/>
        <v>0.1890840652446675</v>
      </c>
      <c r="E75" s="47">
        <f t="shared" si="148"/>
        <v>0.17171607877082881</v>
      </c>
      <c r="F75" s="47">
        <f t="shared" si="148"/>
        <v>0.20332246229107215</v>
      </c>
      <c r="G75" s="47">
        <f t="shared" si="148"/>
        <v>0.16486573232053064</v>
      </c>
      <c r="H75" s="47">
        <f t="shared" si="148"/>
        <v>0.21255237430167598</v>
      </c>
      <c r="I75" s="47">
        <f>+IFERROR(I73/I$52,"nm")</f>
        <v>0.26388332398429359</v>
      </c>
      <c r="J75" s="47">
        <f t="shared" ref="J75:N75" si="149">+IFERROR(J73/J$21,"nm")</f>
        <v>0.16482318966926388</v>
      </c>
      <c r="K75" s="47">
        <f t="shared" si="149"/>
        <v>0.16482318966926388</v>
      </c>
      <c r="L75" s="47">
        <f t="shared" si="149"/>
        <v>0.16482318966926388</v>
      </c>
      <c r="M75" s="47">
        <f t="shared" si="149"/>
        <v>0.16482318966926388</v>
      </c>
      <c r="N75" s="47">
        <f t="shared" si="149"/>
        <v>0.16482318966926388</v>
      </c>
    </row>
    <row r="76" spans="1:14" x14ac:dyDescent="0.2">
      <c r="A76" s="9" t="s">
        <v>135</v>
      </c>
      <c r="B76" s="9">
        <f>+[1]Historicals!B157</f>
        <v>0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50">+K52*K78</f>
        <v>196.99999999999997</v>
      </c>
      <c r="L76" s="48">
        <f t="shared" si="150"/>
        <v>196.99999999999997</v>
      </c>
      <c r="M76" s="48">
        <f t="shared" si="150"/>
        <v>196.99999999999997</v>
      </c>
      <c r="N76" s="48">
        <f t="shared" si="150"/>
        <v>196.99999999999997</v>
      </c>
    </row>
    <row r="77" spans="1:14" x14ac:dyDescent="0.2">
      <c r="A77" s="46" t="s">
        <v>129</v>
      </c>
      <c r="B77" s="47" t="str">
        <f t="shared" ref="B77:H77" si="151">+IFERROR(B76/A76-1,"nm")</f>
        <v>nm</v>
      </c>
      <c r="C77" s="47" t="str">
        <f t="shared" si="151"/>
        <v>nm</v>
      </c>
      <c r="D77" s="47">
        <f t="shared" si="151"/>
        <v>-0.26068376068376065</v>
      </c>
      <c r="E77" s="47">
        <f t="shared" si="151"/>
        <v>0.38728323699421963</v>
      </c>
      <c r="F77" s="47">
        <f t="shared" si="151"/>
        <v>-2.9166666666666674E-2</v>
      </c>
      <c r="G77" s="47">
        <f t="shared" si="151"/>
        <v>-0.40343347639484983</v>
      </c>
      <c r="H77" s="47">
        <f t="shared" si="151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52">+IFERROR(K76/J76-1,"nm")</f>
        <v>0</v>
      </c>
      <c r="L77" s="47">
        <f t="shared" si="152"/>
        <v>0</v>
      </c>
      <c r="M77" s="47">
        <f t="shared" si="152"/>
        <v>0</v>
      </c>
      <c r="N77" s="47">
        <f t="shared" si="152"/>
        <v>0</v>
      </c>
    </row>
    <row r="78" spans="1:14" x14ac:dyDescent="0.2">
      <c r="A78" s="46" t="s">
        <v>133</v>
      </c>
      <c r="B78" s="47" t="str">
        <f t="shared" ref="B78:H78" si="153">+IFERROR(B76/B$52,"nm")</f>
        <v>nm</v>
      </c>
      <c r="C78" s="47" t="str">
        <f t="shared" si="153"/>
        <v>nm</v>
      </c>
      <c r="D78" s="47">
        <f t="shared" si="153"/>
        <v>2.1706398996235884E-2</v>
      </c>
      <c r="E78" s="47">
        <f t="shared" si="153"/>
        <v>2.5968405107119671E-2</v>
      </c>
      <c r="F78" s="47">
        <f t="shared" si="153"/>
        <v>2.3746432939258051E-2</v>
      </c>
      <c r="G78" s="47">
        <f t="shared" si="153"/>
        <v>1.4871081630469669E-2</v>
      </c>
      <c r="H78" s="47">
        <f t="shared" si="153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54">+J78</f>
        <v>1.5786521355877874E-2</v>
      </c>
      <c r="L78" s="49">
        <f t="shared" si="154"/>
        <v>1.5786521355877874E-2</v>
      </c>
      <c r="M78" s="49">
        <f t="shared" si="154"/>
        <v>1.5786521355877874E-2</v>
      </c>
      <c r="N78" s="49">
        <f t="shared" si="154"/>
        <v>1.5786521355877874E-2</v>
      </c>
    </row>
    <row r="79" spans="1:14" x14ac:dyDescent="0.2">
      <c r="A79" s="9" t="s">
        <v>141</v>
      </c>
      <c r="B79" s="9">
        <f>+[1]Historicals!B146</f>
        <v>0</v>
      </c>
      <c r="C79" s="9">
        <f>+[1]Historicals!C146</f>
        <v>0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55">+K52*K81</f>
        <v>920.00000000000011</v>
      </c>
      <c r="L79" s="48">
        <f t="shared" si="155"/>
        <v>920.00000000000011</v>
      </c>
      <c r="M79" s="48">
        <f t="shared" si="155"/>
        <v>920.00000000000011</v>
      </c>
      <c r="N79" s="48">
        <f t="shared" si="155"/>
        <v>920.00000000000011</v>
      </c>
    </row>
    <row r="80" spans="1:14" x14ac:dyDescent="0.2">
      <c r="A80" s="46" t="s">
        <v>129</v>
      </c>
      <c r="B80" s="47" t="str">
        <f t="shared" ref="B80:H80" si="156">+IFERROR(B79/A79-1,"nm")</f>
        <v>nm</v>
      </c>
      <c r="C80" s="47" t="str">
        <f t="shared" si="156"/>
        <v>nm</v>
      </c>
      <c r="D80" s="47" t="str">
        <f t="shared" si="156"/>
        <v>nm</v>
      </c>
      <c r="E80" s="47">
        <f t="shared" si="156"/>
        <v>0.19746121297602248</v>
      </c>
      <c r="F80" s="47">
        <f t="shared" si="156"/>
        <v>9.4228504122497059E-2</v>
      </c>
      <c r="G80" s="47">
        <f t="shared" si="156"/>
        <v>-4.7362755651237931E-2</v>
      </c>
      <c r="H80" s="47">
        <f t="shared" si="156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57">+K81+K82</f>
        <v>7.37238560782114E-2</v>
      </c>
      <c r="L80" s="47">
        <f t="shared" si="157"/>
        <v>7.37238560782114E-2</v>
      </c>
      <c r="M80" s="47">
        <f t="shared" si="157"/>
        <v>7.37238560782114E-2</v>
      </c>
      <c r="N80" s="47">
        <f t="shared" si="157"/>
        <v>7.37238560782114E-2</v>
      </c>
    </row>
    <row r="81" spans="1:14" x14ac:dyDescent="0.2">
      <c r="A81" s="46" t="s">
        <v>133</v>
      </c>
      <c r="B81" s="47" t="str">
        <f t="shared" ref="B81:H81" si="158">+IFERROR(B79/B$52,"nm")</f>
        <v>nm</v>
      </c>
      <c r="C81" s="47" t="str">
        <f t="shared" si="158"/>
        <v>nm</v>
      </c>
      <c r="D81" s="47">
        <f t="shared" si="158"/>
        <v>8.8958594730238399E-2</v>
      </c>
      <c r="E81" s="47">
        <f t="shared" si="158"/>
        <v>9.1863233066435832E-2</v>
      </c>
      <c r="F81" s="47">
        <f t="shared" si="158"/>
        <v>9.4679983693436609E-2</v>
      </c>
      <c r="G81" s="47">
        <f t="shared" si="158"/>
        <v>9.4682785920616241E-2</v>
      </c>
      <c r="H81" s="47">
        <f t="shared" si="158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59">+J81</f>
        <v>7.37238560782114E-2</v>
      </c>
      <c r="L81" s="49">
        <f t="shared" si="159"/>
        <v>7.37238560782114E-2</v>
      </c>
      <c r="M81" s="49">
        <f t="shared" si="159"/>
        <v>7.37238560782114E-2</v>
      </c>
      <c r="N81" s="49">
        <f t="shared" si="159"/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>
        <f>[1]Historicals!B115</f>
        <v>3067</v>
      </c>
      <c r="C83">
        <f>[1]Historicals!C115</f>
        <v>3785</v>
      </c>
      <c r="D83">
        <f>[1]Historicals!D115</f>
        <v>4237</v>
      </c>
      <c r="E83">
        <f>[1]Historicals!E115</f>
        <v>5134</v>
      </c>
      <c r="F83">
        <f>[1]Historicals!F115</f>
        <v>6208</v>
      </c>
      <c r="G83">
        <f>[1]Historicals!G115</f>
        <v>6679</v>
      </c>
      <c r="H83">
        <f>[1]Historicals!H115</f>
        <v>8290</v>
      </c>
      <c r="I83">
        <f>[1]Historicals!I115</f>
        <v>7547</v>
      </c>
      <c r="J83" s="9">
        <f>+SUM(J85+J89+J93)</f>
        <v>7547</v>
      </c>
      <c r="K83" s="9">
        <f t="shared" ref="K83:N83" si="160">+SUM(K85+K89+K93)</f>
        <v>7547</v>
      </c>
      <c r="L83" s="9">
        <f t="shared" si="160"/>
        <v>7547</v>
      </c>
      <c r="M83" s="9">
        <f t="shared" si="160"/>
        <v>7547</v>
      </c>
      <c r="N83" s="9">
        <f t="shared" si="160"/>
        <v>7547</v>
      </c>
    </row>
    <row r="84" spans="1:14" x14ac:dyDescent="0.2">
      <c r="A84" s="44" t="s">
        <v>129</v>
      </c>
      <c r="B84" s="47" t="str">
        <f t="shared" ref="B84:H84" si="161">+IFERROR(B83/A83-1,"nm")</f>
        <v>nm</v>
      </c>
      <c r="C84" s="47">
        <f t="shared" si="161"/>
        <v>0.23410498858819695</v>
      </c>
      <c r="D84" s="47">
        <f t="shared" si="161"/>
        <v>0.11941875825627468</v>
      </c>
      <c r="E84" s="47">
        <f t="shared" si="161"/>
        <v>0.21170639603493036</v>
      </c>
      <c r="F84" s="47">
        <f t="shared" si="161"/>
        <v>0.20919361121932223</v>
      </c>
      <c r="G84" s="47">
        <f t="shared" si="161"/>
        <v>7.5869845360824639E-2</v>
      </c>
      <c r="H84" s="47">
        <f t="shared" si="161"/>
        <v>0.24120377301991325</v>
      </c>
      <c r="I84" s="47">
        <f>+IFERROR(I83/H83-1,"nm")</f>
        <v>-8.9626055488540413E-2</v>
      </c>
      <c r="J84" s="47">
        <f t="shared" ref="J84:N84" si="162">+IFERROR(J83/I83-1,"nm")</f>
        <v>0</v>
      </c>
      <c r="K84" s="47">
        <f t="shared" si="162"/>
        <v>0</v>
      </c>
      <c r="L84" s="47">
        <f t="shared" si="162"/>
        <v>0</v>
      </c>
      <c r="M84" s="47">
        <f t="shared" si="162"/>
        <v>0</v>
      </c>
      <c r="N84" s="47">
        <f t="shared" si="162"/>
        <v>0</v>
      </c>
    </row>
    <row r="85" spans="1:14" x14ac:dyDescent="0.2">
      <c r="A85" s="45" t="s">
        <v>113</v>
      </c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63">+J85*(1+K86)</f>
        <v>5416</v>
      </c>
      <c r="L85" s="3">
        <f t="shared" si="163"/>
        <v>5416</v>
      </c>
      <c r="M85" s="3">
        <f t="shared" si="163"/>
        <v>5416</v>
      </c>
      <c r="N85" s="3">
        <f t="shared" si="163"/>
        <v>5416</v>
      </c>
    </row>
    <row r="86" spans="1:14" x14ac:dyDescent="0.2">
      <c r="A86" s="44" t="s">
        <v>129</v>
      </c>
      <c r="B86" s="47" t="str">
        <f t="shared" ref="B86:H86" si="164">+IFERROR(B85/A85-1,"nm")</f>
        <v>nm</v>
      </c>
      <c r="C86" s="47">
        <f t="shared" si="164"/>
        <v>0.28918650793650791</v>
      </c>
      <c r="D86" s="47">
        <f t="shared" si="164"/>
        <v>0.12350904193920731</v>
      </c>
      <c r="E86" s="47">
        <f t="shared" si="164"/>
        <v>0.19726027397260282</v>
      </c>
      <c r="F86" s="47">
        <f t="shared" si="164"/>
        <v>0.21910755148741412</v>
      </c>
      <c r="G86" s="47">
        <f t="shared" si="164"/>
        <v>8.7517597372125833E-2</v>
      </c>
      <c r="H86" s="47">
        <f t="shared" si="164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65">+K87+K88</f>
        <v>0</v>
      </c>
      <c r="L86" s="47">
        <f t="shared" si="165"/>
        <v>0</v>
      </c>
      <c r="M86" s="47">
        <f t="shared" si="165"/>
        <v>0</v>
      </c>
      <c r="N86" s="47">
        <f t="shared" si="165"/>
        <v>0</v>
      </c>
    </row>
    <row r="87" spans="1:14" x14ac:dyDescent="0.2">
      <c r="A87" s="44" t="s">
        <v>137</v>
      </c>
      <c r="B87" s="47">
        <f>+[1]Historicals!B242</f>
        <v>0</v>
      </c>
      <c r="C87" s="47">
        <f>+[1]Historicals!C242</f>
        <v>0</v>
      </c>
      <c r="D87" s="47">
        <f>+[1]Historicals!D242</f>
        <v>0</v>
      </c>
      <c r="E87" s="47">
        <f>+[1]Historicals!E242</f>
        <v>0</v>
      </c>
      <c r="F87" s="47">
        <f>+[1]Historicals!F242</f>
        <v>0</v>
      </c>
      <c r="G87" s="47">
        <f>+[1]Historicals!G242</f>
        <v>0</v>
      </c>
      <c r="H87" s="47">
        <f>+[1]Historicals!H242</f>
        <v>0</v>
      </c>
      <c r="I87" s="47">
        <f>+[1]Historicals!I242</f>
        <v>0</v>
      </c>
      <c r="J87" s="49">
        <v>0</v>
      </c>
      <c r="K87" s="49">
        <f t="shared" ref="K87:N88" si="166">+J87</f>
        <v>0</v>
      </c>
      <c r="L87" s="49">
        <f t="shared" si="166"/>
        <v>0</v>
      </c>
      <c r="M87" s="49">
        <f t="shared" si="166"/>
        <v>0</v>
      </c>
      <c r="N87" s="49">
        <f t="shared" si="166"/>
        <v>0</v>
      </c>
    </row>
    <row r="88" spans="1:14" x14ac:dyDescent="0.2">
      <c r="A88" s="44" t="s">
        <v>138</v>
      </c>
      <c r="B88" s="47" t="str">
        <f t="shared" ref="B88:H88" si="167">+IFERROR(B86-B87,"nm")</f>
        <v>nm</v>
      </c>
      <c r="C88" s="47">
        <f t="shared" si="167"/>
        <v>0.28918650793650791</v>
      </c>
      <c r="D88" s="47">
        <f t="shared" si="167"/>
        <v>0.12350904193920731</v>
      </c>
      <c r="E88" s="47">
        <f t="shared" si="167"/>
        <v>0.19726027397260282</v>
      </c>
      <c r="F88" s="47">
        <f t="shared" si="167"/>
        <v>0.21910755148741412</v>
      </c>
      <c r="G88" s="47">
        <f t="shared" si="167"/>
        <v>8.7517597372125833E-2</v>
      </c>
      <c r="H88" s="47">
        <f t="shared" si="167"/>
        <v>0.24012944983818763</v>
      </c>
      <c r="I88" s="47">
        <f>+IFERROR(I86-I87,"nm")</f>
        <v>-5.7759220598469052E-2</v>
      </c>
      <c r="J88" s="49">
        <v>0</v>
      </c>
      <c r="K88" s="49">
        <f t="shared" si="166"/>
        <v>0</v>
      </c>
      <c r="L88" s="49">
        <f t="shared" si="166"/>
        <v>0</v>
      </c>
      <c r="M88" s="49">
        <f t="shared" si="166"/>
        <v>0</v>
      </c>
      <c r="N88" s="49">
        <f t="shared" si="166"/>
        <v>0</v>
      </c>
    </row>
    <row r="89" spans="1:14" x14ac:dyDescent="0.2">
      <c r="A89" s="45" t="s">
        <v>114</v>
      </c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68">+J89*(1+K90)</f>
        <v>1938</v>
      </c>
      <c r="L89" s="3">
        <f t="shared" si="168"/>
        <v>1938</v>
      </c>
      <c r="M89" s="3">
        <f t="shared" si="168"/>
        <v>1938</v>
      </c>
      <c r="N89" s="3">
        <f t="shared" si="168"/>
        <v>1938</v>
      </c>
    </row>
    <row r="90" spans="1:14" x14ac:dyDescent="0.2">
      <c r="A90" s="44" t="s">
        <v>129</v>
      </c>
      <c r="B90" s="47" t="str">
        <f t="shared" ref="B90:H90" si="169">+IFERROR(B89/A89-1,"nm")</f>
        <v>nm</v>
      </c>
      <c r="C90" s="47">
        <f t="shared" si="169"/>
        <v>0.14054054054054044</v>
      </c>
      <c r="D90" s="47">
        <f t="shared" si="169"/>
        <v>0.12606635071090055</v>
      </c>
      <c r="E90" s="47">
        <f t="shared" si="169"/>
        <v>0.26936026936026947</v>
      </c>
      <c r="F90" s="47">
        <f t="shared" si="169"/>
        <v>0.19893899204244025</v>
      </c>
      <c r="G90" s="47">
        <f t="shared" si="169"/>
        <v>4.8672566371681381E-2</v>
      </c>
      <c r="H90" s="47">
        <f t="shared" si="169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70">+K91+K92</f>
        <v>0</v>
      </c>
      <c r="L90" s="47">
        <f t="shared" si="170"/>
        <v>0</v>
      </c>
      <c r="M90" s="47">
        <f t="shared" si="170"/>
        <v>0</v>
      </c>
      <c r="N90" s="47">
        <f t="shared" si="170"/>
        <v>0</v>
      </c>
    </row>
    <row r="91" spans="1:14" x14ac:dyDescent="0.2">
      <c r="A91" s="44" t="s">
        <v>137</v>
      </c>
      <c r="B91" s="47">
        <f>+[1]Historicals!B246</f>
        <v>0</v>
      </c>
      <c r="C91" s="47">
        <f>+[1]Historicals!C246</f>
        <v>0</v>
      </c>
      <c r="D91" s="47">
        <f>+[1]Historicals!D246</f>
        <v>0</v>
      </c>
      <c r="E91" s="47">
        <f>+[1]Historicals!E246</f>
        <v>0</v>
      </c>
      <c r="F91" s="47">
        <f>+[1]Historicals!F246</f>
        <v>0</v>
      </c>
      <c r="G91" s="47">
        <f>+[1]Historicals!G246</f>
        <v>0</v>
      </c>
      <c r="H91" s="47">
        <f>+[1]Historicals!H246</f>
        <v>0</v>
      </c>
      <c r="I91" s="47">
        <f>+[1]Historicals!I246</f>
        <v>0</v>
      </c>
      <c r="J91" s="49">
        <v>0</v>
      </c>
      <c r="K91" s="49">
        <f t="shared" ref="K91:N92" si="171">+J91</f>
        <v>0</v>
      </c>
      <c r="L91" s="49">
        <f t="shared" si="171"/>
        <v>0</v>
      </c>
      <c r="M91" s="49">
        <f t="shared" si="171"/>
        <v>0</v>
      </c>
      <c r="N91" s="49">
        <f t="shared" si="171"/>
        <v>0</v>
      </c>
    </row>
    <row r="92" spans="1:14" x14ac:dyDescent="0.2">
      <c r="A92" s="44" t="s">
        <v>138</v>
      </c>
      <c r="B92" s="47" t="str">
        <f t="shared" ref="B92:H92" si="172">+IFERROR(B90-B91,"nm")</f>
        <v>nm</v>
      </c>
      <c r="C92" s="47">
        <f t="shared" si="172"/>
        <v>0.14054054054054044</v>
      </c>
      <c r="D92" s="47">
        <f t="shared" si="172"/>
        <v>0.12606635071090055</v>
      </c>
      <c r="E92" s="47">
        <f t="shared" si="172"/>
        <v>0.26936026936026947</v>
      </c>
      <c r="F92" s="47">
        <f t="shared" si="172"/>
        <v>0.19893899204244025</v>
      </c>
      <c r="G92" s="47">
        <f t="shared" si="172"/>
        <v>4.8672566371681381E-2</v>
      </c>
      <c r="H92" s="47">
        <f t="shared" si="172"/>
        <v>0.2378691983122363</v>
      </c>
      <c r="I92" s="47">
        <f>+IFERROR(I90-I91,"nm")</f>
        <v>-0.17426501917341286</v>
      </c>
      <c r="J92" s="49">
        <v>0</v>
      </c>
      <c r="K92" s="49">
        <f t="shared" si="171"/>
        <v>0</v>
      </c>
      <c r="L92" s="49">
        <f t="shared" si="171"/>
        <v>0</v>
      </c>
      <c r="M92" s="49">
        <f t="shared" si="171"/>
        <v>0</v>
      </c>
      <c r="N92" s="49">
        <f t="shared" si="171"/>
        <v>0</v>
      </c>
    </row>
    <row r="93" spans="1:14" x14ac:dyDescent="0.2">
      <c r="A93" s="45" t="s">
        <v>115</v>
      </c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73">+J93*(1+K94)</f>
        <v>193</v>
      </c>
      <c r="L93" s="3">
        <f t="shared" si="173"/>
        <v>193</v>
      </c>
      <c r="M93" s="3">
        <f t="shared" si="173"/>
        <v>193</v>
      </c>
      <c r="N93" s="3">
        <f t="shared" si="173"/>
        <v>193</v>
      </c>
    </row>
    <row r="94" spans="1:14" x14ac:dyDescent="0.2">
      <c r="A94" s="44" t="s">
        <v>129</v>
      </c>
      <c r="B94" s="47" t="str">
        <f t="shared" ref="B94:H94" si="174">+IFERROR(B93/A93-1,"nm")</f>
        <v>nm</v>
      </c>
      <c r="C94" s="47">
        <f t="shared" si="174"/>
        <v>3.9682539682539764E-2</v>
      </c>
      <c r="D94" s="47">
        <f t="shared" si="174"/>
        <v>-1.5267175572519109E-2</v>
      </c>
      <c r="E94" s="47">
        <f t="shared" si="174"/>
        <v>7.7519379844961378E-3</v>
      </c>
      <c r="F94" s="47">
        <f t="shared" si="174"/>
        <v>6.1538461538461542E-2</v>
      </c>
      <c r="G94" s="47">
        <f t="shared" si="174"/>
        <v>7.2463768115942129E-2</v>
      </c>
      <c r="H94" s="47">
        <f t="shared" si="174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75">+K95+K96</f>
        <v>0</v>
      </c>
      <c r="L94" s="47">
        <f t="shared" si="175"/>
        <v>0</v>
      </c>
      <c r="M94" s="47">
        <f t="shared" si="175"/>
        <v>0</v>
      </c>
      <c r="N94" s="47">
        <f t="shared" si="175"/>
        <v>0</v>
      </c>
    </row>
    <row r="95" spans="1:14" x14ac:dyDescent="0.2">
      <c r="A95" s="44" t="s">
        <v>137</v>
      </c>
      <c r="B95" s="47">
        <f>+[1]Historicals!B244</f>
        <v>0</v>
      </c>
      <c r="C95" s="47">
        <f>+[1]Historicals!C244</f>
        <v>0</v>
      </c>
      <c r="D95" s="47">
        <f>+[1]Historicals!D244</f>
        <v>0</v>
      </c>
      <c r="E95" s="47">
        <f>+[1]Historicals!E244</f>
        <v>0</v>
      </c>
      <c r="F95" s="47">
        <f>+[1]Historicals!F244</f>
        <v>0</v>
      </c>
      <c r="G95" s="47">
        <f>+[1]Historicals!G244</f>
        <v>0</v>
      </c>
      <c r="H95" s="47">
        <f>+[1]Historicals!H244</f>
        <v>0</v>
      </c>
      <c r="I95" s="47">
        <f>+[1]Historicals!I244</f>
        <v>0</v>
      </c>
      <c r="J95" s="49">
        <v>0</v>
      </c>
      <c r="K95" s="49">
        <f t="shared" ref="K95:N96" si="176">+J95</f>
        <v>0</v>
      </c>
      <c r="L95" s="49">
        <f t="shared" si="176"/>
        <v>0</v>
      </c>
      <c r="M95" s="49">
        <f t="shared" si="176"/>
        <v>0</v>
      </c>
      <c r="N95" s="49">
        <f t="shared" si="176"/>
        <v>0</v>
      </c>
    </row>
    <row r="96" spans="1:14" x14ac:dyDescent="0.2">
      <c r="A96" s="44" t="s">
        <v>138</v>
      </c>
      <c r="B96" s="47" t="str">
        <f t="shared" ref="B96:H96" si="177">+IFERROR(B94-B95,"nm")</f>
        <v>nm</v>
      </c>
      <c r="C96" s="47">
        <f t="shared" si="177"/>
        <v>3.9682539682539764E-2</v>
      </c>
      <c r="D96" s="47">
        <f t="shared" si="177"/>
        <v>-1.5267175572519109E-2</v>
      </c>
      <c r="E96" s="47">
        <f t="shared" si="177"/>
        <v>7.7519379844961378E-3</v>
      </c>
      <c r="F96" s="47">
        <f t="shared" si="177"/>
        <v>6.1538461538461542E-2</v>
      </c>
      <c r="G96" s="47">
        <f t="shared" si="177"/>
        <v>7.2463768115942129E-2</v>
      </c>
      <c r="H96" s="47">
        <f t="shared" si="177"/>
        <v>0.31756756756756754</v>
      </c>
      <c r="I96" s="47">
        <f>+IFERROR(I94-I95,"nm")</f>
        <v>-1.025641025641022E-2</v>
      </c>
      <c r="J96" s="49">
        <v>0</v>
      </c>
      <c r="K96" s="49">
        <f t="shared" si="176"/>
        <v>0</v>
      </c>
      <c r="L96" s="49">
        <f t="shared" si="176"/>
        <v>0</v>
      </c>
      <c r="M96" s="49">
        <f t="shared" si="176"/>
        <v>0</v>
      </c>
      <c r="N96" s="49">
        <f t="shared" si="176"/>
        <v>0</v>
      </c>
    </row>
    <row r="97" spans="1:14" x14ac:dyDescent="0.2">
      <c r="A97" s="9" t="s">
        <v>130</v>
      </c>
      <c r="B97" s="48">
        <f>+B104-B100</f>
        <v>947</v>
      </c>
      <c r="C97" s="48">
        <f t="shared" ref="C97:I97" si="178">+C104-C100</f>
        <v>1324</v>
      </c>
      <c r="D97" s="48">
        <f t="shared" si="178"/>
        <v>1453</v>
      </c>
      <c r="E97" s="48">
        <f t="shared" si="178"/>
        <v>1751</v>
      </c>
      <c r="F97" s="48">
        <f t="shared" si="178"/>
        <v>2326</v>
      </c>
      <c r="G97" s="48">
        <f t="shared" si="178"/>
        <v>2446</v>
      </c>
      <c r="H97" s="48">
        <f t="shared" si="178"/>
        <v>3197</v>
      </c>
      <c r="I97" s="48">
        <f t="shared" si="178"/>
        <v>2324</v>
      </c>
      <c r="J97" s="48">
        <f>+J83*J99</f>
        <v>2324</v>
      </c>
      <c r="K97" s="48">
        <f t="shared" ref="K97:N97" si="179">+K83*K99</f>
        <v>2324</v>
      </c>
      <c r="L97" s="48">
        <f t="shared" si="179"/>
        <v>2324</v>
      </c>
      <c r="M97" s="48">
        <f t="shared" si="179"/>
        <v>2324</v>
      </c>
      <c r="N97" s="48">
        <f t="shared" si="179"/>
        <v>2324</v>
      </c>
    </row>
    <row r="98" spans="1:14" x14ac:dyDescent="0.2">
      <c r="A98" s="46" t="s">
        <v>129</v>
      </c>
      <c r="B98" s="47" t="str">
        <f t="shared" ref="B98:H98" si="180">+IFERROR(B97/A97-1,"nm")</f>
        <v>nm</v>
      </c>
      <c r="C98" s="47">
        <f t="shared" si="180"/>
        <v>0.39809926082365354</v>
      </c>
      <c r="D98" s="47">
        <f t="shared" si="180"/>
        <v>9.7432024169184395E-2</v>
      </c>
      <c r="E98" s="47">
        <f t="shared" si="180"/>
        <v>0.20509291121816942</v>
      </c>
      <c r="F98" s="47">
        <f t="shared" si="180"/>
        <v>0.32838378069674468</v>
      </c>
      <c r="G98" s="47">
        <f t="shared" si="180"/>
        <v>5.1590713671539223E-2</v>
      </c>
      <c r="H98" s="47">
        <f t="shared" si="180"/>
        <v>0.30703188879803767</v>
      </c>
      <c r="I98" s="47">
        <f>+IFERROR(I97/H97-1,"nm")</f>
        <v>-0.27306850172036279</v>
      </c>
      <c r="J98" s="47">
        <f t="shared" ref="J98:N98" si="181">+IFERROR(J97/I97-1,"nm")</f>
        <v>0</v>
      </c>
      <c r="K98" s="47">
        <f t="shared" si="181"/>
        <v>0</v>
      </c>
      <c r="L98" s="47">
        <f t="shared" si="181"/>
        <v>0</v>
      </c>
      <c r="M98" s="47">
        <f t="shared" si="181"/>
        <v>0</v>
      </c>
      <c r="N98" s="47">
        <f t="shared" si="181"/>
        <v>0</v>
      </c>
    </row>
    <row r="99" spans="1:14" x14ac:dyDescent="0.2">
      <c r="A99" s="46" t="s">
        <v>131</v>
      </c>
      <c r="B99" s="47">
        <f t="shared" ref="B99:H99" si="182">+IFERROR(B97/B$83,"nm")</f>
        <v>0.3087707857841539</v>
      </c>
      <c r="C99" s="47">
        <f t="shared" si="182"/>
        <v>0.3498018494055482</v>
      </c>
      <c r="D99" s="47">
        <f t="shared" si="182"/>
        <v>0.34293131932971443</v>
      </c>
      <c r="E99" s="47">
        <f t="shared" si="182"/>
        <v>0.34105960264900664</v>
      </c>
      <c r="F99" s="47">
        <f t="shared" si="182"/>
        <v>0.37467783505154639</v>
      </c>
      <c r="G99" s="47">
        <f t="shared" si="182"/>
        <v>0.36622248839646654</v>
      </c>
      <c r="H99" s="47">
        <f t="shared" si="182"/>
        <v>0.3856453558504222</v>
      </c>
      <c r="I99" s="47">
        <f>+IFERROR(I97/I$83,"nm")</f>
        <v>0.30793692858089305</v>
      </c>
      <c r="J99" s="49">
        <f>+I99</f>
        <v>0.30793692858089305</v>
      </c>
      <c r="K99" s="49">
        <f t="shared" ref="K99:N99" si="183">+J99</f>
        <v>0.30793692858089305</v>
      </c>
      <c r="L99" s="49">
        <f t="shared" si="183"/>
        <v>0.30793692858089305</v>
      </c>
      <c r="M99" s="49">
        <f t="shared" si="183"/>
        <v>0.30793692858089305</v>
      </c>
      <c r="N99" s="49">
        <f t="shared" si="183"/>
        <v>0.30793692858089305</v>
      </c>
    </row>
    <row r="100" spans="1:14" x14ac:dyDescent="0.2">
      <c r="A100" s="9" t="s">
        <v>132</v>
      </c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84">+K103*K110</f>
        <v>41</v>
      </c>
      <c r="L100" s="48">
        <f t="shared" si="184"/>
        <v>41</v>
      </c>
      <c r="M100" s="48">
        <f t="shared" si="184"/>
        <v>41</v>
      </c>
      <c r="N100" s="48">
        <f t="shared" si="184"/>
        <v>41</v>
      </c>
    </row>
    <row r="101" spans="1:14" x14ac:dyDescent="0.2">
      <c r="A101" s="46" t="s">
        <v>129</v>
      </c>
      <c r="B101" s="47" t="str">
        <f t="shared" ref="B101:H101" si="185">+IFERROR(B100/A100-1,"nm")</f>
        <v>nm</v>
      </c>
      <c r="C101" s="47">
        <f t="shared" si="185"/>
        <v>4.3478260869565188E-2</v>
      </c>
      <c r="D101" s="47">
        <f t="shared" si="185"/>
        <v>0.125</v>
      </c>
      <c r="E101" s="47">
        <f t="shared" si="185"/>
        <v>3.7037037037036979E-2</v>
      </c>
      <c r="F101" s="47">
        <f t="shared" si="185"/>
        <v>-0.1071428571428571</v>
      </c>
      <c r="G101" s="47">
        <f t="shared" si="185"/>
        <v>-0.12</v>
      </c>
      <c r="H101" s="47">
        <f t="shared" si="185"/>
        <v>4.5454545454545414E-2</v>
      </c>
      <c r="I101" s="47">
        <f>+IFERROR(I100/H100-1,"nm")</f>
        <v>-0.10869565217391308</v>
      </c>
      <c r="J101" s="47">
        <f t="shared" ref="J101:N101" si="186">+IFERROR(J100/I100-1,"nm")</f>
        <v>0</v>
      </c>
      <c r="K101" s="47">
        <f t="shared" si="186"/>
        <v>0</v>
      </c>
      <c r="L101" s="47">
        <f t="shared" si="186"/>
        <v>0</v>
      </c>
      <c r="M101" s="47">
        <f t="shared" si="186"/>
        <v>0</v>
      </c>
      <c r="N101" s="47">
        <f t="shared" si="186"/>
        <v>0</v>
      </c>
    </row>
    <row r="102" spans="1:14" x14ac:dyDescent="0.2">
      <c r="A102" s="46" t="s">
        <v>133</v>
      </c>
      <c r="B102" s="47">
        <f t="shared" ref="B102:H102" si="187">+IFERROR(B100/B$21,"nm")</f>
        <v>3.3478893740902477E-3</v>
      </c>
      <c r="C102" s="47">
        <f t="shared" si="187"/>
        <v>3.251151449471688E-3</v>
      </c>
      <c r="D102" s="47">
        <f t="shared" si="187"/>
        <v>3.5488958990536278E-3</v>
      </c>
      <c r="E102" s="47">
        <f t="shared" si="187"/>
        <v>3.7697744867048132E-3</v>
      </c>
      <c r="F102" s="47">
        <f t="shared" si="187"/>
        <v>3.1442585838259338E-3</v>
      </c>
      <c r="G102" s="47">
        <f t="shared" si="187"/>
        <v>3.0378348522507597E-3</v>
      </c>
      <c r="H102" s="47">
        <f t="shared" si="187"/>
        <v>2.6776878747307759E-3</v>
      </c>
      <c r="I102" s="47">
        <f>+IFERROR(I100/I$52,"nm")</f>
        <v>3.2855196730507252E-3</v>
      </c>
      <c r="J102" s="47">
        <f t="shared" ref="J102:N102" si="188">+IFERROR(J100/J$21,"nm")</f>
        <v>2.2339671988230807E-3</v>
      </c>
      <c r="K102" s="47">
        <f t="shared" si="188"/>
        <v>2.2339671988230807E-3</v>
      </c>
      <c r="L102" s="47">
        <f t="shared" si="188"/>
        <v>2.2339671988230807E-3</v>
      </c>
      <c r="M102" s="47">
        <f t="shared" si="188"/>
        <v>2.2339671988230807E-3</v>
      </c>
      <c r="N102" s="47">
        <f t="shared" si="188"/>
        <v>2.2339671988230807E-3</v>
      </c>
    </row>
    <row r="103" spans="1:14" x14ac:dyDescent="0.2">
      <c r="A103" s="46" t="s">
        <v>140</v>
      </c>
      <c r="B103" s="47">
        <f t="shared" ref="B103:H103" si="189">+IFERROR(B100/B110,"nm")</f>
        <v>0.18110236220472442</v>
      </c>
      <c r="C103" s="47">
        <f t="shared" si="189"/>
        <v>0.20512820512820512</v>
      </c>
      <c r="D103" s="47">
        <f t="shared" si="189"/>
        <v>0.24</v>
      </c>
      <c r="E103" s="47">
        <f t="shared" si="189"/>
        <v>0.21875</v>
      </c>
      <c r="F103" s="47">
        <f t="shared" si="189"/>
        <v>0.2109704641350211</v>
      </c>
      <c r="G103" s="47">
        <f t="shared" si="189"/>
        <v>0.20560747663551401</v>
      </c>
      <c r="H103" s="47">
        <f t="shared" si="189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90">+J103</f>
        <v>0.13531353135313531</v>
      </c>
      <c r="L103" s="49">
        <f t="shared" si="190"/>
        <v>0.13531353135313531</v>
      </c>
      <c r="M103" s="49">
        <f t="shared" si="190"/>
        <v>0.13531353135313531</v>
      </c>
      <c r="N103" s="49">
        <f t="shared" si="190"/>
        <v>0.13531353135313531</v>
      </c>
    </row>
    <row r="104" spans="1:14" x14ac:dyDescent="0.2">
      <c r="A104" s="9" t="s">
        <v>134</v>
      </c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2283</v>
      </c>
      <c r="K104" s="9">
        <f t="shared" ref="K104:N104" si="191">+K97-K100</f>
        <v>2283</v>
      </c>
      <c r="L104" s="9">
        <f t="shared" si="191"/>
        <v>2283</v>
      </c>
      <c r="M104" s="9">
        <f t="shared" si="191"/>
        <v>2283</v>
      </c>
      <c r="N104" s="9">
        <f t="shared" si="191"/>
        <v>2283</v>
      </c>
    </row>
    <row r="105" spans="1:14" x14ac:dyDescent="0.2">
      <c r="A105" s="46" t="s">
        <v>129</v>
      </c>
      <c r="B105" s="47" t="str">
        <f t="shared" ref="B105:H105" si="192">+IFERROR(B104/A104-1,"nm")</f>
        <v>nm</v>
      </c>
      <c r="C105" s="47">
        <f t="shared" si="192"/>
        <v>0.38167170191339372</v>
      </c>
      <c r="D105" s="47">
        <f t="shared" si="192"/>
        <v>9.8396501457725938E-2</v>
      </c>
      <c r="E105" s="47">
        <f t="shared" si="192"/>
        <v>0.19907100199071004</v>
      </c>
      <c r="F105" s="47">
        <f t="shared" si="192"/>
        <v>0.31488655229662421</v>
      </c>
      <c r="G105" s="47">
        <f t="shared" si="192"/>
        <v>4.7979797979798011E-2</v>
      </c>
      <c r="H105" s="47">
        <f t="shared" si="192"/>
        <v>0.30240963855421676</v>
      </c>
      <c r="I105" s="47">
        <f>+IFERROR(I104/H104-1,"nm")</f>
        <v>-0.27073697193956214</v>
      </c>
      <c r="J105" s="47">
        <f>+IFERROR(J104/I104-1,"nm")</f>
        <v>-3.4672304439746338E-2</v>
      </c>
      <c r="K105" s="47">
        <f t="shared" ref="K105:N105" si="193">+IFERROR(K104/J104-1,"nm")</f>
        <v>0</v>
      </c>
      <c r="L105" s="47">
        <f t="shared" si="193"/>
        <v>0</v>
      </c>
      <c r="M105" s="47">
        <f t="shared" si="193"/>
        <v>0</v>
      </c>
      <c r="N105" s="47">
        <f t="shared" si="193"/>
        <v>0</v>
      </c>
    </row>
    <row r="106" spans="1:14" x14ac:dyDescent="0.2">
      <c r="A106" s="46" t="s">
        <v>131</v>
      </c>
      <c r="B106" s="47">
        <f t="shared" ref="B106:H106" si="194">+IFERROR(B104/B$83,"nm")</f>
        <v>0.3237691555265732</v>
      </c>
      <c r="C106" s="47">
        <f t="shared" si="194"/>
        <v>0.36248348745046233</v>
      </c>
      <c r="D106" s="47">
        <f t="shared" si="194"/>
        <v>0.35567618598064671</v>
      </c>
      <c r="E106" s="47">
        <f t="shared" si="194"/>
        <v>0.35196727697701596</v>
      </c>
      <c r="F106" s="47">
        <f t="shared" si="194"/>
        <v>0.38273195876288657</v>
      </c>
      <c r="G106" s="47">
        <f t="shared" si="194"/>
        <v>0.37281030094325496</v>
      </c>
      <c r="H106" s="47">
        <f t="shared" si="194"/>
        <v>0.39119420989143544</v>
      </c>
      <c r="I106" s="47">
        <f>+IFERROR(I104/I$83,"nm")</f>
        <v>0.31336955081489332</v>
      </c>
      <c r="J106" s="47">
        <f t="shared" ref="J106:N106" si="195">+IFERROR(J104/J$21,"nm")</f>
        <v>0.12439383207105105</v>
      </c>
      <c r="K106" s="47">
        <f t="shared" si="195"/>
        <v>0.12439383207105105</v>
      </c>
      <c r="L106" s="47">
        <f t="shared" si="195"/>
        <v>0.12439383207105105</v>
      </c>
      <c r="M106" s="47">
        <f t="shared" si="195"/>
        <v>0.12439383207105105</v>
      </c>
      <c r="N106" s="47">
        <f t="shared" si="195"/>
        <v>0.12439383207105105</v>
      </c>
    </row>
    <row r="107" spans="1:14" x14ac:dyDescent="0.2">
      <c r="A107" s="9" t="s">
        <v>135</v>
      </c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96">+K83*K109</f>
        <v>78</v>
      </c>
      <c r="L107" s="48">
        <f t="shared" si="196"/>
        <v>78</v>
      </c>
      <c r="M107" s="48">
        <f t="shared" si="196"/>
        <v>78</v>
      </c>
      <c r="N107" s="48">
        <f t="shared" si="196"/>
        <v>78</v>
      </c>
    </row>
    <row r="108" spans="1:14" x14ac:dyDescent="0.2">
      <c r="A108" s="46" t="s">
        <v>129</v>
      </c>
      <c r="B108" s="47" t="str">
        <f t="shared" ref="B108:H108" si="197">+IFERROR(B107/A107-1,"nm")</f>
        <v>nm</v>
      </c>
      <c r="C108" s="47">
        <f t="shared" si="197"/>
        <v>-0.3623188405797102</v>
      </c>
      <c r="D108" s="47">
        <f t="shared" si="197"/>
        <v>0.15909090909090917</v>
      </c>
      <c r="E108" s="47">
        <f t="shared" si="197"/>
        <v>0.49019607843137258</v>
      </c>
      <c r="F108" s="47">
        <f t="shared" si="197"/>
        <v>-0.35526315789473684</v>
      </c>
      <c r="G108" s="47">
        <f t="shared" si="197"/>
        <v>-0.4285714285714286</v>
      </c>
      <c r="H108" s="47">
        <f t="shared" si="197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98">+IFERROR(K107/J107-1,"nm")</f>
        <v>0</v>
      </c>
      <c r="L108" s="47">
        <f t="shared" si="198"/>
        <v>0</v>
      </c>
      <c r="M108" s="47">
        <f t="shared" si="198"/>
        <v>0</v>
      </c>
      <c r="N108" s="47">
        <f t="shared" si="198"/>
        <v>0</v>
      </c>
    </row>
    <row r="109" spans="1:14" x14ac:dyDescent="0.2">
      <c r="A109" s="46" t="s">
        <v>133</v>
      </c>
      <c r="B109" s="47">
        <f t="shared" ref="B109:H109" si="199">+IFERROR(B107/B$83,"nm")</f>
        <v>2.2497554613628953E-2</v>
      </c>
      <c r="C109" s="47">
        <f t="shared" si="199"/>
        <v>1.1624834874504624E-2</v>
      </c>
      <c r="D109" s="47">
        <f t="shared" si="199"/>
        <v>1.2036818503658248E-2</v>
      </c>
      <c r="E109" s="47">
        <f t="shared" si="199"/>
        <v>1.4803272302298403E-2</v>
      </c>
      <c r="F109" s="47">
        <f t="shared" si="199"/>
        <v>7.8930412371134018E-3</v>
      </c>
      <c r="G109" s="47">
        <f t="shared" si="199"/>
        <v>4.1922443479562805E-3</v>
      </c>
      <c r="H109" s="47">
        <f t="shared" si="199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200">+J109</f>
        <v>1.0335232542732211E-2</v>
      </c>
      <c r="L109" s="49">
        <f t="shared" si="200"/>
        <v>1.0335232542732211E-2</v>
      </c>
      <c r="M109" s="49">
        <f t="shared" si="200"/>
        <v>1.0335232542732211E-2</v>
      </c>
      <c r="N109" s="49">
        <f t="shared" si="200"/>
        <v>1.0335232542732211E-2</v>
      </c>
    </row>
    <row r="110" spans="1:14" x14ac:dyDescent="0.2">
      <c r="A110" s="9" t="s">
        <v>141</v>
      </c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201">+K83*K112</f>
        <v>303</v>
      </c>
      <c r="L110" s="48">
        <f t="shared" si="201"/>
        <v>303</v>
      </c>
      <c r="M110" s="48">
        <f t="shared" si="201"/>
        <v>303</v>
      </c>
      <c r="N110" s="48">
        <f t="shared" si="201"/>
        <v>303</v>
      </c>
    </row>
    <row r="111" spans="1:14" x14ac:dyDescent="0.2">
      <c r="A111" s="46" t="s">
        <v>129</v>
      </c>
      <c r="B111" s="47" t="str">
        <f t="shared" ref="B111:H111" si="202">+IFERROR(B110/A110-1,"nm")</f>
        <v>nm</v>
      </c>
      <c r="C111" s="47">
        <f t="shared" si="202"/>
        <v>-7.8740157480314932E-2</v>
      </c>
      <c r="D111" s="47">
        <f t="shared" si="202"/>
        <v>-3.8461538461538436E-2</v>
      </c>
      <c r="E111" s="47">
        <f t="shared" si="202"/>
        <v>0.13777777777777778</v>
      </c>
      <c r="F111" s="47">
        <f t="shared" si="202"/>
        <v>-7.421875E-2</v>
      </c>
      <c r="G111" s="47">
        <f t="shared" si="202"/>
        <v>-9.7046413502109741E-2</v>
      </c>
      <c r="H111" s="47">
        <f t="shared" si="202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203">+K112+K113</f>
        <v>4.0148403339075128E-2</v>
      </c>
      <c r="L111" s="47">
        <f t="shared" si="203"/>
        <v>4.0148403339075128E-2</v>
      </c>
      <c r="M111" s="47">
        <f t="shared" si="203"/>
        <v>4.0148403339075128E-2</v>
      </c>
      <c r="N111" s="47">
        <f t="shared" si="203"/>
        <v>4.0148403339075128E-2</v>
      </c>
    </row>
    <row r="112" spans="1:14" x14ac:dyDescent="0.2">
      <c r="A112" s="46" t="s">
        <v>133</v>
      </c>
      <c r="B112" s="47">
        <f t="shared" ref="B112:H112" si="204">+IFERROR(B110/B$83,"nm")</f>
        <v>8.2817085099445714E-2</v>
      </c>
      <c r="C112" s="47">
        <f t="shared" si="204"/>
        <v>6.1822985468956405E-2</v>
      </c>
      <c r="D112" s="47">
        <f t="shared" si="204"/>
        <v>5.31036110455511E-2</v>
      </c>
      <c r="E112" s="47">
        <f t="shared" si="204"/>
        <v>4.9863654070899883E-2</v>
      </c>
      <c r="F112" s="47">
        <f t="shared" si="204"/>
        <v>3.817654639175258E-2</v>
      </c>
      <c r="G112" s="47">
        <f t="shared" si="204"/>
        <v>3.2040724659380147E-2</v>
      </c>
      <c r="H112" s="47">
        <f t="shared" si="204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205">+J112</f>
        <v>4.0148403339075128E-2</v>
      </c>
      <c r="L112" s="49">
        <f t="shared" si="205"/>
        <v>4.0148403339075128E-2</v>
      </c>
      <c r="M112" s="49">
        <f t="shared" si="205"/>
        <v>4.0148403339075128E-2</v>
      </c>
      <c r="N112" s="49">
        <f t="shared" si="205"/>
        <v>4.0148403339075128E-2</v>
      </c>
    </row>
    <row r="113" spans="1:14" x14ac:dyDescent="0.2">
      <c r="A113" s="43" t="s">
        <v>204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>
        <f>[1]Historicals!B119</f>
        <v>0</v>
      </c>
      <c r="C114">
        <f>[1]Historicals!C119</f>
        <v>0</v>
      </c>
      <c r="D114">
        <f>[1]Historicals!D119</f>
        <v>4737</v>
      </c>
      <c r="E114">
        <f>[1]Historicals!E119</f>
        <v>5166</v>
      </c>
      <c r="F114">
        <f>[1]Historicals!F119</f>
        <v>5254</v>
      </c>
      <c r="G114">
        <f>[1]Historicals!G119</f>
        <v>5028</v>
      </c>
      <c r="H114">
        <f>[1]Historicals!H119</f>
        <v>5343</v>
      </c>
      <c r="I114">
        <f>[1]Historicals!I119</f>
        <v>5955</v>
      </c>
      <c r="J114" s="9">
        <f>+SUM(J116+J120+J124)</f>
        <v>5955</v>
      </c>
      <c r="K114" s="9">
        <f t="shared" ref="K114:N114" si="206">+SUM(K116+K120+K124)</f>
        <v>5955</v>
      </c>
      <c r="L114" s="9">
        <f t="shared" si="206"/>
        <v>5955</v>
      </c>
      <c r="M114" s="9">
        <f t="shared" si="206"/>
        <v>5955</v>
      </c>
      <c r="N114" s="9">
        <f t="shared" si="206"/>
        <v>5955</v>
      </c>
    </row>
    <row r="115" spans="1:14" x14ac:dyDescent="0.2">
      <c r="A115" s="44" t="s">
        <v>129</v>
      </c>
      <c r="B115" s="47" t="str">
        <f t="shared" ref="B115:H115" si="207">+IFERROR(B114/A114-1,"nm")</f>
        <v>nm</v>
      </c>
      <c r="C115" s="47" t="str">
        <f t="shared" si="207"/>
        <v>nm</v>
      </c>
      <c r="D115" s="47" t="str">
        <f t="shared" si="207"/>
        <v>nm</v>
      </c>
      <c r="E115" s="47">
        <f t="shared" si="207"/>
        <v>9.0563647878403986E-2</v>
      </c>
      <c r="F115" s="47">
        <f t="shared" si="207"/>
        <v>1.7034456058846237E-2</v>
      </c>
      <c r="G115" s="47">
        <f t="shared" si="207"/>
        <v>-4.3014845831747195E-2</v>
      </c>
      <c r="H115" s="47">
        <f t="shared" si="207"/>
        <v>6.2649164677804237E-2</v>
      </c>
      <c r="I115" s="47">
        <f>+IFERROR(I114/H114-1,"nm")</f>
        <v>0.11454239191465465</v>
      </c>
      <c r="J115" s="47">
        <f t="shared" ref="J115:N115" si="208">+IFERROR(J114/I114-1,"nm")</f>
        <v>0</v>
      </c>
      <c r="K115" s="47">
        <f t="shared" si="208"/>
        <v>0</v>
      </c>
      <c r="L115" s="47">
        <f t="shared" si="208"/>
        <v>0</v>
      </c>
      <c r="M115" s="47">
        <f t="shared" si="208"/>
        <v>0</v>
      </c>
      <c r="N115" s="47">
        <f t="shared" si="208"/>
        <v>0</v>
      </c>
    </row>
    <row r="116" spans="1:14" x14ac:dyDescent="0.2">
      <c r="A116" s="45" t="s">
        <v>113</v>
      </c>
      <c r="B116" s="3">
        <f>+[1]Historicals!B120</f>
        <v>0</v>
      </c>
      <c r="C116" s="3">
        <f>+[1]Historicals!C120</f>
        <v>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209">+J116*(1+K117)</f>
        <v>4111</v>
      </c>
      <c r="L116" s="3">
        <f t="shared" si="209"/>
        <v>4111</v>
      </c>
      <c r="M116" s="3">
        <f t="shared" si="209"/>
        <v>4111</v>
      </c>
      <c r="N116" s="3">
        <f t="shared" si="209"/>
        <v>4111</v>
      </c>
    </row>
    <row r="117" spans="1:14" x14ac:dyDescent="0.2">
      <c r="A117" s="44" t="s">
        <v>129</v>
      </c>
      <c r="B117" s="47" t="str">
        <f t="shared" ref="B117:H117" si="210">+IFERROR(B116/A116-1,"nm")</f>
        <v>nm</v>
      </c>
      <c r="C117" s="47" t="str">
        <f t="shared" si="210"/>
        <v>nm</v>
      </c>
      <c r="D117" s="47" t="str">
        <f t="shared" si="210"/>
        <v>nm</v>
      </c>
      <c r="E117" s="47">
        <f t="shared" si="210"/>
        <v>8.8280060882800715E-2</v>
      </c>
      <c r="F117" s="47">
        <f t="shared" si="210"/>
        <v>1.3146853146853044E-2</v>
      </c>
      <c r="G117" s="47">
        <f t="shared" si="210"/>
        <v>-4.7763666482606326E-2</v>
      </c>
      <c r="H117" s="47">
        <f t="shared" si="210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11">+K118+K119</f>
        <v>0</v>
      </c>
      <c r="L117" s="47">
        <f t="shared" si="211"/>
        <v>0</v>
      </c>
      <c r="M117" s="47">
        <f t="shared" si="211"/>
        <v>0</v>
      </c>
      <c r="N117" s="47">
        <f t="shared" si="211"/>
        <v>0</v>
      </c>
    </row>
    <row r="118" spans="1:14" x14ac:dyDescent="0.2">
      <c r="A118" s="44" t="s">
        <v>137</v>
      </c>
      <c r="B118" s="47">
        <f>+[1]Historicals!B273</f>
        <v>0</v>
      </c>
      <c r="C118" s="47">
        <f>+[1]Historicals!C273</f>
        <v>0</v>
      </c>
      <c r="D118" s="47">
        <f>+[1]Historicals!D273</f>
        <v>0</v>
      </c>
      <c r="E118" s="47">
        <f>+[1]Historicals!E273</f>
        <v>0</v>
      </c>
      <c r="F118" s="47">
        <f>+[1]Historicals!F273</f>
        <v>0</v>
      </c>
      <c r="G118" s="47">
        <f>+[1]Historicals!G273</f>
        <v>0</v>
      </c>
      <c r="H118" s="47">
        <f>+[1]Historicals!H273</f>
        <v>0</v>
      </c>
      <c r="I118" s="47">
        <f>+[1]Historicals!I273</f>
        <v>0</v>
      </c>
      <c r="J118" s="49">
        <v>0</v>
      </c>
      <c r="K118" s="49">
        <f t="shared" ref="K118:N119" si="212">+J118</f>
        <v>0</v>
      </c>
      <c r="L118" s="49">
        <f t="shared" si="212"/>
        <v>0</v>
      </c>
      <c r="M118" s="49">
        <f t="shared" si="212"/>
        <v>0</v>
      </c>
      <c r="N118" s="49">
        <f t="shared" si="212"/>
        <v>0</v>
      </c>
    </row>
    <row r="119" spans="1:14" x14ac:dyDescent="0.2">
      <c r="A119" s="44" t="s">
        <v>138</v>
      </c>
      <c r="B119" s="47" t="str">
        <f t="shared" ref="B119:H119" si="213">+IFERROR(B117-B118,"nm")</f>
        <v>nm</v>
      </c>
      <c r="C119" s="47" t="str">
        <f t="shared" si="213"/>
        <v>nm</v>
      </c>
      <c r="D119" s="47" t="str">
        <f t="shared" si="213"/>
        <v>nm</v>
      </c>
      <c r="E119" s="47">
        <f t="shared" si="213"/>
        <v>8.8280060882800715E-2</v>
      </c>
      <c r="F119" s="47">
        <f t="shared" si="213"/>
        <v>1.3146853146853044E-2</v>
      </c>
      <c r="G119" s="47">
        <f t="shared" si="213"/>
        <v>-4.7763666482606326E-2</v>
      </c>
      <c r="H119" s="47">
        <f t="shared" si="213"/>
        <v>6.0887213685126174E-2</v>
      </c>
      <c r="I119" s="47">
        <f>+IFERROR(I117-I118,"nm")</f>
        <v>0.12353101940420874</v>
      </c>
      <c r="J119" s="49">
        <v>0</v>
      </c>
      <c r="K119" s="49">
        <f t="shared" si="212"/>
        <v>0</v>
      </c>
      <c r="L119" s="49">
        <f t="shared" si="212"/>
        <v>0</v>
      </c>
      <c r="M119" s="49">
        <f t="shared" si="212"/>
        <v>0</v>
      </c>
      <c r="N119" s="49">
        <f t="shared" si="212"/>
        <v>0</v>
      </c>
    </row>
    <row r="120" spans="1:14" x14ac:dyDescent="0.2">
      <c r="A120" s="45" t="s">
        <v>114</v>
      </c>
      <c r="B120" s="3">
        <f>+[1]Historicals!B121</f>
        <v>0</v>
      </c>
      <c r="C120" s="3">
        <f>+[1]Historicals!C121</f>
        <v>0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214">+J120*(1+K121)</f>
        <v>1610</v>
      </c>
      <c r="L120" s="3">
        <f t="shared" si="214"/>
        <v>1610</v>
      </c>
      <c r="M120" s="3">
        <f t="shared" si="214"/>
        <v>1610</v>
      </c>
      <c r="N120" s="3">
        <f t="shared" si="214"/>
        <v>1610</v>
      </c>
    </row>
    <row r="121" spans="1:14" x14ac:dyDescent="0.2">
      <c r="A121" s="44" t="s">
        <v>129</v>
      </c>
      <c r="B121" s="47" t="str">
        <f t="shared" ref="B121:H121" si="215">+IFERROR(B120/A120-1,"nm")</f>
        <v>nm</v>
      </c>
      <c r="C121" s="47" t="str">
        <f t="shared" si="215"/>
        <v>nm</v>
      </c>
      <c r="D121" s="47" t="str">
        <f t="shared" si="215"/>
        <v>nm</v>
      </c>
      <c r="E121" s="47">
        <f t="shared" si="215"/>
        <v>0.13670886075949373</v>
      </c>
      <c r="F121" s="47">
        <f t="shared" si="215"/>
        <v>3.563474387527843E-2</v>
      </c>
      <c r="G121" s="47">
        <f t="shared" si="215"/>
        <v>-2.1505376344086002E-2</v>
      </c>
      <c r="H121" s="47">
        <f t="shared" si="215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16">+K122+K123</f>
        <v>0</v>
      </c>
      <c r="L121" s="47">
        <f t="shared" si="216"/>
        <v>0</v>
      </c>
      <c r="M121" s="47">
        <f t="shared" si="216"/>
        <v>0</v>
      </c>
      <c r="N121" s="47">
        <f t="shared" si="216"/>
        <v>0</v>
      </c>
    </row>
    <row r="122" spans="1:14" x14ac:dyDescent="0.2">
      <c r="A122" s="44" t="s">
        <v>137</v>
      </c>
      <c r="B122" s="47">
        <f>+[1]Historicals!B277</f>
        <v>0</v>
      </c>
      <c r="C122" s="47">
        <f>+[1]Historicals!C277</f>
        <v>0</v>
      </c>
      <c r="D122" s="47">
        <f>+[1]Historicals!D277</f>
        <v>0</v>
      </c>
      <c r="E122" s="47">
        <f>+[1]Historicals!E277</f>
        <v>0</v>
      </c>
      <c r="F122" s="47">
        <f>+[1]Historicals!F277</f>
        <v>0</v>
      </c>
      <c r="G122" s="47">
        <f>+[1]Historicals!G277</f>
        <v>0</v>
      </c>
      <c r="H122" s="47">
        <f>+[1]Historicals!H277</f>
        <v>0</v>
      </c>
      <c r="I122" s="47">
        <f>+[1]Historicals!I277</f>
        <v>0</v>
      </c>
      <c r="J122" s="49">
        <v>0</v>
      </c>
      <c r="K122" s="49">
        <f t="shared" ref="K122:N123" si="217">+J122</f>
        <v>0</v>
      </c>
      <c r="L122" s="49">
        <f t="shared" si="217"/>
        <v>0</v>
      </c>
      <c r="M122" s="49">
        <f t="shared" si="217"/>
        <v>0</v>
      </c>
      <c r="N122" s="49">
        <f t="shared" si="217"/>
        <v>0</v>
      </c>
    </row>
    <row r="123" spans="1:14" x14ac:dyDescent="0.2">
      <c r="A123" s="44" t="s">
        <v>138</v>
      </c>
      <c r="B123" s="47" t="str">
        <f t="shared" ref="B123:H123" si="218">+IFERROR(B121-B122,"nm")</f>
        <v>nm</v>
      </c>
      <c r="C123" s="47" t="str">
        <f t="shared" si="218"/>
        <v>nm</v>
      </c>
      <c r="D123" s="47" t="str">
        <f t="shared" si="218"/>
        <v>nm</v>
      </c>
      <c r="E123" s="47">
        <f t="shared" si="218"/>
        <v>0.13670886075949373</v>
      </c>
      <c r="F123" s="47">
        <f t="shared" si="218"/>
        <v>3.563474387527843E-2</v>
      </c>
      <c r="G123" s="47">
        <f t="shared" si="218"/>
        <v>-2.1505376344086002E-2</v>
      </c>
      <c r="H123" s="47">
        <f t="shared" si="218"/>
        <v>9.4505494505494614E-2</v>
      </c>
      <c r="I123" s="47">
        <f>+IFERROR(I121-I122,"nm")</f>
        <v>7.7643908969210251E-2</v>
      </c>
      <c r="J123" s="49">
        <v>0</v>
      </c>
      <c r="K123" s="49">
        <f t="shared" si="217"/>
        <v>0</v>
      </c>
      <c r="L123" s="49">
        <f t="shared" si="217"/>
        <v>0</v>
      </c>
      <c r="M123" s="49">
        <f t="shared" si="217"/>
        <v>0</v>
      </c>
      <c r="N123" s="49">
        <f t="shared" si="217"/>
        <v>0</v>
      </c>
    </row>
    <row r="124" spans="1:14" x14ac:dyDescent="0.2">
      <c r="A124" s="45" t="s">
        <v>115</v>
      </c>
      <c r="B124" s="3">
        <f>+[1]Historicals!B122</f>
        <v>0</v>
      </c>
      <c r="C124" s="3">
        <f>+[1]Historicals!C122</f>
        <v>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219">+J124*(1+K125)</f>
        <v>234</v>
      </c>
      <c r="L124" s="3">
        <f t="shared" si="219"/>
        <v>234</v>
      </c>
      <c r="M124" s="3">
        <f t="shared" si="219"/>
        <v>234</v>
      </c>
      <c r="N124" s="3">
        <f t="shared" si="219"/>
        <v>234</v>
      </c>
    </row>
    <row r="125" spans="1:14" x14ac:dyDescent="0.2">
      <c r="A125" s="44" t="s">
        <v>129</v>
      </c>
      <c r="B125" s="47" t="str">
        <f t="shared" ref="B125:H125" si="220">+IFERROR(B124/A124-1,"nm")</f>
        <v>nm</v>
      </c>
      <c r="C125" s="47" t="str">
        <f t="shared" si="220"/>
        <v>nm</v>
      </c>
      <c r="D125" s="47" t="str">
        <f t="shared" si="220"/>
        <v>nm</v>
      </c>
      <c r="E125" s="47">
        <f t="shared" si="220"/>
        <v>-8.6142322097378266E-2</v>
      </c>
      <c r="F125" s="47">
        <f t="shared" si="220"/>
        <v>-2.8688524590163911E-2</v>
      </c>
      <c r="G125" s="47">
        <f t="shared" si="220"/>
        <v>-9.7046413502109741E-2</v>
      </c>
      <c r="H125" s="47">
        <f t="shared" si="220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21">+K126+K127</f>
        <v>0</v>
      </c>
      <c r="L125" s="47">
        <f t="shared" si="221"/>
        <v>0</v>
      </c>
      <c r="M125" s="47">
        <f t="shared" si="221"/>
        <v>0</v>
      </c>
      <c r="N125" s="47">
        <f t="shared" si="221"/>
        <v>0</v>
      </c>
    </row>
    <row r="126" spans="1:14" x14ac:dyDescent="0.2">
      <c r="A126" s="44" t="s">
        <v>137</v>
      </c>
      <c r="B126" s="47">
        <f>+[1]Historicals!B275</f>
        <v>0</v>
      </c>
      <c r="C126" s="47">
        <f>+[1]Historicals!C275</f>
        <v>0</v>
      </c>
      <c r="D126" s="47">
        <f>+[1]Historicals!D275</f>
        <v>0</v>
      </c>
      <c r="E126" s="47">
        <f>+[1]Historicals!E275</f>
        <v>0</v>
      </c>
      <c r="F126" s="47">
        <f>+[1]Historicals!F275</f>
        <v>0</v>
      </c>
      <c r="G126" s="47">
        <f>+[1]Historicals!G275</f>
        <v>0</v>
      </c>
      <c r="H126" s="47">
        <f>+[1]Historicals!H275</f>
        <v>0</v>
      </c>
      <c r="I126" s="47">
        <f>+[1]Historicals!I275</f>
        <v>0</v>
      </c>
      <c r="J126" s="49">
        <v>0</v>
      </c>
      <c r="K126" s="49">
        <f t="shared" ref="K126:N127" si="222">+J126</f>
        <v>0</v>
      </c>
      <c r="L126" s="49">
        <f t="shared" si="222"/>
        <v>0</v>
      </c>
      <c r="M126" s="49">
        <f t="shared" si="222"/>
        <v>0</v>
      </c>
      <c r="N126" s="49">
        <f t="shared" si="222"/>
        <v>0</v>
      </c>
    </row>
    <row r="127" spans="1:14" x14ac:dyDescent="0.2">
      <c r="A127" s="44" t="s">
        <v>138</v>
      </c>
      <c r="B127" s="47" t="str">
        <f t="shared" ref="B127:H127" si="223">+IFERROR(B125-B126,"nm")</f>
        <v>nm</v>
      </c>
      <c r="C127" s="47" t="str">
        <f t="shared" si="223"/>
        <v>nm</v>
      </c>
      <c r="D127" s="47" t="str">
        <f t="shared" si="223"/>
        <v>nm</v>
      </c>
      <c r="E127" s="47">
        <f t="shared" si="223"/>
        <v>-8.6142322097378266E-2</v>
      </c>
      <c r="F127" s="47">
        <f t="shared" si="223"/>
        <v>-2.8688524590163911E-2</v>
      </c>
      <c r="G127" s="47">
        <f t="shared" si="223"/>
        <v>-9.7046413502109741E-2</v>
      </c>
      <c r="H127" s="47">
        <f t="shared" si="223"/>
        <v>-0.11214953271028039</v>
      </c>
      <c r="I127" s="47">
        <f>+IFERROR(I125-I126,"nm")</f>
        <v>0.23157894736842111</v>
      </c>
      <c r="J127" s="49">
        <v>0</v>
      </c>
      <c r="K127" s="49">
        <f t="shared" si="222"/>
        <v>0</v>
      </c>
      <c r="L127" s="49">
        <f t="shared" si="222"/>
        <v>0</v>
      </c>
      <c r="M127" s="49">
        <f t="shared" si="222"/>
        <v>0</v>
      </c>
      <c r="N127" s="49">
        <f t="shared" si="222"/>
        <v>0</v>
      </c>
    </row>
    <row r="128" spans="1:14" x14ac:dyDescent="0.2">
      <c r="A128" s="9" t="s">
        <v>130</v>
      </c>
      <c r="B128" s="48">
        <f>B135-B131</f>
        <v>0</v>
      </c>
      <c r="C128" s="48">
        <f t="shared" ref="C128:I128" si="224">C135-C131</f>
        <v>-42</v>
      </c>
      <c r="D128" s="48">
        <f t="shared" si="224"/>
        <v>926</v>
      </c>
      <c r="E128" s="48">
        <f t="shared" si="224"/>
        <v>1134</v>
      </c>
      <c r="F128" s="48">
        <f t="shared" si="224"/>
        <v>1270</v>
      </c>
      <c r="G128" s="48">
        <f t="shared" si="224"/>
        <v>1138</v>
      </c>
      <c r="H128" s="48">
        <f t="shared" si="224"/>
        <v>1487</v>
      </c>
      <c r="I128" s="48">
        <f t="shared" si="224"/>
        <v>1854</v>
      </c>
      <c r="J128" s="48">
        <f>+J114*J130</f>
        <v>1854</v>
      </c>
      <c r="K128" s="48">
        <f t="shared" ref="K128:N128" si="225">+K114*K130</f>
        <v>1854</v>
      </c>
      <c r="L128" s="48">
        <f t="shared" si="225"/>
        <v>1854</v>
      </c>
      <c r="M128" s="48">
        <f t="shared" si="225"/>
        <v>1854</v>
      </c>
      <c r="N128" s="48">
        <f t="shared" si="225"/>
        <v>1854</v>
      </c>
    </row>
    <row r="129" spans="1:14" x14ac:dyDescent="0.2">
      <c r="A129" s="46" t="s">
        <v>129</v>
      </c>
      <c r="B129" s="47" t="str">
        <f t="shared" ref="B129:H129" si="226">+IFERROR(B128/A128-1,"nm")</f>
        <v>nm</v>
      </c>
      <c r="C129" s="47" t="str">
        <f t="shared" si="226"/>
        <v>nm</v>
      </c>
      <c r="D129" s="47">
        <f t="shared" si="226"/>
        <v>-23.047619047619047</v>
      </c>
      <c r="E129" s="47">
        <f t="shared" si="226"/>
        <v>0.22462203023758098</v>
      </c>
      <c r="F129" s="47">
        <f t="shared" si="226"/>
        <v>0.11992945326278659</v>
      </c>
      <c r="G129" s="47">
        <f t="shared" si="226"/>
        <v>-0.10393700787401572</v>
      </c>
      <c r="H129" s="47">
        <f t="shared" si="226"/>
        <v>0.30667838312829532</v>
      </c>
      <c r="I129" s="47">
        <f>+IFERROR(I128/H128-1,"nm")</f>
        <v>0.24680564895763291</v>
      </c>
      <c r="J129" s="47">
        <f t="shared" ref="J129:N129" si="227">+IFERROR(J128/I128-1,"nm")</f>
        <v>0</v>
      </c>
      <c r="K129" s="47">
        <f t="shared" si="227"/>
        <v>0</v>
      </c>
      <c r="L129" s="47">
        <f t="shared" si="227"/>
        <v>0</v>
      </c>
      <c r="M129" s="47">
        <f t="shared" si="227"/>
        <v>0</v>
      </c>
      <c r="N129" s="47">
        <f t="shared" si="227"/>
        <v>0</v>
      </c>
    </row>
    <row r="130" spans="1:14" x14ac:dyDescent="0.2">
      <c r="A130" s="46" t="s">
        <v>131</v>
      </c>
      <c r="B130" s="47" t="str">
        <f t="shared" ref="B130:H130" si="228">+IFERROR(B128/B$114,"nm")</f>
        <v>nm</v>
      </c>
      <c r="C130" s="47" t="str">
        <f t="shared" si="228"/>
        <v>nm</v>
      </c>
      <c r="D130" s="47">
        <f t="shared" si="228"/>
        <v>0.19548237280979522</v>
      </c>
      <c r="E130" s="47">
        <f t="shared" si="228"/>
        <v>0.21951219512195122</v>
      </c>
      <c r="F130" s="47">
        <f t="shared" si="228"/>
        <v>0.24172059383326988</v>
      </c>
      <c r="G130" s="47">
        <f t="shared" si="228"/>
        <v>0.22633253778838505</v>
      </c>
      <c r="H130" s="47">
        <f t="shared" si="228"/>
        <v>0.27830806662923452</v>
      </c>
      <c r="I130" s="47">
        <f>+IFERROR(I128/I$114,"nm")</f>
        <v>0.31133501259445845</v>
      </c>
      <c r="J130" s="49">
        <f>+I130</f>
        <v>0.31133501259445845</v>
      </c>
      <c r="K130" s="49">
        <f t="shared" ref="K130:N130" si="229">+J130</f>
        <v>0.31133501259445845</v>
      </c>
      <c r="L130" s="49">
        <f t="shared" si="229"/>
        <v>0.31133501259445845</v>
      </c>
      <c r="M130" s="49">
        <f t="shared" si="229"/>
        <v>0.31133501259445845</v>
      </c>
      <c r="N130" s="49">
        <f t="shared" si="229"/>
        <v>0.31133501259445845</v>
      </c>
    </row>
    <row r="131" spans="1:14" x14ac:dyDescent="0.2">
      <c r="A131" s="9" t="s">
        <v>132</v>
      </c>
      <c r="B131" s="9">
        <v>0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230">+K134*K141</f>
        <v>42</v>
      </c>
      <c r="L131" s="48">
        <f t="shared" si="230"/>
        <v>42</v>
      </c>
      <c r="M131" s="48">
        <f t="shared" si="230"/>
        <v>42</v>
      </c>
      <c r="N131" s="48">
        <f t="shared" si="230"/>
        <v>42</v>
      </c>
    </row>
    <row r="132" spans="1:14" x14ac:dyDescent="0.2">
      <c r="A132" s="46" t="s">
        <v>129</v>
      </c>
      <c r="B132" s="47" t="str">
        <f t="shared" ref="B132:H132" si="231">+IFERROR(B131/A131-1,"nm")</f>
        <v>nm</v>
      </c>
      <c r="C132" s="47" t="str">
        <f t="shared" si="231"/>
        <v>nm</v>
      </c>
      <c r="D132" s="47">
        <f t="shared" si="231"/>
        <v>0.28571428571428581</v>
      </c>
      <c r="E132" s="47">
        <f t="shared" si="231"/>
        <v>1.8518518518518601E-2</v>
      </c>
      <c r="F132" s="47">
        <f t="shared" si="231"/>
        <v>-3.6363636363636376E-2</v>
      </c>
      <c r="G132" s="47">
        <f t="shared" si="231"/>
        <v>-0.13207547169811318</v>
      </c>
      <c r="H132" s="47">
        <f t="shared" si="231"/>
        <v>-6.5217391304347783E-2</v>
      </c>
      <c r="I132" s="47">
        <f>+IFERROR(I131/H131-1,"nm")</f>
        <v>-2.3255813953488413E-2</v>
      </c>
      <c r="J132" s="47">
        <f t="shared" ref="J132:N132" si="232">+IFERROR(J131/I131-1,"nm")</f>
        <v>0</v>
      </c>
      <c r="K132" s="47">
        <f t="shared" si="232"/>
        <v>0</v>
      </c>
      <c r="L132" s="47">
        <f t="shared" si="232"/>
        <v>0</v>
      </c>
      <c r="M132" s="47">
        <f t="shared" si="232"/>
        <v>0</v>
      </c>
      <c r="N132" s="47">
        <f t="shared" si="232"/>
        <v>0</v>
      </c>
    </row>
    <row r="133" spans="1:14" x14ac:dyDescent="0.2">
      <c r="A133" s="46" t="s">
        <v>133</v>
      </c>
      <c r="B133" s="47">
        <f t="shared" ref="B133:H133" si="233">+IFERROR(B131/B$21,"nm")</f>
        <v>0</v>
      </c>
      <c r="C133" s="47">
        <f t="shared" si="233"/>
        <v>2.8447575182877268E-3</v>
      </c>
      <c r="D133" s="47">
        <f t="shared" si="233"/>
        <v>3.5488958990536278E-3</v>
      </c>
      <c r="E133" s="47">
        <f t="shared" si="233"/>
        <v>3.7024570851565131E-3</v>
      </c>
      <c r="F133" s="47">
        <f t="shared" si="233"/>
        <v>3.33291409885549E-3</v>
      </c>
      <c r="G133" s="47">
        <f t="shared" si="233"/>
        <v>3.1759182546257938E-3</v>
      </c>
      <c r="H133" s="47">
        <f t="shared" si="233"/>
        <v>2.5030560568135513E-3</v>
      </c>
      <c r="I133" s="47">
        <f>+IFERROR(I131/I$52,"nm")</f>
        <v>3.365654299222694E-3</v>
      </c>
      <c r="J133" s="47">
        <f t="shared" ref="J133:N133" si="234">+IFERROR(J131/J$21,"nm")</f>
        <v>2.2884542036724241E-3</v>
      </c>
      <c r="K133" s="47">
        <f t="shared" si="234"/>
        <v>2.2884542036724241E-3</v>
      </c>
      <c r="L133" s="47">
        <f t="shared" si="234"/>
        <v>2.2884542036724241E-3</v>
      </c>
      <c r="M133" s="47">
        <f t="shared" si="234"/>
        <v>2.2884542036724241E-3</v>
      </c>
      <c r="N133" s="47">
        <f t="shared" si="234"/>
        <v>2.2884542036724241E-3</v>
      </c>
    </row>
    <row r="134" spans="1:14" x14ac:dyDescent="0.2">
      <c r="A134" s="46" t="s">
        <v>140</v>
      </c>
      <c r="B134" s="47" t="str">
        <f t="shared" ref="B134:H134" si="235">+IFERROR(B131/B141,"nm")</f>
        <v>nm</v>
      </c>
      <c r="C134" s="47" t="str">
        <f t="shared" si="235"/>
        <v>nm</v>
      </c>
      <c r="D134" s="47">
        <f t="shared" si="235"/>
        <v>0.1588235294117647</v>
      </c>
      <c r="E134" s="47">
        <f t="shared" si="235"/>
        <v>0.16224188790560473</v>
      </c>
      <c r="F134" s="47">
        <f t="shared" si="235"/>
        <v>0.16257668711656442</v>
      </c>
      <c r="G134" s="47">
        <f t="shared" si="235"/>
        <v>0.1554054054054054</v>
      </c>
      <c r="H134" s="47">
        <f t="shared" si="235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236">+J134</f>
        <v>0.15328467153284672</v>
      </c>
      <c r="L134" s="49">
        <f t="shared" si="236"/>
        <v>0.15328467153284672</v>
      </c>
      <c r="M134" s="49">
        <f t="shared" si="236"/>
        <v>0.15328467153284672</v>
      </c>
      <c r="N134" s="49">
        <f t="shared" si="236"/>
        <v>0.15328467153284672</v>
      </c>
    </row>
    <row r="135" spans="1:14" x14ac:dyDescent="0.2">
      <c r="A135" s="9" t="s">
        <v>134</v>
      </c>
      <c r="B135" s="9">
        <f>+[1]Historicals!B137</f>
        <v>0</v>
      </c>
      <c r="C135" s="9">
        <f>+[1]Historicals!C137</f>
        <v>0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1812</v>
      </c>
      <c r="K135" s="9">
        <f t="shared" ref="K135:N135" si="237">+K128-K131</f>
        <v>1812</v>
      </c>
      <c r="L135" s="9">
        <f t="shared" si="237"/>
        <v>1812</v>
      </c>
      <c r="M135" s="9">
        <f t="shared" si="237"/>
        <v>1812</v>
      </c>
      <c r="N135" s="9">
        <f t="shared" si="237"/>
        <v>1812</v>
      </c>
    </row>
    <row r="136" spans="1:14" x14ac:dyDescent="0.2">
      <c r="A136" s="46" t="s">
        <v>129</v>
      </c>
      <c r="B136" s="47" t="str">
        <f t="shared" ref="B136:H136" si="238">+IFERROR(B135/A135-1,"nm")</f>
        <v>nm</v>
      </c>
      <c r="C136" s="47" t="str">
        <f t="shared" si="238"/>
        <v>nm</v>
      </c>
      <c r="D136" s="47" t="str">
        <f t="shared" si="238"/>
        <v>nm</v>
      </c>
      <c r="E136" s="47">
        <f t="shared" si="238"/>
        <v>0.21326530612244898</v>
      </c>
      <c r="F136" s="47">
        <f t="shared" si="238"/>
        <v>0.11269974768713209</v>
      </c>
      <c r="G136" s="47">
        <f t="shared" si="238"/>
        <v>-0.1050642479213908</v>
      </c>
      <c r="H136" s="47">
        <f t="shared" si="238"/>
        <v>0.29222972972972983</v>
      </c>
      <c r="I136" s="47">
        <f>+IFERROR(I135/H135-1,"nm")</f>
        <v>0.23921568627450984</v>
      </c>
      <c r="J136" s="47">
        <f>+IFERROR(J135/I135-1,"nm")</f>
        <v>-4.4303797468354444E-2</v>
      </c>
      <c r="K136" s="47">
        <f t="shared" ref="K136:N136" si="239">+IFERROR(K135/J135-1,"nm")</f>
        <v>0</v>
      </c>
      <c r="L136" s="47">
        <f t="shared" si="239"/>
        <v>0</v>
      </c>
      <c r="M136" s="47">
        <f t="shared" si="239"/>
        <v>0</v>
      </c>
      <c r="N136" s="47">
        <f t="shared" si="239"/>
        <v>0</v>
      </c>
    </row>
    <row r="137" spans="1:14" x14ac:dyDescent="0.2">
      <c r="A137" s="46" t="s">
        <v>131</v>
      </c>
      <c r="B137" s="47" t="str">
        <f t="shared" ref="B137:H137" si="240">+IFERROR(B135/B$114,"nm")</f>
        <v>nm</v>
      </c>
      <c r="C137" s="47" t="str">
        <f t="shared" si="240"/>
        <v>nm</v>
      </c>
      <c r="D137" s="47">
        <f t="shared" si="240"/>
        <v>0.20688199282246147</v>
      </c>
      <c r="E137" s="47">
        <f t="shared" si="240"/>
        <v>0.23015873015873015</v>
      </c>
      <c r="F137" s="47">
        <f t="shared" si="240"/>
        <v>0.25180814617434338</v>
      </c>
      <c r="G137" s="47">
        <f t="shared" si="240"/>
        <v>0.2354813046937152</v>
      </c>
      <c r="H137" s="47">
        <f t="shared" si="240"/>
        <v>0.28635597978663674</v>
      </c>
      <c r="I137" s="47">
        <f>+IFERROR(I135/I$114,"nm")</f>
        <v>0.31838790931989924</v>
      </c>
      <c r="J137" s="47">
        <f t="shared" ref="J137:N137" si="241">+IFERROR(J135/J$21,"nm")</f>
        <v>9.87304527870103E-2</v>
      </c>
      <c r="K137" s="47">
        <f t="shared" si="241"/>
        <v>9.87304527870103E-2</v>
      </c>
      <c r="L137" s="47">
        <f t="shared" si="241"/>
        <v>9.87304527870103E-2</v>
      </c>
      <c r="M137" s="47">
        <f t="shared" si="241"/>
        <v>9.87304527870103E-2</v>
      </c>
      <c r="N137" s="47">
        <f t="shared" si="241"/>
        <v>9.87304527870103E-2</v>
      </c>
    </row>
    <row r="138" spans="1:14" x14ac:dyDescent="0.2">
      <c r="A138" s="9" t="s">
        <v>135</v>
      </c>
      <c r="B138" s="9">
        <f>+[1]Historicals!B159</f>
        <v>0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242">+K114*K140</f>
        <v>56</v>
      </c>
      <c r="L138" s="48">
        <f t="shared" si="242"/>
        <v>56</v>
      </c>
      <c r="M138" s="48">
        <f t="shared" si="242"/>
        <v>56</v>
      </c>
      <c r="N138" s="48">
        <f t="shared" si="242"/>
        <v>56</v>
      </c>
    </row>
    <row r="139" spans="1:14" x14ac:dyDescent="0.2">
      <c r="A139" s="46" t="s">
        <v>129</v>
      </c>
      <c r="B139" s="47" t="str">
        <f t="shared" ref="B139:H139" si="243">+IFERROR(B138/A138-1,"nm")</f>
        <v>nm</v>
      </c>
      <c r="C139" s="47" t="str">
        <f t="shared" si="243"/>
        <v>nm</v>
      </c>
      <c r="D139" s="47">
        <f t="shared" si="243"/>
        <v>-4.8387096774193505E-2</v>
      </c>
      <c r="E139" s="47">
        <f t="shared" si="243"/>
        <v>-0.16949152542372881</v>
      </c>
      <c r="F139" s="47">
        <f t="shared" si="243"/>
        <v>-4.081632653061229E-2</v>
      </c>
      <c r="G139" s="47">
        <f t="shared" si="243"/>
        <v>-0.12765957446808507</v>
      </c>
      <c r="H139" s="47">
        <f t="shared" si="243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44">+IFERROR(K138/J138-1,"nm")</f>
        <v>0</v>
      </c>
      <c r="L139" s="47">
        <f t="shared" si="244"/>
        <v>0</v>
      </c>
      <c r="M139" s="47">
        <f t="shared" si="244"/>
        <v>0</v>
      </c>
      <c r="N139" s="47">
        <f t="shared" si="244"/>
        <v>0</v>
      </c>
    </row>
    <row r="140" spans="1:14" x14ac:dyDescent="0.2">
      <c r="A140" s="46" t="s">
        <v>133</v>
      </c>
      <c r="B140" s="47" t="str">
        <f t="shared" ref="B140:H140" si="245">+IFERROR(B138/B$114,"nm")</f>
        <v>nm</v>
      </c>
      <c r="C140" s="47" t="str">
        <f t="shared" si="245"/>
        <v>nm</v>
      </c>
      <c r="D140" s="47">
        <f t="shared" si="245"/>
        <v>1.2455140384209416E-2</v>
      </c>
      <c r="E140" s="47">
        <f t="shared" si="245"/>
        <v>9.485094850948509E-3</v>
      </c>
      <c r="F140" s="47">
        <f t="shared" si="245"/>
        <v>8.9455652835934533E-3</v>
      </c>
      <c r="G140" s="47">
        <f t="shared" si="245"/>
        <v>8.1543357199681775E-3</v>
      </c>
      <c r="H140" s="47">
        <f t="shared" si="245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46">+J140</f>
        <v>9.4038623005877411E-3</v>
      </c>
      <c r="L140" s="49">
        <f t="shared" si="246"/>
        <v>9.4038623005877411E-3</v>
      </c>
      <c r="M140" s="49">
        <f t="shared" si="246"/>
        <v>9.4038623005877411E-3</v>
      </c>
      <c r="N140" s="49">
        <f t="shared" si="246"/>
        <v>9.4038623005877411E-3</v>
      </c>
    </row>
    <row r="141" spans="1:14" x14ac:dyDescent="0.2">
      <c r="A141" s="9" t="s">
        <v>141</v>
      </c>
      <c r="B141" s="9">
        <f>+[1]Historicals!B148</f>
        <v>0</v>
      </c>
      <c r="C141" s="9">
        <f>+[1]Historicals!C148</f>
        <v>0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47">+K114*K143</f>
        <v>274</v>
      </c>
      <c r="L141" s="48">
        <f t="shared" si="247"/>
        <v>274</v>
      </c>
      <c r="M141" s="48">
        <f t="shared" si="247"/>
        <v>274</v>
      </c>
      <c r="N141" s="48">
        <f t="shared" si="247"/>
        <v>274</v>
      </c>
    </row>
    <row r="142" spans="1:14" x14ac:dyDescent="0.2">
      <c r="A142" s="46" t="s">
        <v>129</v>
      </c>
      <c r="B142" s="47" t="str">
        <f t="shared" ref="B142:H142" si="248">+IFERROR(B141/A141-1,"nm")</f>
        <v>nm</v>
      </c>
      <c r="C142" s="47" t="str">
        <f t="shared" si="248"/>
        <v>nm</v>
      </c>
      <c r="D142" s="47" t="str">
        <f t="shared" si="248"/>
        <v>nm</v>
      </c>
      <c r="E142" s="47">
        <f t="shared" si="248"/>
        <v>-2.9411764705882248E-3</v>
      </c>
      <c r="F142" s="47">
        <f t="shared" si="248"/>
        <v>-3.8348082595870192E-2</v>
      </c>
      <c r="G142" s="47">
        <f t="shared" si="248"/>
        <v>-9.2024539877300637E-2</v>
      </c>
      <c r="H142" s="47">
        <f t="shared" si="248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49">+K143+K144</f>
        <v>4.6011754827875735E-2</v>
      </c>
      <c r="L142" s="47">
        <f t="shared" si="249"/>
        <v>4.6011754827875735E-2</v>
      </c>
      <c r="M142" s="47">
        <f t="shared" si="249"/>
        <v>4.6011754827875735E-2</v>
      </c>
      <c r="N142" s="47">
        <f t="shared" si="249"/>
        <v>4.6011754827875735E-2</v>
      </c>
    </row>
    <row r="143" spans="1:14" x14ac:dyDescent="0.2">
      <c r="A143" s="46" t="s">
        <v>133</v>
      </c>
      <c r="B143" s="47" t="str">
        <f t="shared" ref="B143:H143" si="250">+IFERROR(B141/B$114,"nm")</f>
        <v>nm</v>
      </c>
      <c r="C143" s="47" t="str">
        <f t="shared" si="250"/>
        <v>nm</v>
      </c>
      <c r="D143" s="47">
        <f t="shared" si="250"/>
        <v>7.1775385264935612E-2</v>
      </c>
      <c r="E143" s="47">
        <f t="shared" si="250"/>
        <v>6.5621370499419282E-2</v>
      </c>
      <c r="F143" s="47">
        <f t="shared" si="250"/>
        <v>6.2047963456414161E-2</v>
      </c>
      <c r="G143" s="47">
        <f t="shared" si="250"/>
        <v>5.88703261734288E-2</v>
      </c>
      <c r="H143" s="47">
        <f t="shared" si="250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51">+J143</f>
        <v>4.6011754827875735E-2</v>
      </c>
      <c r="L143" s="49">
        <f t="shared" si="251"/>
        <v>4.6011754827875735E-2</v>
      </c>
      <c r="M143" s="49">
        <f t="shared" si="251"/>
        <v>4.6011754827875735E-2</v>
      </c>
      <c r="N143" s="49">
        <f t="shared" si="251"/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>
        <f>[1]Historicals!B123</f>
        <v>115</v>
      </c>
      <c r="C145">
        <f>[1]Historicals!C123</f>
        <v>73</v>
      </c>
      <c r="D145">
        <f>[1]Historicals!D123</f>
        <v>73</v>
      </c>
      <c r="E145">
        <f>[1]Historicals!E123</f>
        <v>88</v>
      </c>
      <c r="F145">
        <f>[1]Historicals!F123</f>
        <v>42</v>
      </c>
      <c r="G145">
        <f>[1]Historicals!G123</f>
        <v>30</v>
      </c>
      <c r="H145">
        <f>[1]Historicals!H123</f>
        <v>25</v>
      </c>
      <c r="I145">
        <f>[1]Historicals!I123</f>
        <v>102</v>
      </c>
      <c r="J145" s="9">
        <f>I145</f>
        <v>102</v>
      </c>
      <c r="K145" s="9">
        <f t="shared" ref="K145:N145" si="252">J145</f>
        <v>102</v>
      </c>
      <c r="L145" s="9">
        <f t="shared" si="252"/>
        <v>102</v>
      </c>
      <c r="M145" s="9">
        <f t="shared" si="252"/>
        <v>102</v>
      </c>
      <c r="N145" s="9">
        <f t="shared" si="252"/>
        <v>102</v>
      </c>
    </row>
    <row r="146" spans="1:14" x14ac:dyDescent="0.2">
      <c r="A146" s="44" t="s">
        <v>129</v>
      </c>
      <c r="B146" s="47" t="str">
        <f t="shared" ref="B146:H146" si="253">+IFERROR(B145/A145-1,"nm")</f>
        <v>nm</v>
      </c>
      <c r="C146" s="47">
        <f t="shared" si="253"/>
        <v>-0.36521739130434783</v>
      </c>
      <c r="D146" s="47">
        <f t="shared" si="253"/>
        <v>0</v>
      </c>
      <c r="E146" s="47">
        <f t="shared" si="253"/>
        <v>0.20547945205479445</v>
      </c>
      <c r="F146" s="47">
        <f t="shared" si="253"/>
        <v>-0.52272727272727271</v>
      </c>
      <c r="G146" s="47">
        <f t="shared" si="253"/>
        <v>-0.2857142857142857</v>
      </c>
      <c r="H146" s="47">
        <f t="shared" si="253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54">+IFERROR(K145/J145-1,"nm")</f>
        <v>0</v>
      </c>
      <c r="L146" s="47">
        <f t="shared" si="254"/>
        <v>0</v>
      </c>
      <c r="M146" s="47">
        <f t="shared" si="254"/>
        <v>0</v>
      </c>
      <c r="N146" s="47">
        <f t="shared" si="254"/>
        <v>0</v>
      </c>
    </row>
    <row r="147" spans="1:14" x14ac:dyDescent="0.2">
      <c r="A147" s="9" t="s">
        <v>130</v>
      </c>
      <c r="B147" s="48">
        <f>B154-B150</f>
        <v>-2477</v>
      </c>
      <c r="C147" s="48">
        <f t="shared" ref="C147:I147" si="255">C154-C150</f>
        <v>-2826</v>
      </c>
      <c r="D147" s="48">
        <f t="shared" si="255"/>
        <v>-2910</v>
      </c>
      <c r="E147" s="48">
        <f t="shared" si="255"/>
        <v>-2875</v>
      </c>
      <c r="F147" s="48">
        <f t="shared" si="255"/>
        <v>-3457</v>
      </c>
      <c r="G147" s="48">
        <f t="shared" si="255"/>
        <v>-3682</v>
      </c>
      <c r="H147" s="48">
        <f t="shared" si="255"/>
        <v>-3878</v>
      </c>
      <c r="I147" s="48">
        <f t="shared" si="255"/>
        <v>-4482</v>
      </c>
      <c r="J147" s="48">
        <f>+J145*J149</f>
        <v>-4482</v>
      </c>
      <c r="K147" s="48">
        <f>+K145*K149</f>
        <v>-4482</v>
      </c>
      <c r="L147" s="48">
        <f>+L145*L149</f>
        <v>-4482</v>
      </c>
      <c r="M147" s="48">
        <f>+M145*M149</f>
        <v>-4482</v>
      </c>
      <c r="N147" s="48">
        <f>+N145*N149</f>
        <v>-4482</v>
      </c>
    </row>
    <row r="148" spans="1:14" x14ac:dyDescent="0.2">
      <c r="A148" s="46" t="s">
        <v>129</v>
      </c>
      <c r="B148" s="47" t="str">
        <f t="shared" ref="B148:H148" si="256">+IFERROR(B147/A147-1,"nm")</f>
        <v>nm</v>
      </c>
      <c r="C148" s="47">
        <f t="shared" si="256"/>
        <v>0.14089624545821566</v>
      </c>
      <c r="D148" s="47">
        <f t="shared" si="256"/>
        <v>2.9723991507430991E-2</v>
      </c>
      <c r="E148" s="47">
        <f t="shared" si="256"/>
        <v>-1.2027491408934665E-2</v>
      </c>
      <c r="F148" s="47">
        <f t="shared" si="256"/>
        <v>0.20243478260869563</v>
      </c>
      <c r="G148" s="47">
        <f t="shared" si="256"/>
        <v>6.5085334104715065E-2</v>
      </c>
      <c r="H148" s="47">
        <f t="shared" si="256"/>
        <v>5.323193916349811E-2</v>
      </c>
      <c r="I148" s="47">
        <f>+IFERROR(I147/H147-1,"nm")</f>
        <v>0.15575038679731823</v>
      </c>
      <c r="J148" s="47">
        <f t="shared" ref="J148:N148" si="257">+IFERROR(J147/I147-1,"nm")</f>
        <v>0</v>
      </c>
      <c r="K148" s="47">
        <f t="shared" si="257"/>
        <v>0</v>
      </c>
      <c r="L148" s="47">
        <f t="shared" si="257"/>
        <v>0</v>
      </c>
      <c r="M148" s="47">
        <f t="shared" si="257"/>
        <v>0</v>
      </c>
      <c r="N148" s="47">
        <f t="shared" si="257"/>
        <v>0</v>
      </c>
    </row>
    <row r="149" spans="1:14" x14ac:dyDescent="0.2">
      <c r="A149" s="46" t="s">
        <v>131</v>
      </c>
      <c r="B149" s="47">
        <f t="shared" ref="B149:H149" si="258">+IFERROR(B147/B$145,"nm")</f>
        <v>-21.53913043478261</v>
      </c>
      <c r="C149" s="47">
        <f t="shared" si="258"/>
        <v>-38.712328767123289</v>
      </c>
      <c r="D149" s="47">
        <f t="shared" si="258"/>
        <v>-39.863013698630134</v>
      </c>
      <c r="E149" s="47">
        <f t="shared" si="258"/>
        <v>-32.670454545454547</v>
      </c>
      <c r="F149" s="47">
        <f t="shared" si="258"/>
        <v>-82.30952380952381</v>
      </c>
      <c r="G149" s="47">
        <f t="shared" si="258"/>
        <v>-122.73333333333333</v>
      </c>
      <c r="H149" s="47">
        <f t="shared" si="258"/>
        <v>-155.12</v>
      </c>
      <c r="I149" s="47">
        <f>+IFERROR(I147/I$145,"nm")</f>
        <v>-43.941176470588232</v>
      </c>
      <c r="J149" s="49">
        <f>+I149</f>
        <v>-43.941176470588232</v>
      </c>
      <c r="K149" s="49">
        <f t="shared" ref="K149:N149" si="259">+J149</f>
        <v>-43.941176470588232</v>
      </c>
      <c r="L149" s="49">
        <f t="shared" si="259"/>
        <v>-43.941176470588232</v>
      </c>
      <c r="M149" s="49">
        <f t="shared" si="259"/>
        <v>-43.941176470588232</v>
      </c>
      <c r="N149" s="49">
        <f t="shared" si="259"/>
        <v>-43.941176470588232</v>
      </c>
    </row>
    <row r="150" spans="1:14" x14ac:dyDescent="0.2">
      <c r="A150" s="9" t="s">
        <v>132</v>
      </c>
      <c r="B150" s="9">
        <f>+[1]Historicals!B171</f>
        <v>210</v>
      </c>
      <c r="C150" s="9">
        <f>+[1]Historicals!C171</f>
        <v>230</v>
      </c>
      <c r="D150" s="9">
        <f>+[1]Historicals!D171</f>
        <v>233</v>
      </c>
      <c r="E150" s="9">
        <f>+[1]Historicals!E171</f>
        <v>217</v>
      </c>
      <c r="F150" s="9">
        <f>+[1]Historicals!F171</f>
        <v>195</v>
      </c>
      <c r="G150" s="9">
        <f>+[1]Historicals!G171</f>
        <v>214</v>
      </c>
      <c r="H150" s="9">
        <f>+[1]Historicals!H171</f>
        <v>222</v>
      </c>
      <c r="I150" s="9">
        <f>+[1]Historicals!I171</f>
        <v>220</v>
      </c>
      <c r="J150" s="48">
        <f>+J153*J160</f>
        <v>219.99999999999997</v>
      </c>
      <c r="K150" s="48">
        <f t="shared" ref="K150:N150" si="260">+K153*K160</f>
        <v>219.99999999999997</v>
      </c>
      <c r="L150" s="48">
        <f t="shared" si="260"/>
        <v>219.99999999999997</v>
      </c>
      <c r="M150" s="48">
        <f t="shared" si="260"/>
        <v>219.99999999999997</v>
      </c>
      <c r="N150" s="48">
        <f t="shared" si="260"/>
        <v>219.99999999999997</v>
      </c>
    </row>
    <row r="151" spans="1:14" x14ac:dyDescent="0.2">
      <c r="A151" s="46" t="s">
        <v>129</v>
      </c>
      <c r="B151" s="47" t="str">
        <f t="shared" ref="B151:H151" si="261">+IFERROR(B150/A150-1,"nm")</f>
        <v>nm</v>
      </c>
      <c r="C151" s="47">
        <f t="shared" si="261"/>
        <v>9.5238095238095344E-2</v>
      </c>
      <c r="D151" s="47">
        <f t="shared" si="261"/>
        <v>1.304347826086949E-2</v>
      </c>
      <c r="E151" s="47">
        <f t="shared" si="261"/>
        <v>-6.8669527896995763E-2</v>
      </c>
      <c r="F151" s="47">
        <f t="shared" si="261"/>
        <v>-0.10138248847926268</v>
      </c>
      <c r="G151" s="47">
        <f t="shared" si="261"/>
        <v>9.7435897435897534E-2</v>
      </c>
      <c r="H151" s="47">
        <f t="shared" si="261"/>
        <v>3.7383177570093462E-2</v>
      </c>
      <c r="I151" s="47">
        <f>+IFERROR(I150/H150-1,"nm")</f>
        <v>-9.009009009009028E-3</v>
      </c>
      <c r="J151" s="47">
        <f t="shared" ref="J151:N151" si="262">+IFERROR(J150/I150-1,"nm")</f>
        <v>-1.1102230246251565E-16</v>
      </c>
      <c r="K151" s="47">
        <f t="shared" si="262"/>
        <v>0</v>
      </c>
      <c r="L151" s="47">
        <f t="shared" si="262"/>
        <v>0</v>
      </c>
      <c r="M151" s="47">
        <f t="shared" si="262"/>
        <v>0</v>
      </c>
      <c r="N151" s="47">
        <f t="shared" si="262"/>
        <v>0</v>
      </c>
    </row>
    <row r="152" spans="1:14" x14ac:dyDescent="0.2">
      <c r="A152" s="46" t="s">
        <v>133</v>
      </c>
      <c r="B152" s="47">
        <f t="shared" ref="B152:H152" si="263">+IFERROR(B150/B$21,"nm")</f>
        <v>1.5283842794759825E-2</v>
      </c>
      <c r="C152" s="47">
        <f t="shared" si="263"/>
        <v>1.5578434028718504E-2</v>
      </c>
      <c r="D152" s="47">
        <f t="shared" si="263"/>
        <v>1.5312828601472135E-2</v>
      </c>
      <c r="E152" s="47">
        <f t="shared" si="263"/>
        <v>1.460787613598115E-2</v>
      </c>
      <c r="F152" s="47">
        <f t="shared" si="263"/>
        <v>1.2262608476921143E-2</v>
      </c>
      <c r="G152" s="47">
        <f t="shared" si="263"/>
        <v>1.4774924054128693E-2</v>
      </c>
      <c r="H152" s="47">
        <f t="shared" si="263"/>
        <v>1.2922754525874615E-2</v>
      </c>
      <c r="I152" s="47">
        <f>+IFERROR(I150/I$52,"nm")</f>
        <v>1.7629617757833161E-2</v>
      </c>
      <c r="J152" s="47">
        <f t="shared" ref="J152:N152" si="264">+IFERROR(J150/J$21,"nm")</f>
        <v>1.1987141066855554E-2</v>
      </c>
      <c r="K152" s="47">
        <f t="shared" si="264"/>
        <v>1.1987141066855554E-2</v>
      </c>
      <c r="L152" s="47">
        <f t="shared" si="264"/>
        <v>1.1987141066855554E-2</v>
      </c>
      <c r="M152" s="47">
        <f t="shared" si="264"/>
        <v>1.1987141066855554E-2</v>
      </c>
      <c r="N152" s="47">
        <f t="shared" si="264"/>
        <v>1.1987141066855554E-2</v>
      </c>
    </row>
    <row r="153" spans="1:14" x14ac:dyDescent="0.2">
      <c r="A153" s="46" t="s">
        <v>140</v>
      </c>
      <c r="B153" s="47">
        <f t="shared" ref="B153:H153" si="265">+IFERROR(B150/B160,"nm")</f>
        <v>0.43388429752066116</v>
      </c>
      <c r="C153" s="47">
        <f t="shared" si="265"/>
        <v>0.45009784735812131</v>
      </c>
      <c r="D153" s="47">
        <f t="shared" si="265"/>
        <v>0.43714821763602252</v>
      </c>
      <c r="E153" s="47">
        <f t="shared" si="265"/>
        <v>0.36348408710217756</v>
      </c>
      <c r="F153" s="47">
        <f t="shared" si="265"/>
        <v>0.2932330827067669</v>
      </c>
      <c r="G153" s="47">
        <f t="shared" si="265"/>
        <v>0.25783132530120484</v>
      </c>
      <c r="H153" s="47">
        <f t="shared" si="265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66">+J153</f>
        <v>0.27883396704689478</v>
      </c>
      <c r="L153" s="49">
        <f t="shared" si="266"/>
        <v>0.27883396704689478</v>
      </c>
      <c r="M153" s="49">
        <f t="shared" si="266"/>
        <v>0.27883396704689478</v>
      </c>
      <c r="N153" s="49">
        <f t="shared" si="266"/>
        <v>0.27883396704689478</v>
      </c>
    </row>
    <row r="154" spans="1:14" x14ac:dyDescent="0.2">
      <c r="A154" s="9" t="s">
        <v>134</v>
      </c>
      <c r="B154" s="9">
        <f>+[1]Historicals!B138</f>
        <v>-2267</v>
      </c>
      <c r="C154" s="9">
        <f>+[1]Historicals!C138</f>
        <v>-2596</v>
      </c>
      <c r="D154" s="9">
        <f>+[1]Historicals!D138</f>
        <v>-2677</v>
      </c>
      <c r="E154" s="9">
        <f>+[1]Historicals!E138</f>
        <v>-2658</v>
      </c>
      <c r="F154" s="9">
        <f>+[1]Historicals!F138</f>
        <v>-3262</v>
      </c>
      <c r="G154" s="9">
        <f>+[1]Historicals!G138</f>
        <v>-3468</v>
      </c>
      <c r="H154" s="9">
        <f>+[1]Historicals!H138</f>
        <v>-3656</v>
      </c>
      <c r="I154" s="9">
        <f>+[1]Historicals!I138</f>
        <v>-4262</v>
      </c>
      <c r="J154" s="9">
        <f>+J147-J150</f>
        <v>-4702</v>
      </c>
      <c r="K154" s="9">
        <f t="shared" ref="K154:N154" si="267">+K147-K150</f>
        <v>-4702</v>
      </c>
      <c r="L154" s="9">
        <f t="shared" si="267"/>
        <v>-4702</v>
      </c>
      <c r="M154" s="9">
        <f t="shared" si="267"/>
        <v>-4702</v>
      </c>
      <c r="N154" s="9">
        <f t="shared" si="267"/>
        <v>-4702</v>
      </c>
    </row>
    <row r="155" spans="1:14" x14ac:dyDescent="0.2">
      <c r="A155" s="46" t="s">
        <v>129</v>
      </c>
      <c r="B155" s="47" t="str">
        <f t="shared" ref="B155:H155" si="268">+IFERROR(B154/A154-1,"nm")</f>
        <v>nm</v>
      </c>
      <c r="C155" s="47">
        <f t="shared" si="268"/>
        <v>0.145125716806352</v>
      </c>
      <c r="D155" s="47">
        <f t="shared" si="268"/>
        <v>3.1201848998459125E-2</v>
      </c>
      <c r="E155" s="47">
        <f t="shared" si="268"/>
        <v>-7.097497198356395E-3</v>
      </c>
      <c r="F155" s="47">
        <f t="shared" si="268"/>
        <v>0.22723852520692245</v>
      </c>
      <c r="G155" s="47">
        <f t="shared" si="268"/>
        <v>6.3151440833844275E-2</v>
      </c>
      <c r="H155" s="47">
        <f t="shared" si="268"/>
        <v>5.4209919261822392E-2</v>
      </c>
      <c r="I155" s="47">
        <f>+IFERROR(I154/H154-1,"nm")</f>
        <v>0.16575492341356668</v>
      </c>
      <c r="J155" s="47">
        <f>+IFERROR(J154/I154-1,"nm")</f>
        <v>0.10323791647114033</v>
      </c>
      <c r="K155" s="47">
        <f t="shared" ref="K155:N155" si="269">+IFERROR(K154/J154-1,"nm")</f>
        <v>0</v>
      </c>
      <c r="L155" s="47">
        <f t="shared" si="269"/>
        <v>0</v>
      </c>
      <c r="M155" s="47">
        <f t="shared" si="269"/>
        <v>0</v>
      </c>
      <c r="N155" s="47">
        <f t="shared" si="269"/>
        <v>0</v>
      </c>
    </row>
    <row r="156" spans="1:14" x14ac:dyDescent="0.2">
      <c r="A156" s="46" t="s">
        <v>131</v>
      </c>
      <c r="B156" s="47">
        <f t="shared" ref="B156:G156" si="270">+IFERROR(B154/B$145,"nm")</f>
        <v>-19.713043478260868</v>
      </c>
      <c r="C156" s="47">
        <f t="shared" si="270"/>
        <v>-35.561643835616437</v>
      </c>
      <c r="D156" s="47">
        <f t="shared" si="270"/>
        <v>-36.671232876712331</v>
      </c>
      <c r="E156" s="47">
        <f t="shared" si="270"/>
        <v>-30.204545454545453</v>
      </c>
      <c r="F156" s="47">
        <f t="shared" si="270"/>
        <v>-77.666666666666671</v>
      </c>
      <c r="G156" s="47">
        <f t="shared" si="270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71">+IFERROR(J154/J$21,"nm")</f>
        <v>-0.25619789680161281</v>
      </c>
      <c r="K156" s="47">
        <f t="shared" si="271"/>
        <v>-0.25619789680161281</v>
      </c>
      <c r="L156" s="47">
        <f t="shared" si="271"/>
        <v>-0.25619789680161281</v>
      </c>
      <c r="M156" s="47">
        <f t="shared" si="271"/>
        <v>-0.25619789680161281</v>
      </c>
      <c r="N156" s="47">
        <f t="shared" si="271"/>
        <v>-0.25619789680161281</v>
      </c>
    </row>
    <row r="157" spans="1:14" x14ac:dyDescent="0.2">
      <c r="A157" s="9" t="s">
        <v>135</v>
      </c>
      <c r="B157" s="9">
        <f>+[1]Historicals!B160</f>
        <v>225</v>
      </c>
      <c r="C157" s="9">
        <f>+[1]Historicals!C160</f>
        <v>258</v>
      </c>
      <c r="D157" s="9">
        <f>+[1]Historicals!D160</f>
        <v>278</v>
      </c>
      <c r="E157" s="9">
        <f>+[1]Historicals!E160</f>
        <v>286</v>
      </c>
      <c r="F157" s="9">
        <f>+[1]Historicals!F160</f>
        <v>278</v>
      </c>
      <c r="G157" s="9">
        <f>+[1]Historicals!G160</f>
        <v>438</v>
      </c>
      <c r="H157" s="9">
        <f>+[1]Historicals!H160</f>
        <v>278</v>
      </c>
      <c r="I157" s="9">
        <f>+[1]Historicals!I160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 x14ac:dyDescent="0.2">
      <c r="A158" s="46" t="s">
        <v>129</v>
      </c>
      <c r="B158" s="47" t="str">
        <f t="shared" ref="B158:H158" si="272">+IFERROR(B157/A157-1,"nm")</f>
        <v>nm</v>
      </c>
      <c r="C158" s="47">
        <f t="shared" si="272"/>
        <v>0.14666666666666672</v>
      </c>
      <c r="D158" s="47">
        <f t="shared" si="272"/>
        <v>7.7519379844961156E-2</v>
      </c>
      <c r="E158" s="47">
        <f t="shared" si="272"/>
        <v>2.877697841726623E-2</v>
      </c>
      <c r="F158" s="47">
        <f t="shared" si="272"/>
        <v>-2.7972027972028024E-2</v>
      </c>
      <c r="G158" s="47">
        <f t="shared" si="272"/>
        <v>0.57553956834532372</v>
      </c>
      <c r="H158" s="47">
        <f t="shared" si="272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73">+IFERROR(K157/J157-1,"nm")</f>
        <v>0</v>
      </c>
      <c r="L158" s="47">
        <f t="shared" si="273"/>
        <v>0</v>
      </c>
      <c r="M158" s="47">
        <f t="shared" si="273"/>
        <v>0</v>
      </c>
      <c r="N158" s="47">
        <f t="shared" si="273"/>
        <v>0</v>
      </c>
    </row>
    <row r="159" spans="1:14" x14ac:dyDescent="0.2">
      <c r="A159" s="46" t="s">
        <v>133</v>
      </c>
      <c r="B159" s="47">
        <f t="shared" ref="B159:H159" si="274">+IFERROR(B157/B$145,"nm")</f>
        <v>1.9565217391304348</v>
      </c>
      <c r="C159" s="47">
        <f t="shared" si="274"/>
        <v>3.5342465753424657</v>
      </c>
      <c r="D159" s="47">
        <f t="shared" si="274"/>
        <v>3.8082191780821919</v>
      </c>
      <c r="E159" s="47">
        <f t="shared" si="274"/>
        <v>3.25</v>
      </c>
      <c r="F159" s="47">
        <f t="shared" si="274"/>
        <v>6.6190476190476186</v>
      </c>
      <c r="G159" s="47">
        <f t="shared" si="274"/>
        <v>14.6</v>
      </c>
      <c r="H159" s="47">
        <f t="shared" si="274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75">+J159</f>
        <v>2.1764705882352939</v>
      </c>
      <c r="L159" s="49">
        <f t="shared" si="275"/>
        <v>2.1764705882352939</v>
      </c>
      <c r="M159" s="49">
        <f t="shared" si="275"/>
        <v>2.1764705882352939</v>
      </c>
      <c r="N159" s="49">
        <f t="shared" si="275"/>
        <v>2.1764705882352939</v>
      </c>
    </row>
    <row r="160" spans="1:14" x14ac:dyDescent="0.2">
      <c r="A160" s="9" t="s">
        <v>141</v>
      </c>
      <c r="B160" s="9">
        <f>+[1]Historicals!B149</f>
        <v>484</v>
      </c>
      <c r="C160" s="9">
        <f>+[1]Historicals!C149</f>
        <v>511</v>
      </c>
      <c r="D160" s="9">
        <f>+[1]Historicals!D149</f>
        <v>533</v>
      </c>
      <c r="E160" s="9">
        <f>+[1]Historicals!E149</f>
        <v>597</v>
      </c>
      <c r="F160" s="9">
        <f>+[1]Historicals!F149</f>
        <v>665</v>
      </c>
      <c r="G160" s="9">
        <f>+[1]Historicals!G149</f>
        <v>830</v>
      </c>
      <c r="H160" s="9">
        <f>+[1]Historicals!H149</f>
        <v>780</v>
      </c>
      <c r="I160" s="9">
        <f>+[1]Historicals!I149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 x14ac:dyDescent="0.2">
      <c r="A161" s="46" t="s">
        <v>129</v>
      </c>
      <c r="B161" s="47" t="str">
        <f t="shared" ref="B161:H161" si="276">+IFERROR(B160/A160-1,"nm")</f>
        <v>nm</v>
      </c>
      <c r="C161" s="47">
        <f t="shared" si="276"/>
        <v>5.5785123966942241E-2</v>
      </c>
      <c r="D161" s="47">
        <f t="shared" si="276"/>
        <v>4.3052837573385627E-2</v>
      </c>
      <c r="E161" s="47">
        <f t="shared" si="276"/>
        <v>0.12007504690431525</v>
      </c>
      <c r="F161" s="47">
        <f t="shared" si="276"/>
        <v>0.11390284757118918</v>
      </c>
      <c r="G161" s="47">
        <f t="shared" si="276"/>
        <v>0.24812030075187974</v>
      </c>
      <c r="H161" s="47">
        <f t="shared" si="276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77">+K162+K163</f>
        <v>7.7352941176470589</v>
      </c>
      <c r="L161" s="47">
        <f t="shared" si="277"/>
        <v>7.7352941176470589</v>
      </c>
      <c r="M161" s="47">
        <f t="shared" si="277"/>
        <v>7.7352941176470589</v>
      </c>
      <c r="N161" s="47">
        <f t="shared" si="277"/>
        <v>7.7352941176470589</v>
      </c>
    </row>
    <row r="162" spans="1:14" x14ac:dyDescent="0.2">
      <c r="A162" s="46" t="s">
        <v>133</v>
      </c>
      <c r="B162" s="47">
        <f t="shared" ref="B162:H162" si="278">+IFERROR(B160/B$145,"nm")</f>
        <v>4.2086956521739127</v>
      </c>
      <c r="C162" s="47">
        <f t="shared" si="278"/>
        <v>7</v>
      </c>
      <c r="D162" s="47">
        <f t="shared" si="278"/>
        <v>7.3013698630136989</v>
      </c>
      <c r="E162" s="47">
        <f t="shared" si="278"/>
        <v>6.7840909090909092</v>
      </c>
      <c r="F162" s="47">
        <f t="shared" si="278"/>
        <v>15.833333333333334</v>
      </c>
      <c r="G162" s="47">
        <f t="shared" si="278"/>
        <v>27.666666666666668</v>
      </c>
      <c r="H162" s="47">
        <f t="shared" si="278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79">+J162</f>
        <v>7.7352941176470589</v>
      </c>
      <c r="L162" s="49">
        <f t="shared" si="279"/>
        <v>7.7352941176470589</v>
      </c>
      <c r="M162" s="49">
        <f t="shared" si="279"/>
        <v>7.7352941176470589</v>
      </c>
      <c r="N162" s="49">
        <f t="shared" si="279"/>
        <v>7.7352941176470589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9">
        <f>+[1]Historicals!B125</f>
        <v>1982</v>
      </c>
      <c r="C164" s="9">
        <f>+[1]Historicals!C125</f>
        <v>1955</v>
      </c>
      <c r="D164" s="9">
        <f>+[1]Historicals!D125</f>
        <v>2042</v>
      </c>
      <c r="E164" s="9">
        <f>+[1]Historicals!E125</f>
        <v>1886</v>
      </c>
      <c r="F164" s="9">
        <f>+[1]Historicals!F125</f>
        <v>1906</v>
      </c>
      <c r="G164" s="9">
        <f>+[1]Historicals!G125</f>
        <v>1846</v>
      </c>
      <c r="H164" s="9">
        <f>+[1]Historicals!H125</f>
        <v>2205</v>
      </c>
      <c r="I164" s="9">
        <f>+[1]Historicals!I125</f>
        <v>2346</v>
      </c>
      <c r="J164" s="9">
        <f>+SUM(J166+J170+J174+J178)</f>
        <v>2346</v>
      </c>
      <c r="K164" s="9">
        <f t="shared" ref="K164:N164" si="280">+SUM(K166+K170+K174+K178)</f>
        <v>2346</v>
      </c>
      <c r="L164" s="9">
        <f t="shared" si="280"/>
        <v>2346</v>
      </c>
      <c r="M164" s="9">
        <f t="shared" si="280"/>
        <v>2346</v>
      </c>
      <c r="N164" s="9">
        <f t="shared" si="280"/>
        <v>2346</v>
      </c>
    </row>
    <row r="165" spans="1:14" x14ac:dyDescent="0.2">
      <c r="A165" s="44" t="s">
        <v>129</v>
      </c>
      <c r="B165" s="47" t="str">
        <f t="shared" ref="B165:H165" si="281">+IFERROR(B164/A164-1,"nm")</f>
        <v>nm</v>
      </c>
      <c r="C165" s="47">
        <f t="shared" si="281"/>
        <v>-1.3622603430877955E-2</v>
      </c>
      <c r="D165" s="47">
        <f t="shared" si="281"/>
        <v>4.4501278772378416E-2</v>
      </c>
      <c r="E165" s="47">
        <f t="shared" si="281"/>
        <v>-7.6395690499510338E-2</v>
      </c>
      <c r="F165" s="47">
        <f t="shared" si="281"/>
        <v>1.0604453870625585E-2</v>
      </c>
      <c r="G165" s="47">
        <f t="shared" si="281"/>
        <v>-3.147953830010497E-2</v>
      </c>
      <c r="H165" s="47">
        <f t="shared" si="281"/>
        <v>0.19447453954496208</v>
      </c>
      <c r="I165" s="47">
        <f>+IFERROR(I164/H164-1,"nm")</f>
        <v>6.3945578231292544E-2</v>
      </c>
      <c r="J165" s="47">
        <f t="shared" ref="J165:N165" si="282">+IFERROR(J164/I164-1,"nm")</f>
        <v>0</v>
      </c>
      <c r="K165" s="47">
        <f t="shared" si="282"/>
        <v>0</v>
      </c>
      <c r="L165" s="47">
        <f t="shared" si="282"/>
        <v>0</v>
      </c>
      <c r="M165" s="47">
        <f t="shared" si="282"/>
        <v>0</v>
      </c>
      <c r="N165" s="47">
        <f t="shared" si="282"/>
        <v>0</v>
      </c>
    </row>
    <row r="166" spans="1:14" x14ac:dyDescent="0.2">
      <c r="A166" s="45" t="s">
        <v>113</v>
      </c>
      <c r="B166" s="3">
        <f>+[1]Historicals!B126</f>
        <v>0</v>
      </c>
      <c r="C166" s="3">
        <f>+[1]Historicals!C126</f>
        <v>0</v>
      </c>
      <c r="D166" s="3">
        <f>+[1]Historicals!D126</f>
        <v>0</v>
      </c>
      <c r="E166" s="3">
        <f>+[1]Historicals!E126</f>
        <v>0</v>
      </c>
      <c r="F166" s="3">
        <f>+[1]Historicals!F126</f>
        <v>0</v>
      </c>
      <c r="G166" s="3">
        <f>+[1]Historicals!G126</f>
        <v>0</v>
      </c>
      <c r="H166" s="3">
        <f>+[1]Historicals!H126</f>
        <v>1986</v>
      </c>
      <c r="I166" s="3">
        <f>+[1]Historicals!I126</f>
        <v>2094</v>
      </c>
      <c r="J166" s="3">
        <f>+I166*(1+J167)</f>
        <v>2094</v>
      </c>
      <c r="K166" s="3">
        <f t="shared" ref="K166:N166" si="283">+J166*(1+K167)</f>
        <v>2094</v>
      </c>
      <c r="L166" s="3">
        <f t="shared" si="283"/>
        <v>2094</v>
      </c>
      <c r="M166" s="3">
        <f t="shared" si="283"/>
        <v>2094</v>
      </c>
      <c r="N166" s="3">
        <f t="shared" si="283"/>
        <v>2094</v>
      </c>
    </row>
    <row r="167" spans="1:14" x14ac:dyDescent="0.2">
      <c r="A167" s="44" t="s">
        <v>129</v>
      </c>
      <c r="B167" s="47" t="str">
        <f t="shared" ref="B167:H167" si="284">+IFERROR(B166/A166-1,"nm")</f>
        <v>nm</v>
      </c>
      <c r="C167" s="47" t="str">
        <f t="shared" si="284"/>
        <v>nm</v>
      </c>
      <c r="D167" s="47" t="str">
        <f t="shared" si="284"/>
        <v>nm</v>
      </c>
      <c r="E167" s="47" t="str">
        <f t="shared" si="284"/>
        <v>nm</v>
      </c>
      <c r="F167" s="47" t="str">
        <f t="shared" si="284"/>
        <v>nm</v>
      </c>
      <c r="G167" s="47" t="str">
        <f t="shared" si="284"/>
        <v>nm</v>
      </c>
      <c r="H167" s="47" t="str">
        <f t="shared" si="284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85">+K168+K169</f>
        <v>0</v>
      </c>
      <c r="L167" s="47">
        <f t="shared" si="285"/>
        <v>0</v>
      </c>
      <c r="M167" s="47">
        <f t="shared" si="285"/>
        <v>0</v>
      </c>
      <c r="N167" s="47">
        <f t="shared" si="285"/>
        <v>0</v>
      </c>
    </row>
    <row r="168" spans="1:14" x14ac:dyDescent="0.2">
      <c r="A168" s="44" t="s">
        <v>137</v>
      </c>
      <c r="B168" s="47">
        <f>+[1]Historicals!B335</f>
        <v>0</v>
      </c>
      <c r="C168" s="47">
        <f>+[1]Historicals!C335</f>
        <v>0</v>
      </c>
      <c r="D168" s="47">
        <f>+[1]Historicals!D335</f>
        <v>0</v>
      </c>
      <c r="E168" s="47">
        <f>+[1]Historicals!E335</f>
        <v>0</v>
      </c>
      <c r="F168" s="47">
        <f>+[1]Historicals!F335</f>
        <v>0</v>
      </c>
      <c r="G168" s="47">
        <f>+[1]Historicals!G335</f>
        <v>0</v>
      </c>
      <c r="H168" s="47">
        <f>+[1]Historicals!H335</f>
        <v>0</v>
      </c>
      <c r="I168" s="47">
        <f>+[1]Historicals!I335</f>
        <v>0</v>
      </c>
      <c r="J168" s="49">
        <v>0</v>
      </c>
      <c r="K168" s="49">
        <f t="shared" ref="K168:N169" si="286">+J168</f>
        <v>0</v>
      </c>
      <c r="L168" s="49">
        <f t="shared" si="286"/>
        <v>0</v>
      </c>
      <c r="M168" s="49">
        <f t="shared" si="286"/>
        <v>0</v>
      </c>
      <c r="N168" s="49">
        <f t="shared" si="286"/>
        <v>0</v>
      </c>
    </row>
    <row r="169" spans="1:14" x14ac:dyDescent="0.2">
      <c r="A169" s="44" t="s">
        <v>138</v>
      </c>
      <c r="B169" s="47" t="str">
        <f t="shared" ref="B169:H169" si="287">+IFERROR(B167-B168,"nm")</f>
        <v>nm</v>
      </c>
      <c r="C169" s="47" t="str">
        <f t="shared" si="287"/>
        <v>nm</v>
      </c>
      <c r="D169" s="47" t="str">
        <f t="shared" si="287"/>
        <v>nm</v>
      </c>
      <c r="E169" s="47" t="str">
        <f t="shared" si="287"/>
        <v>nm</v>
      </c>
      <c r="F169" s="47" t="str">
        <f t="shared" si="287"/>
        <v>nm</v>
      </c>
      <c r="G169" s="47" t="str">
        <f t="shared" si="287"/>
        <v>nm</v>
      </c>
      <c r="H169" s="47" t="str">
        <f t="shared" si="287"/>
        <v>nm</v>
      </c>
      <c r="I169" s="47">
        <f>+IFERROR(I167-I168,"nm")</f>
        <v>5.4380664652567967E-2</v>
      </c>
      <c r="J169" s="49">
        <v>0</v>
      </c>
      <c r="K169" s="49">
        <f t="shared" si="286"/>
        <v>0</v>
      </c>
      <c r="L169" s="49">
        <f t="shared" si="286"/>
        <v>0</v>
      </c>
      <c r="M169" s="49">
        <f t="shared" si="286"/>
        <v>0</v>
      </c>
      <c r="N169" s="49">
        <f t="shared" si="286"/>
        <v>0</v>
      </c>
    </row>
    <row r="170" spans="1:14" x14ac:dyDescent="0.2">
      <c r="A170" s="45" t="s">
        <v>114</v>
      </c>
      <c r="B170" s="3">
        <f>+[1]Historicals!B127</f>
        <v>0</v>
      </c>
      <c r="C170" s="3">
        <f>+[1]Historicals!C127</f>
        <v>0</v>
      </c>
      <c r="D170" s="3">
        <f>+[1]Historicals!D127</f>
        <v>0</v>
      </c>
      <c r="E170" s="3">
        <f>+[1]Historicals!E127</f>
        <v>0</v>
      </c>
      <c r="F170" s="3">
        <f>+[1]Historicals!F127</f>
        <v>0</v>
      </c>
      <c r="G170" s="3">
        <f>+[1]Historicals!G127</f>
        <v>0</v>
      </c>
      <c r="H170" s="3">
        <f>+[1]Historicals!H127</f>
        <v>104</v>
      </c>
      <c r="I170" s="3">
        <f>+[1]Historicals!I127</f>
        <v>103</v>
      </c>
      <c r="J170" s="3">
        <f>+I170*(1+J171)</f>
        <v>103</v>
      </c>
      <c r="K170" s="3">
        <f t="shared" ref="K170:N170" si="288">+J170*(1+K171)</f>
        <v>103</v>
      </c>
      <c r="L170" s="3">
        <f t="shared" si="288"/>
        <v>103</v>
      </c>
      <c r="M170" s="3">
        <f t="shared" si="288"/>
        <v>103</v>
      </c>
      <c r="N170" s="3">
        <f t="shared" si="288"/>
        <v>103</v>
      </c>
    </row>
    <row r="171" spans="1:14" x14ac:dyDescent="0.2">
      <c r="A171" s="44" t="s">
        <v>129</v>
      </c>
      <c r="B171" s="47" t="str">
        <f t="shared" ref="B171:H171" si="289">+IFERROR(B170/A170-1,"nm")</f>
        <v>nm</v>
      </c>
      <c r="C171" s="47" t="str">
        <f t="shared" si="289"/>
        <v>nm</v>
      </c>
      <c r="D171" s="47" t="str">
        <f t="shared" si="289"/>
        <v>nm</v>
      </c>
      <c r="E171" s="47" t="str">
        <f t="shared" si="289"/>
        <v>nm</v>
      </c>
      <c r="F171" s="47" t="str">
        <f t="shared" si="289"/>
        <v>nm</v>
      </c>
      <c r="G171" s="47" t="str">
        <f t="shared" si="289"/>
        <v>nm</v>
      </c>
      <c r="H171" s="47" t="str">
        <f t="shared" si="289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90">+K172+K173</f>
        <v>0</v>
      </c>
      <c r="L171" s="47">
        <f t="shared" si="290"/>
        <v>0</v>
      </c>
      <c r="M171" s="47">
        <f t="shared" si="290"/>
        <v>0</v>
      </c>
      <c r="N171" s="47">
        <f t="shared" si="290"/>
        <v>0</v>
      </c>
    </row>
    <row r="172" spans="1:14" x14ac:dyDescent="0.2">
      <c r="A172" s="44" t="s">
        <v>137</v>
      </c>
      <c r="B172" s="47">
        <f>+[1]Historicals!B339</f>
        <v>0</v>
      </c>
      <c r="C172" s="47">
        <f>+[1]Historicals!C339</f>
        <v>0</v>
      </c>
      <c r="D172" s="47">
        <f>+[1]Historicals!D339</f>
        <v>0</v>
      </c>
      <c r="E172" s="47">
        <f>+[1]Historicals!E339</f>
        <v>0</v>
      </c>
      <c r="F172" s="47">
        <f>+[1]Historicals!F339</f>
        <v>0</v>
      </c>
      <c r="G172" s="47">
        <f>+[1]Historicals!G339</f>
        <v>0</v>
      </c>
      <c r="H172" s="47">
        <f>+[1]Historicals!H339</f>
        <v>0</v>
      </c>
      <c r="I172" s="47">
        <f>+[1]Historicals!I339</f>
        <v>0</v>
      </c>
      <c r="J172" s="49">
        <v>0</v>
      </c>
      <c r="K172" s="49">
        <f t="shared" ref="K172:N173" si="291">+J172</f>
        <v>0</v>
      </c>
      <c r="L172" s="49">
        <f t="shared" si="291"/>
        <v>0</v>
      </c>
      <c r="M172" s="49">
        <f t="shared" si="291"/>
        <v>0</v>
      </c>
      <c r="N172" s="49">
        <f t="shared" si="291"/>
        <v>0</v>
      </c>
    </row>
    <row r="173" spans="1:14" x14ac:dyDescent="0.2">
      <c r="A173" s="44" t="s">
        <v>138</v>
      </c>
      <c r="B173" s="47" t="str">
        <f t="shared" ref="B173:H173" si="292">+IFERROR(B171-B172,"nm")</f>
        <v>nm</v>
      </c>
      <c r="C173" s="47" t="str">
        <f t="shared" si="292"/>
        <v>nm</v>
      </c>
      <c r="D173" s="47" t="str">
        <f t="shared" si="292"/>
        <v>nm</v>
      </c>
      <c r="E173" s="47" t="str">
        <f t="shared" si="292"/>
        <v>nm</v>
      </c>
      <c r="F173" s="47" t="str">
        <f t="shared" si="292"/>
        <v>nm</v>
      </c>
      <c r="G173" s="47" t="str">
        <f t="shared" si="292"/>
        <v>nm</v>
      </c>
      <c r="H173" s="47" t="str">
        <f t="shared" si="292"/>
        <v>nm</v>
      </c>
      <c r="I173" s="47">
        <f>+IFERROR(I171-I172,"nm")</f>
        <v>-9.6153846153845812E-3</v>
      </c>
      <c r="J173" s="49">
        <v>0</v>
      </c>
      <c r="K173" s="49">
        <f t="shared" si="291"/>
        <v>0</v>
      </c>
      <c r="L173" s="49">
        <f t="shared" si="291"/>
        <v>0</v>
      </c>
      <c r="M173" s="49">
        <f t="shared" si="291"/>
        <v>0</v>
      </c>
      <c r="N173" s="49">
        <f t="shared" si="291"/>
        <v>0</v>
      </c>
    </row>
    <row r="174" spans="1:14" x14ac:dyDescent="0.2">
      <c r="A174" s="45" t="s">
        <v>115</v>
      </c>
      <c r="B174" s="3">
        <f>+[1]Historicals!B128</f>
        <v>0</v>
      </c>
      <c r="C174" s="3">
        <f>+[1]Historicals!C128</f>
        <v>0</v>
      </c>
      <c r="D174" s="3">
        <f>+[1]Historicals!D128</f>
        <v>0</v>
      </c>
      <c r="E174" s="3">
        <f>+[1]Historicals!E128</f>
        <v>0</v>
      </c>
      <c r="F174" s="3">
        <f>+[1]Historicals!F128</f>
        <v>0</v>
      </c>
      <c r="G174" s="3">
        <f>+[1]Historicals!G128</f>
        <v>0</v>
      </c>
      <c r="H174" s="3">
        <f>+[1]Historicals!H128</f>
        <v>29</v>
      </c>
      <c r="I174" s="3">
        <f>+[1]Historicals!I128</f>
        <v>26</v>
      </c>
      <c r="J174" s="3">
        <f>+I174*(1+J175)</f>
        <v>26</v>
      </c>
      <c r="K174" s="3">
        <f t="shared" ref="K174:N174" si="293">+J174*(1+K175)</f>
        <v>26</v>
      </c>
      <c r="L174" s="3">
        <f t="shared" si="293"/>
        <v>26</v>
      </c>
      <c r="M174" s="3">
        <f t="shared" si="293"/>
        <v>26</v>
      </c>
      <c r="N174" s="3">
        <f t="shared" si="293"/>
        <v>26</v>
      </c>
    </row>
    <row r="175" spans="1:14" x14ac:dyDescent="0.2">
      <c r="A175" s="44" t="s">
        <v>129</v>
      </c>
      <c r="B175" s="47" t="str">
        <f t="shared" ref="B175:H175" si="294">+IFERROR(B174/A174-1,"nm")</f>
        <v>nm</v>
      </c>
      <c r="C175" s="47" t="str">
        <f t="shared" si="294"/>
        <v>nm</v>
      </c>
      <c r="D175" s="47" t="str">
        <f t="shared" si="294"/>
        <v>nm</v>
      </c>
      <c r="E175" s="47" t="str">
        <f t="shared" si="294"/>
        <v>nm</v>
      </c>
      <c r="F175" s="47" t="str">
        <f t="shared" si="294"/>
        <v>nm</v>
      </c>
      <c r="G175" s="47" t="str">
        <f t="shared" si="294"/>
        <v>nm</v>
      </c>
      <c r="H175" s="47" t="str">
        <f t="shared" si="294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95">+K176+K177</f>
        <v>0</v>
      </c>
      <c r="L175" s="47">
        <f t="shared" si="295"/>
        <v>0</v>
      </c>
      <c r="M175" s="47">
        <f t="shared" si="295"/>
        <v>0</v>
      </c>
      <c r="N175" s="47">
        <f t="shared" si="295"/>
        <v>0</v>
      </c>
    </row>
    <row r="176" spans="1:14" x14ac:dyDescent="0.2">
      <c r="A176" s="44" t="s">
        <v>137</v>
      </c>
      <c r="B176" s="47">
        <f>+[1]Historicals!B337</f>
        <v>0</v>
      </c>
      <c r="C176" s="47">
        <f>+[1]Historicals!C337</f>
        <v>0</v>
      </c>
      <c r="D176" s="47">
        <f>+[1]Historicals!D337</f>
        <v>0</v>
      </c>
      <c r="E176" s="47">
        <f>+[1]Historicals!E337</f>
        <v>0</v>
      </c>
      <c r="F176" s="47">
        <f>+[1]Historicals!F337</f>
        <v>0</v>
      </c>
      <c r="G176" s="47">
        <f>+[1]Historicals!G337</f>
        <v>0</v>
      </c>
      <c r="H176" s="47">
        <f>+[1]Historicals!H337</f>
        <v>0</v>
      </c>
      <c r="I176" s="47">
        <f>+[1]Historicals!I337</f>
        <v>0</v>
      </c>
      <c r="J176" s="49">
        <v>0</v>
      </c>
      <c r="K176" s="49">
        <f t="shared" ref="K176:N177" si="296">+J176</f>
        <v>0</v>
      </c>
      <c r="L176" s="49">
        <f t="shared" si="296"/>
        <v>0</v>
      </c>
      <c r="M176" s="49">
        <f t="shared" si="296"/>
        <v>0</v>
      </c>
      <c r="N176" s="49">
        <f t="shared" si="296"/>
        <v>0</v>
      </c>
    </row>
    <row r="177" spans="1:14" x14ac:dyDescent="0.2">
      <c r="A177" s="44" t="s">
        <v>138</v>
      </c>
      <c r="B177" s="47" t="str">
        <f t="shared" ref="B177:H177" si="297">+IFERROR(B175-B176,"nm")</f>
        <v>nm</v>
      </c>
      <c r="C177" s="47" t="str">
        <f t="shared" si="297"/>
        <v>nm</v>
      </c>
      <c r="D177" s="47" t="str">
        <f t="shared" si="297"/>
        <v>nm</v>
      </c>
      <c r="E177" s="47" t="str">
        <f t="shared" si="297"/>
        <v>nm</v>
      </c>
      <c r="F177" s="47" t="str">
        <f t="shared" si="297"/>
        <v>nm</v>
      </c>
      <c r="G177" s="47" t="str">
        <f t="shared" si="297"/>
        <v>nm</v>
      </c>
      <c r="H177" s="47" t="str">
        <f t="shared" si="297"/>
        <v>nm</v>
      </c>
      <c r="I177" s="47">
        <f>+IFERROR(I175-I176,"nm")</f>
        <v>-0.10344827586206895</v>
      </c>
      <c r="J177" s="49">
        <v>0</v>
      </c>
      <c r="K177" s="49">
        <f t="shared" si="296"/>
        <v>0</v>
      </c>
      <c r="L177" s="49">
        <f t="shared" si="296"/>
        <v>0</v>
      </c>
      <c r="M177" s="49">
        <f t="shared" si="296"/>
        <v>0</v>
      </c>
      <c r="N177" s="49">
        <f t="shared" si="296"/>
        <v>0</v>
      </c>
    </row>
    <row r="178" spans="1:14" x14ac:dyDescent="0.2">
      <c r="A178" s="45" t="s">
        <v>121</v>
      </c>
      <c r="B178" s="3">
        <f>+[1]Historicals!B129</f>
        <v>0</v>
      </c>
      <c r="C178" s="3">
        <f>+[1]Historicals!C129</f>
        <v>0</v>
      </c>
      <c r="D178" s="3">
        <f>+[1]Historicals!D129</f>
        <v>0</v>
      </c>
      <c r="E178" s="3">
        <f>+[1]Historicals!E129</f>
        <v>0</v>
      </c>
      <c r="F178" s="3">
        <f>+[1]Historicals!F129</f>
        <v>0</v>
      </c>
      <c r="G178" s="3">
        <f>+[1]Historicals!G129</f>
        <v>0</v>
      </c>
      <c r="H178" s="3">
        <f>+[1]Historicals!H129</f>
        <v>86</v>
      </c>
      <c r="I178" s="3">
        <f>+[1]Historicals!I129</f>
        <v>123</v>
      </c>
      <c r="J178" s="3">
        <f>+I178*(1+J179)</f>
        <v>123</v>
      </c>
      <c r="K178" s="3">
        <f t="shared" ref="K178:N178" si="298">+J178*(1+K179)</f>
        <v>123</v>
      </c>
      <c r="L178" s="3">
        <f t="shared" si="298"/>
        <v>123</v>
      </c>
      <c r="M178" s="3">
        <f t="shared" si="298"/>
        <v>123</v>
      </c>
      <c r="N178" s="3">
        <f t="shared" si="298"/>
        <v>123</v>
      </c>
    </row>
    <row r="179" spans="1:14" x14ac:dyDescent="0.2">
      <c r="A179" s="44" t="s">
        <v>129</v>
      </c>
      <c r="B179" s="47" t="str">
        <f t="shared" ref="B179:H179" si="299">+IFERROR(B178/A178-1,"nm")</f>
        <v>nm</v>
      </c>
      <c r="C179" s="47" t="str">
        <f t="shared" si="299"/>
        <v>nm</v>
      </c>
      <c r="D179" s="47" t="str">
        <f t="shared" si="299"/>
        <v>nm</v>
      </c>
      <c r="E179" s="47" t="str">
        <f t="shared" si="299"/>
        <v>nm</v>
      </c>
      <c r="F179" s="47" t="str">
        <f t="shared" si="299"/>
        <v>nm</v>
      </c>
      <c r="G179" s="47" t="str">
        <f t="shared" si="299"/>
        <v>nm</v>
      </c>
      <c r="H179" s="47" t="str">
        <f t="shared" si="299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300">+K180+K181</f>
        <v>0</v>
      </c>
      <c r="L179" s="47">
        <f t="shared" si="300"/>
        <v>0</v>
      </c>
      <c r="M179" s="47">
        <f t="shared" si="300"/>
        <v>0</v>
      </c>
      <c r="N179" s="47">
        <f t="shared" si="300"/>
        <v>0</v>
      </c>
    </row>
    <row r="180" spans="1:14" x14ac:dyDescent="0.2">
      <c r="A180" s="44" t="s">
        <v>137</v>
      </c>
      <c r="B180" s="47">
        <f>+[1]Historicals!B341</f>
        <v>0</v>
      </c>
      <c r="C180" s="47">
        <f>+[1]Historicals!C341</f>
        <v>0</v>
      </c>
      <c r="D180" s="47">
        <f>+[1]Historicals!D341</f>
        <v>0</v>
      </c>
      <c r="E180" s="47">
        <f>+[1]Historicals!E341</f>
        <v>0</v>
      </c>
      <c r="F180" s="47">
        <f>+[1]Historicals!F341</f>
        <v>0</v>
      </c>
      <c r="G180" s="47">
        <f>+[1]Historicals!G341</f>
        <v>0</v>
      </c>
      <c r="H180" s="47">
        <f>+[1]Historicals!H341</f>
        <v>0</v>
      </c>
      <c r="I180" s="47">
        <f>+[1]Historicals!I341</f>
        <v>0</v>
      </c>
      <c r="J180" s="49">
        <v>0</v>
      </c>
      <c r="K180" s="49">
        <f t="shared" ref="K180:N181" si="301">+J180</f>
        <v>0</v>
      </c>
      <c r="L180" s="49">
        <f t="shared" si="301"/>
        <v>0</v>
      </c>
      <c r="M180" s="49">
        <f t="shared" si="301"/>
        <v>0</v>
      </c>
      <c r="N180" s="49">
        <f t="shared" si="301"/>
        <v>0</v>
      </c>
    </row>
    <row r="181" spans="1:14" x14ac:dyDescent="0.2">
      <c r="A181" s="44" t="s">
        <v>138</v>
      </c>
      <c r="B181" s="47" t="str">
        <f t="shared" ref="B181:H181" si="302">+IFERROR(B179-B180,"nm")</f>
        <v>nm</v>
      </c>
      <c r="C181" s="47" t="str">
        <f t="shared" si="302"/>
        <v>nm</v>
      </c>
      <c r="D181" s="47" t="str">
        <f t="shared" si="302"/>
        <v>nm</v>
      </c>
      <c r="E181" s="47" t="str">
        <f t="shared" si="302"/>
        <v>nm</v>
      </c>
      <c r="F181" s="47" t="str">
        <f t="shared" si="302"/>
        <v>nm</v>
      </c>
      <c r="G181" s="47" t="str">
        <f t="shared" si="302"/>
        <v>nm</v>
      </c>
      <c r="H181" s="47" t="str">
        <f t="shared" si="302"/>
        <v>nm</v>
      </c>
      <c r="I181" s="47">
        <f>+IFERROR(I179-I180,"nm")</f>
        <v>0.43023255813953498</v>
      </c>
      <c r="J181" s="49">
        <v>0</v>
      </c>
      <c r="K181" s="49">
        <f t="shared" si="301"/>
        <v>0</v>
      </c>
      <c r="L181" s="49">
        <f t="shared" si="301"/>
        <v>0</v>
      </c>
      <c r="M181" s="49">
        <f t="shared" si="301"/>
        <v>0</v>
      </c>
      <c r="N181" s="49">
        <f t="shared" si="301"/>
        <v>0</v>
      </c>
    </row>
    <row r="182" spans="1:14" x14ac:dyDescent="0.2">
      <c r="A182" s="9" t="s">
        <v>130</v>
      </c>
      <c r="B182" s="48">
        <f>+B189-B185</f>
        <v>499</v>
      </c>
      <c r="C182" s="48">
        <f t="shared" ref="C182:I182" si="303">+C189-C185</f>
        <v>460</v>
      </c>
      <c r="D182" s="48">
        <f t="shared" si="303"/>
        <v>449</v>
      </c>
      <c r="E182" s="48">
        <f t="shared" si="303"/>
        <v>277</v>
      </c>
      <c r="F182" s="48">
        <f t="shared" si="303"/>
        <v>272</v>
      </c>
      <c r="G182" s="48">
        <f t="shared" si="303"/>
        <v>272</v>
      </c>
      <c r="H182" s="48">
        <f t="shared" si="303"/>
        <v>517</v>
      </c>
      <c r="I182" s="48">
        <f t="shared" si="303"/>
        <v>647</v>
      </c>
      <c r="J182" s="48">
        <f>+J164*J184</f>
        <v>647</v>
      </c>
      <c r="K182" s="48">
        <f>+K164*K184</f>
        <v>647</v>
      </c>
      <c r="L182" s="48">
        <f>+L164*L184</f>
        <v>647</v>
      </c>
      <c r="M182" s="48">
        <f>+M164*M184</f>
        <v>647</v>
      </c>
      <c r="N182" s="48">
        <f>+N164*N184</f>
        <v>647</v>
      </c>
    </row>
    <row r="183" spans="1:14" x14ac:dyDescent="0.2">
      <c r="A183" s="46" t="s">
        <v>129</v>
      </c>
      <c r="B183" s="47" t="str">
        <f t="shared" ref="B183:H183" si="304">+IFERROR(B182/A182-1,"nm")</f>
        <v>nm</v>
      </c>
      <c r="C183" s="47">
        <f t="shared" si="304"/>
        <v>-7.8156312625250468E-2</v>
      </c>
      <c r="D183" s="47">
        <f t="shared" si="304"/>
        <v>-2.3913043478260843E-2</v>
      </c>
      <c r="E183" s="47">
        <f t="shared" si="304"/>
        <v>-0.38307349665924273</v>
      </c>
      <c r="F183" s="47">
        <f t="shared" si="304"/>
        <v>-1.8050541516245522E-2</v>
      </c>
      <c r="G183" s="47">
        <f t="shared" si="304"/>
        <v>0</v>
      </c>
      <c r="H183" s="47">
        <f t="shared" si="304"/>
        <v>0.90073529411764697</v>
      </c>
      <c r="I183" s="47">
        <f>+IFERROR(I182/H182-1,"nm")</f>
        <v>0.25145067698259194</v>
      </c>
      <c r="J183" s="47">
        <f t="shared" ref="J183:N183" si="305">+IFERROR(J182/I182-1,"nm")</f>
        <v>0</v>
      </c>
      <c r="K183" s="47">
        <f t="shared" si="305"/>
        <v>0</v>
      </c>
      <c r="L183" s="47">
        <f t="shared" si="305"/>
        <v>0</v>
      </c>
      <c r="M183" s="47">
        <f t="shared" si="305"/>
        <v>0</v>
      </c>
      <c r="N183" s="47">
        <f t="shared" si="305"/>
        <v>0</v>
      </c>
    </row>
    <row r="184" spans="1:14" x14ac:dyDescent="0.2">
      <c r="A184" s="46" t="s">
        <v>131</v>
      </c>
      <c r="B184" s="47">
        <f t="shared" ref="B184:H184" si="306">+IFERROR(B182/B$164,"nm")</f>
        <v>0.25176589303733604</v>
      </c>
      <c r="C184" s="47">
        <f t="shared" si="306"/>
        <v>0.23529411764705882</v>
      </c>
      <c r="D184" s="47">
        <f t="shared" si="306"/>
        <v>0.2198824681684623</v>
      </c>
      <c r="E184" s="47">
        <f t="shared" si="306"/>
        <v>0.14687168610816542</v>
      </c>
      <c r="F184" s="47">
        <f t="shared" si="306"/>
        <v>0.14270724029380902</v>
      </c>
      <c r="G184" s="47">
        <f t="shared" si="306"/>
        <v>0.14734561213434452</v>
      </c>
      <c r="H184" s="47">
        <f t="shared" si="306"/>
        <v>0.23446712018140589</v>
      </c>
      <c r="I184" s="47">
        <f>+IFERROR(I182/I$164,"nm")</f>
        <v>0.27578857630008524</v>
      </c>
      <c r="J184" s="49">
        <f>+I184</f>
        <v>0.27578857630008524</v>
      </c>
      <c r="K184" s="49">
        <f t="shared" ref="K184:N184" si="307">+J184</f>
        <v>0.27578857630008524</v>
      </c>
      <c r="L184" s="49">
        <f t="shared" si="307"/>
        <v>0.27578857630008524</v>
      </c>
      <c r="M184" s="49">
        <f t="shared" si="307"/>
        <v>0.27578857630008524</v>
      </c>
      <c r="N184" s="49">
        <f t="shared" si="307"/>
        <v>0.27578857630008524</v>
      </c>
    </row>
    <row r="185" spans="1:14" x14ac:dyDescent="0.2">
      <c r="A185" s="9" t="s">
        <v>132</v>
      </c>
      <c r="B185" s="9">
        <f>+[1]Historicals!B173</f>
        <v>18</v>
      </c>
      <c r="C185" s="9">
        <f>+[1]Historicals!C173</f>
        <v>27</v>
      </c>
      <c r="D185" s="9">
        <f>+[1]Historicals!D173</f>
        <v>28</v>
      </c>
      <c r="E185" s="9">
        <f>+[1]Historicals!E173</f>
        <v>33</v>
      </c>
      <c r="F185" s="9">
        <f>+[1]Historicals!F173</f>
        <v>31</v>
      </c>
      <c r="G185" s="9">
        <f>+[1]Historicals!G173</f>
        <v>25</v>
      </c>
      <c r="H185" s="9">
        <f>+[1]Historicals!H173</f>
        <v>26</v>
      </c>
      <c r="I185" s="9">
        <f>+[1]Historicals!I173</f>
        <v>22</v>
      </c>
      <c r="J185" s="48">
        <f>+J188*J195</f>
        <v>22</v>
      </c>
      <c r="K185" s="48">
        <f t="shared" ref="K185:N185" si="308">+K188*K195</f>
        <v>22</v>
      </c>
      <c r="L185" s="48">
        <f t="shared" si="308"/>
        <v>22</v>
      </c>
      <c r="M185" s="48">
        <f t="shared" si="308"/>
        <v>22</v>
      </c>
      <c r="N185" s="48">
        <f t="shared" si="308"/>
        <v>22</v>
      </c>
    </row>
    <row r="186" spans="1:14" x14ac:dyDescent="0.2">
      <c r="A186" s="46" t="s">
        <v>129</v>
      </c>
      <c r="B186" s="47" t="str">
        <f t="shared" ref="B186:H186" si="309">+IFERROR(B185/A185-1,"nm")</f>
        <v>nm</v>
      </c>
      <c r="C186" s="47">
        <f t="shared" si="309"/>
        <v>0.5</v>
      </c>
      <c r="D186" s="47">
        <f t="shared" si="309"/>
        <v>3.7037037037036979E-2</v>
      </c>
      <c r="E186" s="47">
        <f t="shared" si="309"/>
        <v>0.1785714285714286</v>
      </c>
      <c r="F186" s="47">
        <f t="shared" si="309"/>
        <v>-6.0606060606060552E-2</v>
      </c>
      <c r="G186" s="47">
        <f t="shared" si="309"/>
        <v>-0.19354838709677424</v>
      </c>
      <c r="H186" s="47">
        <f t="shared" si="309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310">+IFERROR(K185/J185-1,"nm")</f>
        <v>0</v>
      </c>
      <c r="L186" s="47">
        <f t="shared" si="310"/>
        <v>0</v>
      </c>
      <c r="M186" s="47">
        <f t="shared" si="310"/>
        <v>0</v>
      </c>
      <c r="N186" s="47">
        <f t="shared" si="310"/>
        <v>0</v>
      </c>
    </row>
    <row r="187" spans="1:14" x14ac:dyDescent="0.2">
      <c r="A187" s="46" t="s">
        <v>133</v>
      </c>
      <c r="B187" s="47">
        <f t="shared" ref="B187:H187" si="311">+IFERROR(B185/B$21,"nm")</f>
        <v>1.3100436681222707E-3</v>
      </c>
      <c r="C187" s="47">
        <f t="shared" si="311"/>
        <v>1.8287726903278244E-3</v>
      </c>
      <c r="D187" s="47">
        <f t="shared" si="311"/>
        <v>1.840168243953733E-3</v>
      </c>
      <c r="E187" s="47">
        <f t="shared" si="311"/>
        <v>2.2214742510939076E-3</v>
      </c>
      <c r="F187" s="47">
        <f t="shared" si="311"/>
        <v>1.949440321972079E-3</v>
      </c>
      <c r="G187" s="47">
        <f t="shared" si="311"/>
        <v>1.7260425296879314E-3</v>
      </c>
      <c r="H187" s="47">
        <f t="shared" si="311"/>
        <v>1.5134757552826125E-3</v>
      </c>
      <c r="I187" s="47">
        <f>+IFERROR(I185/I$21,"nm")</f>
        <v>1.1987141066855556E-3</v>
      </c>
      <c r="J187" s="47">
        <f t="shared" ref="J187:N187" si="312">+IFERROR(J185/J$21,"nm")</f>
        <v>1.1987141066855556E-3</v>
      </c>
      <c r="K187" s="47">
        <f t="shared" si="312"/>
        <v>1.1987141066855556E-3</v>
      </c>
      <c r="L187" s="47">
        <f t="shared" si="312"/>
        <v>1.1987141066855556E-3</v>
      </c>
      <c r="M187" s="47">
        <f t="shared" si="312"/>
        <v>1.1987141066855556E-3</v>
      </c>
      <c r="N187" s="47">
        <f t="shared" si="312"/>
        <v>1.1987141066855556E-3</v>
      </c>
    </row>
    <row r="188" spans="1:14" x14ac:dyDescent="0.2">
      <c r="A188" s="46" t="s">
        <v>140</v>
      </c>
      <c r="B188" s="47">
        <f t="shared" ref="B188:H188" si="313">+IFERROR(B185/B195,"nm")</f>
        <v>0.14754098360655737</v>
      </c>
      <c r="C188" s="47">
        <f t="shared" si="313"/>
        <v>0.216</v>
      </c>
      <c r="D188" s="47">
        <f t="shared" si="313"/>
        <v>0.224</v>
      </c>
      <c r="E188" s="47">
        <f t="shared" si="313"/>
        <v>0.28695652173913044</v>
      </c>
      <c r="F188" s="47">
        <f t="shared" si="313"/>
        <v>0.31</v>
      </c>
      <c r="G188" s="47">
        <f t="shared" si="313"/>
        <v>0.3125</v>
      </c>
      <c r="H188" s="47">
        <f t="shared" si="313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314">+J188</f>
        <v>0.44897959183673469</v>
      </c>
      <c r="L188" s="49">
        <f t="shared" si="314"/>
        <v>0.44897959183673469</v>
      </c>
      <c r="M188" s="49">
        <f t="shared" si="314"/>
        <v>0.44897959183673469</v>
      </c>
      <c r="N188" s="49">
        <f t="shared" si="314"/>
        <v>0.44897959183673469</v>
      </c>
    </row>
    <row r="189" spans="1:14" x14ac:dyDescent="0.2">
      <c r="A189" s="9" t="s">
        <v>134</v>
      </c>
      <c r="B189" s="9">
        <f>+[1]Historicals!B140</f>
        <v>517</v>
      </c>
      <c r="C189" s="9">
        <f>+[1]Historicals!C140</f>
        <v>487</v>
      </c>
      <c r="D189" s="9">
        <f>+[1]Historicals!D140</f>
        <v>477</v>
      </c>
      <c r="E189" s="9">
        <f>+[1]Historicals!E140</f>
        <v>310</v>
      </c>
      <c r="F189" s="9">
        <f>+[1]Historicals!F140</f>
        <v>303</v>
      </c>
      <c r="G189" s="9">
        <f>+[1]Historicals!G140</f>
        <v>297</v>
      </c>
      <c r="H189" s="9">
        <f>+[1]Historicals!H140</f>
        <v>543</v>
      </c>
      <c r="I189" s="9">
        <f>+[1]Historicals!I140</f>
        <v>669</v>
      </c>
      <c r="J189" s="9">
        <f>+J182-J185</f>
        <v>625</v>
      </c>
      <c r="K189" s="9">
        <f t="shared" ref="K189:N189" si="315">+K182-K185</f>
        <v>625</v>
      </c>
      <c r="L189" s="9">
        <f t="shared" si="315"/>
        <v>625</v>
      </c>
      <c r="M189" s="9">
        <f t="shared" si="315"/>
        <v>625</v>
      </c>
      <c r="N189" s="9">
        <f t="shared" si="315"/>
        <v>625</v>
      </c>
    </row>
    <row r="190" spans="1:14" x14ac:dyDescent="0.2">
      <c r="A190" s="46" t="s">
        <v>129</v>
      </c>
      <c r="B190" s="47" t="str">
        <f t="shared" ref="B190:H190" si="316">+IFERROR(B189/A189-1,"nm")</f>
        <v>nm</v>
      </c>
      <c r="C190" s="47">
        <f t="shared" si="316"/>
        <v>-5.8027079303675011E-2</v>
      </c>
      <c r="D190" s="47">
        <f t="shared" si="316"/>
        <v>-2.0533880903490731E-2</v>
      </c>
      <c r="E190" s="47">
        <f t="shared" si="316"/>
        <v>-0.35010482180293501</v>
      </c>
      <c r="F190" s="47">
        <f t="shared" si="316"/>
        <v>-2.2580645161290325E-2</v>
      </c>
      <c r="G190" s="47">
        <f t="shared" si="316"/>
        <v>-1.980198019801982E-2</v>
      </c>
      <c r="H190" s="47">
        <f t="shared" si="316"/>
        <v>0.82828282828282829</v>
      </c>
      <c r="I190" s="47">
        <f>+IFERROR(I189/H189-1,"nm")</f>
        <v>0.2320441988950277</v>
      </c>
      <c r="J190" s="47">
        <f>+IFERROR(J189/I189-1,"nm")</f>
        <v>-6.5769805680119586E-2</v>
      </c>
      <c r="K190" s="47">
        <f t="shared" ref="K190:N190" si="317">+IFERROR(K189/J189-1,"nm")</f>
        <v>0</v>
      </c>
      <c r="L190" s="47">
        <f t="shared" si="317"/>
        <v>0</v>
      </c>
      <c r="M190" s="47">
        <f t="shared" si="317"/>
        <v>0</v>
      </c>
      <c r="N190" s="47">
        <f t="shared" si="317"/>
        <v>0</v>
      </c>
    </row>
    <row r="191" spans="1:14" x14ac:dyDescent="0.2">
      <c r="A191" s="46" t="s">
        <v>131</v>
      </c>
      <c r="B191" s="47">
        <f t="shared" ref="B191:H191" si="318">+IFERROR(B189/B$21,"nm")</f>
        <v>3.7627365356622998E-2</v>
      </c>
      <c r="C191" s="47">
        <f t="shared" si="318"/>
        <v>3.2985640747764833E-2</v>
      </c>
      <c r="D191" s="47">
        <f t="shared" si="318"/>
        <v>3.1348580441640378E-2</v>
      </c>
      <c r="E191" s="47">
        <f t="shared" si="318"/>
        <v>2.0868394479973074E-2</v>
      </c>
      <c r="F191" s="47">
        <f t="shared" si="318"/>
        <v>1.9054207017985159E-2</v>
      </c>
      <c r="G191" s="47">
        <f t="shared" si="318"/>
        <v>2.0505385252692625E-2</v>
      </c>
      <c r="H191" s="47">
        <f t="shared" si="318"/>
        <v>3.1608359043017641E-2</v>
      </c>
      <c r="I191" s="47">
        <f>+IFERROR(I189/I$21,"nm")</f>
        <v>3.6451806244210759E-2</v>
      </c>
      <c r="J191" s="47">
        <f t="shared" ref="J191:N191" si="319">+IFERROR(J189/J$21,"nm")</f>
        <v>3.4054378030839647E-2</v>
      </c>
      <c r="K191" s="47">
        <f t="shared" si="319"/>
        <v>3.4054378030839647E-2</v>
      </c>
      <c r="L191" s="47">
        <f t="shared" si="319"/>
        <v>3.4054378030839647E-2</v>
      </c>
      <c r="M191" s="47">
        <f t="shared" si="319"/>
        <v>3.4054378030839647E-2</v>
      </c>
      <c r="N191" s="47">
        <f t="shared" si="319"/>
        <v>3.4054378030839647E-2</v>
      </c>
    </row>
    <row r="192" spans="1:14" x14ac:dyDescent="0.2">
      <c r="A192" s="9" t="s">
        <v>135</v>
      </c>
      <c r="B192" s="9">
        <f>+[1]Historicals!B162</f>
        <v>69</v>
      </c>
      <c r="C192" s="9">
        <f>+[1]Historicals!C162</f>
        <v>39</v>
      </c>
      <c r="D192" s="9">
        <f>+[1]Historicals!D162</f>
        <v>30</v>
      </c>
      <c r="E192" s="9">
        <f>+[1]Historicals!E162</f>
        <v>22</v>
      </c>
      <c r="F192" s="9">
        <f>+[1]Historicals!F162</f>
        <v>18</v>
      </c>
      <c r="G192" s="9">
        <f>+[1]Historicals!G162</f>
        <v>12</v>
      </c>
      <c r="H192" s="9">
        <f>+[1]Historicals!H162</f>
        <v>7</v>
      </c>
      <c r="I192" s="9">
        <f>+[1]Historicals!I162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 x14ac:dyDescent="0.2">
      <c r="A193" s="46" t="s">
        <v>129</v>
      </c>
      <c r="B193" s="47" t="str">
        <f t="shared" ref="B193:H193" si="320">+IFERROR(B192/A192-1,"nm")</f>
        <v>nm</v>
      </c>
      <c r="C193" s="47">
        <f t="shared" si="320"/>
        <v>-0.43478260869565222</v>
      </c>
      <c r="D193" s="47">
        <f t="shared" si="320"/>
        <v>-0.23076923076923073</v>
      </c>
      <c r="E193" s="47">
        <f t="shared" si="320"/>
        <v>-0.26666666666666672</v>
      </c>
      <c r="F193" s="47">
        <f t="shared" si="320"/>
        <v>-0.18181818181818177</v>
      </c>
      <c r="G193" s="47">
        <f t="shared" si="320"/>
        <v>-0.33333333333333337</v>
      </c>
      <c r="H193" s="47">
        <f t="shared" si="320"/>
        <v>-0.41666666666666663</v>
      </c>
      <c r="I193" s="47">
        <f>+IFERROR(I192/H192-1,"nm")</f>
        <v>0.28571428571428581</v>
      </c>
      <c r="J193" s="47">
        <f t="shared" ref="J193:N193" si="321">+IFERROR(J192/I192-1,"nm")</f>
        <v>0</v>
      </c>
      <c r="K193" s="47">
        <f t="shared" si="321"/>
        <v>0</v>
      </c>
      <c r="L193" s="47">
        <f t="shared" si="321"/>
        <v>0</v>
      </c>
      <c r="M193" s="47">
        <f t="shared" si="321"/>
        <v>0</v>
      </c>
      <c r="N193" s="47">
        <f t="shared" si="321"/>
        <v>0</v>
      </c>
    </row>
    <row r="194" spans="1:14" x14ac:dyDescent="0.2">
      <c r="A194" s="46" t="s">
        <v>133</v>
      </c>
      <c r="B194" s="47">
        <f t="shared" ref="B194:H194" si="322">+IFERROR(B192/B$164,"nm")</f>
        <v>3.481331987891019E-2</v>
      </c>
      <c r="C194" s="47">
        <f t="shared" si="322"/>
        <v>1.9948849104859334E-2</v>
      </c>
      <c r="D194" s="47">
        <f t="shared" si="322"/>
        <v>1.4691478942213516E-2</v>
      </c>
      <c r="E194" s="47">
        <f t="shared" si="322"/>
        <v>1.166489925768823E-2</v>
      </c>
      <c r="F194" s="47">
        <f t="shared" si="322"/>
        <v>9.4438614900314802E-3</v>
      </c>
      <c r="G194" s="47">
        <f t="shared" si="322"/>
        <v>6.5005417118093175E-3</v>
      </c>
      <c r="H194" s="47">
        <f t="shared" si="322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323">+J194</f>
        <v>3.8363171355498722E-3</v>
      </c>
      <c r="L194" s="49">
        <f t="shared" si="323"/>
        <v>3.8363171355498722E-3</v>
      </c>
      <c r="M194" s="49">
        <f t="shared" si="323"/>
        <v>3.8363171355498722E-3</v>
      </c>
      <c r="N194" s="49">
        <f t="shared" si="323"/>
        <v>3.8363171355498722E-3</v>
      </c>
    </row>
    <row r="195" spans="1:14" x14ac:dyDescent="0.2">
      <c r="A195" s="9" t="s">
        <v>141</v>
      </c>
      <c r="B195" s="9">
        <f>+[1]Historicals!B151</f>
        <v>122</v>
      </c>
      <c r="C195" s="9">
        <f>+[1]Historicals!C151</f>
        <v>125</v>
      </c>
      <c r="D195" s="9">
        <f>+[1]Historicals!D151</f>
        <v>125</v>
      </c>
      <c r="E195" s="9">
        <f>+[1]Historicals!E151</f>
        <v>115</v>
      </c>
      <c r="F195" s="9">
        <f>+[1]Historicals!F151</f>
        <v>100</v>
      </c>
      <c r="G195" s="9">
        <f>+[1]Historicals!G151</f>
        <v>80</v>
      </c>
      <c r="H195" s="9">
        <f>+[1]Historicals!H151</f>
        <v>63</v>
      </c>
      <c r="I195" s="9">
        <f>+[1]Historicals!I151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 x14ac:dyDescent="0.2">
      <c r="A196" s="46" t="s">
        <v>129</v>
      </c>
      <c r="B196" s="47" t="str">
        <f t="shared" ref="B196:H196" si="324">+IFERROR(B195/A195-1,"nm")</f>
        <v>nm</v>
      </c>
      <c r="C196" s="47">
        <f t="shared" si="324"/>
        <v>2.4590163934426146E-2</v>
      </c>
      <c r="D196" s="47">
        <f t="shared" si="324"/>
        <v>0</v>
      </c>
      <c r="E196" s="47">
        <f t="shared" si="324"/>
        <v>-7.999999999999996E-2</v>
      </c>
      <c r="F196" s="47">
        <f t="shared" si="324"/>
        <v>-0.13043478260869568</v>
      </c>
      <c r="G196" s="47">
        <f t="shared" si="324"/>
        <v>-0.19999999999999996</v>
      </c>
      <c r="H196" s="47">
        <f t="shared" si="324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325">+K197+K198</f>
        <v>2.0886615515771527E-2</v>
      </c>
      <c r="L196" s="47">
        <f t="shared" si="325"/>
        <v>2.0886615515771527E-2</v>
      </c>
      <c r="M196" s="47">
        <f t="shared" si="325"/>
        <v>2.0886615515771527E-2</v>
      </c>
      <c r="N196" s="47">
        <f t="shared" si="325"/>
        <v>2.0886615515771527E-2</v>
      </c>
    </row>
    <row r="197" spans="1:14" x14ac:dyDescent="0.2">
      <c r="A197" s="46" t="s">
        <v>133</v>
      </c>
      <c r="B197" s="47">
        <f t="shared" ref="B197:H197" si="326">+IFERROR(B195/B$164,"nm")</f>
        <v>6.1553985872855703E-2</v>
      </c>
      <c r="C197" s="47">
        <f t="shared" si="326"/>
        <v>6.3938618925831206E-2</v>
      </c>
      <c r="D197" s="47">
        <f t="shared" si="326"/>
        <v>6.1214495592556317E-2</v>
      </c>
      <c r="E197" s="47">
        <f t="shared" si="326"/>
        <v>6.097560975609756E-2</v>
      </c>
      <c r="F197" s="47">
        <f t="shared" si="326"/>
        <v>5.2465897166841552E-2</v>
      </c>
      <c r="G197" s="47">
        <f t="shared" si="326"/>
        <v>4.3336944745395449E-2</v>
      </c>
      <c r="H197" s="47">
        <f t="shared" si="326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327">+J197</f>
        <v>2.0886615515771527E-2</v>
      </c>
      <c r="L197" s="49">
        <f t="shared" si="327"/>
        <v>2.0886615515771527E-2</v>
      </c>
      <c r="M197" s="49">
        <f t="shared" si="327"/>
        <v>2.0886615515771527E-2</v>
      </c>
      <c r="N197" s="49">
        <f t="shared" si="327"/>
        <v>2.0886615515771527E-2</v>
      </c>
    </row>
    <row r="198" spans="1:14" x14ac:dyDescent="0.2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2">
      <c r="A199" s="9" t="s">
        <v>136</v>
      </c>
      <c r="B199">
        <f>[1]Historicals!B130</f>
        <v>11697</v>
      </c>
      <c r="C199">
        <f>[1]Historicals!C130</f>
        <v>11799</v>
      </c>
      <c r="D199">
        <f>[1]Historicals!D130</f>
        <v>75</v>
      </c>
      <c r="E199">
        <f>[1]Historicals!E130</f>
        <v>26</v>
      </c>
      <c r="F199">
        <f>[1]Historicals!F130</f>
        <v>-7</v>
      </c>
      <c r="G199">
        <f>[1]Historicals!G130</f>
        <v>-11</v>
      </c>
      <c r="H199">
        <f>[1]Historicals!H130</f>
        <v>40</v>
      </c>
      <c r="I199">
        <f>[1]Historicals!I130</f>
        <v>-72</v>
      </c>
      <c r="J199" s="60">
        <f>I199*(1+J123)</f>
        <v>-72</v>
      </c>
      <c r="K199" s="60">
        <f>J199*(1+K123)</f>
        <v>-72</v>
      </c>
      <c r="L199" s="60">
        <f>K199*(1+L123)</f>
        <v>-72</v>
      </c>
      <c r="M199" s="60">
        <f>L199*(1+M123)</f>
        <v>-72</v>
      </c>
      <c r="N199" s="60">
        <f>M199*(1+N123)</f>
        <v>-72</v>
      </c>
    </row>
    <row r="200" spans="1:14" x14ac:dyDescent="0.2">
      <c r="A200" s="44" t="s">
        <v>129</v>
      </c>
      <c r="B200" s="47" t="str">
        <f t="shared" ref="B200:H200" si="328">+IFERROR(B199/A199-1,"nm")</f>
        <v>nm</v>
      </c>
      <c r="C200" s="47">
        <f t="shared" si="328"/>
        <v>8.720184662734054E-3</v>
      </c>
      <c r="D200" s="47">
        <f t="shared" si="328"/>
        <v>-0.99364352911263665</v>
      </c>
      <c r="E200" s="47">
        <f t="shared" si="328"/>
        <v>-0.65333333333333332</v>
      </c>
      <c r="F200" s="47">
        <f t="shared" si="328"/>
        <v>-1.2692307692307692</v>
      </c>
      <c r="G200" s="47">
        <f t="shared" si="328"/>
        <v>0.5714285714285714</v>
      </c>
      <c r="H200" s="47">
        <f t="shared" si="328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329">+IFERROR(K199/J199-1,"nm")</f>
        <v>0</v>
      </c>
      <c r="L200" s="47">
        <f t="shared" si="329"/>
        <v>0</v>
      </c>
      <c r="M200" s="47">
        <f t="shared" si="329"/>
        <v>0</v>
      </c>
      <c r="N200" s="47">
        <f t="shared" si="329"/>
        <v>0</v>
      </c>
    </row>
    <row r="201" spans="1:14" x14ac:dyDescent="0.2">
      <c r="A201" s="9" t="s">
        <v>130</v>
      </c>
      <c r="B201" s="48">
        <f>B208-B204</f>
        <v>1134</v>
      </c>
      <c r="C201" s="48">
        <f t="shared" ref="C201:H201" si="330">C208-C204</f>
        <v>1532</v>
      </c>
      <c r="D201" s="48">
        <f>D208-D204</f>
        <v>-815</v>
      </c>
      <c r="E201" s="48">
        <f t="shared" si="330"/>
        <v>-1566</v>
      </c>
      <c r="F201" s="48">
        <f t="shared" si="330"/>
        <v>-1926</v>
      </c>
      <c r="G201" s="48">
        <f t="shared" si="330"/>
        <v>-2079</v>
      </c>
      <c r="H201" s="48">
        <f t="shared" si="330"/>
        <v>-2402</v>
      </c>
      <c r="I201" s="48">
        <f>I208-I204</f>
        <v>-2353</v>
      </c>
      <c r="J201" s="48">
        <f>+J199*J203</f>
        <v>-2353</v>
      </c>
      <c r="K201" s="48">
        <f>+K199*K203</f>
        <v>-2353</v>
      </c>
      <c r="L201" s="48">
        <f>+L199*L203</f>
        <v>-2353</v>
      </c>
      <c r="M201" s="48">
        <f>+M199*M203</f>
        <v>-2353</v>
      </c>
      <c r="N201" s="48">
        <f>+N199*N203</f>
        <v>-2353</v>
      </c>
    </row>
    <row r="202" spans="1:14" x14ac:dyDescent="0.2">
      <c r="A202" s="46" t="s">
        <v>129</v>
      </c>
      <c r="B202" s="47" t="str">
        <f t="shared" ref="B202:H202" si="331">+IFERROR(B201/A201-1,"nm")</f>
        <v>nm</v>
      </c>
      <c r="C202" s="47">
        <f t="shared" si="331"/>
        <v>0.35097001763668434</v>
      </c>
      <c r="D202" s="47">
        <f t="shared" si="331"/>
        <v>-1.5319843342036554</v>
      </c>
      <c r="E202" s="47">
        <f t="shared" si="331"/>
        <v>0.92147239263803682</v>
      </c>
      <c r="F202" s="47">
        <f t="shared" si="331"/>
        <v>0.22988505747126431</v>
      </c>
      <c r="G202" s="47">
        <f t="shared" si="331"/>
        <v>7.9439252336448662E-2</v>
      </c>
      <c r="H202" s="47">
        <f t="shared" si="331"/>
        <v>0.15536315536315537</v>
      </c>
      <c r="I202" s="47">
        <f>+IFERROR(I201/H201-1,"nm")</f>
        <v>-2.0399666944213135E-2</v>
      </c>
      <c r="J202" s="47">
        <f t="shared" ref="J202:N202" si="332">+IFERROR(J201/I201-1,"nm")</f>
        <v>0</v>
      </c>
      <c r="K202" s="47">
        <f t="shared" si="332"/>
        <v>0</v>
      </c>
      <c r="L202" s="47">
        <f t="shared" si="332"/>
        <v>0</v>
      </c>
      <c r="M202" s="47">
        <f t="shared" si="332"/>
        <v>0</v>
      </c>
      <c r="N202" s="47">
        <f t="shared" si="332"/>
        <v>0</v>
      </c>
    </row>
    <row r="203" spans="1:14" x14ac:dyDescent="0.2">
      <c r="A203" s="46" t="s">
        <v>131</v>
      </c>
      <c r="B203" s="47">
        <f t="shared" ref="B203:G203" si="333">+IFERROR(B201/B$199,"nm")</f>
        <v>9.6947935368043081E-2</v>
      </c>
      <c r="C203" s="47">
        <f t="shared" si="333"/>
        <v>0.12984151199254174</v>
      </c>
      <c r="D203" s="47">
        <f t="shared" si="333"/>
        <v>-10.866666666666667</v>
      </c>
      <c r="E203" s="47">
        <f t="shared" si="333"/>
        <v>-60.230769230769234</v>
      </c>
      <c r="F203" s="47">
        <f t="shared" si="333"/>
        <v>275.14285714285717</v>
      </c>
      <c r="G203" s="47">
        <f t="shared" si="333"/>
        <v>189</v>
      </c>
      <c r="H203" s="47">
        <f>+IFERROR(H201/H$199,"nm")</f>
        <v>-60.05</v>
      </c>
      <c r="I203" s="47">
        <f>+IFERROR(I201/I$199,"nm")</f>
        <v>32.680555555555557</v>
      </c>
      <c r="J203" s="49">
        <f>+I203</f>
        <v>32.680555555555557</v>
      </c>
      <c r="K203" s="49">
        <f t="shared" ref="K203:N203" si="334">+J203</f>
        <v>32.680555555555557</v>
      </c>
      <c r="L203" s="49">
        <f t="shared" si="334"/>
        <v>32.680555555555557</v>
      </c>
      <c r="M203" s="49">
        <f t="shared" si="334"/>
        <v>32.680555555555557</v>
      </c>
      <c r="N203" s="49">
        <f t="shared" si="334"/>
        <v>32.680555555555557</v>
      </c>
    </row>
    <row r="204" spans="1:14" x14ac:dyDescent="0.2">
      <c r="A204" s="9" t="s">
        <v>132</v>
      </c>
      <c r="B204" s="9">
        <f>+[1]Historicals!B174</f>
        <v>211</v>
      </c>
      <c r="C204" s="9">
        <f>+[1]Historicals!C174</f>
        <v>84</v>
      </c>
      <c r="D204" s="9">
        <f>+[1]Historicals!D174</f>
        <v>91</v>
      </c>
      <c r="E204" s="9">
        <f>+[1]Historicals!E174</f>
        <v>110</v>
      </c>
      <c r="F204" s="9">
        <f>+[1]Historicals!F174</f>
        <v>116</v>
      </c>
      <c r="G204" s="9">
        <f>+[1]Historicals!G174</f>
        <v>112</v>
      </c>
      <c r="H204" s="9">
        <f>+[1]Historicals!H174</f>
        <v>141</v>
      </c>
      <c r="I204" s="9">
        <f>+[1]Historicals!I174</f>
        <v>134</v>
      </c>
      <c r="J204" s="48">
        <f>+J207*J214</f>
        <v>134</v>
      </c>
      <c r="K204" s="48">
        <f t="shared" ref="K204:N204" si="335">+K207*K214</f>
        <v>134</v>
      </c>
      <c r="L204" s="48">
        <f t="shared" si="335"/>
        <v>134</v>
      </c>
      <c r="M204" s="48">
        <f t="shared" si="335"/>
        <v>134</v>
      </c>
      <c r="N204" s="48">
        <f t="shared" si="335"/>
        <v>134</v>
      </c>
    </row>
    <row r="205" spans="1:14" x14ac:dyDescent="0.2">
      <c r="A205" s="46" t="s">
        <v>129</v>
      </c>
      <c r="B205" s="47" t="str">
        <f t="shared" ref="B205:H205" si="336">+IFERROR(B204/A204-1,"nm")</f>
        <v>nm</v>
      </c>
      <c r="C205" s="47">
        <f t="shared" si="336"/>
        <v>-0.6018957345971564</v>
      </c>
      <c r="D205" s="47">
        <f t="shared" si="336"/>
        <v>8.3333333333333259E-2</v>
      </c>
      <c r="E205" s="47">
        <f t="shared" si="336"/>
        <v>0.20879120879120872</v>
      </c>
      <c r="F205" s="47">
        <f t="shared" si="336"/>
        <v>5.4545454545454453E-2</v>
      </c>
      <c r="G205" s="47">
        <f t="shared" si="336"/>
        <v>-3.4482758620689613E-2</v>
      </c>
      <c r="H205" s="47">
        <f t="shared" si="336"/>
        <v>0.2589285714285714</v>
      </c>
      <c r="I205" s="47">
        <f>+IFERROR(I204/H204-1,"nm")</f>
        <v>-4.9645390070921946E-2</v>
      </c>
      <c r="J205" s="47">
        <f t="shared" ref="J205:N205" si="337">+IFERROR(J204/I204-1,"nm")</f>
        <v>0</v>
      </c>
      <c r="K205" s="47">
        <f t="shared" si="337"/>
        <v>0</v>
      </c>
      <c r="L205" s="47">
        <f t="shared" si="337"/>
        <v>0</v>
      </c>
      <c r="M205" s="47">
        <f t="shared" si="337"/>
        <v>0</v>
      </c>
      <c r="N205" s="47">
        <f t="shared" si="337"/>
        <v>0</v>
      </c>
    </row>
    <row r="206" spans="1:14" x14ac:dyDescent="0.2">
      <c r="A206" s="46" t="s">
        <v>133</v>
      </c>
      <c r="B206" s="47">
        <f t="shared" ref="B206:H206" si="338">+IFERROR(B204/B$21,"nm")</f>
        <v>1.5356622998544395E-2</v>
      </c>
      <c r="C206" s="47">
        <f t="shared" si="338"/>
        <v>5.6895150365754536E-3</v>
      </c>
      <c r="D206" s="47">
        <f t="shared" si="338"/>
        <v>5.9805467928496321E-3</v>
      </c>
      <c r="E206" s="47">
        <f t="shared" si="338"/>
        <v>7.4049141703130261E-3</v>
      </c>
      <c r="F206" s="47">
        <f t="shared" si="338"/>
        <v>7.2946799144761668E-3</v>
      </c>
      <c r="G206" s="47">
        <f t="shared" si="338"/>
        <v>7.732670533001933E-3</v>
      </c>
      <c r="H206" s="47">
        <f t="shared" si="338"/>
        <v>8.2076954421095531E-3</v>
      </c>
      <c r="I206" s="47">
        <f>+IFERROR(I204/I$52,"nm")</f>
        <v>1.0738039907043834E-2</v>
      </c>
      <c r="J206" s="47">
        <f t="shared" ref="J206:N206" si="339">+IFERROR(J204/J$21,"nm")</f>
        <v>7.3012586498120199E-3</v>
      </c>
      <c r="K206" s="47">
        <f t="shared" si="339"/>
        <v>7.3012586498120199E-3</v>
      </c>
      <c r="L206" s="47">
        <f t="shared" si="339"/>
        <v>7.3012586498120199E-3</v>
      </c>
      <c r="M206" s="47">
        <f t="shared" si="339"/>
        <v>7.3012586498120199E-3</v>
      </c>
      <c r="N206" s="47">
        <f t="shared" si="339"/>
        <v>7.3012586498120199E-3</v>
      </c>
    </row>
    <row r="207" spans="1:14" x14ac:dyDescent="0.2">
      <c r="A207" s="46" t="s">
        <v>140</v>
      </c>
      <c r="B207" s="47">
        <f t="shared" ref="B207:H207" si="340">+IFERROR(B204/B214,"nm")</f>
        <v>0.13890717577353523</v>
      </c>
      <c r="C207" s="47">
        <f t="shared" si="340"/>
        <v>4.40251572327044E-2</v>
      </c>
      <c r="D207" s="47">
        <f t="shared" si="340"/>
        <v>7.3505654281098551E-2</v>
      </c>
      <c r="E207" s="47">
        <f t="shared" si="340"/>
        <v>7.586206896551724E-2</v>
      </c>
      <c r="F207" s="47">
        <f t="shared" si="340"/>
        <v>6.9336521219366412E-2</v>
      </c>
      <c r="G207" s="47">
        <f t="shared" si="340"/>
        <v>5.845511482254697E-2</v>
      </c>
      <c r="H207" s="47">
        <f t="shared" si="340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341">+J207</f>
        <v>7.374793615850303E-2</v>
      </c>
      <c r="L207" s="49">
        <f t="shared" si="341"/>
        <v>7.374793615850303E-2</v>
      </c>
      <c r="M207" s="49">
        <f t="shared" si="341"/>
        <v>7.374793615850303E-2</v>
      </c>
      <c r="N207" s="49">
        <f t="shared" si="341"/>
        <v>7.374793615850303E-2</v>
      </c>
    </row>
    <row r="208" spans="1:14" x14ac:dyDescent="0.2">
      <c r="A208" s="9" t="s">
        <v>134</v>
      </c>
      <c r="B208" s="9">
        <f>+[1]Historicals!B141</f>
        <v>1345</v>
      </c>
      <c r="C208" s="9">
        <f>+[1]Historicals!C141</f>
        <v>1616</v>
      </c>
      <c r="D208" s="9">
        <f>+[1]Historicals!D141</f>
        <v>-724</v>
      </c>
      <c r="E208" s="9">
        <f>+[1]Historicals!E141</f>
        <v>-1456</v>
      </c>
      <c r="F208" s="9">
        <f>+[1]Historicals!F141</f>
        <v>-1810</v>
      </c>
      <c r="G208" s="9">
        <f>+[1]Historicals!G141</f>
        <v>-1967</v>
      </c>
      <c r="H208" s="9">
        <f>+[1]Historicals!H141</f>
        <v>-2261</v>
      </c>
      <c r="I208" s="9">
        <f>+[1]Historicals!I141</f>
        <v>-2219</v>
      </c>
      <c r="J208" s="9">
        <f>+J201+J204</f>
        <v>-2219</v>
      </c>
      <c r="K208" s="9">
        <f t="shared" ref="K208:N208" si="342">+K201+K204</f>
        <v>-2219</v>
      </c>
      <c r="L208" s="9">
        <f t="shared" si="342"/>
        <v>-2219</v>
      </c>
      <c r="M208" s="9">
        <f t="shared" si="342"/>
        <v>-2219</v>
      </c>
      <c r="N208" s="9">
        <f t="shared" si="342"/>
        <v>-2219</v>
      </c>
    </row>
    <row r="209" spans="1:14" x14ac:dyDescent="0.2">
      <c r="A209" s="46" t="s">
        <v>129</v>
      </c>
      <c r="B209" s="47" t="str">
        <f t="shared" ref="B209:H209" si="343">+IFERROR(B208/A208-1,"nm")</f>
        <v>nm</v>
      </c>
      <c r="C209" s="47">
        <f t="shared" si="343"/>
        <v>0.20148698884758365</v>
      </c>
      <c r="D209" s="47">
        <f t="shared" si="343"/>
        <v>-1.448019801980198</v>
      </c>
      <c r="E209" s="47">
        <f t="shared" si="343"/>
        <v>1.0110497237569063</v>
      </c>
      <c r="F209" s="47">
        <f t="shared" si="343"/>
        <v>0.24313186813186816</v>
      </c>
      <c r="G209" s="47">
        <f t="shared" si="343"/>
        <v>8.6740331491712785E-2</v>
      </c>
      <c r="H209" s="47">
        <f t="shared" si="343"/>
        <v>0.14946619217081847</v>
      </c>
      <c r="I209" s="47">
        <f>+IFERROR(I208/H208-1,"nm")</f>
        <v>-1.8575851393188847E-2</v>
      </c>
      <c r="J209" s="47">
        <f>+IFERROR(J208/I208-1,"nm")</f>
        <v>0</v>
      </c>
      <c r="K209" s="47">
        <f t="shared" ref="K209:N209" si="344">+IFERROR(K208/J208-1,"nm")</f>
        <v>0</v>
      </c>
      <c r="L209" s="47">
        <f t="shared" si="344"/>
        <v>0</v>
      </c>
      <c r="M209" s="47">
        <f t="shared" si="344"/>
        <v>0</v>
      </c>
      <c r="N209" s="47">
        <f t="shared" si="344"/>
        <v>0</v>
      </c>
    </row>
    <row r="210" spans="1:14" x14ac:dyDescent="0.2">
      <c r="A210" s="46" t="s">
        <v>131</v>
      </c>
      <c r="B210" s="47">
        <f t="shared" ref="B210:H210" si="345">+IFERROR(B208/B$21,"nm")</f>
        <v>9.788937409024745E-2</v>
      </c>
      <c r="C210" s="47">
        <f t="shared" si="345"/>
        <v>0.1094554321322135</v>
      </c>
      <c r="D210" s="47">
        <f t="shared" si="345"/>
        <v>-4.7581493165089382E-2</v>
      </c>
      <c r="E210" s="47">
        <f t="shared" si="345"/>
        <v>-9.8014136654325137E-2</v>
      </c>
      <c r="F210" s="47">
        <f t="shared" si="345"/>
        <v>-0.1138221607344988</v>
      </c>
      <c r="G210" s="47">
        <f t="shared" si="345"/>
        <v>-0.13580502623584645</v>
      </c>
      <c r="H210" s="47">
        <f t="shared" si="345"/>
        <v>-0.13161418010361489</v>
      </c>
      <c r="I210" s="47">
        <f>+IFERROR(I208/I$145,"nm")</f>
        <v>-21.754901960784313</v>
      </c>
      <c r="J210" s="47">
        <f t="shared" ref="J210:N210" si="346">+IFERROR(J208/J$21,"nm")</f>
        <v>-0.12090666376069308</v>
      </c>
      <c r="K210" s="47">
        <f t="shared" si="346"/>
        <v>-0.12090666376069308</v>
      </c>
      <c r="L210" s="47">
        <f t="shared" si="346"/>
        <v>-0.12090666376069308</v>
      </c>
      <c r="M210" s="47">
        <f t="shared" si="346"/>
        <v>-0.12090666376069308</v>
      </c>
      <c r="N210" s="47">
        <f t="shared" si="346"/>
        <v>-0.12090666376069308</v>
      </c>
    </row>
    <row r="211" spans="1:14" x14ac:dyDescent="0.2">
      <c r="A211" s="9" t="s">
        <v>135</v>
      </c>
      <c r="B211" s="9">
        <f>+[1]Historicals!B163</f>
        <v>306</v>
      </c>
      <c r="C211" s="9">
        <f>+[1]Historicals!C163</f>
        <v>264</v>
      </c>
      <c r="D211" s="9">
        <f>+[1]Historicals!D163</f>
        <v>291</v>
      </c>
      <c r="E211" s="9">
        <f>+[1]Historicals!E163</f>
        <v>159</v>
      </c>
      <c r="F211" s="9">
        <f>+[1]Historicals!F163</f>
        <v>377</v>
      </c>
      <c r="G211" s="9">
        <f>+[1]Historicals!G163</f>
        <v>318</v>
      </c>
      <c r="H211" s="9">
        <f>+[1]Historicals!H163</f>
        <v>11</v>
      </c>
      <c r="I211" s="9">
        <f>+[1]Historicals!I163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 x14ac:dyDescent="0.2">
      <c r="A212" s="46" t="s">
        <v>129</v>
      </c>
      <c r="B212" s="47" t="str">
        <f t="shared" ref="B212:H212" si="347">+IFERROR(B211/A211-1,"nm")</f>
        <v>nm</v>
      </c>
      <c r="C212" s="47">
        <f t="shared" si="347"/>
        <v>-0.13725490196078427</v>
      </c>
      <c r="D212" s="47">
        <f t="shared" si="347"/>
        <v>0.10227272727272729</v>
      </c>
      <c r="E212" s="47">
        <f t="shared" si="347"/>
        <v>-0.45360824742268047</v>
      </c>
      <c r="F212" s="47">
        <f t="shared" si="347"/>
        <v>1.3710691823899372</v>
      </c>
      <c r="G212" s="47">
        <f t="shared" si="347"/>
        <v>-0.156498673740053</v>
      </c>
      <c r="H212" s="47">
        <f t="shared" si="347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48">+IFERROR(K211/J211-1,"nm")</f>
        <v>0</v>
      </c>
      <c r="L212" s="47">
        <f t="shared" si="348"/>
        <v>0</v>
      </c>
      <c r="M212" s="47">
        <f t="shared" si="348"/>
        <v>0</v>
      </c>
      <c r="N212" s="47">
        <f t="shared" si="348"/>
        <v>0</v>
      </c>
    </row>
    <row r="213" spans="1:14" x14ac:dyDescent="0.2">
      <c r="A213" s="46" t="s">
        <v>133</v>
      </c>
      <c r="B213" s="47">
        <f t="shared" ref="B213:H213" si="349">+IFERROR(B211/B$21,"nm")</f>
        <v>2.2270742358078601E-2</v>
      </c>
      <c r="C213" s="47">
        <f t="shared" si="349"/>
        <v>1.7881332972094283E-2</v>
      </c>
      <c r="D213" s="47">
        <f t="shared" si="349"/>
        <v>1.9124605678233438E-2</v>
      </c>
      <c r="E213" s="47">
        <f t="shared" si="349"/>
        <v>1.0703466846179737E-2</v>
      </c>
      <c r="F213" s="47">
        <f t="shared" si="349"/>
        <v>2.370770972204754E-2</v>
      </c>
      <c r="G213" s="47">
        <f t="shared" si="349"/>
        <v>2.1955260977630488E-2</v>
      </c>
      <c r="H213" s="47">
        <f t="shared" si="349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50">+J213</f>
        <v>-0.69444444444444442</v>
      </c>
      <c r="L213" s="49">
        <f t="shared" si="350"/>
        <v>-0.69444444444444442</v>
      </c>
      <c r="M213" s="49">
        <f t="shared" si="350"/>
        <v>-0.69444444444444442</v>
      </c>
      <c r="N213" s="49">
        <f t="shared" si="350"/>
        <v>-0.69444444444444442</v>
      </c>
    </row>
    <row r="214" spans="1:14" x14ac:dyDescent="0.2">
      <c r="A214" s="9" t="s">
        <v>141</v>
      </c>
      <c r="B214" s="9">
        <f>+[1]Historicals!B152</f>
        <v>1519</v>
      </c>
      <c r="C214" s="9">
        <f>+[1]Historicals!C152</f>
        <v>1908</v>
      </c>
      <c r="D214" s="9">
        <f>+[1]Historicals!D152</f>
        <v>1238</v>
      </c>
      <c r="E214" s="9">
        <f>+[1]Historicals!E152</f>
        <v>1450</v>
      </c>
      <c r="F214" s="9">
        <f>+[1]Historicals!F152</f>
        <v>1673</v>
      </c>
      <c r="G214" s="9">
        <f>+[1]Historicals!G152</f>
        <v>1916</v>
      </c>
      <c r="H214" s="9">
        <f>+[1]Historicals!H152</f>
        <v>1870</v>
      </c>
      <c r="I214" s="9">
        <f>+[1]Historicals!I152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 x14ac:dyDescent="0.2">
      <c r="A215" s="46" t="s">
        <v>129</v>
      </c>
      <c r="B215" s="47" t="str">
        <f t="shared" ref="B215:H215" si="351">+IFERROR(B214/A214-1,"nm")</f>
        <v>nm</v>
      </c>
      <c r="C215" s="47">
        <f t="shared" si="351"/>
        <v>0.25608953258722833</v>
      </c>
      <c r="D215" s="47">
        <f t="shared" si="351"/>
        <v>-0.35115303983228507</v>
      </c>
      <c r="E215" s="47">
        <f t="shared" si="351"/>
        <v>0.17124394184168024</v>
      </c>
      <c r="F215" s="47">
        <f t="shared" si="351"/>
        <v>0.15379310344827579</v>
      </c>
      <c r="G215" s="47">
        <f t="shared" si="351"/>
        <v>0.14524805738194857</v>
      </c>
      <c r="H215" s="47">
        <f t="shared" si="351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52">+K216+K217</f>
        <v>-25.236111111111111</v>
      </c>
      <c r="L215" s="47">
        <f t="shared" si="352"/>
        <v>-25.236111111111111</v>
      </c>
      <c r="M215" s="47">
        <f t="shared" si="352"/>
        <v>-25.236111111111111</v>
      </c>
      <c r="N215" s="47">
        <f t="shared" si="352"/>
        <v>-25.236111111111111</v>
      </c>
    </row>
    <row r="216" spans="1:14" x14ac:dyDescent="0.2">
      <c r="A216" s="46" t="s">
        <v>133</v>
      </c>
      <c r="B216" s="47">
        <f t="shared" ref="B216:H216" si="353">+IFERROR(B214/B$199,"nm")</f>
        <v>0.1298623578695392</v>
      </c>
      <c r="C216" s="47">
        <f t="shared" si="353"/>
        <v>0.16170861937452327</v>
      </c>
      <c r="D216" s="47">
        <f t="shared" si="353"/>
        <v>16.506666666666668</v>
      </c>
      <c r="E216" s="47">
        <f t="shared" si="353"/>
        <v>55.769230769230766</v>
      </c>
      <c r="F216" s="47">
        <f t="shared" si="353"/>
        <v>-239</v>
      </c>
      <c r="G216" s="47">
        <f t="shared" si="353"/>
        <v>-174.18181818181819</v>
      </c>
      <c r="H216" s="47">
        <f t="shared" si="353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54">+J216</f>
        <v>-25.236111111111111</v>
      </c>
      <c r="L216" s="49">
        <f t="shared" si="354"/>
        <v>-25.236111111111111</v>
      </c>
      <c r="M216" s="49">
        <f t="shared" si="354"/>
        <v>-25.236111111111111</v>
      </c>
      <c r="N216" s="49">
        <f t="shared" si="354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zoomScale="150" zoomScaleNormal="150" workbookViewId="0">
      <selection activeCell="J7" sqref="J7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6" width="39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t="s">
        <v>211</v>
      </c>
    </row>
    <row r="3" spans="1:16" x14ac:dyDescent="0.2">
      <c r="A3" s="1" t="s">
        <v>136</v>
      </c>
      <c r="B3" s="3">
        <f>+SegmentalForecast!B3</f>
        <v>30601</v>
      </c>
      <c r="C3" s="3">
        <f>+SegmentalForecast!C3</f>
        <v>32376</v>
      </c>
      <c r="D3" s="3">
        <f>+SegmentalForecast!D3</f>
        <v>34350</v>
      </c>
      <c r="E3" s="3">
        <f>+SegmentalForecast!E3</f>
        <v>36397</v>
      </c>
      <c r="F3" s="3">
        <f>+SegmentalForecast!F3</f>
        <v>39117</v>
      </c>
      <c r="G3" s="3">
        <f>+SegmentalForecast!G3</f>
        <v>37403</v>
      </c>
      <c r="H3" s="3">
        <f>+SegmentalForecast!H3</f>
        <v>44538</v>
      </c>
      <c r="I3" s="3">
        <f>+SegmentalForecast!I3</f>
        <v>46710</v>
      </c>
      <c r="J3" s="3"/>
      <c r="K3" s="3"/>
      <c r="L3" s="3"/>
      <c r="M3" s="3"/>
      <c r="N3" s="3"/>
      <c r="P3" t="s">
        <v>197</v>
      </c>
    </row>
    <row r="4" spans="1:16" x14ac:dyDescent="0.2">
      <c r="A4" s="42" t="s">
        <v>129</v>
      </c>
      <c r="B4" s="55" t="str">
        <f>+IFERROR(B3/A3-1,"nm")</f>
        <v>nm</v>
      </c>
      <c r="C4" s="55">
        <f>+IFERROR(C3/B3-1,"nm")</f>
        <v>5.8004640371229765E-2</v>
      </c>
      <c r="D4" s="55">
        <f t="shared" ref="D4:I4" si="2">+IFERROR(D3/C3-1,"nm")</f>
        <v>6.0971089696071123E-2</v>
      </c>
      <c r="E4" s="55">
        <f t="shared" si="2"/>
        <v>5.95924308588065E-2</v>
      </c>
      <c r="F4" s="55">
        <f t="shared" si="2"/>
        <v>7.4731433909388079E-2</v>
      </c>
      <c r="G4" s="55">
        <f t="shared" si="2"/>
        <v>-4.3817266150267153E-2</v>
      </c>
      <c r="H4" s="55">
        <f t="shared" si="2"/>
        <v>0.19076009945726269</v>
      </c>
      <c r="I4" s="55">
        <f t="shared" si="2"/>
        <v>4.8767344739323759E-2</v>
      </c>
      <c r="J4" s="55"/>
      <c r="K4" s="55"/>
      <c r="L4" s="55"/>
      <c r="M4" s="55"/>
      <c r="N4" s="55"/>
    </row>
    <row r="5" spans="1:16" x14ac:dyDescent="0.2">
      <c r="A5" s="1" t="s">
        <v>149</v>
      </c>
      <c r="B5" s="9">
        <f>SegmentalForecast!B5</f>
        <v>3627</v>
      </c>
      <c r="C5" s="9">
        <f>SegmentalForecast!C5</f>
        <v>3993</v>
      </c>
      <c r="D5" s="9">
        <f>SegmentalForecast!D5</f>
        <v>4239</v>
      </c>
      <c r="E5" s="9">
        <f>SegmentalForecast!E5</f>
        <v>3632</v>
      </c>
      <c r="F5" s="9">
        <f>SegmentalForecast!F5</f>
        <v>4145</v>
      </c>
      <c r="G5" s="9">
        <f>SegmentalForecast!G5</f>
        <v>2255</v>
      </c>
      <c r="H5" s="9">
        <f>SegmentalForecast!H5</f>
        <v>6179</v>
      </c>
      <c r="I5" s="9">
        <f>SegmentalForecast!I5</f>
        <v>6139</v>
      </c>
      <c r="J5" s="9"/>
      <c r="K5" s="9"/>
      <c r="L5" s="9"/>
      <c r="M5" s="9"/>
      <c r="N5" s="9"/>
    </row>
    <row r="6" spans="1:16" x14ac:dyDescent="0.2">
      <c r="A6" s="50" t="s">
        <v>132</v>
      </c>
      <c r="B6" s="56">
        <f>SegmentalForecast!B8</f>
        <v>606</v>
      </c>
      <c r="C6" s="56">
        <f>SegmentalForecast!C8</f>
        <v>649</v>
      </c>
      <c r="D6" s="56">
        <f>SegmentalForecast!D8</f>
        <v>706</v>
      </c>
      <c r="E6" s="56">
        <f>SegmentalForecast!E8</f>
        <v>747</v>
      </c>
      <c r="F6" s="56">
        <f>SegmentalForecast!F8</f>
        <v>705</v>
      </c>
      <c r="G6" s="56">
        <f>SegmentalForecast!G8</f>
        <v>721</v>
      </c>
      <c r="H6" s="56">
        <f>SegmentalForecast!H8</f>
        <v>744</v>
      </c>
      <c r="I6" s="56">
        <f>SegmentalForecast!I8</f>
        <v>717</v>
      </c>
      <c r="J6" s="56"/>
      <c r="K6" s="56"/>
      <c r="L6" s="56"/>
      <c r="M6" s="56"/>
      <c r="N6" s="56"/>
    </row>
    <row r="7" spans="1:16" x14ac:dyDescent="0.2">
      <c r="A7" s="4" t="s">
        <v>134</v>
      </c>
      <c r="B7" s="5">
        <f>SegmentalForecast!B11</f>
        <v>4233</v>
      </c>
      <c r="C7" s="5">
        <f>SegmentalForecast!C11</f>
        <v>3344</v>
      </c>
      <c r="D7" s="5">
        <f>SegmentalForecast!D11</f>
        <v>3533</v>
      </c>
      <c r="E7" s="5">
        <f>SegmentalForecast!E11</f>
        <v>2885</v>
      </c>
      <c r="F7" s="5">
        <f>SegmentalForecast!F11</f>
        <v>3440</v>
      </c>
      <c r="G7" s="5">
        <f>SegmentalForecast!G11</f>
        <v>1534</v>
      </c>
      <c r="H7" s="5">
        <f>SegmentalForecast!H11</f>
        <v>5435</v>
      </c>
      <c r="I7" s="5">
        <f>SegmentalForecast!I11</f>
        <v>5422</v>
      </c>
      <c r="J7" s="5"/>
      <c r="K7" s="5"/>
      <c r="L7" s="5"/>
      <c r="M7" s="5"/>
      <c r="N7" s="5"/>
    </row>
    <row r="8" spans="1:16" x14ac:dyDescent="0.2">
      <c r="A8" s="42" t="s">
        <v>129</v>
      </c>
      <c r="B8" s="55" t="str">
        <f>+IFERROR(B3/A3-1,"nm")</f>
        <v>nm</v>
      </c>
      <c r="C8" s="55">
        <f t="shared" ref="C8:I8" si="3">+IFERROR(C3/B3-1,"nm")</f>
        <v>5.8004640371229765E-2</v>
      </c>
      <c r="D8" s="55">
        <f t="shared" si="3"/>
        <v>6.0971089696071123E-2</v>
      </c>
      <c r="E8" s="55">
        <f t="shared" si="3"/>
        <v>5.95924308588065E-2</v>
      </c>
      <c r="F8" s="55">
        <f t="shared" si="3"/>
        <v>7.4731433909388079E-2</v>
      </c>
      <c r="G8" s="55">
        <f t="shared" si="3"/>
        <v>-4.3817266150267153E-2</v>
      </c>
      <c r="H8" s="55">
        <f t="shared" si="3"/>
        <v>0.19076009945726269</v>
      </c>
      <c r="I8" s="55">
        <f t="shared" si="3"/>
        <v>4.8767344739323759E-2</v>
      </c>
      <c r="J8" s="55"/>
      <c r="K8" s="55"/>
      <c r="L8" s="55"/>
      <c r="M8" s="55"/>
      <c r="N8" s="55"/>
    </row>
    <row r="9" spans="1:16" x14ac:dyDescent="0.2">
      <c r="A9" s="42" t="s">
        <v>131</v>
      </c>
      <c r="B9" s="55">
        <f>+IFERROR(B7/B$3,"nm")</f>
        <v>0.13832881278389594</v>
      </c>
      <c r="C9" s="55">
        <f t="shared" ref="C9:I9" si="4">+IFERROR(C7/C$3,"nm")</f>
        <v>0.10328638497652583</v>
      </c>
      <c r="D9" s="55">
        <f t="shared" si="4"/>
        <v>0.10285298398835517</v>
      </c>
      <c r="E9" s="55">
        <f t="shared" si="4"/>
        <v>7.9264774569332633E-2</v>
      </c>
      <c r="F9" s="55">
        <f t="shared" si="4"/>
        <v>8.7941304292251457E-2</v>
      </c>
      <c r="G9" s="55">
        <f t="shared" si="4"/>
        <v>4.101275298772826E-2</v>
      </c>
      <c r="H9" s="55">
        <f t="shared" si="4"/>
        <v>0.1220306255332525</v>
      </c>
      <c r="I9" s="55">
        <f t="shared" si="4"/>
        <v>0.11607792763862128</v>
      </c>
      <c r="J9" s="55"/>
      <c r="K9" s="55"/>
      <c r="L9" s="55"/>
      <c r="M9" s="55"/>
      <c r="N9" s="55"/>
    </row>
    <row r="10" spans="1:16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6" x14ac:dyDescent="0.2">
      <c r="A11" s="4" t="s">
        <v>150</v>
      </c>
      <c r="B11" s="5">
        <f>B7-B10</f>
        <v>4205</v>
      </c>
      <c r="C11" s="5">
        <f t="shared" ref="C11:I11" si="5">C7-C10</f>
        <v>3325</v>
      </c>
      <c r="D11" s="5">
        <f t="shared" si="5"/>
        <v>3474</v>
      </c>
      <c r="E11" s="5">
        <f t="shared" si="5"/>
        <v>2831</v>
      </c>
      <c r="F11" s="5">
        <f t="shared" si="5"/>
        <v>3391</v>
      </c>
      <c r="G11" s="5">
        <f t="shared" si="5"/>
        <v>1445</v>
      </c>
      <c r="H11" s="5">
        <f t="shared" si="5"/>
        <v>5173</v>
      </c>
      <c r="I11" s="5">
        <f t="shared" si="5"/>
        <v>5217</v>
      </c>
      <c r="J11" s="5"/>
      <c r="K11" s="5"/>
      <c r="L11" s="5"/>
      <c r="M11" s="5"/>
      <c r="N11" s="5"/>
      <c r="O11" s="65"/>
      <c r="P11" s="65" t="s">
        <v>206</v>
      </c>
    </row>
    <row r="12" spans="1:16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6" x14ac:dyDescent="0.2">
      <c r="A13" s="51" t="s">
        <v>151</v>
      </c>
      <c r="B13" s="57">
        <f>B12/B11</f>
        <v>0.2023781212841855</v>
      </c>
      <c r="C13" s="57">
        <f t="shared" ref="C13:I13" si="6">C12/C11</f>
        <v>0.25954887218045114</v>
      </c>
      <c r="D13" s="57">
        <f t="shared" si="6"/>
        <v>0.18595279217040875</v>
      </c>
      <c r="E13" s="57">
        <f t="shared" si="6"/>
        <v>0.84493111974567292</v>
      </c>
      <c r="F13" s="57">
        <f t="shared" si="6"/>
        <v>0.2276614567974049</v>
      </c>
      <c r="G13" s="57">
        <f t="shared" si="6"/>
        <v>0.24083044982698962</v>
      </c>
      <c r="H13" s="57">
        <f t="shared" si="6"/>
        <v>0.18055287067465686</v>
      </c>
      <c r="I13" s="57">
        <f t="shared" si="6"/>
        <v>0.11596703086064789</v>
      </c>
      <c r="J13" s="57"/>
      <c r="K13" s="57"/>
      <c r="L13" s="57"/>
      <c r="M13" s="57"/>
      <c r="N13" s="57"/>
    </row>
    <row r="14" spans="1:16" ht="16" thickBot="1" x14ac:dyDescent="0.25">
      <c r="A14" s="6" t="s">
        <v>152</v>
      </c>
      <c r="B14" s="7">
        <f>B11-B12</f>
        <v>3354</v>
      </c>
      <c r="C14" s="7">
        <f t="shared" ref="C14:I14" si="7">C11-C12</f>
        <v>2462</v>
      </c>
      <c r="D14" s="7">
        <f t="shared" si="7"/>
        <v>2828</v>
      </c>
      <c r="E14" s="7">
        <f t="shared" si="7"/>
        <v>439</v>
      </c>
      <c r="F14" s="7">
        <f t="shared" si="7"/>
        <v>2619</v>
      </c>
      <c r="G14" s="7">
        <f t="shared" si="7"/>
        <v>1097</v>
      </c>
      <c r="H14" s="7">
        <f t="shared" si="7"/>
        <v>4239</v>
      </c>
      <c r="I14" s="7">
        <f t="shared" si="7"/>
        <v>4612</v>
      </c>
      <c r="J14" s="7"/>
      <c r="K14" s="7"/>
      <c r="L14" s="7"/>
      <c r="M14" s="7"/>
      <c r="N14" s="7"/>
    </row>
    <row r="15" spans="1:16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59"/>
      <c r="K15" s="59"/>
      <c r="L15" s="59"/>
      <c r="M15" s="59"/>
      <c r="N15" s="59"/>
      <c r="P15" t="s">
        <v>198</v>
      </c>
    </row>
    <row r="16" spans="1:16" x14ac:dyDescent="0.2">
      <c r="A16" t="s">
        <v>154</v>
      </c>
      <c r="B16" s="3">
        <f>B14/B15</f>
        <v>1.8962008141112618</v>
      </c>
      <c r="C16" s="3">
        <f t="shared" ref="C16:I16" si="8">C14/C15</f>
        <v>1.4129124820659971</v>
      </c>
      <c r="D16" s="3">
        <f t="shared" si="8"/>
        <v>1.6713947990543736</v>
      </c>
      <c r="E16" s="3">
        <f t="shared" si="8"/>
        <v>0.264601289855946</v>
      </c>
      <c r="F16" s="3">
        <f t="shared" si="8"/>
        <v>1.6182649530400395</v>
      </c>
      <c r="G16" s="3">
        <f t="shared" si="8"/>
        <v>0.68911363779131851</v>
      </c>
      <c r="H16" s="3">
        <f t="shared" si="8"/>
        <v>2.6339008326084254</v>
      </c>
      <c r="I16" s="3">
        <f t="shared" si="8"/>
        <v>2.8631735783461636</v>
      </c>
      <c r="J16" s="3"/>
      <c r="K16" s="3"/>
      <c r="L16" s="3"/>
      <c r="M16" s="3"/>
      <c r="N16" s="3"/>
    </row>
    <row r="17" spans="1:16" x14ac:dyDescent="0.2">
      <c r="A17" t="s">
        <v>155</v>
      </c>
      <c r="B17" s="63">
        <f>(Historicals!B90/Historicals!B18)*-1</f>
        <v>0.508254183627318</v>
      </c>
      <c r="C17" s="63">
        <f>(Historicals!C90/Historicals!C18)*-1</f>
        <v>0.58651362984218081</v>
      </c>
      <c r="D17" s="63">
        <f>(Historicals!D90/Historicals!D18)*-1</f>
        <v>0.66962174940898345</v>
      </c>
      <c r="E17" s="63">
        <f>(Historicals!E90/Historicals!E18)*-1</f>
        <v>0.74920137423904531</v>
      </c>
      <c r="F17" s="63">
        <f>(Historicals!F90/Historicals!F18)*-1</f>
        <v>0.82303509639149774</v>
      </c>
      <c r="G17" s="63">
        <f>(Historicals!G90/Historicals!G18)*-1</f>
        <v>0.91211759532633951</v>
      </c>
      <c r="H17" s="63">
        <f>(Historicals!H90/Historicals!H18)*-1</f>
        <v>1.0177705977382876</v>
      </c>
      <c r="I17" s="63">
        <f>(Historicals!I90/Historicals!I18)*-1</f>
        <v>1.1404271169605165</v>
      </c>
      <c r="J17" s="58"/>
      <c r="K17" s="58"/>
      <c r="L17" s="58"/>
      <c r="M17" s="58"/>
      <c r="N17" s="58"/>
    </row>
    <row r="18" spans="1:16" x14ac:dyDescent="0.2">
      <c r="A18" s="51" t="s">
        <v>129</v>
      </c>
      <c r="B18" s="57" t="str">
        <f>+IFERROR(B3/A3-1,"nm")</f>
        <v>nm</v>
      </c>
      <c r="C18" s="57">
        <f t="shared" ref="C18:I18" si="9">+IFERROR(C3/B3-1,"nm")</f>
        <v>5.8004640371229765E-2</v>
      </c>
      <c r="D18" s="57">
        <f t="shared" si="9"/>
        <v>6.0971089696071123E-2</v>
      </c>
      <c r="E18" s="57">
        <f t="shared" si="9"/>
        <v>5.95924308588065E-2</v>
      </c>
      <c r="F18" s="57">
        <f t="shared" si="9"/>
        <v>7.4731433909388079E-2</v>
      </c>
      <c r="G18" s="57">
        <f t="shared" si="9"/>
        <v>-4.3817266150267153E-2</v>
      </c>
      <c r="H18" s="57">
        <f t="shared" si="9"/>
        <v>0.19076009945726269</v>
      </c>
      <c r="I18" s="57">
        <f t="shared" si="9"/>
        <v>4.8767344739323759E-2</v>
      </c>
      <c r="J18" s="57"/>
      <c r="K18" s="57"/>
      <c r="L18" s="57"/>
      <c r="M18" s="57"/>
      <c r="N18" s="57"/>
      <c r="P18" t="s">
        <v>199</v>
      </c>
    </row>
    <row r="19" spans="1:16" x14ac:dyDescent="0.2">
      <c r="A19" s="51" t="s">
        <v>156</v>
      </c>
      <c r="B19" s="64">
        <f>B17/B14</f>
        <v>1.5153672737844902E-4</v>
      </c>
      <c r="C19" s="64">
        <f t="shared" ref="C19:I19" si="10">C17/C14</f>
        <v>2.3822649465563803E-4</v>
      </c>
      <c r="D19" s="64">
        <f t="shared" si="10"/>
        <v>2.367827968207155E-4</v>
      </c>
      <c r="E19" s="64">
        <f t="shared" si="10"/>
        <v>1.706609052936322E-3</v>
      </c>
      <c r="F19" s="64">
        <f t="shared" si="10"/>
        <v>3.1425547781271392E-4</v>
      </c>
      <c r="G19" s="64">
        <f t="shared" si="10"/>
        <v>8.3146544697022741E-4</v>
      </c>
      <c r="H19" s="64">
        <f t="shared" si="10"/>
        <v>2.4009686193401453E-4</v>
      </c>
      <c r="I19" s="64">
        <f t="shared" si="10"/>
        <v>2.4727387618398014E-4</v>
      </c>
      <c r="J19" s="64"/>
      <c r="K19" s="64"/>
      <c r="L19" s="64"/>
      <c r="M19" s="64"/>
      <c r="N19" s="64"/>
      <c r="P19" t="s">
        <v>199</v>
      </c>
    </row>
    <row r="20" spans="1:16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 x14ac:dyDescent="0.2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65"/>
      <c r="P22" s="65" t="s">
        <v>205</v>
      </c>
    </row>
    <row r="23" spans="1:16" x14ac:dyDescent="0.2">
      <c r="A23" t="s">
        <v>160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  <c r="O23" s="68"/>
    </row>
    <row r="24" spans="1:16" x14ac:dyDescent="0.2">
      <c r="A24" s="51" t="s">
        <v>161</v>
      </c>
      <c r="B24" s="66">
        <f>B23/B3</f>
        <v>0.18182412339466031</v>
      </c>
      <c r="C24" s="66">
        <f t="shared" ref="C24:I24" si="11">C23/C3</f>
        <v>0.1818631084754139</v>
      </c>
      <c r="D24" s="66">
        <f t="shared" si="11"/>
        <v>0.19458515283842795</v>
      </c>
      <c r="E24" s="66">
        <f t="shared" si="11"/>
        <v>0.17803665137236585</v>
      </c>
      <c r="F24" s="66">
        <f t="shared" si="11"/>
        <v>0.18615947030702765</v>
      </c>
      <c r="G24" s="66">
        <f t="shared" si="11"/>
        <v>0.21035745795791783</v>
      </c>
      <c r="H24" s="66">
        <f t="shared" si="11"/>
        <v>0.19042166240064665</v>
      </c>
      <c r="I24" s="66">
        <f t="shared" si="11"/>
        <v>0.20828516377649325</v>
      </c>
      <c r="J24" s="3"/>
      <c r="K24" s="3"/>
      <c r="L24" s="3"/>
      <c r="M24" s="3"/>
      <c r="N24" s="3"/>
    </row>
    <row r="25" spans="1:16" x14ac:dyDescent="0.2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6" x14ac:dyDescent="0.2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6" thickBot="1" x14ac:dyDescent="0.25">
      <c r="A31" s="6" t="s">
        <v>166</v>
      </c>
      <c r="B31" s="7">
        <f>B21+B22+B25+B26+B27+B28+B30+B29+B23</f>
        <v>19466</v>
      </c>
      <c r="C31" s="7">
        <f t="shared" ref="C31:I31" si="12">C21+C22+C25+C26+C27+C28+C30+C29+C23</f>
        <v>19205</v>
      </c>
      <c r="D31" s="7">
        <f t="shared" si="12"/>
        <v>21211</v>
      </c>
      <c r="E31" s="7">
        <f t="shared" si="12"/>
        <v>20257</v>
      </c>
      <c r="F31" s="7">
        <f t="shared" si="12"/>
        <v>21105</v>
      </c>
      <c r="G31" s="7">
        <f t="shared" si="12"/>
        <v>29094</v>
      </c>
      <c r="H31" s="7">
        <f t="shared" si="12"/>
        <v>34904</v>
      </c>
      <c r="I31" s="7">
        <f t="shared" si="12"/>
        <v>36963</v>
      </c>
      <c r="J31" s="3"/>
      <c r="K31" s="3"/>
      <c r="L31" s="3"/>
      <c r="M31" s="3"/>
      <c r="N31" s="3"/>
    </row>
    <row r="32" spans="1:16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6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6" x14ac:dyDescent="0.2">
      <c r="A35" t="s">
        <v>168</v>
      </c>
      <c r="B35" s="3">
        <f>Historicals!B43+Historicals!B42</f>
        <v>3949</v>
      </c>
      <c r="C35" s="3">
        <f>Historicals!C43+Historicals!C42</f>
        <v>3037</v>
      </c>
      <c r="D35" s="3">
        <f>Historicals!D43+Historicals!D42</f>
        <v>3011</v>
      </c>
      <c r="E35" s="3">
        <f>Historicals!E43+Historicals!E42</f>
        <v>3269</v>
      </c>
      <c r="F35" s="3">
        <f>Historicals!F43+Historicals!F42</f>
        <v>5010</v>
      </c>
      <c r="G35" s="3">
        <f>Historicals!G43+Historicals!G42</f>
        <v>5629</v>
      </c>
      <c r="H35" s="3">
        <f>Historicals!H43+Historicals!H42</f>
        <v>6530</v>
      </c>
      <c r="I35" s="3">
        <f>Historicals!I43+Historicals!I42</f>
        <v>6640</v>
      </c>
      <c r="J35" s="3"/>
      <c r="K35" s="3"/>
      <c r="L35" s="3"/>
      <c r="M35" s="3"/>
      <c r="N35" s="3"/>
    </row>
    <row r="36" spans="1:16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6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6" x14ac:dyDescent="0.2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6" x14ac:dyDescent="0.2">
      <c r="A39" t="s">
        <v>170</v>
      </c>
      <c r="B39" s="3">
        <f>B40+B41+B42</f>
        <v>12707</v>
      </c>
      <c r="C39" s="3">
        <f t="shared" ref="C39:I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6" x14ac:dyDescent="0.2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6" x14ac:dyDescent="0.2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6" x14ac:dyDescent="0.2">
      <c r="A42" s="2" t="s">
        <v>173</v>
      </c>
      <c r="B42" s="3">
        <f>Historicals!B56+Historicals!B55</f>
        <v>8019</v>
      </c>
      <c r="C42" s="3">
        <f>Historicals!C56+Historicals!C55</f>
        <v>8104</v>
      </c>
      <c r="D42" s="3">
        <f>Historicals!D56+Historicals!D55</f>
        <v>5497</v>
      </c>
      <c r="E42" s="3">
        <f>Historicals!E56+Historicals!E55</f>
        <v>6292</v>
      </c>
      <c r="F42" s="3">
        <f>Historicals!F56+Historicals!F55</f>
        <v>7394</v>
      </c>
      <c r="G42" s="3">
        <f>Historicals!G56+Historicals!G55</f>
        <v>8243</v>
      </c>
      <c r="H42" s="3">
        <f>Historicals!H56+Historicals!H55</f>
        <v>9585</v>
      </c>
      <c r="I42" s="3">
        <f>Historicals!I56+Historicals!I55</f>
        <v>11802</v>
      </c>
      <c r="J42" s="3"/>
      <c r="K42" s="3"/>
      <c r="L42" s="3"/>
      <c r="M42" s="3"/>
      <c r="N42" s="3"/>
    </row>
    <row r="43" spans="1:16" ht="16" thickBot="1" x14ac:dyDescent="0.25">
      <c r="A43" s="6" t="s">
        <v>174</v>
      </c>
      <c r="B43" s="7">
        <f>B33+B34+B35+B36+B42+B38</f>
        <v>14707</v>
      </c>
      <c r="C43" s="7">
        <f t="shared" ref="C43:I43" si="14">C33+C34+C35+C36+C42+C38</f>
        <v>14966</v>
      </c>
      <c r="D43" s="7">
        <f t="shared" si="14"/>
        <v>14217</v>
      </c>
      <c r="E43" s="7">
        <f t="shared" si="14"/>
        <v>16587</v>
      </c>
      <c r="F43" s="7">
        <f t="shared" si="14"/>
        <v>19230</v>
      </c>
      <c r="G43" s="7">
        <f t="shared" si="14"/>
        <v>26213</v>
      </c>
      <c r="H43" s="7">
        <f t="shared" si="14"/>
        <v>28485</v>
      </c>
      <c r="I43" s="7">
        <f t="shared" si="14"/>
        <v>30485</v>
      </c>
      <c r="J43" s="3"/>
      <c r="K43" s="3"/>
      <c r="L43" s="3"/>
      <c r="M43" s="3"/>
      <c r="N43" s="3"/>
    </row>
    <row r="44" spans="1:16" ht="16" thickTop="1" x14ac:dyDescent="0.2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3"/>
      <c r="K44" s="3"/>
      <c r="L44" s="3"/>
      <c r="M44" s="3"/>
      <c r="N44" s="3"/>
    </row>
    <row r="45" spans="1:16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</row>
    <row r="46" spans="1:16" x14ac:dyDescent="0.2">
      <c r="A46" s="1" t="s">
        <v>134</v>
      </c>
      <c r="B46" s="9">
        <f>Historicals!B142</f>
        <v>4233</v>
      </c>
      <c r="C46" s="9">
        <f>Historicals!C142</f>
        <v>4642</v>
      </c>
      <c r="D46" s="9">
        <f>Historicals!D142</f>
        <v>4945</v>
      </c>
      <c r="E46" s="9">
        <f>Historicals!E142</f>
        <v>4379</v>
      </c>
      <c r="F46" s="9">
        <f>Historicals!F142</f>
        <v>4850</v>
      </c>
      <c r="G46" s="9">
        <f>Historicals!G142</f>
        <v>2976</v>
      </c>
      <c r="H46" s="9">
        <f>Historicals!H142</f>
        <v>6923</v>
      </c>
      <c r="I46" s="9">
        <f>Historicals!I142</f>
        <v>6856</v>
      </c>
      <c r="J46" s="3"/>
      <c r="K46" s="3"/>
      <c r="L46" s="3"/>
      <c r="M46" s="3"/>
      <c r="N46" s="3"/>
      <c r="O46" s="65"/>
      <c r="P46" s="65" t="s">
        <v>210</v>
      </c>
    </row>
    <row r="47" spans="1:16" x14ac:dyDescent="0.2">
      <c r="A47" t="s">
        <v>132</v>
      </c>
      <c r="B47" s="59">
        <f>Historicals!B175</f>
        <v>606</v>
      </c>
      <c r="C47" s="59">
        <f>Historicals!C175</f>
        <v>649</v>
      </c>
      <c r="D47" s="59">
        <f>Historicals!D175</f>
        <v>706</v>
      </c>
      <c r="E47" s="59">
        <f>Historicals!E175</f>
        <v>747</v>
      </c>
      <c r="F47" s="59">
        <f>Historicals!F175</f>
        <v>705</v>
      </c>
      <c r="G47" s="59">
        <f>Historicals!G175</f>
        <v>721</v>
      </c>
      <c r="H47" s="59">
        <f>Historicals!H175</f>
        <v>744</v>
      </c>
      <c r="I47" s="59">
        <f>Historicals!I175</f>
        <v>717</v>
      </c>
      <c r="J47" s="3"/>
      <c r="K47" s="3"/>
      <c r="L47" s="3"/>
      <c r="M47" s="3"/>
      <c r="N47" s="3"/>
    </row>
    <row r="48" spans="1:16" x14ac:dyDescent="0.2">
      <c r="A48" t="s">
        <v>177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67"/>
      <c r="P48" s="67" t="s">
        <v>207</v>
      </c>
    </row>
    <row r="49" spans="1:16" x14ac:dyDescent="0.2">
      <c r="A49" s="1" t="s">
        <v>178</v>
      </c>
      <c r="B49" s="9">
        <f>B46*(1-B13)</f>
        <v>3376.3334126040427</v>
      </c>
      <c r="C49" s="9">
        <f t="shared" ref="C49:I49" si="15">C46*(1-C13)</f>
        <v>3437.1741353383459</v>
      </c>
      <c r="D49" s="9">
        <f t="shared" si="15"/>
        <v>4025.4634427173287</v>
      </c>
      <c r="E49" s="9">
        <f t="shared" si="15"/>
        <v>679.04662663369822</v>
      </c>
      <c r="F49" s="9">
        <f t="shared" si="15"/>
        <v>3745.841934532586</v>
      </c>
      <c r="G49" s="9">
        <f t="shared" si="15"/>
        <v>2259.2885813148787</v>
      </c>
      <c r="H49" s="9">
        <f t="shared" si="15"/>
        <v>5673.0324763193503</v>
      </c>
      <c r="I49" s="9">
        <f t="shared" si="15"/>
        <v>6060.9300364193987</v>
      </c>
      <c r="J49" s="3"/>
      <c r="K49" s="3"/>
      <c r="L49" s="3"/>
      <c r="M49" s="3"/>
      <c r="N49" s="3"/>
      <c r="O49" s="65"/>
      <c r="P49" s="65" t="s">
        <v>208</v>
      </c>
    </row>
    <row r="50" spans="1:16" x14ac:dyDescent="0.2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65"/>
      <c r="P50" s="65" t="s">
        <v>209</v>
      </c>
    </row>
    <row r="51" spans="1:16" x14ac:dyDescent="0.2">
      <c r="A51" t="s">
        <v>180</v>
      </c>
      <c r="B51" s="3">
        <f>Historicals!B72+Historicals!B73+Historicals!B74+Historicals!B75</f>
        <v>256</v>
      </c>
      <c r="C51" s="3">
        <f>Historicals!C72+Historicals!C73+Historicals!C74+Historicals!C75</f>
        <v>-1277</v>
      </c>
      <c r="D51" s="3">
        <f>Historicals!D72+Historicals!D73+Historicals!D74+Historicals!D75</f>
        <v>-935</v>
      </c>
      <c r="E51" s="3">
        <f>Historicals!E72+Historicals!E73+Historicals!E74+Historicals!E75</f>
        <v>1482</v>
      </c>
      <c r="F51" s="3">
        <f>Historicals!F72+Historicals!F73+Historicals!F74+Historicals!F75</f>
        <v>562</v>
      </c>
      <c r="G51" s="3">
        <f>Historicals!G72+Historicals!G73+Historicals!G74+Historicals!G75</f>
        <v>-1245</v>
      </c>
      <c r="H51" s="3">
        <f>Historicals!H72+Historicals!H73+Historicals!H74+Historicals!H75</f>
        <v>45</v>
      </c>
      <c r="I51" s="3">
        <f>Historicals!I72+Historicals!I73+Historicals!I74+Historicals!I75</f>
        <v>-1660</v>
      </c>
      <c r="J51" s="3"/>
      <c r="K51" s="3"/>
      <c r="L51" s="3"/>
      <c r="M51" s="3"/>
      <c r="N51" s="3"/>
    </row>
    <row r="52" spans="1:16" x14ac:dyDescent="0.2">
      <c r="A52" t="s">
        <v>135</v>
      </c>
      <c r="B52" s="9">
        <f>Historicals!B81</f>
        <v>-963</v>
      </c>
      <c r="C52" s="9">
        <f>Historicals!C81</f>
        <v>-1143</v>
      </c>
      <c r="D52" s="9">
        <f>Historicals!D81</f>
        <v>-1105</v>
      </c>
      <c r="E52" s="9">
        <f>Historicals!E81</f>
        <v>-1028</v>
      </c>
      <c r="F52" s="9">
        <f>Historicals!F81</f>
        <v>-1119</v>
      </c>
      <c r="G52" s="9">
        <f>Historicals!G81</f>
        <v>-1086</v>
      </c>
      <c r="H52" s="9">
        <f>Historicals!H81</f>
        <v>-695</v>
      </c>
      <c r="I52" s="9">
        <f>Historicals!I81</f>
        <v>-758</v>
      </c>
      <c r="J52" s="3"/>
      <c r="K52" s="3"/>
      <c r="L52" s="3"/>
      <c r="M52" s="3"/>
      <c r="N52" s="3"/>
    </row>
    <row r="53" spans="1:16" x14ac:dyDescent="0.2">
      <c r="A53" s="1" t="s">
        <v>181</v>
      </c>
      <c r="B53" s="69">
        <f>B55+(B10*(1-B13))-B52</f>
        <v>5665.3334126040427</v>
      </c>
      <c r="C53" s="69">
        <f t="shared" ref="C53:I53" si="16">C55+(C10*(1-C13))-C52</f>
        <v>4556.0685714285719</v>
      </c>
      <c r="D53" s="69">
        <f t="shared" si="16"/>
        <v>4999.0287852619458</v>
      </c>
      <c r="E53" s="69">
        <f t="shared" si="16"/>
        <v>5991.3737195337335</v>
      </c>
      <c r="F53" s="69">
        <f t="shared" si="16"/>
        <v>7059.8445886169275</v>
      </c>
      <c r="G53" s="69">
        <f t="shared" si="16"/>
        <v>3638.5660899653981</v>
      </c>
      <c r="H53" s="69">
        <f t="shared" si="16"/>
        <v>7566.6951478832398</v>
      </c>
      <c r="I53" s="69">
        <f t="shared" si="16"/>
        <v>6127.226758673567</v>
      </c>
      <c r="J53" s="3"/>
      <c r="K53" s="3"/>
      <c r="L53" s="3"/>
      <c r="M53" s="3"/>
      <c r="N53" s="3"/>
    </row>
    <row r="54" spans="1:16" x14ac:dyDescent="0.2">
      <c r="A54" t="s">
        <v>182</v>
      </c>
      <c r="B54" s="3">
        <f>Historicals!B82</f>
        <v>0</v>
      </c>
      <c r="C54" s="3">
        <f>Historicals!C82</f>
        <v>6</v>
      </c>
      <c r="D54" s="3">
        <f>Historicals!D82</f>
        <v>-34</v>
      </c>
      <c r="E54" s="3">
        <f>Historicals!E82</f>
        <v>-25</v>
      </c>
      <c r="F54" s="3">
        <f>Historicals!F82</f>
        <v>5</v>
      </c>
      <c r="G54" s="3">
        <f>Historicals!G82</f>
        <v>31</v>
      </c>
      <c r="H54" s="3">
        <f>Historicals!H82</f>
        <v>171</v>
      </c>
      <c r="I54" s="3">
        <f>Historicals!I82</f>
        <v>-19</v>
      </c>
      <c r="J54" s="3"/>
      <c r="K54" s="3"/>
      <c r="L54" s="3"/>
      <c r="M54" s="3"/>
      <c r="N54" s="3"/>
    </row>
    <row r="55" spans="1:16" x14ac:dyDescent="0.2">
      <c r="A55" s="27" t="s">
        <v>183</v>
      </c>
      <c r="B55" s="26">
        <f>Historicals!B76</f>
        <v>4680</v>
      </c>
      <c r="C55" s="26">
        <f>Historicals!C76</f>
        <v>3399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3"/>
      <c r="K55" s="3"/>
      <c r="L55" s="3"/>
      <c r="M55" s="3"/>
      <c r="N55" s="3"/>
    </row>
    <row r="56" spans="1:16" x14ac:dyDescent="0.2">
      <c r="A56" t="s">
        <v>184</v>
      </c>
      <c r="B56" s="3">
        <f>Historicals!B78+Historicals!B79+Historicals!B80+Historicals!B81</f>
        <v>-28</v>
      </c>
      <c r="C56" s="3">
        <f>Historicals!C78+Historicals!C79+Historicals!C80+Historicals!C81</f>
        <v>-1200</v>
      </c>
      <c r="D56" s="3">
        <f>Historicals!D78+Historicals!D79+Historicals!D80+Historicals!D81</f>
        <v>-987</v>
      </c>
      <c r="E56" s="3">
        <f>Historicals!E78+Historicals!E79+Historicals!E80+Historicals!E81</f>
        <v>298</v>
      </c>
      <c r="F56" s="3">
        <f>Historicals!F78+Historicals!F79+Historicals!F80+Historicals!F81</f>
        <v>-269</v>
      </c>
      <c r="G56" s="3">
        <f>Historicals!G78+Historicals!G79+Historicals!G80+Historicals!G81</f>
        <v>-1059</v>
      </c>
      <c r="H56" s="3">
        <f>Historicals!H78+Historicals!H79+Historicals!H80+Historicals!H81</f>
        <v>-3971</v>
      </c>
      <c r="I56" s="3">
        <f>Historicals!I78+Historicals!I79+Historicals!I80+Historicals!I81</f>
        <v>-1505</v>
      </c>
      <c r="J56" s="3"/>
      <c r="K56" s="3"/>
      <c r="L56" s="3"/>
      <c r="M56" s="3"/>
      <c r="N56" s="3"/>
    </row>
    <row r="57" spans="1:16" x14ac:dyDescent="0.2">
      <c r="A57" t="s">
        <v>185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-25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6" x14ac:dyDescent="0.2">
      <c r="A58" s="27" t="s">
        <v>186</v>
      </c>
      <c r="B58" s="26">
        <f>Historicals!B83</f>
        <v>-28</v>
      </c>
      <c r="C58" s="26">
        <f>Historicals!C83</f>
        <v>-1194</v>
      </c>
      <c r="D58" s="26">
        <f>Historicals!D83</f>
        <v>-1021</v>
      </c>
      <c r="E58" s="26">
        <f>Historicals!E83</f>
        <v>273</v>
      </c>
      <c r="F58" s="26">
        <f>Historicals!F83</f>
        <v>-264</v>
      </c>
      <c r="G58" s="26">
        <f>Historicals!G83</f>
        <v>-1028</v>
      </c>
      <c r="H58" s="26">
        <f>Historicals!H83</f>
        <v>-3800</v>
      </c>
      <c r="I58" s="26">
        <f>Historicals!I83</f>
        <v>-1524</v>
      </c>
      <c r="J58" s="3"/>
      <c r="K58" s="3"/>
      <c r="L58" s="3"/>
      <c r="M58" s="3"/>
      <c r="N58" s="3"/>
    </row>
    <row r="59" spans="1:16" x14ac:dyDescent="0.2">
      <c r="A59" t="s">
        <v>187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J59" s="3"/>
      <c r="K59" s="3"/>
      <c r="L59" s="3"/>
      <c r="M59" s="3"/>
      <c r="N59" s="3"/>
    </row>
    <row r="60" spans="1:16" x14ac:dyDescent="0.2">
      <c r="A60" s="51" t="s">
        <v>129</v>
      </c>
      <c r="B60" s="55" t="s">
        <v>212</v>
      </c>
      <c r="C60" s="55">
        <f t="shared" ref="C60:I60" si="17">+IFERROR(C59/B59-1,"nm")*-1</f>
        <v>-0.27782162588792425</v>
      </c>
      <c r="D60" s="55">
        <f t="shared" si="17"/>
        <v>4.6324891908585686E-3</v>
      </c>
      <c r="E60" s="55">
        <f t="shared" si="17"/>
        <v>-0.31988830282345648</v>
      </c>
      <c r="F60" s="55">
        <f t="shared" si="17"/>
        <v>-7.5223319228960861E-3</v>
      </c>
      <c r="G60" s="55">
        <f t="shared" si="17"/>
        <v>0.28441437237517497</v>
      </c>
      <c r="H60" s="55">
        <f t="shared" si="17"/>
        <v>0.80176067818715357</v>
      </c>
      <c r="I60" s="55">
        <f t="shared" si="17"/>
        <v>-5.6019736842105265</v>
      </c>
      <c r="J60" s="3"/>
      <c r="K60" s="3"/>
      <c r="L60" s="3"/>
      <c r="M60" s="3"/>
      <c r="N60" s="3"/>
    </row>
    <row r="61" spans="1:16" x14ac:dyDescent="0.2">
      <c r="A61" t="s">
        <v>188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6" x14ac:dyDescent="0.2">
      <c r="A62" t="s">
        <v>189</v>
      </c>
      <c r="B62" s="3">
        <f>Historicals!B87</f>
        <v>-19</v>
      </c>
      <c r="C62" s="3">
        <f>Historicals!C87</f>
        <v>-7</v>
      </c>
      <c r="D62" s="3">
        <f>Historicals!D87</f>
        <v>-17</v>
      </c>
      <c r="E62" s="3">
        <f>Historicals!E87</f>
        <v>-23</v>
      </c>
      <c r="F62" s="3">
        <f>Historicals!F87</f>
        <v>-6</v>
      </c>
      <c r="G62" s="3">
        <f>Historicals!G87</f>
        <v>-6</v>
      </c>
      <c r="H62" s="3">
        <f>Historicals!H87</f>
        <v>-197</v>
      </c>
      <c r="I62" s="3">
        <f>Historicals!I87</f>
        <v>0</v>
      </c>
      <c r="J62" s="3"/>
      <c r="K62" s="3"/>
      <c r="L62" s="3"/>
      <c r="M62" s="3"/>
      <c r="N62" s="3"/>
    </row>
    <row r="63" spans="1:16" x14ac:dyDescent="0.2">
      <c r="A63" t="s">
        <v>190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6" x14ac:dyDescent="0.2">
      <c r="A64" s="27" t="s">
        <v>191</v>
      </c>
      <c r="B64" s="26">
        <f>Historicals!B92</f>
        <v>-3001</v>
      </c>
      <c r="C64" s="26">
        <f>Historicals!C92</f>
        <v>-3849</v>
      </c>
      <c r="D64" s="26">
        <f>Historicals!D92</f>
        <v>-3586</v>
      </c>
      <c r="E64" s="26">
        <f>Historicals!E92</f>
        <v>-4829</v>
      </c>
      <c r="F64" s="26">
        <f>Historicals!F92</f>
        <v>-5293</v>
      </c>
      <c r="G64" s="26">
        <f>Historicals!G92</f>
        <v>-3643</v>
      </c>
      <c r="H64" s="26">
        <f>Historicals!H92</f>
        <v>-1459</v>
      </c>
      <c r="I64" s="26">
        <f>Historicals!I92</f>
        <v>-4836</v>
      </c>
      <c r="J64" s="3"/>
      <c r="K64" s="3"/>
      <c r="L64" s="3"/>
      <c r="M64" s="3"/>
      <c r="N64" s="3"/>
    </row>
    <row r="65" spans="1:14" x14ac:dyDescent="0.2">
      <c r="A65" t="s">
        <v>192</v>
      </c>
      <c r="B65">
        <f>Historicals!B93</f>
        <v>-83</v>
      </c>
      <c r="C65">
        <f>Historicals!C93</f>
        <v>-105</v>
      </c>
      <c r="D65">
        <f>Historicals!D93</f>
        <v>-20</v>
      </c>
      <c r="E65">
        <f>Historicals!E93</f>
        <v>45</v>
      </c>
      <c r="F65">
        <f>Historicals!F93</f>
        <v>-129</v>
      </c>
      <c r="G65">
        <f>Historicals!G93</f>
        <v>-66</v>
      </c>
      <c r="H65">
        <f>Historicals!H93</f>
        <v>143</v>
      </c>
      <c r="I65">
        <f>Historicals!I93</f>
        <v>-143</v>
      </c>
      <c r="J65" s="3"/>
      <c r="K65" s="3"/>
      <c r="L65" s="3"/>
      <c r="M65" s="3"/>
      <c r="N65" s="3"/>
    </row>
    <row r="66" spans="1:14" x14ac:dyDescent="0.2">
      <c r="A66" s="27" t="s">
        <v>193</v>
      </c>
      <c r="B66" s="26">
        <f>Historicals!B94</f>
        <v>1568</v>
      </c>
      <c r="C66" s="26">
        <f>Historicals!C94</f>
        <v>-1749</v>
      </c>
      <c r="D66" s="26">
        <f>Historicals!D94</f>
        <v>-781</v>
      </c>
      <c r="E66" s="26">
        <f>Historicals!E94</f>
        <v>444</v>
      </c>
      <c r="F66" s="26">
        <f>Historicals!F94</f>
        <v>217</v>
      </c>
      <c r="G66" s="26">
        <f>Historicals!G94</f>
        <v>-2252</v>
      </c>
      <c r="H66" s="26">
        <f>Historicals!H94</f>
        <v>1541</v>
      </c>
      <c r="I66" s="26">
        <f>Historicals!I94</f>
        <v>-1315</v>
      </c>
      <c r="J66" s="3"/>
      <c r="K66" s="3"/>
      <c r="L66" s="3"/>
      <c r="M66" s="3"/>
      <c r="N66" s="3"/>
    </row>
    <row r="67" spans="1:14" x14ac:dyDescent="0.2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6" thickBot="1" x14ac:dyDescent="0.25">
      <c r="A68" s="6" t="s">
        <v>195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3"/>
      <c r="K68" s="3"/>
      <c r="L68" s="3"/>
      <c r="M68" s="3"/>
      <c r="N68" s="3"/>
    </row>
    <row r="69" spans="1:14" ht="16" thickTop="1" x14ac:dyDescent="0.2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2023-12-12T18:19:51Z</dcterms:modified>
</cp:coreProperties>
</file>