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13_ncr:1_{BE5A7C52-A4CB-784D-B612-0126CF15DCAC}" xr6:coauthVersionLast="47" xr6:coauthVersionMax="47" xr10:uidLastSave="{00000000-0000-0000-0000-000000000000}"/>
  <bookViews>
    <workbookView xWindow="-5660" yWindow="-21600" windowWidth="38400" windowHeight="2160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3" l="1"/>
  <c r="J35" i="3"/>
  <c r="I66" i="3"/>
  <c r="I35" i="3"/>
  <c r="I128" i="3"/>
  <c r="I130" i="3"/>
  <c r="J147" i="3"/>
  <c r="J145" i="3"/>
  <c r="J36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65" i="4"/>
  <c r="K65" i="4"/>
  <c r="L65" i="4"/>
  <c r="M65" i="4"/>
  <c r="N65" i="4"/>
  <c r="J64" i="4"/>
  <c r="K64" i="4"/>
  <c r="L64" i="4"/>
  <c r="M64" i="4"/>
  <c r="N64" i="4"/>
  <c r="J63" i="4"/>
  <c r="K63" i="4"/>
  <c r="L63" i="4"/>
  <c r="M63" i="4"/>
  <c r="N63" i="4"/>
  <c r="J62" i="4"/>
  <c r="K62" i="4"/>
  <c r="L62" i="4"/>
  <c r="M62" i="4"/>
  <c r="N62" i="4"/>
  <c r="J61" i="4"/>
  <c r="K61" i="4"/>
  <c r="L61" i="4"/>
  <c r="M61" i="4"/>
  <c r="N61" i="4"/>
  <c r="J60" i="4"/>
  <c r="K60" i="4"/>
  <c r="L60" i="4"/>
  <c r="M60" i="4"/>
  <c r="N60" i="4"/>
  <c r="J59" i="4"/>
  <c r="K59" i="4"/>
  <c r="L59" i="4"/>
  <c r="M59" i="4"/>
  <c r="N59" i="4"/>
  <c r="J57" i="4"/>
  <c r="K57" i="4"/>
  <c r="L57" i="4"/>
  <c r="M57" i="4"/>
  <c r="N57" i="4"/>
  <c r="J48" i="4"/>
  <c r="K48" i="4" s="1"/>
  <c r="L48" i="4" s="1"/>
  <c r="M48" i="4" s="1"/>
  <c r="N48" i="4" s="1"/>
  <c r="J43" i="4"/>
  <c r="K43" i="4"/>
  <c r="L43" i="4"/>
  <c r="M43" i="4"/>
  <c r="N43" i="4"/>
  <c r="J34" i="4"/>
  <c r="K34" i="4"/>
  <c r="L34" i="4"/>
  <c r="M34" i="4" s="1"/>
  <c r="N34" i="4" s="1"/>
  <c r="J35" i="4"/>
  <c r="K35" i="4" s="1"/>
  <c r="L35" i="4" s="1"/>
  <c r="M35" i="4" s="1"/>
  <c r="N35" i="4" s="1"/>
  <c r="J36" i="4"/>
  <c r="K36" i="4" s="1"/>
  <c r="L36" i="4" s="1"/>
  <c r="M36" i="4" s="1"/>
  <c r="N36" i="4" s="1"/>
  <c r="J37" i="4"/>
  <c r="K37" i="4" s="1"/>
  <c r="L37" i="4" s="1"/>
  <c r="M37" i="4" s="1"/>
  <c r="N37" i="4" s="1"/>
  <c r="J38" i="4"/>
  <c r="K38" i="4"/>
  <c r="L38" i="4" s="1"/>
  <c r="M38" i="4" s="1"/>
  <c r="N38" i="4" s="1"/>
  <c r="J39" i="4"/>
  <c r="K39" i="4"/>
  <c r="L39" i="4" s="1"/>
  <c r="M39" i="4" s="1"/>
  <c r="N39" i="4" s="1"/>
  <c r="J40" i="4"/>
  <c r="K40" i="4"/>
  <c r="L40" i="4" s="1"/>
  <c r="M40" i="4" s="1"/>
  <c r="N40" i="4" s="1"/>
  <c r="J41" i="4"/>
  <c r="K41" i="4"/>
  <c r="L41" i="4"/>
  <c r="M41" i="4" s="1"/>
  <c r="N41" i="4" s="1"/>
  <c r="K33" i="4"/>
  <c r="L33" i="4"/>
  <c r="M33" i="4"/>
  <c r="N33" i="4"/>
  <c r="J33" i="4"/>
  <c r="J31" i="4"/>
  <c r="K31" i="4"/>
  <c r="L31" i="4"/>
  <c r="M31" i="4"/>
  <c r="N31" i="4"/>
  <c r="J30" i="4"/>
  <c r="K30" i="4"/>
  <c r="L30" i="4"/>
  <c r="M30" i="4"/>
  <c r="N30" i="4"/>
  <c r="J29" i="4"/>
  <c r="K29" i="4"/>
  <c r="L29" i="4"/>
  <c r="M29" i="4"/>
  <c r="N29" i="4"/>
  <c r="J28" i="4"/>
  <c r="K28" i="4"/>
  <c r="L28" i="4"/>
  <c r="M28" i="4"/>
  <c r="N28" i="4"/>
  <c r="J27" i="4"/>
  <c r="K27" i="4"/>
  <c r="L27" i="4"/>
  <c r="M27" i="4"/>
  <c r="N27" i="4"/>
  <c r="J26" i="4"/>
  <c r="K26" i="4"/>
  <c r="L26" i="4"/>
  <c r="M26" i="4"/>
  <c r="N26" i="4"/>
  <c r="J25" i="4"/>
  <c r="K25" i="4"/>
  <c r="L25" i="4"/>
  <c r="M25" i="4"/>
  <c r="N25" i="4"/>
  <c r="J42" i="4"/>
  <c r="K42" i="4"/>
  <c r="L42" i="4"/>
  <c r="M42" i="4"/>
  <c r="N42" i="4"/>
  <c r="J50" i="4"/>
  <c r="K50" i="4"/>
  <c r="L50" i="4"/>
  <c r="M50" i="4"/>
  <c r="N50" i="4"/>
  <c r="J51" i="4"/>
  <c r="K51" i="4"/>
  <c r="L51" i="4"/>
  <c r="M51" i="4"/>
  <c r="N51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J10" i="1"/>
  <c r="K10" i="1"/>
  <c r="L10" i="1"/>
  <c r="M10" i="1"/>
  <c r="N10" i="1"/>
  <c r="J11" i="4"/>
  <c r="K11" i="4"/>
  <c r="L11" i="4"/>
  <c r="M11" i="4"/>
  <c r="N11" i="4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I13" i="4"/>
  <c r="J10" i="4"/>
  <c r="B147" i="3"/>
  <c r="B149" i="3" s="1"/>
  <c r="C154" i="3"/>
  <c r="D154" i="3"/>
  <c r="E154" i="3"/>
  <c r="F154" i="3"/>
  <c r="G154" i="3"/>
  <c r="H154" i="3"/>
  <c r="I154" i="3"/>
  <c r="B154" i="3"/>
  <c r="K10" i="4"/>
  <c r="L10" i="4"/>
  <c r="M10" i="4"/>
  <c r="N10" i="4"/>
  <c r="J17" i="4"/>
  <c r="K17" i="4"/>
  <c r="L16" i="4"/>
  <c r="M16" i="4"/>
  <c r="J15" i="4"/>
  <c r="K15" i="4"/>
  <c r="L15" i="4"/>
  <c r="M15" i="4"/>
  <c r="N15" i="4"/>
  <c r="J14" i="4"/>
  <c r="J16" i="4" s="1"/>
  <c r="J19" i="4" s="1"/>
  <c r="K14" i="4"/>
  <c r="K16" i="4" s="1"/>
  <c r="L14" i="4"/>
  <c r="M14" i="4"/>
  <c r="N14" i="4"/>
  <c r="N13" i="4"/>
  <c r="J12" i="4"/>
  <c r="K12" i="4"/>
  <c r="L12" i="4"/>
  <c r="M12" i="4"/>
  <c r="N12" i="4"/>
  <c r="P3" i="4"/>
  <c r="Q3" i="4"/>
  <c r="R3" i="4"/>
  <c r="O4" i="4"/>
  <c r="P4" i="4"/>
  <c r="Q4" i="4"/>
  <c r="R4" i="4"/>
  <c r="J90" i="3"/>
  <c r="J125" i="3"/>
  <c r="J24" i="3"/>
  <c r="J23" i="3" s="1"/>
  <c r="C59" i="4"/>
  <c r="D59" i="4"/>
  <c r="E59" i="4"/>
  <c r="F59" i="4"/>
  <c r="G59" i="4"/>
  <c r="H59" i="4"/>
  <c r="I59" i="4"/>
  <c r="C57" i="4"/>
  <c r="D57" i="4"/>
  <c r="E57" i="4"/>
  <c r="F57" i="4"/>
  <c r="G57" i="4"/>
  <c r="H57" i="4"/>
  <c r="I57" i="4"/>
  <c r="D51" i="4"/>
  <c r="E51" i="4"/>
  <c r="F51" i="4"/>
  <c r="G51" i="4"/>
  <c r="H51" i="4"/>
  <c r="I5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3" i="4"/>
  <c r="D43" i="4"/>
  <c r="E43" i="4"/>
  <c r="F43" i="4"/>
  <c r="G43" i="4"/>
  <c r="H43" i="4"/>
  <c r="C42" i="4"/>
  <c r="C39" i="4" s="1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D39" i="4"/>
  <c r="F39" i="4"/>
  <c r="C38" i="4"/>
  <c r="D38" i="4"/>
  <c r="E38" i="4"/>
  <c r="F38" i="4"/>
  <c r="G38" i="4"/>
  <c r="H38" i="4"/>
  <c r="I38" i="4"/>
  <c r="C37" i="4"/>
  <c r="D37" i="4"/>
  <c r="E37" i="4"/>
  <c r="F37" i="4"/>
  <c r="G37" i="4"/>
  <c r="H37" i="4"/>
  <c r="I37" i="4"/>
  <c r="C36" i="4"/>
  <c r="D36" i="4"/>
  <c r="E36" i="4"/>
  <c r="F36" i="4"/>
  <c r="G36" i="4"/>
  <c r="H36" i="4"/>
  <c r="I36" i="4"/>
  <c r="C35" i="4"/>
  <c r="D35" i="4"/>
  <c r="E35" i="4"/>
  <c r="F35" i="4"/>
  <c r="G35" i="4"/>
  <c r="H35" i="4"/>
  <c r="I35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C31" i="4"/>
  <c r="D31" i="4"/>
  <c r="E31" i="4"/>
  <c r="F31" i="4"/>
  <c r="G31" i="4"/>
  <c r="H31" i="4"/>
  <c r="I31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C22" i="4"/>
  <c r="D22" i="4"/>
  <c r="E22" i="4"/>
  <c r="F22" i="4"/>
  <c r="G22" i="4"/>
  <c r="H22" i="4"/>
  <c r="I22" i="4"/>
  <c r="J22" i="4"/>
  <c r="K22" i="4"/>
  <c r="L22" i="4"/>
  <c r="M22" i="4"/>
  <c r="N22" i="4"/>
  <c r="C21" i="4"/>
  <c r="D21" i="4"/>
  <c r="E21" i="4"/>
  <c r="F21" i="4"/>
  <c r="G21" i="4"/>
  <c r="H21" i="4"/>
  <c r="I21" i="4"/>
  <c r="J21" i="4"/>
  <c r="K21" i="4"/>
  <c r="L21" i="4"/>
  <c r="M21" i="4"/>
  <c r="N21" i="4"/>
  <c r="C17" i="4"/>
  <c r="D17" i="4"/>
  <c r="E17" i="4"/>
  <c r="F17" i="4"/>
  <c r="G17" i="4"/>
  <c r="H17" i="4"/>
  <c r="I17" i="4"/>
  <c r="I19" i="4" s="1"/>
  <c r="C16" i="4"/>
  <c r="D16" i="4"/>
  <c r="E16" i="4"/>
  <c r="E19" i="4" s="1"/>
  <c r="F16" i="4"/>
  <c r="G16" i="4"/>
  <c r="H16" i="4"/>
  <c r="I16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3" i="4"/>
  <c r="D13" i="4"/>
  <c r="E13" i="4"/>
  <c r="F13" i="4"/>
  <c r="G13" i="4"/>
  <c r="H13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G64" i="4" s="1"/>
  <c r="H62" i="4"/>
  <c r="I62" i="4"/>
  <c r="C63" i="4"/>
  <c r="D63" i="4"/>
  <c r="E63" i="4"/>
  <c r="F63" i="4"/>
  <c r="G63" i="4"/>
  <c r="H63" i="4"/>
  <c r="I63" i="4"/>
  <c r="C64" i="4"/>
  <c r="D64" i="4"/>
  <c r="F64" i="4"/>
  <c r="C65" i="4"/>
  <c r="D65" i="4"/>
  <c r="E65" i="4"/>
  <c r="F65" i="4"/>
  <c r="G65" i="4"/>
  <c r="H65" i="4"/>
  <c r="I65" i="4"/>
  <c r="C67" i="4"/>
  <c r="B68" i="4"/>
  <c r="B67" i="4"/>
  <c r="B65" i="4"/>
  <c r="B64" i="4"/>
  <c r="B63" i="4"/>
  <c r="B62" i="4"/>
  <c r="B61" i="4"/>
  <c r="I60" i="4"/>
  <c r="H60" i="4"/>
  <c r="G60" i="4"/>
  <c r="F60" i="4"/>
  <c r="E60" i="4"/>
  <c r="D60" i="4"/>
  <c r="C60" i="4"/>
  <c r="B59" i="4"/>
  <c r="B57" i="4"/>
  <c r="C51" i="4"/>
  <c r="B50" i="4"/>
  <c r="B48" i="4"/>
  <c r="B43" i="4"/>
  <c r="B42" i="4"/>
  <c r="B39" i="4" s="1"/>
  <c r="B41" i="4"/>
  <c r="B40" i="4"/>
  <c r="B38" i="4"/>
  <c r="B37" i="4"/>
  <c r="B36" i="4"/>
  <c r="B35" i="4"/>
  <c r="B34" i="4"/>
  <c r="B33" i="4"/>
  <c r="B31" i="4"/>
  <c r="B30" i="4"/>
  <c r="B29" i="4"/>
  <c r="B28" i="4"/>
  <c r="B27" i="4"/>
  <c r="B26" i="4"/>
  <c r="B25" i="4"/>
  <c r="B23" i="4"/>
  <c r="B22" i="4"/>
  <c r="B21" i="4"/>
  <c r="H19" i="4"/>
  <c r="G19" i="4"/>
  <c r="F19" i="4"/>
  <c r="D19" i="4"/>
  <c r="C19" i="4"/>
  <c r="B19" i="4"/>
  <c r="B17" i="4"/>
  <c r="B16" i="4"/>
  <c r="B15" i="4"/>
  <c r="B14" i="4"/>
  <c r="B13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C58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G58" i="4" s="1"/>
  <c r="F14" i="3"/>
  <c r="F52" i="4" s="1"/>
  <c r="F58" i="4" s="1"/>
  <c r="E14" i="3"/>
  <c r="E52" i="4" s="1"/>
  <c r="E58" i="4" s="1"/>
  <c r="D14" i="3"/>
  <c r="D52" i="4" s="1"/>
  <c r="D58" i="4" s="1"/>
  <c r="B14" i="3"/>
  <c r="B52" i="4" s="1"/>
  <c r="B58" i="4" s="1"/>
  <c r="G11" i="3"/>
  <c r="G46" i="4" s="1"/>
  <c r="G49" i="4" s="1"/>
  <c r="D11" i="3"/>
  <c r="G8" i="3"/>
  <c r="G47" i="4" s="1"/>
  <c r="F8" i="3"/>
  <c r="F47" i="4" s="1"/>
  <c r="E8" i="3"/>
  <c r="E47" i="4" s="1"/>
  <c r="D8" i="3"/>
  <c r="D6" i="4" s="1"/>
  <c r="H3" i="3"/>
  <c r="H3" i="4" s="1"/>
  <c r="H24" i="4" s="1"/>
  <c r="G3" i="3"/>
  <c r="G3" i="4" s="1"/>
  <c r="F3" i="3"/>
  <c r="F4" i="3" s="1"/>
  <c r="F4" i="4" s="1"/>
  <c r="E3" i="3"/>
  <c r="E3" i="4" s="1"/>
  <c r="E24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42" i="3" l="1"/>
  <c r="J39" i="3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L17" i="4"/>
  <c r="K19" i="4"/>
  <c r="L19" i="4"/>
  <c r="I43" i="4"/>
  <c r="N16" i="4"/>
  <c r="L13" i="4"/>
  <c r="K13" i="4"/>
  <c r="J13" i="4"/>
  <c r="M13" i="4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F66" i="4" s="1"/>
  <c r="G7" i="4"/>
  <c r="D46" i="4"/>
  <c r="D49" i="4" s="1"/>
  <c r="D54" i="4" s="1"/>
  <c r="D7" i="4"/>
  <c r="L63" i="3"/>
  <c r="G53" i="4"/>
  <c r="G54" i="4"/>
  <c r="G55" i="4" s="1"/>
  <c r="G66" i="4" s="1"/>
  <c r="H18" i="4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I39" i="4"/>
  <c r="H39" i="4"/>
  <c r="E39" i="4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J110" i="3" l="1"/>
  <c r="F12" i="3"/>
  <c r="F8" i="4" s="1"/>
  <c r="D18" i="4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J47" i="4" s="1"/>
  <c r="I6" i="4"/>
  <c r="B6" i="4"/>
  <c r="B47" i="4"/>
  <c r="B19" i="3"/>
  <c r="N94" i="1"/>
  <c r="N17" i="4" s="1"/>
  <c r="N19" i="4" s="1"/>
  <c r="M17" i="4"/>
  <c r="M19" i="4" s="1"/>
  <c r="I16" i="3"/>
  <c r="E18" i="4"/>
  <c r="F24" i="4"/>
  <c r="F18" i="4"/>
  <c r="G18" i="4"/>
  <c r="D24" i="4"/>
  <c r="C4" i="3"/>
  <c r="C4" i="4" s="1"/>
  <c r="C18" i="4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J128" i="3" l="1"/>
  <c r="K114" i="3"/>
  <c r="J97" i="3"/>
  <c r="I49" i="4"/>
  <c r="J46" i="4"/>
  <c r="K47" i="4"/>
  <c r="H54" i="4"/>
  <c r="H55" i="4" s="1"/>
  <c r="H66" i="4" s="1"/>
  <c r="H53" i="4"/>
  <c r="I24" i="4"/>
  <c r="I18" i="4"/>
  <c r="C54" i="4"/>
  <c r="C55" i="4" s="1"/>
  <c r="C66" i="4" s="1"/>
  <c r="C68" i="4" s="1"/>
  <c r="D67" i="4" s="1"/>
  <c r="D68" i="4" s="1"/>
  <c r="E67" i="4" s="1"/>
  <c r="E68" i="4" s="1"/>
  <c r="F67" i="4" s="1"/>
  <c r="F68" i="4" s="1"/>
  <c r="G67" i="4" s="1"/>
  <c r="G68" i="4" s="1"/>
  <c r="H67" i="4" s="1"/>
  <c r="C53" i="4"/>
  <c r="I53" i="4"/>
  <c r="I54" i="4"/>
  <c r="I55" i="4" s="1"/>
  <c r="I66" i="4" s="1"/>
  <c r="B53" i="4"/>
  <c r="B54" i="4"/>
  <c r="B55" i="4" s="1"/>
  <c r="B66" i="4" s="1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10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K130" i="3" l="1"/>
  <c r="L130" i="3" s="1"/>
  <c r="M130" i="3" s="1"/>
  <c r="N130" i="3" s="1"/>
  <c r="J135" i="3"/>
  <c r="K46" i="4"/>
  <c r="J49" i="4"/>
  <c r="J54" i="4" s="1"/>
  <c r="J55" i="4" s="1"/>
  <c r="H68" i="4"/>
  <c r="I67" i="4" s="1"/>
  <c r="I68" i="4" s="1"/>
  <c r="J67" i="4" s="1"/>
  <c r="L47" i="4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28" i="3" l="1"/>
  <c r="L46" i="4"/>
  <c r="K49" i="4"/>
  <c r="M47" i="4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K54" i="4"/>
  <c r="K55" i="4" s="1"/>
  <c r="M46" i="4"/>
  <c r="L49" i="4"/>
  <c r="N47" i="4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L54" i="4"/>
  <c r="L55" i="4" s="1"/>
  <c r="N46" i="4"/>
  <c r="N49" i="4" s="1"/>
  <c r="N54" i="4" s="1"/>
  <c r="N55" i="4" s="1"/>
  <c r="M49" i="4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M54" i="4"/>
  <c r="M55" i="4" s="1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52" i="4" s="1"/>
  <c r="J3" i="3"/>
  <c r="J58" i="4" l="1"/>
  <c r="J66" i="4" s="1"/>
  <c r="J68" i="4" s="1"/>
  <c r="K67" i="4" s="1"/>
  <c r="J53" i="4"/>
  <c r="J15" i="3"/>
  <c r="J16" i="3"/>
  <c r="J3" i="4"/>
  <c r="J4" i="3"/>
  <c r="J4" i="4" s="1"/>
  <c r="J150" i="3"/>
  <c r="J151" i="3" s="1"/>
  <c r="J17" i="3"/>
  <c r="J18" i="4" l="1"/>
  <c r="J24" i="4"/>
  <c r="J8" i="3"/>
  <c r="J152" i="3"/>
  <c r="J18" i="3"/>
  <c r="J19" i="3"/>
  <c r="J9" i="3" l="1"/>
  <c r="J10" i="3"/>
  <c r="J6" i="4"/>
  <c r="K3" i="3"/>
  <c r="K157" i="3" l="1"/>
  <c r="L157" i="3"/>
  <c r="K3" i="4"/>
  <c r="K4" i="3"/>
  <c r="K4" i="4" s="1"/>
  <c r="L158" i="3"/>
  <c r="L14" i="3"/>
  <c r="L52" i="4" s="1"/>
  <c r="K160" i="3"/>
  <c r="K150" i="3" s="1"/>
  <c r="L160" i="3"/>
  <c r="L150" i="3" s="1"/>
  <c r="L58" i="4" l="1"/>
  <c r="L66" i="4" s="1"/>
  <c r="L53" i="4"/>
  <c r="K18" i="4"/>
  <c r="K24" i="4"/>
  <c r="L3" i="3"/>
  <c r="L4" i="3" s="1"/>
  <c r="L4" i="4" s="1"/>
  <c r="K158" i="3"/>
  <c r="K14" i="3"/>
  <c r="K17" i="3"/>
  <c r="L17" i="3"/>
  <c r="M157" i="3"/>
  <c r="M3" i="3"/>
  <c r="M160" i="3"/>
  <c r="M150" i="3" s="1"/>
  <c r="L15" i="3" l="1"/>
  <c r="K52" i="4"/>
  <c r="L16" i="3"/>
  <c r="L3" i="4"/>
  <c r="K16" i="3"/>
  <c r="K15" i="3"/>
  <c r="L152" i="3"/>
  <c r="L151" i="3"/>
  <c r="L8" i="3"/>
  <c r="M17" i="3"/>
  <c r="M158" i="3"/>
  <c r="M14" i="3"/>
  <c r="M52" i="4" s="1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M58" i="4" l="1"/>
  <c r="M66" i="4" s="1"/>
  <c r="M53" i="4"/>
  <c r="L18" i="4"/>
  <c r="L24" i="4"/>
  <c r="K58" i="4"/>
  <c r="K66" i="4" s="1"/>
  <c r="K68" i="4" s="1"/>
  <c r="L67" i="4" s="1"/>
  <c r="L68" i="4" s="1"/>
  <c r="M67" i="4" s="1"/>
  <c r="M68" i="4" s="1"/>
  <c r="N67" i="4" s="1"/>
  <c r="K53" i="4"/>
  <c r="M18" i="4"/>
  <c r="M24" i="4"/>
  <c r="L9" i="3"/>
  <c r="L10" i="3"/>
  <c r="L6" i="4"/>
  <c r="N17" i="3"/>
  <c r="N14" i="3"/>
  <c r="N52" i="4" s="1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10" i="3"/>
  <c r="N58" i="4" l="1"/>
  <c r="N66" i="4" s="1"/>
  <c r="N68" i="4" s="1"/>
  <c r="N53" i="4"/>
  <c r="N18" i="4"/>
  <c r="N24" i="4"/>
  <c r="M9" i="3"/>
  <c r="M10" i="3"/>
  <c r="M6" i="4"/>
  <c r="N15" i="3"/>
  <c r="N16" i="3"/>
  <c r="N19" i="3"/>
  <c r="N18" i="3"/>
  <c r="N152" i="3"/>
  <c r="N151" i="3"/>
  <c r="N8" i="3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L5" i="3" l="1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K12" i="3" l="1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<sst xmlns="http://schemas.openxmlformats.org/spreadsheetml/2006/main" count="537" uniqueCount="223">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</sst>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210" zoomScaleNormal="21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="130" zoomScaleNormal="130" workbookViewId="0">
      <pane ySplit="1" topLeftCell="A143" activePane="bottomLeft" state="frozen"/>
      <selection pane="bottomLeft" activeCell="H183" sqref="H18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 t="shared" ref="J10:N10" si="6">+J4-J7-J8-J9</f>
        <v>6651</v>
      </c>
      <c r="K10" s="5">
        <f t="shared" si="6"/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2">
      <c r="A85" s="27" t="s">
        <v>80</v>
      </c>
      <c r="B85" s="26">
        <f>+SUM(B78:B84)</f>
        <v>-175</v>
      </c>
      <c r="C85" s="26">
        <f>+SUM(C78:C84)</f>
        <v>-1034</v>
      </c>
      <c r="D85" s="26">
        <f>+SUM(D78:D84)</f>
        <v>-1008</v>
      </c>
      <c r="E85" s="26">
        <f>+SUM(E78:E84)</f>
        <v>276</v>
      </c>
      <c r="F85" s="26">
        <f>+SUM(F78:F84)</f>
        <v>-264</v>
      </c>
      <c r="G85" s="26">
        <f>+SUM(G78:G84)</f>
        <v>-1028</v>
      </c>
      <c r="H85" s="26">
        <f>+SUM(H78:H84)</f>
        <v>-3800</v>
      </c>
      <c r="I85" s="26">
        <f>+SUM(I78:I84)</f>
        <v>-1524</v>
      </c>
      <c r="J85" s="47">
        <f t="shared" si="23"/>
        <v>-1524</v>
      </c>
      <c r="K85" s="47">
        <f t="shared" ref="K85:N85" si="46">J85</f>
        <v>-1524</v>
      </c>
      <c r="L85" s="47">
        <f t="shared" si="46"/>
        <v>-1524</v>
      </c>
      <c r="M85" s="47">
        <f t="shared" si="46"/>
        <v>-1524</v>
      </c>
      <c r="N85" s="47">
        <f t="shared" si="46"/>
        <v>-1524</v>
      </c>
    </row>
    <row r="86" spans="1:14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7">J86</f>
        <v>0</v>
      </c>
      <c r="L86" s="47">
        <f t="shared" si="47"/>
        <v>0</v>
      </c>
      <c r="M86" s="47">
        <f t="shared" si="47"/>
        <v>0</v>
      </c>
      <c r="N86" s="47">
        <f t="shared" si="47"/>
        <v>0</v>
      </c>
    </row>
    <row r="87" spans="1:14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8">J87</f>
        <v>0</v>
      </c>
      <c r="L87" s="47">
        <f t="shared" si="48"/>
        <v>0</v>
      </c>
      <c r="M87" s="47">
        <f t="shared" si="48"/>
        <v>0</v>
      </c>
      <c r="N87" s="47">
        <f t="shared" si="48"/>
        <v>0</v>
      </c>
    </row>
    <row r="88" spans="1:14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49">J88</f>
        <v>0</v>
      </c>
      <c r="L88" s="47">
        <f t="shared" si="49"/>
        <v>0</v>
      </c>
      <c r="M88" s="47">
        <f t="shared" si="49"/>
        <v>0</v>
      </c>
      <c r="N88" s="47">
        <f t="shared" si="49"/>
        <v>0</v>
      </c>
    </row>
    <row r="89" spans="1:14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0">J89</f>
        <v>15</v>
      </c>
      <c r="L89" s="47">
        <f t="shared" si="50"/>
        <v>15</v>
      </c>
      <c r="M89" s="47">
        <f t="shared" si="50"/>
        <v>15</v>
      </c>
      <c r="N89" s="47">
        <f t="shared" si="50"/>
        <v>15</v>
      </c>
    </row>
    <row r="90" spans="1:14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1">J90</f>
        <v>0</v>
      </c>
      <c r="L90" s="47">
        <f t="shared" si="51"/>
        <v>0</v>
      </c>
      <c r="M90" s="47">
        <f t="shared" si="51"/>
        <v>0</v>
      </c>
      <c r="N90" s="47">
        <f t="shared" si="51"/>
        <v>0</v>
      </c>
    </row>
    <row r="91" spans="1:14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2">J91</f>
        <v>1151</v>
      </c>
      <c r="L91" s="47">
        <f t="shared" si="52"/>
        <v>1151</v>
      </c>
      <c r="M91" s="47">
        <f t="shared" si="52"/>
        <v>1151</v>
      </c>
      <c r="N91" s="47">
        <f t="shared" si="52"/>
        <v>1151</v>
      </c>
    </row>
    <row r="92" spans="1:14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3">J92</f>
        <v>0</v>
      </c>
      <c r="L92" s="47">
        <f t="shared" si="53"/>
        <v>0</v>
      </c>
      <c r="M92" s="47">
        <f t="shared" si="53"/>
        <v>0</v>
      </c>
      <c r="N92" s="47">
        <f t="shared" si="53"/>
        <v>0</v>
      </c>
    </row>
    <row r="93" spans="1:14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4">J93</f>
        <v>-4014</v>
      </c>
      <c r="L93" s="47">
        <f t="shared" si="54"/>
        <v>-4014</v>
      </c>
      <c r="M93" s="47">
        <f t="shared" si="54"/>
        <v>-4014</v>
      </c>
      <c r="N93" s="47">
        <f t="shared" si="54"/>
        <v>-4014</v>
      </c>
    </row>
    <row r="94" spans="1:14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5">J94</f>
        <v>-1837</v>
      </c>
      <c r="L94" s="47">
        <f t="shared" si="55"/>
        <v>-1837</v>
      </c>
      <c r="M94" s="47">
        <f t="shared" si="55"/>
        <v>-1837</v>
      </c>
      <c r="N94" s="47">
        <f t="shared" si="55"/>
        <v>-1837</v>
      </c>
    </row>
    <row r="95" spans="1:14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6">J95</f>
        <v>-151</v>
      </c>
      <c r="L95" s="47">
        <f t="shared" si="56"/>
        <v>-151</v>
      </c>
      <c r="M95" s="47">
        <f t="shared" si="56"/>
        <v>-151</v>
      </c>
      <c r="N95" s="47">
        <f t="shared" si="56"/>
        <v>-151</v>
      </c>
    </row>
    <row r="96" spans="1:14" x14ac:dyDescent="0.2">
      <c r="A96" s="27" t="s">
        <v>88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>+SUM(E87:E95)</f>
        <v>-4835</v>
      </c>
      <c r="F96" s="26">
        <f>+SUM(F87:F95)</f>
        <v>-5293</v>
      </c>
      <c r="G96" s="26">
        <f>+SUM(G87:G95)</f>
        <v>2491</v>
      </c>
      <c r="H96" s="26">
        <f>+SUM(H87:H95)</f>
        <v>-1459</v>
      </c>
      <c r="I96" s="26">
        <f>+SUM(I87:I95)</f>
        <v>-4836</v>
      </c>
      <c r="J96" s="47">
        <f t="shared" si="23"/>
        <v>-4836</v>
      </c>
      <c r="K96" s="47">
        <f t="shared" ref="K96:N96" si="57">J96</f>
        <v>-4836</v>
      </c>
      <c r="L96" s="47">
        <f t="shared" si="57"/>
        <v>-4836</v>
      </c>
      <c r="M96" s="47">
        <f t="shared" si="57"/>
        <v>-4836</v>
      </c>
      <c r="N96" s="47">
        <f t="shared" si="57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58">J97</f>
        <v>-143</v>
      </c>
      <c r="L97" s="47">
        <f t="shared" si="58"/>
        <v>-143</v>
      </c>
      <c r="M97" s="47">
        <f t="shared" si="58"/>
        <v>-143</v>
      </c>
      <c r="N97" s="47">
        <f t="shared" si="58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59">J98</f>
        <v>-1315</v>
      </c>
      <c r="L98" s="47">
        <f t="shared" si="59"/>
        <v>-1315</v>
      </c>
      <c r="M98" s="47">
        <f t="shared" si="59"/>
        <v>-1315</v>
      </c>
      <c r="N98" s="47">
        <f t="shared" si="59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0">C100</f>
        <v>3138</v>
      </c>
      <c r="E99" s="3">
        <f t="shared" si="60"/>
        <v>3808</v>
      </c>
      <c r="F99" s="3">
        <f t="shared" si="60"/>
        <v>4249</v>
      </c>
      <c r="G99" s="3">
        <f t="shared" si="60"/>
        <v>4466</v>
      </c>
      <c r="H99" s="3">
        <f t="shared" si="60"/>
        <v>8348</v>
      </c>
      <c r="I99" s="3">
        <f t="shared" si="60"/>
        <v>9889</v>
      </c>
      <c r="J99" s="47">
        <f t="shared" si="23"/>
        <v>9889</v>
      </c>
      <c r="K99" s="47">
        <f t="shared" ref="K99:N99" si="61">J99</f>
        <v>9889</v>
      </c>
      <c r="L99" s="47">
        <f t="shared" si="61"/>
        <v>9889</v>
      </c>
      <c r="M99" s="47">
        <f t="shared" si="61"/>
        <v>9889</v>
      </c>
      <c r="N99" s="47">
        <f t="shared" si="61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2">D98+D99</f>
        <v>3808</v>
      </c>
      <c r="E100" s="7">
        <f t="shared" si="62"/>
        <v>4249</v>
      </c>
      <c r="F100" s="7">
        <f t="shared" si="62"/>
        <v>4466</v>
      </c>
      <c r="G100" s="7">
        <f t="shared" si="62"/>
        <v>8348</v>
      </c>
      <c r="H100" s="7">
        <f t="shared" si="62"/>
        <v>9889</v>
      </c>
      <c r="I100" s="7">
        <f t="shared" si="62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3">+B100-B25</f>
        <v>0</v>
      </c>
      <c r="C101" s="13">
        <f t="shared" si="63"/>
        <v>0</v>
      </c>
      <c r="D101" s="13">
        <f t="shared" si="63"/>
        <v>0</v>
      </c>
      <c r="E101" s="13">
        <f t="shared" si="63"/>
        <v>0</v>
      </c>
      <c r="F101" s="13">
        <f t="shared" si="63"/>
        <v>0</v>
      </c>
      <c r="G101" s="13">
        <f t="shared" si="63"/>
        <v>0</v>
      </c>
      <c r="H101" s="13">
        <f t="shared" si="63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B111:H111" si="64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5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6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7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68">+D111+D115+D119+D123+D127</f>
        <v>32233</v>
      </c>
      <c r="E128" s="5">
        <f t="shared" si="68"/>
        <v>34485</v>
      </c>
      <c r="F128" s="5">
        <f t="shared" si="68"/>
        <v>37218</v>
      </c>
      <c r="G128" s="5">
        <f t="shared" si="68"/>
        <v>35568</v>
      </c>
      <c r="H128" s="5">
        <f t="shared" ref="B128:I128" si="69">+H111+H115+H119+H123+H127</f>
        <v>42293</v>
      </c>
      <c r="I128" s="5">
        <f t="shared" si="69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0">+D128+D129+D134</f>
        <v>34350</v>
      </c>
      <c r="E135" s="7">
        <f t="shared" si="70"/>
        <v>36397</v>
      </c>
      <c r="F135" s="7">
        <f t="shared" si="70"/>
        <v>39117</v>
      </c>
      <c r="G135" s="7">
        <f t="shared" si="70"/>
        <v>37403</v>
      </c>
      <c r="H135" s="7">
        <f t="shared" ref="B135:H135" si="71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>+B135-B2</f>
        <v>0</v>
      </c>
      <c r="C136" s="13">
        <f>+C135-C2</f>
        <v>0</v>
      </c>
      <c r="D136" s="13">
        <f>+D135-D2</f>
        <v>0</v>
      </c>
      <c r="E136" s="13">
        <f>+E135-E2</f>
        <v>0</v>
      </c>
      <c r="F136" s="13">
        <f>+F135-F2</f>
        <v>0</v>
      </c>
      <c r="G136" s="13">
        <f>+G135-G2</f>
        <v>0</v>
      </c>
      <c r="H136" s="13">
        <f>+H135-H2</f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2">C138+C140+C142</f>
        <v>2539</v>
      </c>
      <c r="D143" s="5">
        <f t="shared" si="72"/>
        <v>2705</v>
      </c>
      <c r="E143" s="5">
        <f t="shared" si="72"/>
        <v>2749</v>
      </c>
      <c r="F143" s="5">
        <f t="shared" si="72"/>
        <v>3039</v>
      </c>
      <c r="G143" s="5">
        <f t="shared" si="72"/>
        <v>1921</v>
      </c>
      <c r="H143" s="5">
        <f t="shared" ref="B143:I143" si="73">+SUM(H138:H142)</f>
        <v>8641</v>
      </c>
      <c r="I143" s="5">
        <f t="shared" si="73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4">C138+C140+C142+C144+C145+C139+C141</f>
        <v>4642</v>
      </c>
      <c r="D146" s="7">
        <f t="shared" si="74"/>
        <v>4945</v>
      </c>
      <c r="E146" s="7">
        <f t="shared" si="74"/>
        <v>4379</v>
      </c>
      <c r="F146" s="7">
        <f t="shared" si="74"/>
        <v>4850</v>
      </c>
      <c r="G146" s="7">
        <f t="shared" si="74"/>
        <v>2976</v>
      </c>
      <c r="H146" s="7">
        <f t="shared" ref="H146" si="75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>+B146-B10-B8</f>
        <v>0</v>
      </c>
      <c r="C147" s="13">
        <f>+C146-C10-C8</f>
        <v>0</v>
      </c>
      <c r="D147" s="13">
        <f>+D146-D10-D8</f>
        <v>0</v>
      </c>
      <c r="E147" s="13">
        <f>+E146-E10-E8</f>
        <v>0</v>
      </c>
      <c r="F147" s="13">
        <f>+F146-F10-F8</f>
        <v>0</v>
      </c>
      <c r="G147" s="13">
        <f>+G146-G10-G8</f>
        <v>0</v>
      </c>
      <c r="H147" s="13">
        <f t="shared" ref="B147:H147" si="76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77">+SUM(B149:B153)</f>
        <v>1370</v>
      </c>
      <c r="C154" s="5">
        <f t="shared" si="77"/>
        <v>1487</v>
      </c>
      <c r="D154" s="5">
        <f t="shared" si="77"/>
        <v>2626</v>
      </c>
      <c r="E154" s="5">
        <f t="shared" si="77"/>
        <v>2889</v>
      </c>
      <c r="F154" s="5">
        <f t="shared" si="77"/>
        <v>2971</v>
      </c>
      <c r="G154" s="5">
        <f t="shared" si="77"/>
        <v>2870</v>
      </c>
      <c r="H154" s="5">
        <f t="shared" ref="B154:I154" si="78">+SUM(H149:H153)</f>
        <v>2971</v>
      </c>
      <c r="I154" s="5">
        <f t="shared" si="78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79">+SUM(B154:B156)</f>
        <v>3011</v>
      </c>
      <c r="C157" s="7">
        <f t="shared" si="79"/>
        <v>3520</v>
      </c>
      <c r="D157" s="7">
        <f t="shared" si="79"/>
        <v>3989</v>
      </c>
      <c r="E157" s="7">
        <f t="shared" si="79"/>
        <v>4454</v>
      </c>
      <c r="F157" s="7">
        <f t="shared" si="79"/>
        <v>4744</v>
      </c>
      <c r="G157" s="7">
        <f t="shared" si="79"/>
        <v>4866</v>
      </c>
      <c r="H157" s="7">
        <f t="shared" ref="B157:H157" si="80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>+B157-B31</f>
        <v>0</v>
      </c>
      <c r="C158" s="13">
        <f>+C157-C31</f>
        <v>0</v>
      </c>
      <c r="D158" s="13">
        <f>+D157-D31</f>
        <v>0</v>
      </c>
      <c r="E158" s="13">
        <f>+E157-E31</f>
        <v>0</v>
      </c>
      <c r="F158" s="13">
        <f>+F157-F31</f>
        <v>0</v>
      </c>
      <c r="G158" s="13">
        <f>+G157-G31</f>
        <v>0</v>
      </c>
      <c r="H158" s="13">
        <f t="shared" ref="B158:H158" si="81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2">+SUM(C160:C164)</f>
        <v>840</v>
      </c>
      <c r="D165" s="5">
        <f t="shared" si="82"/>
        <v>784</v>
      </c>
      <c r="E165" s="5">
        <f t="shared" si="82"/>
        <v>847</v>
      </c>
      <c r="F165" s="5">
        <f t="shared" si="82"/>
        <v>724</v>
      </c>
      <c r="G165" s="5">
        <f t="shared" si="82"/>
        <v>756</v>
      </c>
      <c r="H165" s="5">
        <f t="shared" ref="B165:I165" si="83">+SUM(H160:H164)</f>
        <v>677</v>
      </c>
      <c r="I165" s="5">
        <f t="shared" si="83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B167:H167" si="84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85">+SUM(D165:D167)</f>
        <v>1105</v>
      </c>
      <c r="E168" s="7">
        <f t="shared" si="85"/>
        <v>1028</v>
      </c>
      <c r="F168" s="7">
        <f t="shared" si="85"/>
        <v>1119</v>
      </c>
      <c r="G168" s="7">
        <f t="shared" si="85"/>
        <v>1086</v>
      </c>
      <c r="H168" s="7">
        <f t="shared" ref="B168:H168" si="86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>+B168+B82</f>
        <v>0</v>
      </c>
      <c r="C169" s="13">
        <f>+C168+C82</f>
        <v>0</v>
      </c>
      <c r="D169" s="13">
        <f>+D168+D82</f>
        <v>0</v>
      </c>
      <c r="E169" s="13">
        <f>+E168+E82</f>
        <v>0</v>
      </c>
      <c r="F169" s="13">
        <f>+F168+F82</f>
        <v>0</v>
      </c>
      <c r="G169" s="13">
        <f>+G168+G82</f>
        <v>0</v>
      </c>
      <c r="H169" s="13">
        <f t="shared" ref="B169:H169" si="87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88">+SUM(C171:C175)</f>
        <v>538</v>
      </c>
      <c r="D176" s="5">
        <f t="shared" si="88"/>
        <v>587</v>
      </c>
      <c r="E176" s="5">
        <f t="shared" si="88"/>
        <v>604</v>
      </c>
      <c r="F176" s="5">
        <f t="shared" si="88"/>
        <v>558</v>
      </c>
      <c r="G176" s="5">
        <f t="shared" si="88"/>
        <v>584</v>
      </c>
      <c r="H176" s="5">
        <f t="shared" ref="B176:I176" si="89">+SUM(H171:H175)</f>
        <v>577</v>
      </c>
      <c r="I176" s="5">
        <f t="shared" si="89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0">+SUM(B176:B178)</f>
        <v>606</v>
      </c>
      <c r="C179" s="7">
        <f t="shared" si="90"/>
        <v>649</v>
      </c>
      <c r="D179" s="7">
        <f t="shared" si="90"/>
        <v>706</v>
      </c>
      <c r="E179" s="7">
        <f t="shared" si="90"/>
        <v>747</v>
      </c>
      <c r="F179" s="7">
        <f t="shared" si="90"/>
        <v>705</v>
      </c>
      <c r="G179" s="7">
        <f t="shared" si="90"/>
        <v>721</v>
      </c>
      <c r="H179" s="7">
        <f t="shared" ref="B179:H179" si="91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>+B179-B66</f>
        <v>0</v>
      </c>
      <c r="C180" s="13">
        <f>+C179-C66</f>
        <v>0</v>
      </c>
      <c r="D180" s="13">
        <f>+D179-D66</f>
        <v>0</v>
      </c>
      <c r="E180" s="13">
        <f>+E179-E66</f>
        <v>0</v>
      </c>
      <c r="F180" s="13">
        <f>+F179-F66</f>
        <v>0</v>
      </c>
      <c r="G180" s="13">
        <f>+G179-G66</f>
        <v>0</v>
      </c>
      <c r="H180" s="13">
        <f t="shared" ref="B180:H180" si="92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topLeftCell="A10" zoomScale="130" zoomScaleNormal="130" workbookViewId="0">
      <selection activeCell="K203" sqref="K20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4033.1459000000004</v>
      </c>
      <c r="K5" s="58">
        <f t="shared" si="5"/>
        <v>4490.3395019999971</v>
      </c>
      <c r="L5" s="58">
        <f t="shared" si="5"/>
        <v>5044.8007937599959</v>
      </c>
      <c r="M5" s="58">
        <f t="shared" si="5"/>
        <v>5715.1297291187975</v>
      </c>
      <c r="N5" s="58">
        <f t="shared" si="5"/>
        <v>6523.85899002304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-0.32386489522212902</v>
      </c>
      <c r="K6" s="46">
        <f t="shared" si="7"/>
        <v>0.1133590535368425</v>
      </c>
      <c r="L6" s="46">
        <f t="shared" si="7"/>
        <v>0.12347870166900332</v>
      </c>
      <c r="M6" s="46">
        <f t="shared" si="7"/>
        <v>0.13287520414838649</v>
      </c>
      <c r="N6" s="46">
        <f t="shared" si="7"/>
        <v>0.14150671974841389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7.8849520947348692E-2</v>
      </c>
      <c r="K7" s="46">
        <f t="shared" si="8"/>
        <v>7.9845124226401429E-2</v>
      </c>
      <c r="L7" s="46">
        <f t="shared" si="8"/>
        <v>8.1168476879355939E-2</v>
      </c>
      <c r="M7" s="46">
        <f t="shared" si="8"/>
        <v>8.2785101588978796E-2</v>
      </c>
      <c r="N7" s="46">
        <f t="shared" si="8"/>
        <v>8.4658885102251794E-2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 t="shared" si="9"/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3013.6921470848065</v>
      </c>
      <c r="K11" s="58">
        <f t="shared" si="14"/>
        <v>3375.1125493581594</v>
      </c>
      <c r="L11" s="58">
        <f t="shared" si="14"/>
        <v>3819.9195021713431</v>
      </c>
      <c r="M11" s="58">
        <f t="shared" si="14"/>
        <v>4364.4748902088768</v>
      </c>
      <c r="N11" s="58">
        <f t="shared" si="14"/>
        <v>5028.6610652053123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-0.42420860774077063</v>
      </c>
      <c r="K12" s="46">
        <f t="shared" ref="J12:N12" si="16">+IFERROR(K11/J11-1,"nm")</f>
        <v>0.11992611873875725</v>
      </c>
      <c r="L12" s="46">
        <f t="shared" si="16"/>
        <v>0.131790257749411</v>
      </c>
      <c r="M12" s="46">
        <f t="shared" si="16"/>
        <v>0.14255677056231009</v>
      </c>
      <c r="N12" s="46">
        <f t="shared" si="16"/>
        <v>0.1521800884881821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5.8918816222449003E-2</v>
      </c>
      <c r="K13" s="46">
        <f t="shared" si="17"/>
        <v>6.0014678324781336E-2</v>
      </c>
      <c r="L13" s="46">
        <f t="shared" si="17"/>
        <v>6.1460711823648338E-2</v>
      </c>
      <c r="M13" s="46">
        <f t="shared" si="17"/>
        <v>6.3220524168958639E-2</v>
      </c>
      <c r="N13" s="46">
        <f t="shared" si="17"/>
        <v>6.5255984224741825E-2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J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:H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I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4589.0496000000003</v>
      </c>
      <c r="K35" s="47">
        <f t="shared" ref="K35:N35" si="52">+K21*K37</f>
        <v>4785.3924479999996</v>
      </c>
      <c r="L35" s="47">
        <f t="shared" si="52"/>
        <v>4995.2079014399997</v>
      </c>
      <c r="M35" s="47">
        <f t="shared" si="52"/>
        <v>5220.2090048832006</v>
      </c>
      <c r="N35" s="47">
        <f t="shared" si="52"/>
        <v>5462.4115876296974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-0.12389278350515454</v>
      </c>
      <c r="K36" s="46">
        <f t="shared" ref="J36:N36" si="54">+IFERROR(K35/J35-1,"nm")</f>
        <v>4.2785078635889873E-2</v>
      </c>
      <c r="L36" s="46">
        <f t="shared" si="54"/>
        <v>4.3844983607914889E-2</v>
      </c>
      <c r="M36" s="46">
        <f t="shared" si="54"/>
        <v>4.504339116262579E-2</v>
      </c>
      <c r="N36" s="46">
        <f t="shared" si="54"/>
        <v>4.6397104506721965E-2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0.24</v>
      </c>
      <c r="K37" s="48">
        <f t="shared" ref="K37:N37" si="56">+J37</f>
        <v>0.24</v>
      </c>
      <c r="L37" s="48">
        <f t="shared" si="56"/>
        <v>0.24</v>
      </c>
      <c r="M37" s="48">
        <f t="shared" si="56"/>
        <v>0.24</v>
      </c>
      <c r="N37" s="48">
        <f t="shared" si="56"/>
        <v>0.24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4403.5246422535211</v>
      </c>
      <c r="K42" s="9">
        <f t="shared" ref="K42:N42" si="64">+K35-K38</f>
        <v>4591.9297903474171</v>
      </c>
      <c r="L42" s="9">
        <f t="shared" si="64"/>
        <v>4793.2628767338965</v>
      </c>
      <c r="M42" s="9">
        <f t="shared" si="64"/>
        <v>5009.1676914359141</v>
      </c>
      <c r="N42" s="9">
        <f t="shared" si="64"/>
        <v>5241.5785683071617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-0.13892752400204911</v>
      </c>
      <c r="K43" s="46">
        <f t="shared" si="66"/>
        <v>4.2785078635889873E-2</v>
      </c>
      <c r="L43" s="46">
        <f t="shared" si="66"/>
        <v>4.3844983607915111E-2</v>
      </c>
      <c r="M43" s="46">
        <f t="shared" si="66"/>
        <v>4.504339116262579E-2</v>
      </c>
      <c r="N43" s="46">
        <f t="shared" si="66"/>
        <v>4.6397104506721965E-2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0.23029733959311421</v>
      </c>
      <c r="K44" s="46">
        <f t="shared" si="68"/>
        <v>0.23029733959311419</v>
      </c>
      <c r="L44" s="46">
        <f t="shared" si="68"/>
        <v>0.23029733959311421</v>
      </c>
      <c r="M44" s="46">
        <f t="shared" si="68"/>
        <v>0.23029733959311421</v>
      </c>
      <c r="N44" s="46">
        <f t="shared" si="68"/>
        <v>0.23029733959311427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I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3651.3499999999995</v>
      </c>
      <c r="K66" s="58">
        <f t="shared" ref="K66:N66" si="98">+K52*K68</f>
        <v>4275.4174999999996</v>
      </c>
      <c r="L66" s="58">
        <f t="shared" si="98"/>
        <v>5008.3681249999991</v>
      </c>
      <c r="M66" s="58">
        <f t="shared" si="98"/>
        <v>5869.5889437499982</v>
      </c>
      <c r="N66" s="58">
        <f t="shared" si="98"/>
        <v>6881.9860053124976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6.5465421651590194E-2</v>
      </c>
      <c r="K67" s="59">
        <f t="shared" si="100"/>
        <v>0.17091418242567813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0.17248176512266866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0.25</v>
      </c>
      <c r="K68" s="59">
        <f t="shared" ref="K68:N68" si="102">+J68</f>
        <v>0.25</v>
      </c>
      <c r="L68" s="59">
        <f t="shared" si="102"/>
        <v>0.25</v>
      </c>
      <c r="M68" s="59">
        <f t="shared" si="102"/>
        <v>0.25</v>
      </c>
      <c r="N68" s="59">
        <f t="shared" si="102"/>
        <v>0.25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3459.8922565217385</v>
      </c>
      <c r="K73" s="58">
        <f t="shared" ref="K73:N73" si="110">+K66-K69</f>
        <v>4051.2369128260866</v>
      </c>
      <c r="L73" s="58">
        <f t="shared" si="110"/>
        <v>4745.7554311413032</v>
      </c>
      <c r="M73" s="58">
        <f t="shared" si="110"/>
        <v>5561.8183234820635</v>
      </c>
      <c r="N73" s="58">
        <f t="shared" si="110"/>
        <v>6521.1305652078509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5.0680916040612978E-2</v>
      </c>
      <c r="K74" s="59">
        <f t="shared" ref="K74:N74" si="112">+IFERROR(K73/J73-1,"nm")</f>
        <v>0.17091418242567835</v>
      </c>
      <c r="L74" s="59">
        <f t="shared" si="112"/>
        <v>0.17143369624136096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0.18094686567894519</v>
      </c>
      <c r="K75" s="59">
        <f t="shared" si="114"/>
        <v>0.20318017166692798</v>
      </c>
      <c r="L75" s="59">
        <f t="shared" si="114"/>
        <v>0.22801479456852464</v>
      </c>
      <c r="M75" s="59">
        <f t="shared" si="114"/>
        <v>0.25570554672945733</v>
      </c>
      <c r="N75" s="59">
        <f t="shared" si="114"/>
        <v>0.28651655235833579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7">
        <f>Historicals!B122</f>
        <v>126</v>
      </c>
      <c r="C93" s="67">
        <f>Historicals!C122</f>
        <v>131</v>
      </c>
      <c r="D93" s="67">
        <f>Historicals!D122</f>
        <v>129</v>
      </c>
      <c r="E93" s="67">
        <f>Historicals!E122</f>
        <v>130</v>
      </c>
      <c r="F93" s="67">
        <f>Historicals!F122</f>
        <v>138</v>
      </c>
      <c r="G93" s="67">
        <f>Historicals!G122</f>
        <v>148</v>
      </c>
      <c r="H93" s="67">
        <f>Historicals!H122</f>
        <v>195</v>
      </c>
      <c r="I93" s="67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2140.1240000000003</v>
      </c>
      <c r="K97" s="58">
        <f t="shared" ref="K97:N97" si="144">+K83*K99</f>
        <v>2176.846</v>
      </c>
      <c r="L97" s="58">
        <f t="shared" si="144"/>
        <v>2223.0269600000001</v>
      </c>
      <c r="M97" s="58">
        <f t="shared" si="144"/>
        <v>2278.4369860000006</v>
      </c>
      <c r="N97" s="58">
        <f t="shared" si="144"/>
        <v>2342.9109179000006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-0.11050540315876967</v>
      </c>
      <c r="K98" s="59">
        <f t="shared" si="146"/>
        <v>1.7158818834796419E-2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0.28000000000000003</v>
      </c>
      <c r="K99" s="59">
        <f t="shared" ref="K99:N99" si="148">+J99</f>
        <v>0.28000000000000003</v>
      </c>
      <c r="L99" s="59">
        <f t="shared" si="148"/>
        <v>0.28000000000000003</v>
      </c>
      <c r="M99" s="59">
        <f t="shared" si="148"/>
        <v>0.28000000000000003</v>
      </c>
      <c r="N99" s="59">
        <f t="shared" si="148"/>
        <v>0.28000000000000003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2078.069485148515</v>
      </c>
      <c r="K104" s="58">
        <f t="shared" ref="K104:N104" si="156">+K97-K100</f>
        <v>2113.7267029702971</v>
      </c>
      <c r="L104" s="58">
        <f t="shared" si="156"/>
        <v>2158.5686110891093</v>
      </c>
      <c r="M104" s="58">
        <f t="shared" si="156"/>
        <v>2212.3719814554461</v>
      </c>
      <c r="N104" s="58">
        <f t="shared" si="156"/>
        <v>2274.9764429113866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-0.12132368492663215</v>
      </c>
      <c r="K105" s="59">
        <f t="shared" ref="K105:N105" si="158">+IFERROR(K104/J104-1,"nm")</f>
        <v>1.7158818834796419E-2</v>
      </c>
      <c r="L105" s="59">
        <f t="shared" si="158"/>
        <v>2.1214619683707747E-2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0.10867973107888038</v>
      </c>
      <c r="K106" s="59">
        <f t="shared" si="160"/>
        <v>0.10600894581277011</v>
      </c>
      <c r="L106" s="59">
        <f t="shared" si="160"/>
        <v>0.10371069170355107</v>
      </c>
      <c r="M106" s="59">
        <f t="shared" si="160"/>
        <v>0.10171417946151511</v>
      </c>
      <c r="N106" s="59">
        <f t="shared" si="160"/>
        <v>9.9954816208870839E-2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I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283.83679999999998</v>
      </c>
      <c r="K128" s="58">
        <f>+K114*K130</f>
        <v>338.51950399999993</v>
      </c>
      <c r="L128" s="58">
        <f t="shared" ref="K128:N128" si="190">+L114*L130</f>
        <v>404.11735231999995</v>
      </c>
      <c r="M128" s="58">
        <f t="shared" si="190"/>
        <v>482.90629398559992</v>
      </c>
      <c r="N128" s="58">
        <f t="shared" si="190"/>
        <v>577.66312863084784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-0.13988848484848493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0.04</v>
      </c>
      <c r="K130" s="59">
        <f t="shared" ref="K130:N130" si="194">+J130</f>
        <v>0.04</v>
      </c>
      <c r="L130" s="59">
        <f t="shared" si="194"/>
        <v>0.04</v>
      </c>
      <c r="M130" s="59">
        <f t="shared" si="194"/>
        <v>0.04</v>
      </c>
      <c r="N130" s="59">
        <f t="shared" si="194"/>
        <v>0.04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182.31852846715327</v>
      </c>
      <c r="K135" s="58">
        <f t="shared" ref="K135:N135" si="202">+K128-K131</f>
        <v>217.44318505109482</v>
      </c>
      <c r="L135" s="58">
        <f t="shared" si="202"/>
        <v>259.57902922744523</v>
      </c>
      <c r="M135" s="58">
        <f t="shared" si="202"/>
        <v>310.18798445790355</v>
      </c>
      <c r="N135" s="58">
        <f t="shared" si="202"/>
        <v>371.05368846361029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-0.33460391070382023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0.19496550002933533</v>
      </c>
      <c r="N136" s="59">
        <f t="shared" si="204"/>
        <v>0.19622199135816931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9.5349692520466083E-3</v>
      </c>
      <c r="K137" s="59">
        <f t="shared" si="206"/>
        <v>1.0905346840272933E-2</v>
      </c>
      <c r="L137" s="59">
        <f t="shared" si="206"/>
        <v>1.2471746570673773E-2</v>
      </c>
      <c r="M137" s="59">
        <f t="shared" si="206"/>
        <v>1.4260945529241797E-2</v>
      </c>
      <c r="N137" s="59">
        <f t="shared" si="206"/>
        <v>1.6302851552405476E-2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6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B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J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J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J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708.38550000000009</v>
      </c>
      <c r="K182" s="58">
        <f>+K164*K184</f>
        <v>779.22405000000015</v>
      </c>
      <c r="L182" s="58">
        <f>+L164*L184</f>
        <v>857.14645500000017</v>
      </c>
      <c r="M182" s="58">
        <f>+M164*M184</f>
        <v>942.86110050000036</v>
      </c>
      <c r="N182" s="58">
        <f>+N164*N184</f>
        <v>1037.1472105500004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2.515991316931987E-2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0.10000000000000009</v>
      </c>
      <c r="N183" s="59">
        <f t="shared" si="269"/>
        <v>0.10000000000000009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0.27</v>
      </c>
      <c r="K184" s="59">
        <f t="shared" ref="K184:N184" si="271">+J184</f>
        <v>0.27</v>
      </c>
      <c r="L184" s="59">
        <f t="shared" si="271"/>
        <v>0.27</v>
      </c>
      <c r="M184" s="59">
        <f t="shared" si="271"/>
        <v>0.27</v>
      </c>
      <c r="N184" s="59">
        <f t="shared" si="271"/>
        <v>0.27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649.48723469387767</v>
      </c>
      <c r="K189" s="58">
        <f t="shared" ref="K189:N189" si="279">+K182-K185</f>
        <v>714.43595816326547</v>
      </c>
      <c r="L189" s="58">
        <f t="shared" si="279"/>
        <v>785.87955397959195</v>
      </c>
      <c r="M189" s="58">
        <f t="shared" si="279"/>
        <v>864.46750937755132</v>
      </c>
      <c r="N189" s="58">
        <f t="shared" si="279"/>
        <v>950.91426031530648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-2.916706323785101E-2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0.10000000000000031</v>
      </c>
      <c r="N190" s="59">
        <f t="shared" si="281"/>
        <v>0.10000000000000009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3.3967150044865634E-2</v>
      </c>
      <c r="K191" s="59">
        <f t="shared" si="283"/>
        <v>3.583083975293299E-2</v>
      </c>
      <c r="L191" s="59">
        <f t="shared" si="283"/>
        <v>3.7758406992575815E-2</v>
      </c>
      <c r="M191" s="59">
        <f t="shared" si="283"/>
        <v>3.9744041293468167E-2</v>
      </c>
      <c r="N191" s="59">
        <f t="shared" si="283"/>
        <v>4.1779975531778764E-2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I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8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opLeftCell="G1" zoomScale="130" zoomScaleNormal="130" workbookViewId="0">
      <selection activeCell="O12" sqref="O12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11.3320312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8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>
        <f>'Segmental forecast'!O4</f>
        <v>0</v>
      </c>
      <c r="P4" s="49">
        <f>'Segmental forecast'!P4</f>
        <v>0</v>
      </c>
      <c r="Q4" s="49">
        <f>'Segmental forecast'!Q4</f>
        <v>0</v>
      </c>
      <c r="R4" s="49">
        <f>'Segmental forecast'!R4</f>
        <v>0</v>
      </c>
    </row>
    <row r="5" spans="1:18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4033.1459000000004</v>
      </c>
      <c r="K5" s="9">
        <f>'Segmental forecast'!K5</f>
        <v>4490.3395019999971</v>
      </c>
      <c r="L5" s="9">
        <f>'Segmental forecast'!L5</f>
        <v>5044.8007937599959</v>
      </c>
      <c r="M5" s="9">
        <f>'Segmental forecast'!M5</f>
        <v>5715.1297291187975</v>
      </c>
      <c r="N5" s="9">
        <f>'Segmental forecast'!N5</f>
        <v>6523.85899002304</v>
      </c>
    </row>
    <row r="6" spans="1:18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3013.6921470848065</v>
      </c>
      <c r="K7" s="5">
        <f>'Segmental forecast'!K11</f>
        <v>3375.1125493581594</v>
      </c>
      <c r="L7" s="5">
        <f>'Segmental forecast'!L11</f>
        <v>3819.9195021713431</v>
      </c>
      <c r="M7" s="5">
        <f>'Segmental forecast'!M11</f>
        <v>4364.4748902088768</v>
      </c>
      <c r="N7" s="5">
        <f>'Segmental forecast'!N11</f>
        <v>5028.6610652053123</v>
      </c>
    </row>
    <row r="8" spans="1:18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-0.42420860774077063</v>
      </c>
      <c r="K8" s="49">
        <f>'Segmental forecast'!K12</f>
        <v>0.11992611873875725</v>
      </c>
      <c r="L8" s="49">
        <f>'Segmental forecast'!L12</f>
        <v>0.131790257749411</v>
      </c>
      <c r="M8" s="49">
        <f>'Segmental forecast'!M12</f>
        <v>0.14255677056231009</v>
      </c>
      <c r="N8" s="49">
        <f>'Segmental forecast'!N12</f>
        <v>0.1521800884881821</v>
      </c>
    </row>
    <row r="9" spans="1:18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5.8918816222449003E-2</v>
      </c>
      <c r="K9" s="49">
        <f>'Segmental forecast'!K13</f>
        <v>6.0014678324781336E-2</v>
      </c>
      <c r="L9" s="49">
        <f>'Segmental forecast'!L13</f>
        <v>6.1460711823648338E-2</v>
      </c>
      <c r="M9" s="49">
        <f>'Segmental forecast'!M13</f>
        <v>6.3220524168958639E-2</v>
      </c>
      <c r="N9" s="49">
        <f>'Segmental forecast'!N13</f>
        <v>6.5255984224741825E-2</v>
      </c>
    </row>
    <row r="10" spans="1:18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205</v>
      </c>
      <c r="K10" s="3">
        <f>Historicals!K8</f>
        <v>205</v>
      </c>
      <c r="L10" s="3">
        <f>Historicals!L8</f>
        <v>205</v>
      </c>
      <c r="M10" s="3">
        <f>Historicals!M8</f>
        <v>205</v>
      </c>
      <c r="N10" s="3">
        <f>Historicals!N8</f>
        <v>205</v>
      </c>
    </row>
    <row r="11" spans="1:18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6651</v>
      </c>
      <c r="K11" s="5">
        <f>Historicals!K10</f>
        <v>6651</v>
      </c>
      <c r="L11" s="5">
        <f>Historicals!L10</f>
        <v>6651</v>
      </c>
      <c r="M11" s="5">
        <f>Historicals!M10</f>
        <v>6651</v>
      </c>
      <c r="N11" s="5">
        <f>Historicals!N10</f>
        <v>6651</v>
      </c>
    </row>
    <row r="12" spans="1:18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605</v>
      </c>
      <c r="K12" s="3">
        <f>Historicals!K11</f>
        <v>605</v>
      </c>
      <c r="L12" s="3">
        <f>Historicals!L11</f>
        <v>605</v>
      </c>
      <c r="M12" s="3">
        <f>Historicals!M11</f>
        <v>605</v>
      </c>
      <c r="N12" s="3">
        <f>Historicals!N11</f>
        <v>605</v>
      </c>
    </row>
    <row r="13" spans="1:18" x14ac:dyDescent="0.2">
      <c r="A13" s="52" t="s">
        <v>159</v>
      </c>
      <c r="B13" s="53">
        <f>B12/B11</f>
        <v>0.2023781212841855</v>
      </c>
      <c r="C13" s="53">
        <f t="shared" ref="C13:I13" si="1">C12/C11</f>
        <v>0.18667531905688947</v>
      </c>
      <c r="D13" s="53">
        <f t="shared" si="1"/>
        <v>0.13221449038067951</v>
      </c>
      <c r="E13" s="53">
        <f t="shared" si="1"/>
        <v>0.55306358381502885</v>
      </c>
      <c r="F13" s="53">
        <f t="shared" si="1"/>
        <v>0.16079983336804832</v>
      </c>
      <c r="G13" s="53">
        <f t="shared" si="1"/>
        <v>0.12054035330793211</v>
      </c>
      <c r="H13" s="53">
        <f t="shared" si="1"/>
        <v>0.14021918630836211</v>
      </c>
      <c r="I13" s="53">
        <f t="shared" si="1"/>
        <v>9.0963764847391368E-2</v>
      </c>
      <c r="J13" s="53">
        <f t="shared" ref="J13" si="2">J12/J11</f>
        <v>9.0963764847391368E-2</v>
      </c>
      <c r="K13" s="53">
        <f t="shared" ref="K13" si="3">K12/K11</f>
        <v>9.0963764847391368E-2</v>
      </c>
      <c r="L13" s="53">
        <f t="shared" ref="L13" si="4">L12/L11</f>
        <v>9.0963764847391368E-2</v>
      </c>
      <c r="M13" s="53">
        <f t="shared" ref="M13" si="5">M12/M11</f>
        <v>9.0963764847391368E-2</v>
      </c>
      <c r="N13" s="53">
        <f t="shared" ref="N13" si="6">N12/N11</f>
        <v>9.0963764847391368E-2</v>
      </c>
    </row>
    <row r="14" spans="1:18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Historicals!J12</f>
        <v>6046</v>
      </c>
      <c r="K14" s="7">
        <f>Historicals!K12</f>
        <v>6046</v>
      </c>
      <c r="L14" s="7">
        <f>Historicals!L12</f>
        <v>6046</v>
      </c>
      <c r="M14" s="7">
        <f>Historicals!M12</f>
        <v>6046</v>
      </c>
      <c r="N14" s="7">
        <f>Historicals!N12</f>
        <v>6046</v>
      </c>
    </row>
    <row r="15" spans="1:18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2">
      <c r="A16" t="s">
        <v>162</v>
      </c>
      <c r="B16" s="54">
        <f>B14/B15</f>
        <v>1.8962008141112618</v>
      </c>
      <c r="C16" s="54">
        <f t="shared" ref="C16:N16" si="7">C14/C15</f>
        <v>2.1578192252510759</v>
      </c>
      <c r="D16" s="54">
        <f t="shared" si="7"/>
        <v>2.5059101654846336</v>
      </c>
      <c r="E16" s="54">
        <f t="shared" si="7"/>
        <v>1.1650895063588693</v>
      </c>
      <c r="F16" s="54">
        <f t="shared" si="7"/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 t="shared" si="7"/>
        <v>3.7534144524459898</v>
      </c>
      <c r="J16" s="54">
        <f t="shared" ref="J16" si="8">J14/J15</f>
        <v>3.7534144524459898</v>
      </c>
      <c r="K16" s="54">
        <f t="shared" ref="K16" si="9">K14/K15</f>
        <v>3.7534144524459898</v>
      </c>
      <c r="L16" s="54">
        <f t="shared" ref="L16" si="10">L14/L15</f>
        <v>3.7534144524459898</v>
      </c>
      <c r="M16" s="54">
        <f t="shared" ref="M16" si="11">M14/M15</f>
        <v>3.7534144524459898</v>
      </c>
      <c r="N16" s="54">
        <f t="shared" ref="N16" si="12">N14/N15</f>
        <v>3.7534144524459898</v>
      </c>
    </row>
    <row r="17" spans="1:15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Historicals!J94/Historicals!J18*-1</f>
        <v>1.1404271169605165</v>
      </c>
      <c r="K17" s="54">
        <f>Historicals!K94/Historicals!K18*-1</f>
        <v>1.1404271169605165</v>
      </c>
      <c r="L17" s="54">
        <f>Historicals!L94/Historicals!L18*-1</f>
        <v>1.1404271169605165</v>
      </c>
      <c r="M17" s="54">
        <f>Historicals!M94/Historicals!M18*-1</f>
        <v>1.1404271169605165</v>
      </c>
      <c r="N17" s="54">
        <f>Historicals!N94/Historicals!N18*-1</f>
        <v>1.1404271169605165</v>
      </c>
    </row>
    <row r="18" spans="1:15" x14ac:dyDescent="0.2">
      <c r="A18" s="52" t="s">
        <v>129</v>
      </c>
      <c r="B18" s="64" t="str">
        <f>+IFERROR(B3/A3-1,"nm")</f>
        <v>nm</v>
      </c>
      <c r="C18" s="65">
        <f t="shared" ref="C18:I18" si="13">+IFERROR(C3/B3-1,"nm")</f>
        <v>5.8004640371229765E-2</v>
      </c>
      <c r="D18" s="65">
        <f t="shared" si="13"/>
        <v>6.0971089696071123E-2</v>
      </c>
      <c r="E18" s="65">
        <f t="shared" si="13"/>
        <v>5.95924308588065E-2</v>
      </c>
      <c r="F18" s="65">
        <f t="shared" si="13"/>
        <v>7.4731433909388079E-2</v>
      </c>
      <c r="G18" s="65">
        <f t="shared" si="13"/>
        <v>-4.3817266150267153E-2</v>
      </c>
      <c r="H18" s="65">
        <f t="shared" si="13"/>
        <v>0.19076009945726269</v>
      </c>
      <c r="I18" s="65">
        <f t="shared" si="13"/>
        <v>4.8767344739323759E-2</v>
      </c>
      <c r="J18" s="65">
        <f t="shared" ref="J18" si="14">+IFERROR(J3/I3-1,"nm")</f>
        <v>9.5052665382145296E-2</v>
      </c>
      <c r="K18" s="65">
        <f t="shared" ref="K18" si="15">+IFERROR(K3/J3-1,"nm")</f>
        <v>9.9476378355308759E-2</v>
      </c>
      <c r="L18" s="65">
        <f t="shared" ref="L18" si="16">+IFERROR(L3/K3-1,"nm")</f>
        <v>0.10516175674712924</v>
      </c>
      <c r="M18" s="65">
        <f t="shared" ref="M18" si="17">+IFERROR(M3/L3-1,"nm")</f>
        <v>0.11075245485180107</v>
      </c>
      <c r="N18" s="65">
        <f t="shared" ref="N18" si="18">+IFERROR(N3/M3-1,"nm")</f>
        <v>0.11624136846046018</v>
      </c>
    </row>
    <row r="19" spans="1:15" x14ac:dyDescent="0.2">
      <c r="A19" s="52" t="s">
        <v>164</v>
      </c>
      <c r="B19" s="53">
        <f>B17/B16</f>
        <v>0.26803816338700065</v>
      </c>
      <c r="C19" s="53">
        <f t="shared" ref="C19:N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 t="shared" si="19"/>
        <v>0.30383724776711873</v>
      </c>
      <c r="J19" s="53">
        <f t="shared" si="19"/>
        <v>0.30383724776711873</v>
      </c>
      <c r="K19" s="53">
        <f t="shared" si="19"/>
        <v>0.30383724776711873</v>
      </c>
      <c r="L19" s="53">
        <f t="shared" si="19"/>
        <v>0.30383724776711873</v>
      </c>
      <c r="M19" s="53">
        <f t="shared" si="19"/>
        <v>0.30383724776711873</v>
      </c>
      <c r="N19" s="53">
        <f t="shared" si="19"/>
        <v>0.30383724776711873</v>
      </c>
    </row>
    <row r="20" spans="1:15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8574</v>
      </c>
      <c r="K21" s="3">
        <f>Historicals!K25</f>
        <v>8574</v>
      </c>
      <c r="L21" s="3">
        <f>Historicals!L25</f>
        <v>8574</v>
      </c>
      <c r="M21" s="3">
        <f>Historicals!M25</f>
        <v>8574</v>
      </c>
      <c r="N21" s="3">
        <f>Historicals!N25</f>
        <v>8574</v>
      </c>
    </row>
    <row r="22" spans="1:15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4423</v>
      </c>
      <c r="K22" s="3">
        <f>Historicals!K26</f>
        <v>4423</v>
      </c>
      <c r="L22" s="3">
        <f>Historicals!L26</f>
        <v>4423</v>
      </c>
      <c r="M22" s="3">
        <f>Historicals!M26</f>
        <v>4423</v>
      </c>
      <c r="N22" s="3">
        <f>Historicals!N26</f>
        <v>4423</v>
      </c>
    </row>
    <row r="23" spans="1:15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(Historicals!J27+Historicals!J28)-Historicals!J41</f>
        <v>9729</v>
      </c>
      <c r="K23" s="3">
        <f>(Historicals!K27+Historicals!K28)-Historicals!K41</f>
        <v>9729</v>
      </c>
      <c r="L23" s="3">
        <f>(Historicals!L27+Historicals!L28)-Historicals!L41</f>
        <v>9729</v>
      </c>
      <c r="M23" s="3">
        <f>(Historicals!M27+Historicals!M28)-Historicals!M41</f>
        <v>9729</v>
      </c>
      <c r="N23" s="3">
        <f>(Historicals!N27+Historicals!N28)-Historicals!N41</f>
        <v>9729</v>
      </c>
      <c r="O23" s="3">
        <f>(Historicals!O27+Historicals!O28)-Historicals!O41</f>
        <v>0</v>
      </c>
    </row>
    <row r="24" spans="1:15" x14ac:dyDescent="0.2">
      <c r="A24" s="52" t="s">
        <v>169</v>
      </c>
      <c r="B24" s="53">
        <f>B23/B3</f>
        <v>0.18182412339466031</v>
      </c>
      <c r="C24" s="53">
        <f t="shared" ref="C24:N24" si="20">C23/C3</f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f t="shared" si="20"/>
        <v>0.19020561326500868</v>
      </c>
      <c r="K24" s="53">
        <f t="shared" si="20"/>
        <v>0.17299654363610298</v>
      </c>
      <c r="L24" s="53">
        <f t="shared" si="20"/>
        <v>0.15653504347208977</v>
      </c>
      <c r="M24" s="53">
        <f t="shared" si="20"/>
        <v>0.14092702904984802</v>
      </c>
      <c r="N24" s="53">
        <f t="shared" si="20"/>
        <v>0.12625139421612466</v>
      </c>
    </row>
    <row r="25" spans="1:15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Historicals!J29</f>
        <v>2129</v>
      </c>
      <c r="K25" s="3">
        <f>Historicals!K29</f>
        <v>2129</v>
      </c>
      <c r="L25" s="3">
        <f>Historicals!L29</f>
        <v>2129</v>
      </c>
      <c r="M25" s="3">
        <f>Historicals!M29</f>
        <v>2129</v>
      </c>
      <c r="N25" s="3">
        <f>Historicals!N29</f>
        <v>2129</v>
      </c>
    </row>
    <row r="26" spans="1:15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4791</v>
      </c>
      <c r="K26" s="3">
        <f>Historicals!K31</f>
        <v>4791</v>
      </c>
      <c r="L26" s="3">
        <f>Historicals!L31</f>
        <v>4791</v>
      </c>
      <c r="M26" s="3">
        <f>Historicals!M31</f>
        <v>4791</v>
      </c>
      <c r="N26" s="3">
        <f>Historicals!N31</f>
        <v>4791</v>
      </c>
    </row>
    <row r="27" spans="1:15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286</v>
      </c>
      <c r="K27" s="3">
        <f>Historicals!K33</f>
        <v>286</v>
      </c>
      <c r="L27" s="3">
        <f>Historicals!L33</f>
        <v>286</v>
      </c>
      <c r="M27" s="3">
        <f>Historicals!M33</f>
        <v>286</v>
      </c>
      <c r="N27" s="3">
        <f>Historicals!N33</f>
        <v>286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284</v>
      </c>
      <c r="K28" s="3">
        <f>Historicals!K34</f>
        <v>284</v>
      </c>
      <c r="L28" s="3">
        <f>Historicals!L34</f>
        <v>284</v>
      </c>
      <c r="M28" s="3">
        <f>Historicals!M34</f>
        <v>284</v>
      </c>
      <c r="N28" s="3">
        <f>Historicals!N34</f>
        <v>284</v>
      </c>
    </row>
    <row r="29" spans="1:15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2926</v>
      </c>
      <c r="K29" s="3">
        <f>Historicals!K32</f>
        <v>2926</v>
      </c>
      <c r="L29" s="3">
        <f>Historicals!L32</f>
        <v>2926</v>
      </c>
      <c r="M29" s="3">
        <f>Historicals!M32</f>
        <v>2926</v>
      </c>
      <c r="N29" s="3">
        <f>Historicals!N32</f>
        <v>2926</v>
      </c>
    </row>
    <row r="30" spans="1:15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Historicals!J35</f>
        <v>3821</v>
      </c>
      <c r="K30" s="3">
        <f>Historicals!K35</f>
        <v>3821</v>
      </c>
      <c r="L30" s="3">
        <f>Historicals!L35</f>
        <v>3821</v>
      </c>
      <c r="M30" s="3">
        <f>Historicals!M35</f>
        <v>3821</v>
      </c>
      <c r="N30" s="3">
        <f>Historicals!N35</f>
        <v>3821</v>
      </c>
    </row>
    <row r="31" spans="1:15" ht="16" thickBot="1" x14ac:dyDescent="0.25">
      <c r="A31" s="6" t="s">
        <v>174</v>
      </c>
      <c r="B31" s="7">
        <f>B21+B22+B23+B25+B26+B27+B28+B29+B30</f>
        <v>19466</v>
      </c>
      <c r="C31" s="7">
        <f t="shared" ref="C31:I31" si="21">C21+C22+C23+C25+C26+C27+C28+C29+C30</f>
        <v>19205</v>
      </c>
      <c r="D31" s="7">
        <f t="shared" si="21"/>
        <v>21211</v>
      </c>
      <c r="E31" s="7">
        <f t="shared" si="21"/>
        <v>20257</v>
      </c>
      <c r="F31" s="7">
        <f t="shared" si="21"/>
        <v>21105</v>
      </c>
      <c r="G31" s="7">
        <f t="shared" si="21"/>
        <v>29094</v>
      </c>
      <c r="H31" s="7">
        <f t="shared" si="21"/>
        <v>34904</v>
      </c>
      <c r="I31" s="7">
        <f t="shared" si="21"/>
        <v>36963</v>
      </c>
      <c r="J31" s="7">
        <f t="shared" ref="J31" si="22">J21+J22+J23+J25+J26+J27+J28+J29+J30</f>
        <v>36963</v>
      </c>
      <c r="K31" s="7">
        <f t="shared" ref="K31" si="23">K21+K22+K23+K25+K26+K27+K28+K29+K30</f>
        <v>36963</v>
      </c>
      <c r="L31" s="7">
        <f t="shared" ref="L31" si="24">L21+L22+L23+L25+L26+L27+L28+L29+L30</f>
        <v>36963</v>
      </c>
      <c r="M31" s="7">
        <f t="shared" ref="M31" si="25">M21+M22+M23+M25+M26+M27+M28+M29+M30</f>
        <v>36963</v>
      </c>
      <c r="N31" s="7">
        <f t="shared" ref="N31" si="26">N21+N22+N23+N25+N26+N27+N28+N29+N30</f>
        <v>36963</v>
      </c>
    </row>
    <row r="32" spans="1:15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7">J33</f>
        <v>500</v>
      </c>
      <c r="L33" s="3">
        <f t="shared" si="27"/>
        <v>500</v>
      </c>
      <c r="M33" s="3">
        <f t="shared" si="27"/>
        <v>500</v>
      </c>
      <c r="N33" s="3">
        <f t="shared" si="27"/>
        <v>500</v>
      </c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28">I34</f>
        <v>10</v>
      </c>
      <c r="K34" s="3">
        <f t="shared" si="28"/>
        <v>10</v>
      </c>
      <c r="L34" s="3">
        <f t="shared" si="28"/>
        <v>10</v>
      </c>
      <c r="M34" s="3">
        <f t="shared" si="28"/>
        <v>10</v>
      </c>
      <c r="N34" s="3">
        <f t="shared" si="28"/>
        <v>10</v>
      </c>
    </row>
    <row r="35" spans="1:14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29">I35</f>
        <v>6862</v>
      </c>
      <c r="K35" s="3">
        <f t="shared" si="29"/>
        <v>6862</v>
      </c>
      <c r="L35" s="3">
        <f t="shared" si="29"/>
        <v>6862</v>
      </c>
      <c r="M35" s="3">
        <f t="shared" si="29"/>
        <v>6862</v>
      </c>
      <c r="N35" s="3">
        <f t="shared" si="29"/>
        <v>6862</v>
      </c>
    </row>
    <row r="36" spans="1:14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0">I36</f>
        <v>8920</v>
      </c>
      <c r="K36" s="3">
        <f t="shared" si="30"/>
        <v>8920</v>
      </c>
      <c r="L36" s="3">
        <f t="shared" si="30"/>
        <v>8920</v>
      </c>
      <c r="M36" s="3">
        <f t="shared" si="30"/>
        <v>8920</v>
      </c>
      <c r="N36" s="3">
        <f t="shared" si="30"/>
        <v>8920</v>
      </c>
    </row>
    <row r="37" spans="1:14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1">I37</f>
        <v>2777</v>
      </c>
      <c r="K37" s="3">
        <f t="shared" si="31"/>
        <v>2777</v>
      </c>
      <c r="L37" s="3">
        <f t="shared" si="31"/>
        <v>2777</v>
      </c>
      <c r="M37" s="3">
        <f t="shared" si="31"/>
        <v>2777</v>
      </c>
      <c r="N37" s="3">
        <f t="shared" si="31"/>
        <v>2777</v>
      </c>
    </row>
    <row r="38" spans="1:14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2">I38</f>
        <v>2613</v>
      </c>
      <c r="K38" s="3">
        <f t="shared" si="32"/>
        <v>2613</v>
      </c>
      <c r="L38" s="3">
        <f t="shared" si="32"/>
        <v>2613</v>
      </c>
      <c r="M38" s="3">
        <f t="shared" si="32"/>
        <v>2613</v>
      </c>
      <c r="N38" s="3">
        <f t="shared" si="32"/>
        <v>2613</v>
      </c>
    </row>
    <row r="39" spans="1:14" x14ac:dyDescent="0.2">
      <c r="A39" t="s">
        <v>178</v>
      </c>
      <c r="B39" s="3">
        <f>B40+B41+B42</f>
        <v>12707</v>
      </c>
      <c r="C39" s="3">
        <f t="shared" ref="C39:I39" si="33">C40+C41+C42</f>
        <v>12258</v>
      </c>
      <c r="D39" s="3">
        <f t="shared" si="33"/>
        <v>12407</v>
      </c>
      <c r="E39" s="3">
        <f t="shared" si="33"/>
        <v>9812</v>
      </c>
      <c r="F39" s="3">
        <f t="shared" si="33"/>
        <v>9040</v>
      </c>
      <c r="G39" s="3">
        <f t="shared" si="33"/>
        <v>8055</v>
      </c>
      <c r="H39" s="3">
        <f t="shared" si="33"/>
        <v>12767</v>
      </c>
      <c r="I39" s="3">
        <f t="shared" si="33"/>
        <v>15281</v>
      </c>
      <c r="J39" s="3">
        <f t="shared" ref="J39:N39" si="34">I39</f>
        <v>15281</v>
      </c>
      <c r="K39" s="3">
        <f t="shared" si="34"/>
        <v>15281</v>
      </c>
      <c r="L39" s="3">
        <f t="shared" si="34"/>
        <v>15281</v>
      </c>
      <c r="M39" s="3">
        <f t="shared" si="34"/>
        <v>15281</v>
      </c>
      <c r="N39" s="3">
        <f t="shared" si="34"/>
        <v>15281</v>
      </c>
    </row>
    <row r="40" spans="1:14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5">I40</f>
        <v>3</v>
      </c>
      <c r="K40" s="3">
        <f t="shared" si="35"/>
        <v>3</v>
      </c>
      <c r="L40" s="3">
        <f t="shared" si="35"/>
        <v>3</v>
      </c>
      <c r="M40" s="3">
        <f t="shared" si="35"/>
        <v>3</v>
      </c>
      <c r="N40" s="3">
        <f t="shared" si="35"/>
        <v>3</v>
      </c>
    </row>
    <row r="41" spans="1:14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ref="J41:N41" si="36">I41</f>
        <v>3476</v>
      </c>
      <c r="K41" s="3">
        <f t="shared" si="36"/>
        <v>3476</v>
      </c>
      <c r="L41" s="3">
        <f t="shared" si="36"/>
        <v>3476</v>
      </c>
      <c r="M41" s="3">
        <f t="shared" si="36"/>
        <v>3476</v>
      </c>
      <c r="N41" s="3">
        <f t="shared" si="36"/>
        <v>3476</v>
      </c>
    </row>
    <row r="42" spans="1:14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4" ht="16" thickBot="1" x14ac:dyDescent="0.25">
      <c r="A43" s="6" t="s">
        <v>182</v>
      </c>
      <c r="B43" s="7">
        <f>B33+B34+B35+B36+B37+B38+B39</f>
        <v>19466</v>
      </c>
      <c r="C43" s="7">
        <f t="shared" ref="C43:N43" si="37">C33+C34+C35+C36+C37+C38+C39</f>
        <v>19205</v>
      </c>
      <c r="D43" s="7">
        <f t="shared" si="37"/>
        <v>21211</v>
      </c>
      <c r="E43" s="7">
        <f t="shared" si="37"/>
        <v>20257</v>
      </c>
      <c r="F43" s="7">
        <f t="shared" si="37"/>
        <v>21105</v>
      </c>
      <c r="G43" s="7">
        <f t="shared" si="37"/>
        <v>29094</v>
      </c>
      <c r="H43" s="7">
        <f t="shared" si="37"/>
        <v>34904</v>
      </c>
      <c r="I43" s="7">
        <f t="shared" si="37"/>
        <v>36963</v>
      </c>
      <c r="J43" s="7">
        <f t="shared" si="37"/>
        <v>36963</v>
      </c>
      <c r="K43" s="7">
        <f t="shared" si="37"/>
        <v>36963</v>
      </c>
      <c r="L43" s="7">
        <f t="shared" si="37"/>
        <v>36963</v>
      </c>
      <c r="M43" s="7">
        <f t="shared" si="37"/>
        <v>36963</v>
      </c>
      <c r="N43" s="7">
        <f t="shared" si="37"/>
        <v>36963</v>
      </c>
    </row>
    <row r="44" spans="1:14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4" x14ac:dyDescent="0.2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I46</f>
        <v>5234</v>
      </c>
      <c r="K46" s="9">
        <f t="shared" ref="K46:N46" si="38">J46</f>
        <v>5234</v>
      </c>
      <c r="L46" s="9">
        <f t="shared" si="38"/>
        <v>5234</v>
      </c>
      <c r="M46" s="9">
        <f t="shared" si="38"/>
        <v>5234</v>
      </c>
      <c r="N46" s="9">
        <f t="shared" si="38"/>
        <v>5234</v>
      </c>
    </row>
    <row r="47" spans="1:14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9">
        <f t="shared" ref="J47:N47" si="39">I47</f>
        <v>731</v>
      </c>
      <c r="K47" s="9">
        <f t="shared" si="39"/>
        <v>731</v>
      </c>
      <c r="L47" s="9">
        <f t="shared" si="39"/>
        <v>731</v>
      </c>
      <c r="M47" s="9">
        <f t="shared" si="39"/>
        <v>731</v>
      </c>
      <c r="N47" s="9">
        <f t="shared" si="39"/>
        <v>731</v>
      </c>
    </row>
    <row r="48" spans="1:14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9">
        <f t="shared" ref="J48:N48" si="40">I48</f>
        <v>1231</v>
      </c>
      <c r="K48" s="9">
        <f t="shared" si="40"/>
        <v>1231</v>
      </c>
      <c r="L48" s="9">
        <f t="shared" si="40"/>
        <v>1231</v>
      </c>
      <c r="M48" s="9">
        <f t="shared" si="40"/>
        <v>1231</v>
      </c>
      <c r="N48" s="9">
        <f t="shared" si="40"/>
        <v>1231</v>
      </c>
    </row>
    <row r="49" spans="1:14" x14ac:dyDescent="0.2">
      <c r="A49" s="1" t="s">
        <v>186</v>
      </c>
      <c r="B49" s="9">
        <f>B46-B48</f>
        <v>2971</v>
      </c>
      <c r="C49" s="9">
        <f t="shared" ref="C49:I49" si="41">C46-C48</f>
        <v>3894</v>
      </c>
      <c r="D49" s="9">
        <f t="shared" si="41"/>
        <v>3602</v>
      </c>
      <c r="E49" s="9">
        <f t="shared" si="41"/>
        <v>3000</v>
      </c>
      <c r="F49" s="9">
        <f t="shared" si="41"/>
        <v>3096</v>
      </c>
      <c r="G49" s="9">
        <f t="shared" si="41"/>
        <v>1060</v>
      </c>
      <c r="H49" s="9">
        <f t="shared" si="41"/>
        <v>4520</v>
      </c>
      <c r="I49" s="9">
        <f t="shared" si="41"/>
        <v>4003</v>
      </c>
      <c r="J49" s="9">
        <f t="shared" ref="J49" si="42">J46-J48</f>
        <v>4003</v>
      </c>
      <c r="K49" s="9">
        <f t="shared" ref="K49" si="43">K46-K48</f>
        <v>4003</v>
      </c>
      <c r="L49" s="9">
        <f t="shared" ref="L49" si="44">L46-L48</f>
        <v>4003</v>
      </c>
      <c r="M49" s="9">
        <f t="shared" ref="M49" si="45">M46-M48</f>
        <v>4003</v>
      </c>
      <c r="N49" s="9">
        <f t="shared" ref="N49" si="46">N46-N48</f>
        <v>4003</v>
      </c>
    </row>
    <row r="50" spans="1:14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Historicals!J104</f>
        <v>290</v>
      </c>
      <c r="K50" s="3">
        <f>Historicals!K104</f>
        <v>290</v>
      </c>
      <c r="L50" s="3">
        <f>Historicals!L104</f>
        <v>290</v>
      </c>
      <c r="M50" s="3">
        <f>Historicals!M104</f>
        <v>290</v>
      </c>
      <c r="N50" s="3">
        <f>Historicals!N104</f>
        <v>290</v>
      </c>
    </row>
    <row r="51" spans="1:14" x14ac:dyDescent="0.2">
      <c r="A51" t="s">
        <v>188</v>
      </c>
      <c r="B51" s="3">
        <v>113</v>
      </c>
      <c r="C51" s="3">
        <f>B23-C23</f>
        <v>-324</v>
      </c>
      <c r="D51" s="3">
        <f t="shared" ref="D51:N51" si="47">C23-D23</f>
        <v>-796</v>
      </c>
      <c r="E51" s="3">
        <f t="shared" si="47"/>
        <v>204</v>
      </c>
      <c r="F51" s="3">
        <f t="shared" si="47"/>
        <v>-802</v>
      </c>
      <c r="G51" s="3">
        <f t="shared" si="47"/>
        <v>-586</v>
      </c>
      <c r="H51" s="3">
        <f t="shared" si="47"/>
        <v>-613</v>
      </c>
      <c r="I51" s="3">
        <f t="shared" si="47"/>
        <v>-1248</v>
      </c>
      <c r="J51" s="3">
        <f>I23-J23</f>
        <v>0</v>
      </c>
      <c r="K51" s="3">
        <f t="shared" si="47"/>
        <v>0</v>
      </c>
      <c r="L51" s="3">
        <f t="shared" si="47"/>
        <v>0</v>
      </c>
      <c r="M51" s="3">
        <f t="shared" si="47"/>
        <v>0</v>
      </c>
      <c r="N51" s="3">
        <f t="shared" si="47"/>
        <v>0</v>
      </c>
    </row>
    <row r="52" spans="1:14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4" x14ac:dyDescent="0.2">
      <c r="A53" s="1" t="s">
        <v>189</v>
      </c>
      <c r="B53" s="9">
        <f>(B47+B49)-(B52-B51)</f>
        <v>4653</v>
      </c>
      <c r="C53" s="9">
        <f t="shared" ref="C53:N53" si="48">(C47+C49)-(C52-C51)</f>
        <v>5382</v>
      </c>
      <c r="D53" s="9">
        <f t="shared" si="48"/>
        <v>4622</v>
      </c>
      <c r="E53" s="9">
        <f t="shared" si="48"/>
        <v>4973</v>
      </c>
      <c r="F53" s="9">
        <f t="shared" si="48"/>
        <v>4112</v>
      </c>
      <c r="G53" s="9">
        <f t="shared" si="48"/>
        <v>2276</v>
      </c>
      <c r="H53" s="9">
        <f t="shared" si="48"/>
        <v>5357</v>
      </c>
      <c r="I53" s="9">
        <f t="shared" si="48"/>
        <v>4244</v>
      </c>
      <c r="J53" s="9">
        <f t="shared" si="48"/>
        <v>5611.0677870175314</v>
      </c>
      <c r="K53" s="9">
        <f t="shared" si="48"/>
        <v>5701.060934582737</v>
      </c>
      <c r="L53" s="9">
        <f t="shared" si="48"/>
        <v>5804.2781009751461</v>
      </c>
      <c r="M53" s="9">
        <f t="shared" si="48"/>
        <v>5922.8255319086111</v>
      </c>
      <c r="N53" s="9">
        <f t="shared" si="48"/>
        <v>6059.191723307873</v>
      </c>
    </row>
    <row r="54" spans="1:14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f>Historicals!J76-J49-J51-J47</f>
        <v>454</v>
      </c>
      <c r="K54" s="3">
        <f>Historicals!K76-K49-K51-K47</f>
        <v>454</v>
      </c>
      <c r="L54" s="3">
        <f>Historicals!L76-L49-L51-L47</f>
        <v>454</v>
      </c>
      <c r="M54" s="3">
        <f>Historicals!M76-M49-M51-M47</f>
        <v>454</v>
      </c>
      <c r="N54" s="3">
        <f>Historicals!N76-N49-N51-N47</f>
        <v>454</v>
      </c>
    </row>
    <row r="55" spans="1:14" x14ac:dyDescent="0.2">
      <c r="A55" s="27" t="s">
        <v>191</v>
      </c>
      <c r="B55" s="26">
        <f>B49+B51+B47+B54</f>
        <v>4680</v>
      </c>
      <c r="C55" s="26">
        <f t="shared" ref="C55:I55" si="49">C49+C51+C47+C54</f>
        <v>3096</v>
      </c>
      <c r="D55" s="26">
        <f t="shared" si="49"/>
        <v>3640</v>
      </c>
      <c r="E55" s="26">
        <f t="shared" si="49"/>
        <v>4955</v>
      </c>
      <c r="F55" s="26">
        <f t="shared" si="49"/>
        <v>5903</v>
      </c>
      <c r="G55" s="26">
        <f t="shared" si="49"/>
        <v>2485</v>
      </c>
      <c r="H55" s="26">
        <f t="shared" si="49"/>
        <v>6657</v>
      </c>
      <c r="I55" s="26">
        <f t="shared" si="49"/>
        <v>5188</v>
      </c>
      <c r="J55" s="26">
        <f t="shared" ref="J55" si="50">J49+J51+J47+J54</f>
        <v>5188</v>
      </c>
      <c r="K55" s="26">
        <f t="shared" ref="K55" si="51">K49+K51+K47+K54</f>
        <v>5188</v>
      </c>
      <c r="L55" s="26">
        <f t="shared" ref="L55" si="52">L49+L51+L47+L54</f>
        <v>5188</v>
      </c>
      <c r="M55" s="26">
        <f t="shared" ref="M55" si="53">M49+M51+M47+M54</f>
        <v>5188</v>
      </c>
      <c r="N55" s="26">
        <f t="shared" ref="N55" si="54">N49+N51+N47+N54</f>
        <v>5188</v>
      </c>
    </row>
    <row r="56" spans="1:14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f>Historicals!J84+Historicals!J78+Historicals!J79+Historicals!J80+Historicals!J81+Historicals!J83</f>
        <v>-766</v>
      </c>
      <c r="K57" s="3">
        <f>Historicals!K84+Historicals!K78+Historicals!K79+Historicals!K80+Historicals!K81+Historicals!K83</f>
        <v>-766</v>
      </c>
      <c r="L57" s="3">
        <f>Historicals!L84+Historicals!L78+Historicals!L79+Historicals!L80+Historicals!L81+Historicals!L83</f>
        <v>-766</v>
      </c>
      <c r="M57" s="3">
        <f>Historicals!M84+Historicals!M78+Historicals!M79+Historicals!M80+Historicals!M81+Historicals!M83</f>
        <v>-766</v>
      </c>
      <c r="N57" s="3">
        <f>Historicals!N84+Historicals!N78+Historicals!N79+Historicals!N80+Historicals!N81+Historicals!N83</f>
        <v>-766</v>
      </c>
    </row>
    <row r="58" spans="1:14" x14ac:dyDescent="0.2">
      <c r="A58" s="27" t="s">
        <v>194</v>
      </c>
      <c r="B58" s="26">
        <f>B57+B56+B52</f>
        <v>-175</v>
      </c>
      <c r="C58" s="26">
        <f t="shared" ref="C58:I58" si="55">C57+C56+C52</f>
        <v>-1034</v>
      </c>
      <c r="D58" s="26">
        <f t="shared" si="55"/>
        <v>-1008</v>
      </c>
      <c r="E58" s="26">
        <f t="shared" si="55"/>
        <v>276</v>
      </c>
      <c r="F58" s="26">
        <f t="shared" si="55"/>
        <v>-264</v>
      </c>
      <c r="G58" s="26">
        <f t="shared" si="55"/>
        <v>-1028</v>
      </c>
      <c r="H58" s="26">
        <f t="shared" si="55"/>
        <v>-3800</v>
      </c>
      <c r="I58" s="26">
        <f t="shared" si="55"/>
        <v>-1524</v>
      </c>
      <c r="J58" s="26">
        <f t="shared" ref="J58" si="56">J57+J56+J52</f>
        <v>-1643.0677870175314</v>
      </c>
      <c r="K58" s="26">
        <f t="shared" ref="K58" si="57">K57+K56+K52</f>
        <v>-1733.0609345827365</v>
      </c>
      <c r="L58" s="26">
        <f t="shared" ref="L58" si="58">L57+L56+L52</f>
        <v>-1836.2781009751459</v>
      </c>
      <c r="M58" s="26">
        <f t="shared" ref="M58" si="59">M57+M56+M52</f>
        <v>-1954.8255319086113</v>
      </c>
      <c r="N58" s="26">
        <f t="shared" ref="N58" si="60">N57+N56+N52</f>
        <v>-2091.191723307873</v>
      </c>
    </row>
    <row r="59" spans="1:14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Historicals!J93+Historicals!J91</f>
        <v>-2863</v>
      </c>
      <c r="K59" s="3">
        <f>Historicals!K93+Historicals!K91</f>
        <v>-2863</v>
      </c>
      <c r="L59" s="3">
        <f>Historicals!L93+Historicals!L91</f>
        <v>-2863</v>
      </c>
      <c r="M59" s="3">
        <f>Historicals!M93+Historicals!M91</f>
        <v>-2863</v>
      </c>
      <c r="N59" s="3">
        <f>Historicals!N93+Historicals!N91</f>
        <v>-2863</v>
      </c>
    </row>
    <row r="60" spans="1:14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1">+IFERROR(D59/C59-1,"nm")*-1</f>
        <v>-1.0984987184181616E-3</v>
      </c>
      <c r="E60" s="53">
        <f t="shared" si="61"/>
        <v>-0.28785662033650339</v>
      </c>
      <c r="F60" s="53">
        <f t="shared" si="61"/>
        <v>-1.8460664583924924E-2</v>
      </c>
      <c r="G60" s="53">
        <f t="shared" si="61"/>
        <v>0.39152258784160621</v>
      </c>
      <c r="H60" s="53">
        <f t="shared" si="61"/>
        <v>1.2584784601283228</v>
      </c>
      <c r="I60" s="53">
        <f t="shared" si="61"/>
        <v>6.0762411347517729</v>
      </c>
      <c r="J60" s="53">
        <f t="shared" ref="J60" si="62">+IFERROR(J59/I59-1,"nm")*-1</f>
        <v>0</v>
      </c>
      <c r="K60" s="53">
        <f t="shared" ref="K60" si="63">+IFERROR(K59/J59-1,"nm")*-1</f>
        <v>0</v>
      </c>
      <c r="L60" s="53">
        <f t="shared" ref="L60" si="64">+IFERROR(L59/K59-1,"nm")*-1</f>
        <v>0</v>
      </c>
      <c r="M60" s="53">
        <f t="shared" ref="M60" si="65">+IFERROR(M59/L59-1,"nm")*-1</f>
        <v>0</v>
      </c>
      <c r="N60" s="53">
        <f t="shared" ref="N60" si="66">+IFERROR(N59/M59-1,"nm")*-1</f>
        <v>0</v>
      </c>
    </row>
    <row r="61" spans="1:14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Historicals!J94</f>
        <v>-1837</v>
      </c>
      <c r="K61" s="3">
        <f>Historicals!K94</f>
        <v>-1837</v>
      </c>
      <c r="L61" s="3">
        <f>Historicals!L94</f>
        <v>-1837</v>
      </c>
      <c r="M61" s="3">
        <f>Historicals!M94</f>
        <v>-1837</v>
      </c>
      <c r="N61" s="3">
        <f>Historicals!N94</f>
        <v>-1837</v>
      </c>
    </row>
    <row r="62" spans="1:14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3">
        <f>Historicals!J87+Historicals!J89+Historicals!J90+Historicals!J92+Historicals!J88</f>
        <v>15</v>
      </c>
      <c r="K62" s="3">
        <f>Historicals!K87+Historicals!K89+Historicals!K90+Historicals!K92+Historicals!K88</f>
        <v>15</v>
      </c>
      <c r="L62" s="3">
        <f>Historicals!L87+Historicals!L89+Historicals!L90+Historicals!L92+Historicals!L88</f>
        <v>15</v>
      </c>
      <c r="M62" s="3">
        <f>Historicals!M87+Historicals!M89+Historicals!M90+Historicals!M92+Historicals!M88</f>
        <v>15</v>
      </c>
      <c r="N62" s="3">
        <f>Historicals!N87+Historicals!N89+Historicals!N90+Historicals!N92+Historicals!N88</f>
        <v>15</v>
      </c>
    </row>
    <row r="63" spans="1:14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3">
        <f>Historicals!J95</f>
        <v>-151</v>
      </c>
      <c r="K63" s="3">
        <f>Historicals!K95</f>
        <v>-151</v>
      </c>
      <c r="L63" s="3">
        <f>Historicals!L95</f>
        <v>-151</v>
      </c>
      <c r="M63" s="3">
        <f>Historicals!M95</f>
        <v>-151</v>
      </c>
      <c r="N63" s="3">
        <f>Historicals!N95</f>
        <v>-151</v>
      </c>
    </row>
    <row r="64" spans="1:14" x14ac:dyDescent="0.2">
      <c r="A64" s="27" t="s">
        <v>199</v>
      </c>
      <c r="B64" s="26">
        <f>B59+B61+B62+B63</f>
        <v>-2790</v>
      </c>
      <c r="C64" s="26">
        <f t="shared" ref="C64:I64" si="67">C59+C61+C62+C63</f>
        <v>-2671</v>
      </c>
      <c r="D64" s="26">
        <f t="shared" si="67"/>
        <v>-1942</v>
      </c>
      <c r="E64" s="26">
        <f t="shared" si="67"/>
        <v>-4835</v>
      </c>
      <c r="F64" s="26">
        <f t="shared" si="67"/>
        <v>-5293</v>
      </c>
      <c r="G64" s="26">
        <f t="shared" si="67"/>
        <v>2491</v>
      </c>
      <c r="H64" s="26">
        <f t="shared" si="67"/>
        <v>-1459</v>
      </c>
      <c r="I64" s="26">
        <f t="shared" si="67"/>
        <v>-4836</v>
      </c>
      <c r="J64" s="26">
        <f t="shared" ref="J64" si="68">J59+J61+J62+J63</f>
        <v>-4836</v>
      </c>
      <c r="K64" s="26">
        <f t="shared" ref="K64" si="69">K59+K61+K62+K63</f>
        <v>-4836</v>
      </c>
      <c r="L64" s="26">
        <f t="shared" ref="L64" si="70">L59+L61+L62+L63</f>
        <v>-4836</v>
      </c>
      <c r="M64" s="26">
        <f t="shared" ref="M64" si="71">M59+M61+M62+M63</f>
        <v>-4836</v>
      </c>
      <c r="N64" s="26">
        <f t="shared" ref="N64" si="72">N59+N61+N62+N63</f>
        <v>-4836</v>
      </c>
    </row>
    <row r="65" spans="1:14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Historicals!J97</f>
        <v>-143</v>
      </c>
      <c r="K65" s="3">
        <f>Historicals!K97</f>
        <v>-143</v>
      </c>
      <c r="L65" s="3">
        <f>Historicals!L97</f>
        <v>-143</v>
      </c>
      <c r="M65" s="3">
        <f>Historicals!M97</f>
        <v>-143</v>
      </c>
      <c r="N65" s="3">
        <f>Historicals!N97</f>
        <v>-143</v>
      </c>
    </row>
    <row r="66" spans="1:14" x14ac:dyDescent="0.2">
      <c r="A66" s="27" t="s">
        <v>201</v>
      </c>
      <c r="B66" s="26">
        <f>B55+B58+B64+B65</f>
        <v>1632</v>
      </c>
      <c r="C66" s="26">
        <f t="shared" ref="C66:I66" si="73">C55+C58+C64+C65</f>
        <v>-714</v>
      </c>
      <c r="D66" s="26">
        <f t="shared" si="73"/>
        <v>670</v>
      </c>
      <c r="E66" s="26">
        <f t="shared" si="73"/>
        <v>441</v>
      </c>
      <c r="F66" s="26">
        <f t="shared" si="73"/>
        <v>217</v>
      </c>
      <c r="G66" s="26">
        <f t="shared" si="73"/>
        <v>3882</v>
      </c>
      <c r="H66" s="26">
        <f t="shared" si="73"/>
        <v>1541</v>
      </c>
      <c r="I66" s="26">
        <f t="shared" si="73"/>
        <v>-1315</v>
      </c>
      <c r="J66" s="26">
        <f t="shared" ref="J66" si="74">J55+J58+J64+J65</f>
        <v>-1434.0677870175314</v>
      </c>
      <c r="K66" s="26">
        <f t="shared" ref="K66" si="75">K55+K58+K64+K65</f>
        <v>-1524.0609345827365</v>
      </c>
      <c r="L66" s="26">
        <f t="shared" ref="L66" si="76">L55+L58+L64+L65</f>
        <v>-1627.2781009751461</v>
      </c>
      <c r="M66" s="26">
        <f t="shared" ref="M66" si="77">M55+M58+M64+M65</f>
        <v>-1745.8255319086111</v>
      </c>
      <c r="N66" s="26">
        <f t="shared" ref="N66" si="78">N55+N58+N64+N65</f>
        <v>-1882.191723307873</v>
      </c>
    </row>
    <row r="67" spans="1:14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9">C68</f>
        <v>3138</v>
      </c>
      <c r="E67" s="3">
        <f t="shared" si="79"/>
        <v>3808</v>
      </c>
      <c r="F67" s="3">
        <f t="shared" si="79"/>
        <v>4249</v>
      </c>
      <c r="G67" s="3">
        <f t="shared" si="79"/>
        <v>4466</v>
      </c>
      <c r="H67" s="3">
        <f t="shared" si="79"/>
        <v>8348</v>
      </c>
      <c r="I67" s="3">
        <f t="shared" si="79"/>
        <v>9889</v>
      </c>
      <c r="J67" s="3">
        <f t="shared" si="79"/>
        <v>8574</v>
      </c>
      <c r="K67" s="3">
        <f t="shared" si="79"/>
        <v>7139.9322129824686</v>
      </c>
      <c r="L67" s="3">
        <f t="shared" si="79"/>
        <v>5615.8712783997325</v>
      </c>
      <c r="M67" s="3">
        <f t="shared" si="79"/>
        <v>3988.5931774245864</v>
      </c>
      <c r="N67" s="3">
        <f t="shared" si="79"/>
        <v>2242.7676455159753</v>
      </c>
    </row>
    <row r="68" spans="1:14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80">D66+D67</f>
        <v>3808</v>
      </c>
      <c r="E68" s="7">
        <f t="shared" si="80"/>
        <v>4249</v>
      </c>
      <c r="F68" s="7">
        <f t="shared" si="80"/>
        <v>4466</v>
      </c>
      <c r="G68" s="7">
        <f t="shared" si="80"/>
        <v>8348</v>
      </c>
      <c r="H68" s="7">
        <f t="shared" si="80"/>
        <v>9889</v>
      </c>
      <c r="I68" s="7">
        <f t="shared" si="80"/>
        <v>8574</v>
      </c>
      <c r="J68" s="7">
        <f t="shared" si="80"/>
        <v>7139.9322129824686</v>
      </c>
      <c r="K68" s="7">
        <f t="shared" si="80"/>
        <v>5615.8712783997325</v>
      </c>
      <c r="L68" s="7">
        <f t="shared" si="80"/>
        <v>3988.5931774245864</v>
      </c>
      <c r="M68" s="7">
        <f t="shared" si="80"/>
        <v>2242.7676455159753</v>
      </c>
      <c r="N68" s="7">
        <f t="shared" si="80"/>
        <v>360.57592220810238</v>
      </c>
    </row>
    <row r="69" spans="1:14" ht="16" thickTop="1" x14ac:dyDescent="0.2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4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2024-01-04T13:37:50Z</dcterms:modified>
</cp:coreProperties>
</file>