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9E817C72-D69F-6D46-8538-E600060F0915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L15" i="4"/>
  <c r="M15" i="4"/>
  <c r="N15" i="4" s="1"/>
  <c r="J15" i="4"/>
  <c r="R29" i="4"/>
  <c r="Q29" i="4"/>
  <c r="S29" i="4"/>
  <c r="T29" i="4"/>
  <c r="U29" i="4"/>
  <c r="Q20" i="4"/>
  <c r="C58" i="4"/>
  <c r="D58" i="4"/>
  <c r="E58" i="4"/>
  <c r="F58" i="4"/>
  <c r="G58" i="4"/>
  <c r="H58" i="4"/>
  <c r="I58" i="4"/>
  <c r="K62" i="4"/>
  <c r="L62" i="4"/>
  <c r="M62" i="4" s="1"/>
  <c r="N62" i="4" s="1"/>
  <c r="K63" i="4"/>
  <c r="L63" i="4"/>
  <c r="M63" i="4" s="1"/>
  <c r="N63" i="4" s="1"/>
  <c r="J62" i="4"/>
  <c r="J63" i="4"/>
  <c r="I63" i="4"/>
  <c r="I62" i="4"/>
  <c r="L112" i="1"/>
  <c r="G62" i="4"/>
  <c r="H62" i="4"/>
  <c r="B58" i="4"/>
  <c r="U22" i="4"/>
  <c r="T22" i="4"/>
  <c r="S22" i="4"/>
  <c r="R22" i="4"/>
  <c r="Q22" i="4"/>
  <c r="Q26" i="4" s="1"/>
  <c r="U20" i="4" l="1"/>
  <c r="U26" i="4" s="1"/>
  <c r="R20" i="4" l="1"/>
  <c r="R26" i="4" s="1"/>
  <c r="Q18" i="4"/>
  <c r="R18" i="4" s="1"/>
  <c r="S18" i="4" s="1"/>
  <c r="T18" i="4" s="1"/>
  <c r="U18" i="4" s="1"/>
  <c r="B69" i="4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Q3" i="4"/>
  <c r="R3" i="4"/>
  <c r="S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K59" i="4" s="1"/>
  <c r="L59" i="4" s="1"/>
  <c r="M59" i="4" s="1"/>
  <c r="N59" i="4" s="1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S20" i="4" l="1"/>
  <c r="S26" i="4" s="1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E19" i="4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T20" i="4" l="1"/>
  <c r="T26" i="4" s="1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K149" i="3" l="1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J98" i="3" l="1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67" i="4" l="1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E67" i="4" l="1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J160" i="3"/>
  <c r="J157" i="3"/>
  <c r="J14" i="3" s="1"/>
  <c r="J3" i="3"/>
  <c r="J67" i="4" l="1"/>
  <c r="J50" i="4" s="1"/>
  <c r="J58" i="4" s="1"/>
  <c r="I69" i="4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M26" i="4" l="1"/>
  <c r="L9" i="3"/>
  <c r="L10" i="3"/>
  <c r="L6" i="4"/>
  <c r="N17" i="3"/>
  <c r="N14" i="3"/>
  <c r="N158" i="3"/>
  <c r="M16" i="3"/>
  <c r="M15" i="3"/>
  <c r="N3" i="4"/>
  <c r="N4" i="3"/>
  <c r="N4" i="4" s="1"/>
  <c r="M8" i="3"/>
  <c r="M47" i="4" s="1"/>
  <c r="M152" i="3"/>
  <c r="M151" i="3"/>
  <c r="M19" i="3"/>
  <c r="M18" i="3"/>
  <c r="K9" i="3"/>
  <c r="K6" i="4"/>
  <c r="K10" i="3"/>
  <c r="N26" i="4" l="1"/>
  <c r="M9" i="3"/>
  <c r="M10" i="3"/>
  <c r="M6" i="4"/>
  <c r="N15" i="3"/>
  <c r="N16" i="3"/>
  <c r="N19" i="3"/>
  <c r="N18" i="3"/>
  <c r="N152" i="3"/>
  <c r="N151" i="3"/>
  <c r="N8" i="3"/>
  <c r="N47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s="1"/>
  <c r="L10" i="4" l="1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<sst xmlns="http://schemas.openxmlformats.org/spreadsheetml/2006/main" count="544" uniqueCount="229">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</sst>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85" activePane="bottomLeft" state="frozen"/>
      <selection pane="bottomLeft" activeCell="L112" sqref="L11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0"/>
  <sheetViews>
    <sheetView tabSelected="1" topLeftCell="A7" zoomScale="75" zoomScaleNormal="100" workbookViewId="0">
      <selection activeCell="J15" sqref="J15:N15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6" width="26.6640625" customWidth="1"/>
  </cols>
  <sheetData>
    <row r="1" spans="1:1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/>
      <c r="P1" s="71" t="s">
        <v>223</v>
      </c>
    </row>
    <row r="2" spans="1:19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9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>
        <f>'Segmental forecast'!P3</f>
        <v>0</v>
      </c>
      <c r="R3" s="9">
        <f>'Segmental forecast'!Q3</f>
        <v>0</v>
      </c>
      <c r="S3" s="9">
        <f>'Segmental forecast'!R3</f>
        <v>0</v>
      </c>
    </row>
    <row r="4" spans="1:19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</row>
    <row r="5" spans="1:19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9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9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9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9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828.11500000000001</v>
      </c>
      <c r="K10" s="70">
        <f t="shared" ref="K10:N10" si="1">K50</f>
        <v>830.59226332667822</v>
      </c>
      <c r="L10" s="70">
        <f t="shared" si="1"/>
        <v>806.76853275071983</v>
      </c>
      <c r="M10" s="70">
        <f t="shared" si="1"/>
        <v>797.9048856590183</v>
      </c>
      <c r="N10" s="70">
        <f t="shared" si="1"/>
        <v>808.12350133677671</v>
      </c>
    </row>
    <row r="11" spans="1:19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5995.4483470848054</v>
      </c>
      <c r="K11" s="5">
        <f t="shared" ref="K11:N11" si="2">K7-K10</f>
        <v>6648.8005620314807</v>
      </c>
      <c r="L11" s="5">
        <f t="shared" si="2"/>
        <v>7454.6459649006256</v>
      </c>
      <c r="M11" s="5">
        <f t="shared" si="2"/>
        <v>8395.1238166902549</v>
      </c>
      <c r="N11" s="5">
        <f t="shared" si="2"/>
        <v>9494.4080919338248</v>
      </c>
    </row>
    <row r="12" spans="1:19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569.56759297305655</v>
      </c>
      <c r="K12" s="3">
        <f t="shared" ref="K12:N12" si="3">K11*K13</f>
        <v>631.63605339299068</v>
      </c>
      <c r="L12" s="3">
        <f t="shared" si="3"/>
        <v>708.19136666555949</v>
      </c>
      <c r="M12" s="3">
        <f t="shared" si="3"/>
        <v>797.53676258557425</v>
      </c>
      <c r="N12" s="3">
        <f t="shared" si="3"/>
        <v>901.96876873371332</v>
      </c>
    </row>
    <row r="13" spans="1:19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9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5425.8807541117485</v>
      </c>
      <c r="K14" s="7">
        <f t="shared" ref="K14:N14" si="6">K11-K12</f>
        <v>6017.1645086384897</v>
      </c>
      <c r="L14" s="7">
        <f t="shared" si="6"/>
        <v>6746.4545982350664</v>
      </c>
      <c r="M14" s="7">
        <f t="shared" si="6"/>
        <v>7597.5870541046806</v>
      </c>
      <c r="N14" s="7">
        <f t="shared" si="6"/>
        <v>8592.4393232001112</v>
      </c>
    </row>
    <row r="15" spans="1:19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I15-Q29*-1</f>
        <v>1584.1237199396573</v>
      </c>
      <c r="K15" s="72">
        <f t="shared" ref="K15:N15" si="7">J15-R29*-1</f>
        <v>1556.1136258762976</v>
      </c>
      <c r="L15" s="72">
        <f t="shared" si="7"/>
        <v>1526.7030271097701</v>
      </c>
      <c r="M15" s="72">
        <f t="shared" si="7"/>
        <v>1495.8218984049161</v>
      </c>
      <c r="N15" s="72">
        <f t="shared" si="7"/>
        <v>1463.3967132648193</v>
      </c>
      <c r="P15" t="s">
        <v>224</v>
      </c>
    </row>
    <row r="16" spans="1:19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8">D14/D15</f>
        <v>2.5059101654846336</v>
      </c>
      <c r="E16" s="54">
        <f t="shared" si="8"/>
        <v>1.1650895063588693</v>
      </c>
      <c r="F16" s="54">
        <f>F14/F15</f>
        <v>2.4894957983193278</v>
      </c>
      <c r="G16" s="54">
        <f t="shared" si="8"/>
        <v>1.5949494314969532</v>
      </c>
      <c r="H16" s="54">
        <f t="shared" si="8"/>
        <v>3.5584689946563937</v>
      </c>
      <c r="I16" s="54">
        <f>I14/I15</f>
        <v>3.7534144524459898</v>
      </c>
      <c r="J16" s="54">
        <f>J14/J15</f>
        <v>3.4251622432106705</v>
      </c>
      <c r="K16" s="54">
        <f t="shared" ref="K16" si="9">K14/K15</f>
        <v>3.8667899365318075</v>
      </c>
      <c r="L16" s="54">
        <f t="shared" ref="L16" si="10">L14/L15</f>
        <v>4.4189698182539825</v>
      </c>
      <c r="M16" s="54">
        <f t="shared" ref="M16" si="11">M14/M15</f>
        <v>5.0792056609188831</v>
      </c>
      <c r="N16" s="54">
        <f t="shared" ref="N16" si="12">N14/N15</f>
        <v>5.8715721070812643</v>
      </c>
      <c r="O16" t="s">
        <v>225</v>
      </c>
    </row>
    <row r="17" spans="1:21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1.1988067851237345</v>
      </c>
      <c r="K17" s="54">
        <f t="shared" ref="K17:N17" si="13">K16*K19</f>
        <v>1.3533764777861326</v>
      </c>
      <c r="L17" s="54">
        <f t="shared" si="13"/>
        <v>1.5466394363888938</v>
      </c>
      <c r="M17" s="54">
        <f t="shared" si="13"/>
        <v>1.777721981321609</v>
      </c>
      <c r="N17" s="54">
        <f t="shared" si="13"/>
        <v>2.0550502374784423</v>
      </c>
    </row>
    <row r="18" spans="1:21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4">+IFERROR(D17/C17-1,"nm")</f>
        <v>0.14169853067040461</v>
      </c>
      <c r="E18" s="68">
        <f t="shared" si="14"/>
        <v>0.11884265243818604</v>
      </c>
      <c r="F18" s="68">
        <f t="shared" si="14"/>
        <v>9.8549902190775418E-2</v>
      </c>
      <c r="G18" s="68">
        <f t="shared" si="14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5">+IFERROR(J17/I17-1,"nm")</f>
        <v>5.1191055785145156E-2</v>
      </c>
      <c r="K18" s="68">
        <f t="shared" si="15"/>
        <v>0.12893628446259098</v>
      </c>
      <c r="L18" s="68">
        <f t="shared" si="15"/>
        <v>0.14280058932227258</v>
      </c>
      <c r="M18" s="68">
        <f t="shared" si="15"/>
        <v>0.14940944831475944</v>
      </c>
      <c r="N18" s="68">
        <f t="shared" si="15"/>
        <v>0.15600204029128317</v>
      </c>
      <c r="Q18" s="72">
        <f>P18-Q62</f>
        <v>0</v>
      </c>
      <c r="R18" s="72">
        <f t="shared" ref="R18" si="16">Q18-R62</f>
        <v>0</v>
      </c>
      <c r="S18" s="72">
        <f t="shared" ref="S18" si="17">R18-S62</f>
        <v>0</v>
      </c>
      <c r="T18" s="72">
        <f t="shared" ref="T18" si="18">S18-T62</f>
        <v>0</v>
      </c>
      <c r="U18" s="72">
        <f t="shared" ref="U18" si="19">T18-U62</f>
        <v>0</v>
      </c>
    </row>
    <row r="19" spans="1:21" x14ac:dyDescent="0.2">
      <c r="A19" s="52" t="s">
        <v>164</v>
      </c>
      <c r="B19" s="53">
        <f>B17/B16</f>
        <v>0.26803816338700065</v>
      </c>
      <c r="C19" s="53">
        <f t="shared" ref="C19:H19" si="20">C17/C16</f>
        <v>0.27180851063829792</v>
      </c>
      <c r="D19" s="53">
        <f t="shared" si="20"/>
        <v>0.26721698113207548</v>
      </c>
      <c r="E19" s="53">
        <f t="shared" si="20"/>
        <v>0.64304190377651316</v>
      </c>
      <c r="F19" s="53">
        <f t="shared" si="20"/>
        <v>0.33060312732688008</v>
      </c>
      <c r="G19" s="53">
        <f t="shared" si="20"/>
        <v>0.57187869239858213</v>
      </c>
      <c r="H19" s="53">
        <f t="shared" si="20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1">K19</f>
        <v>0.35</v>
      </c>
      <c r="M19" s="68">
        <f t="shared" si="21"/>
        <v>0.35</v>
      </c>
      <c r="N19" s="68">
        <f t="shared" si="21"/>
        <v>0.35</v>
      </c>
    </row>
    <row r="20" spans="1:21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Q20" s="58">
        <f>I15-J59</f>
        <v>4616.95</v>
      </c>
      <c r="R20" s="58">
        <f t="shared" ref="R20:U20" si="22">J15-K59</f>
        <v>4740.5812199396569</v>
      </c>
      <c r="S20" s="58">
        <f t="shared" si="22"/>
        <v>4870.3940008762975</v>
      </c>
      <c r="T20" s="58">
        <f t="shared" si="22"/>
        <v>5006.6974208597694</v>
      </c>
      <c r="U20" s="58">
        <f t="shared" si="22"/>
        <v>5149.8160118424157</v>
      </c>
    </row>
    <row r="21" spans="1:21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8743.0764560702974</v>
      </c>
      <c r="K21" s="3">
        <f>K68</f>
        <v>8492.3003447444189</v>
      </c>
      <c r="L21" s="3">
        <f t="shared" ref="L21:N21" si="23">L68</f>
        <v>8398.9987964107186</v>
      </c>
      <c r="M21" s="3">
        <f t="shared" si="23"/>
        <v>8506.5631719660705</v>
      </c>
      <c r="N21" s="3">
        <f t="shared" si="23"/>
        <v>8866.6993285201825</v>
      </c>
    </row>
    <row r="22" spans="1:21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4">J22</f>
        <v>4423</v>
      </c>
      <c r="L22" s="70">
        <f t="shared" si="24"/>
        <v>4423</v>
      </c>
      <c r="M22" s="70">
        <f t="shared" si="24"/>
        <v>4423</v>
      </c>
      <c r="N22" s="70">
        <f t="shared" si="24"/>
        <v>4423</v>
      </c>
      <c r="P22" t="s">
        <v>228</v>
      </c>
      <c r="Q22" s="58">
        <f>J59/Q24</f>
        <v>-26.676280060342535</v>
      </c>
      <c r="R22" s="58">
        <f>K59/Q24</f>
        <v>-28.010094063359659</v>
      </c>
      <c r="S22" s="58">
        <f>L59/Q24</f>
        <v>-29.410598766527642</v>
      </c>
      <c r="T22" s="58">
        <f>M59/Q24</f>
        <v>-30.881128704854024</v>
      </c>
      <c r="U22" s="74">
        <f>N59/Q24</f>
        <v>-32.425185140096723</v>
      </c>
    </row>
    <row r="23" spans="1:21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5">K3*K24</f>
        <v>11247.62356</v>
      </c>
      <c r="L23" s="3">
        <f t="shared" si="25"/>
        <v>12430.443412800001</v>
      </c>
      <c r="M23" s="3">
        <f t="shared" si="25"/>
        <v>13807.145535664002</v>
      </c>
      <c r="N23" s="3">
        <f t="shared" si="25"/>
        <v>15412.107027262318</v>
      </c>
      <c r="Q23" s="51"/>
    </row>
    <row r="24" spans="1:21" x14ac:dyDescent="0.2">
      <c r="A24" s="52" t="s">
        <v>169</v>
      </c>
      <c r="B24" s="53">
        <f t="shared" ref="B24:I24" si="26">B23/B3</f>
        <v>0.18182412339466031</v>
      </c>
      <c r="C24" s="53">
        <f t="shared" si="26"/>
        <v>0.1818631084754139</v>
      </c>
      <c r="D24" s="53">
        <f t="shared" si="26"/>
        <v>0.19458515283842795</v>
      </c>
      <c r="E24" s="53">
        <f t="shared" si="26"/>
        <v>0.17803665137236585</v>
      </c>
      <c r="F24" s="53">
        <f t="shared" si="26"/>
        <v>0.18615947030702765</v>
      </c>
      <c r="G24" s="53">
        <f t="shared" si="26"/>
        <v>0.21035745795791783</v>
      </c>
      <c r="H24" s="53">
        <f t="shared" si="26"/>
        <v>0.19042166240064665</v>
      </c>
      <c r="I24" s="53">
        <f t="shared" si="26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Q24" s="64">
        <v>112.69</v>
      </c>
      <c r="R24" s="64">
        <v>112.69</v>
      </c>
      <c r="S24" s="64">
        <v>112.69</v>
      </c>
      <c r="T24" s="64">
        <v>112.69</v>
      </c>
      <c r="U24" s="64">
        <v>112.69</v>
      </c>
    </row>
    <row r="25" spans="1:21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</row>
    <row r="26" spans="1:21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8">J26-K47-K52</f>
        <v>4500.4480160432367</v>
      </c>
      <c r="L26" s="3">
        <f t="shared" si="28"/>
        <v>4345.84482542973</v>
      </c>
      <c r="M26" s="3">
        <f t="shared" si="28"/>
        <v>4184.0155184284204</v>
      </c>
      <c r="N26" s="3">
        <f t="shared" si="28"/>
        <v>4014.0093169185657</v>
      </c>
      <c r="Q26" s="58">
        <f>Q20+Q22</f>
        <v>4590.273719939657</v>
      </c>
      <c r="R26" s="58">
        <f t="shared" ref="R26:U26" si="29">R20+R22</f>
        <v>4712.5711258762976</v>
      </c>
      <c r="S26" s="58">
        <f t="shared" si="29"/>
        <v>4840.9834021097695</v>
      </c>
      <c r="T26" s="58">
        <f t="shared" si="29"/>
        <v>4975.8162921549156</v>
      </c>
      <c r="U26" s="58">
        <f t="shared" si="29"/>
        <v>5117.3908267023189</v>
      </c>
    </row>
    <row r="27" spans="1:21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</row>
    <row r="28" spans="1:21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</row>
    <row r="29" spans="1:21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Q29" s="74">
        <f>J59/Q24</f>
        <v>-26.676280060342535</v>
      </c>
      <c r="R29" s="74">
        <f>K59/R24</f>
        <v>-28.010094063359659</v>
      </c>
      <c r="S29" s="74">
        <f t="shared" ref="R29:U29" si="33">L59/S24</f>
        <v>-29.410598766527642</v>
      </c>
      <c r="T29" s="74">
        <f t="shared" si="33"/>
        <v>-30.881128704854024</v>
      </c>
      <c r="U29" s="74">
        <f t="shared" si="33"/>
        <v>-32.425185140096723</v>
      </c>
    </row>
    <row r="30" spans="1:21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4">J30</f>
        <v>3821</v>
      </c>
      <c r="L30" s="3">
        <f t="shared" si="34"/>
        <v>3821</v>
      </c>
      <c r="M30" s="3">
        <f t="shared" si="34"/>
        <v>3821</v>
      </c>
      <c r="N30" s="3">
        <f t="shared" si="34"/>
        <v>3821</v>
      </c>
    </row>
    <row r="31" spans="1:21" ht="16" thickBot="1" x14ac:dyDescent="0.25">
      <c r="A31" s="6" t="s">
        <v>174</v>
      </c>
      <c r="B31" s="7">
        <f t="shared" ref="B31:I31" si="35">B21+B22+B23+B25+B26+B27+B28+B29+B30</f>
        <v>19466</v>
      </c>
      <c r="C31" s="7">
        <f t="shared" si="35"/>
        <v>19205</v>
      </c>
      <c r="D31" s="7">
        <f t="shared" si="35"/>
        <v>21211</v>
      </c>
      <c r="E31" s="7">
        <f t="shared" si="35"/>
        <v>20257</v>
      </c>
      <c r="F31" s="7">
        <f t="shared" si="35"/>
        <v>21105</v>
      </c>
      <c r="G31" s="7">
        <f t="shared" si="35"/>
        <v>29094</v>
      </c>
      <c r="H31" s="7">
        <f t="shared" si="35"/>
        <v>34904</v>
      </c>
      <c r="I31" s="7">
        <f t="shared" si="35"/>
        <v>36963</v>
      </c>
      <c r="J31" s="7">
        <f>J21+J22+J23+J25+J26+J27+J28+J29+J30</f>
        <v>37490.672490172641</v>
      </c>
      <c r="K31" s="7">
        <f t="shared" ref="K31:N31" si="36">K21+K22+K23+K25+K26+K27+K28+K29+K30</f>
        <v>38109.371920787657</v>
      </c>
      <c r="L31" s="7">
        <f t="shared" si="36"/>
        <v>39044.287034640452</v>
      </c>
      <c r="M31" s="7">
        <f t="shared" si="36"/>
        <v>40366.724226058497</v>
      </c>
      <c r="N31" s="7">
        <f t="shared" si="36"/>
        <v>42161.815672701065</v>
      </c>
    </row>
    <row r="32" spans="1:21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7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7">J33</f>
        <v>500</v>
      </c>
      <c r="L33" s="3">
        <f t="shared" si="37"/>
        <v>500</v>
      </c>
      <c r="M33" s="3">
        <f t="shared" si="37"/>
        <v>500</v>
      </c>
      <c r="N33" s="3">
        <f t="shared" si="37"/>
        <v>500</v>
      </c>
    </row>
    <row r="34" spans="1:17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8">I34</f>
        <v>10</v>
      </c>
      <c r="K34" s="3">
        <f t="shared" si="38"/>
        <v>10</v>
      </c>
      <c r="L34" s="3">
        <f t="shared" si="38"/>
        <v>10</v>
      </c>
      <c r="M34" s="3">
        <f t="shared" si="38"/>
        <v>10</v>
      </c>
      <c r="N34" s="3">
        <f t="shared" si="38"/>
        <v>10</v>
      </c>
    </row>
    <row r="35" spans="1:17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9">I35</f>
        <v>6862</v>
      </c>
      <c r="K35" s="3">
        <f t="shared" si="39"/>
        <v>6862</v>
      </c>
      <c r="L35" s="3">
        <f t="shared" si="39"/>
        <v>6862</v>
      </c>
      <c r="M35" s="3">
        <f t="shared" si="39"/>
        <v>6862</v>
      </c>
      <c r="N35" s="3">
        <f t="shared" si="39"/>
        <v>6862</v>
      </c>
    </row>
    <row r="36" spans="1:17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40">I36</f>
        <v>8920</v>
      </c>
      <c r="K36" s="3">
        <f t="shared" si="40"/>
        <v>8920</v>
      </c>
      <c r="L36" s="3">
        <f t="shared" si="40"/>
        <v>8920</v>
      </c>
      <c r="M36" s="3">
        <f t="shared" si="40"/>
        <v>8920</v>
      </c>
      <c r="N36" s="3">
        <f t="shared" si="40"/>
        <v>8920</v>
      </c>
      <c r="Q36" s="69"/>
    </row>
    <row r="37" spans="1:17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41">I37</f>
        <v>2777</v>
      </c>
      <c r="K37" s="3">
        <f t="shared" si="41"/>
        <v>2777</v>
      </c>
      <c r="L37" s="3">
        <f t="shared" si="41"/>
        <v>2777</v>
      </c>
      <c r="M37" s="3">
        <f t="shared" si="41"/>
        <v>2777</v>
      </c>
      <c r="N37" s="3">
        <f t="shared" si="41"/>
        <v>2777</v>
      </c>
    </row>
    <row r="38" spans="1:17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42">I38</f>
        <v>2613</v>
      </c>
      <c r="K38" s="3">
        <f t="shared" si="42"/>
        <v>2613</v>
      </c>
      <c r="L38" s="3">
        <f t="shared" si="42"/>
        <v>2613</v>
      </c>
      <c r="M38" s="3">
        <f t="shared" si="42"/>
        <v>2613</v>
      </c>
      <c r="N38" s="3">
        <f t="shared" si="42"/>
        <v>2613</v>
      </c>
    </row>
    <row r="39" spans="1:17" x14ac:dyDescent="0.2">
      <c r="A39" t="s">
        <v>178</v>
      </c>
      <c r="B39" s="3">
        <f>B40+B41+B42</f>
        <v>12707</v>
      </c>
      <c r="C39" s="3">
        <f t="shared" ref="C39:H39" si="43">C40+C41+C42</f>
        <v>12258</v>
      </c>
      <c r="D39" s="3">
        <f t="shared" si="43"/>
        <v>12407</v>
      </c>
      <c r="E39" s="3">
        <f t="shared" si="43"/>
        <v>9812</v>
      </c>
      <c r="F39" s="3">
        <f t="shared" si="43"/>
        <v>9040</v>
      </c>
      <c r="G39" s="3">
        <f t="shared" si="43"/>
        <v>8055</v>
      </c>
      <c r="H39" s="3">
        <f t="shared" si="43"/>
        <v>12767</v>
      </c>
      <c r="I39" s="3">
        <f>I40+I41+I42</f>
        <v>15281</v>
      </c>
      <c r="J39" s="3">
        <f t="shared" ref="J39:N39" si="44">J40+J41+J42</f>
        <v>15801.672490172637</v>
      </c>
      <c r="K39" s="3">
        <f t="shared" si="44"/>
        <v>16556.371920787657</v>
      </c>
      <c r="L39" s="3">
        <f t="shared" si="44"/>
        <v>17627.287034640449</v>
      </c>
      <c r="M39" s="3">
        <f t="shared" si="44"/>
        <v>19085.72422605849</v>
      </c>
      <c r="N39" s="3">
        <f t="shared" si="44"/>
        <v>21016.815672701065</v>
      </c>
    </row>
    <row r="40" spans="1:17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5">I40</f>
        <v>3</v>
      </c>
      <c r="K40" s="3">
        <f t="shared" si="45"/>
        <v>3</v>
      </c>
      <c r="L40" s="3">
        <f t="shared" si="45"/>
        <v>3</v>
      </c>
      <c r="M40" s="3">
        <f t="shared" si="45"/>
        <v>3</v>
      </c>
      <c r="N40" s="3">
        <f t="shared" si="45"/>
        <v>3</v>
      </c>
    </row>
    <row r="41" spans="1:17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3996.6724901726366</v>
      </c>
      <c r="K41" s="3">
        <f t="shared" ref="K41:N41" si="46">K14+K61+K59+J41</f>
        <v>4751.3719207876547</v>
      </c>
      <c r="L41" s="3">
        <f t="shared" si="46"/>
        <v>5822.2870346404488</v>
      </c>
      <c r="M41" s="3">
        <f t="shared" si="46"/>
        <v>7280.7242260584917</v>
      </c>
      <c r="N41" s="3">
        <f t="shared" si="46"/>
        <v>9211.8156727010646</v>
      </c>
    </row>
    <row r="42" spans="1:17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7">J42</f>
        <v>11802</v>
      </c>
      <c r="L42" s="3">
        <f t="shared" si="47"/>
        <v>11802</v>
      </c>
      <c r="M42" s="3">
        <f t="shared" si="47"/>
        <v>11802</v>
      </c>
      <c r="N42" s="3">
        <f t="shared" si="47"/>
        <v>11802</v>
      </c>
    </row>
    <row r="43" spans="1:17" ht="16" thickBot="1" x14ac:dyDescent="0.25">
      <c r="A43" s="6" t="s">
        <v>182</v>
      </c>
      <c r="B43" s="7">
        <f>B33+B34+B35+B36+B37+B38+B39</f>
        <v>19466</v>
      </c>
      <c r="C43" s="7">
        <f t="shared" ref="C43:N43" si="48">C33+C34+C35+C36+C37+C38+C39</f>
        <v>19205</v>
      </c>
      <c r="D43" s="7">
        <f t="shared" si="48"/>
        <v>21211</v>
      </c>
      <c r="E43" s="7">
        <f t="shared" si="48"/>
        <v>20257</v>
      </c>
      <c r="F43" s="7">
        <f t="shared" si="48"/>
        <v>21105</v>
      </c>
      <c r="G43" s="7">
        <f t="shared" si="48"/>
        <v>29094</v>
      </c>
      <c r="H43" s="7">
        <f t="shared" si="48"/>
        <v>34904</v>
      </c>
      <c r="I43" s="7">
        <f t="shared" si="48"/>
        <v>36963</v>
      </c>
      <c r="J43" s="7">
        <f>J33+J34+J35+J36+J37+J38+J39</f>
        <v>37483.672490172641</v>
      </c>
      <c r="K43" s="7">
        <f t="shared" si="48"/>
        <v>38238.371920787657</v>
      </c>
      <c r="L43" s="7">
        <f t="shared" si="48"/>
        <v>39309.287034640452</v>
      </c>
      <c r="M43" s="7">
        <f t="shared" si="48"/>
        <v>40767.72422605849</v>
      </c>
      <c r="N43" s="7">
        <f t="shared" si="48"/>
        <v>42698.815672701065</v>
      </c>
    </row>
    <row r="44" spans="1:17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-7</v>
      </c>
      <c r="K44" s="57">
        <f t="shared" ref="K44:N44" si="49">+K43-K31</f>
        <v>129</v>
      </c>
      <c r="L44" s="57">
        <f t="shared" si="49"/>
        <v>265</v>
      </c>
      <c r="M44" s="57">
        <f t="shared" si="49"/>
        <v>400.99999999999272</v>
      </c>
      <c r="N44" s="57">
        <f t="shared" si="49"/>
        <v>537</v>
      </c>
    </row>
    <row r="45" spans="1:17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7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7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7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569.56759297305655</v>
      </c>
      <c r="K48" s="51">
        <f t="shared" ref="K48:N48" si="50">K12</f>
        <v>631.63605339299068</v>
      </c>
      <c r="L48" s="51">
        <f t="shared" si="50"/>
        <v>708.19136666555949</v>
      </c>
      <c r="M48" s="51">
        <f t="shared" si="50"/>
        <v>797.53676258557425</v>
      </c>
      <c r="N48" s="51">
        <f t="shared" si="50"/>
        <v>901.96876873371332</v>
      </c>
    </row>
    <row r="49" spans="1:15" x14ac:dyDescent="0.2">
      <c r="A49" s="1" t="s">
        <v>186</v>
      </c>
      <c r="B49" s="9">
        <f>B46-B48</f>
        <v>2971</v>
      </c>
      <c r="C49" s="9">
        <f t="shared" ref="C49:I49" si="51">C46-C48</f>
        <v>3894</v>
      </c>
      <c r="D49" s="9">
        <f t="shared" si="51"/>
        <v>3602</v>
      </c>
      <c r="E49" s="9">
        <f t="shared" si="51"/>
        <v>3000</v>
      </c>
      <c r="F49" s="9">
        <f t="shared" si="51"/>
        <v>3096</v>
      </c>
      <c r="G49" s="9">
        <f t="shared" si="51"/>
        <v>1060</v>
      </c>
      <c r="H49" s="9">
        <f t="shared" si="51"/>
        <v>4520</v>
      </c>
      <c r="I49" s="9">
        <f t="shared" si="51"/>
        <v>4003</v>
      </c>
      <c r="J49" s="9">
        <f t="shared" ref="J49" si="52">J46-J48</f>
        <v>6253.9957541117483</v>
      </c>
      <c r="K49" s="9">
        <f t="shared" ref="K49" si="53">K46-K48</f>
        <v>6847.7567719651679</v>
      </c>
      <c r="L49" s="9">
        <f t="shared" ref="L49" si="54">L46-L48</f>
        <v>7553.2231309857862</v>
      </c>
      <c r="M49" s="9">
        <f t="shared" ref="M49" si="55">M46-M48</f>
        <v>8395.4919397636986</v>
      </c>
      <c r="N49" s="9">
        <f t="shared" ref="N49" si="56">N46-N48</f>
        <v>9400.562824536888</v>
      </c>
    </row>
    <row r="50" spans="1:15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828.11500000000001</v>
      </c>
      <c r="K50" s="3">
        <f t="shared" ref="K50:N50" si="57">K67*K13</f>
        <v>830.59226332667822</v>
      </c>
      <c r="L50" s="3">
        <f t="shared" si="57"/>
        <v>806.76853275071983</v>
      </c>
      <c r="M50" s="3">
        <f t="shared" si="57"/>
        <v>797.9048856590183</v>
      </c>
      <c r="N50" s="3">
        <f t="shared" si="57"/>
        <v>808.12350133677671</v>
      </c>
    </row>
    <row r="51" spans="1:15" x14ac:dyDescent="0.2">
      <c r="A51" t="s">
        <v>188</v>
      </c>
      <c r="B51" s="3">
        <v>113</v>
      </c>
      <c r="C51" s="3">
        <f t="shared" ref="C51:N51" si="58">B23-C23</f>
        <v>-324</v>
      </c>
      <c r="D51" s="3">
        <f t="shared" si="58"/>
        <v>-796</v>
      </c>
      <c r="E51" s="3">
        <f t="shared" si="58"/>
        <v>204</v>
      </c>
      <c r="F51" s="3">
        <f t="shared" si="58"/>
        <v>-802</v>
      </c>
      <c r="G51" s="3">
        <f t="shared" si="58"/>
        <v>-586</v>
      </c>
      <c r="H51" s="3">
        <f t="shared" si="58"/>
        <v>-613</v>
      </c>
      <c r="I51" s="3">
        <f t="shared" si="58"/>
        <v>-1248</v>
      </c>
      <c r="J51" s="3">
        <f t="shared" si="58"/>
        <v>-500.98200000000179</v>
      </c>
      <c r="K51" s="3">
        <f t="shared" si="58"/>
        <v>-1017.6415599999982</v>
      </c>
      <c r="L51" s="3">
        <f t="shared" si="58"/>
        <v>-1182.8198528000012</v>
      </c>
      <c r="M51" s="3">
        <f t="shared" si="58"/>
        <v>-1376.7021228640006</v>
      </c>
      <c r="N51" s="3">
        <f t="shared" si="58"/>
        <v>-1604.9614915983166</v>
      </c>
    </row>
    <row r="52" spans="1:15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5" x14ac:dyDescent="0.2">
      <c r="A53" s="1" t="s">
        <v>189</v>
      </c>
      <c r="B53" s="9">
        <f>(B47+B49)-(B52-B51)</f>
        <v>4653</v>
      </c>
      <c r="C53" s="9">
        <f t="shared" ref="C53:N53" si="59">(C47+C49)-(C52-C51)</f>
        <v>5382</v>
      </c>
      <c r="D53" s="9">
        <f t="shared" si="59"/>
        <v>4622</v>
      </c>
      <c r="E53" s="9">
        <f t="shared" si="59"/>
        <v>4973</v>
      </c>
      <c r="F53" s="9">
        <f t="shared" si="59"/>
        <v>4112</v>
      </c>
      <c r="G53" s="9">
        <f t="shared" si="59"/>
        <v>2276</v>
      </c>
      <c r="H53" s="9">
        <f t="shared" si="59"/>
        <v>5357</v>
      </c>
      <c r="I53" s="9">
        <f t="shared" si="59"/>
        <v>4244</v>
      </c>
      <c r="J53" s="9">
        <f t="shared" si="59"/>
        <v>7649.5352940444718</v>
      </c>
      <c r="K53" s="9">
        <f t="shared" si="59"/>
        <v>7912.4030991897444</v>
      </c>
      <c r="L53" s="9">
        <f t="shared" si="59"/>
        <v>8665.562670749583</v>
      </c>
      <c r="M53" s="9">
        <f t="shared" si="59"/>
        <v>9558.2701877182299</v>
      </c>
      <c r="N53" s="9">
        <f t="shared" si="59"/>
        <v>10615.990981064173</v>
      </c>
    </row>
    <row r="54" spans="1:15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5" x14ac:dyDescent="0.2">
      <c r="A55" s="27" t="s">
        <v>191</v>
      </c>
      <c r="B55" s="26">
        <f>B49+B51+B47+B54</f>
        <v>4680</v>
      </c>
      <c r="C55" s="26">
        <f t="shared" ref="C55:I55" si="60">C49+C51+C47+C54</f>
        <v>3096</v>
      </c>
      <c r="D55" s="26">
        <f t="shared" si="60"/>
        <v>3640</v>
      </c>
      <c r="E55" s="26">
        <f t="shared" si="60"/>
        <v>4955</v>
      </c>
      <c r="F55" s="26">
        <f t="shared" si="60"/>
        <v>5903</v>
      </c>
      <c r="G55" s="26">
        <f t="shared" si="60"/>
        <v>2485</v>
      </c>
      <c r="H55" s="26">
        <f t="shared" si="60"/>
        <v>6657</v>
      </c>
      <c r="I55" s="26">
        <f t="shared" si="60"/>
        <v>5188</v>
      </c>
      <c r="J55" s="26">
        <f>J49+J51+J47+J54</f>
        <v>6772.4675070269404</v>
      </c>
      <c r="K55" s="26">
        <f t="shared" ref="K55" si="61">K49+K51+K47+K54</f>
        <v>6945.3421646070074</v>
      </c>
      <c r="L55" s="26">
        <f t="shared" ref="L55" si="62">L49+L51+L47+L54</f>
        <v>7595.2845697744378</v>
      </c>
      <c r="M55" s="26">
        <f t="shared" ref="M55" si="63">M49+M51+M47+M54</f>
        <v>8369.4446558096188</v>
      </c>
      <c r="N55" s="26">
        <f t="shared" ref="N55" si="64">N49+N51+N47+N54</f>
        <v>9290.7992577563</v>
      </c>
    </row>
    <row r="56" spans="1:15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5" x14ac:dyDescent="0.2">
      <c r="A58" s="27" t="s">
        <v>194</v>
      </c>
      <c r="B58" s="73">
        <f>B57+B56+B52</f>
        <v>-175</v>
      </c>
      <c r="C58" s="73">
        <f t="shared" ref="C58:I58" si="65">C57+C56+C52</f>
        <v>-1034</v>
      </c>
      <c r="D58" s="73">
        <f t="shared" si="65"/>
        <v>-1008</v>
      </c>
      <c r="E58" s="73">
        <f t="shared" si="65"/>
        <v>276</v>
      </c>
      <c r="F58" s="73">
        <f t="shared" si="65"/>
        <v>-264</v>
      </c>
      <c r="G58" s="73">
        <f t="shared" si="65"/>
        <v>-1028</v>
      </c>
      <c r="H58" s="73">
        <f t="shared" si="65"/>
        <v>-3800</v>
      </c>
      <c r="I58" s="73">
        <f t="shared" si="65"/>
        <v>-1524</v>
      </c>
      <c r="J58" s="26">
        <f t="shared" ref="J58:N58" si="66">J57+J56+J52-J50</f>
        <v>-1705.1827870175312</v>
      </c>
      <c r="K58" s="26">
        <f t="shared" si="66"/>
        <v>-1797.6531979094148</v>
      </c>
      <c r="L58" s="26">
        <f t="shared" si="66"/>
        <v>-1877.0466337258658</v>
      </c>
      <c r="M58" s="26">
        <f t="shared" si="66"/>
        <v>-1986.7304175676295</v>
      </c>
      <c r="N58" s="26">
        <f t="shared" si="66"/>
        <v>-2133.3152246446498</v>
      </c>
      <c r="O58" t="s">
        <v>226</v>
      </c>
    </row>
    <row r="59" spans="1:15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7">J59+(J59*K60)</f>
        <v>-3156.4575</v>
      </c>
      <c r="L59" s="3">
        <f t="shared" si="67"/>
        <v>-3314.2803749999998</v>
      </c>
      <c r="M59" s="3">
        <f t="shared" si="67"/>
        <v>-3479.9943937499997</v>
      </c>
      <c r="N59" s="3">
        <f t="shared" si="67"/>
        <v>-3653.9941134374999</v>
      </c>
    </row>
    <row r="60" spans="1:15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8">+IFERROR(D59/C59-1,"nm")*-1</f>
        <v>-1.0984987184181616E-3</v>
      </c>
      <c r="E60" s="53">
        <f t="shared" si="68"/>
        <v>-0.28785662033650339</v>
      </c>
      <c r="F60" s="53">
        <f t="shared" si="68"/>
        <v>-1.8460664583924924E-2</v>
      </c>
      <c r="G60" s="53">
        <f t="shared" si="68"/>
        <v>0.39152258784160621</v>
      </c>
      <c r="H60" s="53">
        <f t="shared" si="68"/>
        <v>1.2584784601283228</v>
      </c>
      <c r="I60" s="53">
        <f t="shared" si="68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5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-1899.0582639391118</v>
      </c>
      <c r="K61" s="3">
        <f>K17*K15*-1</f>
        <v>-2106.0075780234715</v>
      </c>
      <c r="L61" s="3">
        <f>L17*L15*-1</f>
        <v>-2361.259109382273</v>
      </c>
      <c r="M61" s="3">
        <f>M17*M15*-1</f>
        <v>-2659.155468936638</v>
      </c>
      <c r="N61" s="3">
        <f>N17*N15*-1</f>
        <v>-3007.3537631200388</v>
      </c>
    </row>
    <row r="62" spans="1:15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I62</f>
        <v>15</v>
      </c>
      <c r="K62" s="3">
        <f t="shared" ref="K62:N62" si="69">J62</f>
        <v>15</v>
      </c>
      <c r="L62" s="3">
        <f t="shared" si="69"/>
        <v>15</v>
      </c>
      <c r="M62" s="3">
        <f t="shared" si="69"/>
        <v>15</v>
      </c>
      <c r="N62" s="3">
        <f t="shared" si="69"/>
        <v>15</v>
      </c>
      <c r="O62" t="s">
        <v>227</v>
      </c>
    </row>
    <row r="63" spans="1:15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70">J63</f>
        <v>-151</v>
      </c>
      <c r="L63" s="3">
        <f t="shared" si="70"/>
        <v>-151</v>
      </c>
      <c r="M63" s="3">
        <f t="shared" si="70"/>
        <v>-151</v>
      </c>
      <c r="N63" s="3">
        <f t="shared" si="70"/>
        <v>-151</v>
      </c>
      <c r="O63" t="s">
        <v>227</v>
      </c>
    </row>
    <row r="64" spans="1:15" x14ac:dyDescent="0.2">
      <c r="A64" s="27" t="s">
        <v>199</v>
      </c>
      <c r="B64" s="26">
        <f>B59+B61+B62+B63</f>
        <v>-2790</v>
      </c>
      <c r="C64" s="26">
        <f t="shared" ref="C64:I64" si="71">C59+C61+C62+C63</f>
        <v>-2671</v>
      </c>
      <c r="D64" s="26">
        <f t="shared" si="71"/>
        <v>-1942</v>
      </c>
      <c r="E64" s="26">
        <f t="shared" si="71"/>
        <v>-4835</v>
      </c>
      <c r="F64" s="26">
        <f t="shared" si="71"/>
        <v>-5293</v>
      </c>
      <c r="G64" s="26">
        <f t="shared" si="71"/>
        <v>2491</v>
      </c>
      <c r="H64" s="26">
        <f t="shared" si="71"/>
        <v>-1459</v>
      </c>
      <c r="I64" s="26">
        <f t="shared" si="71"/>
        <v>-4836</v>
      </c>
      <c r="J64" s="26">
        <f t="shared" ref="J64" si="72">J59+J61+J62+J63</f>
        <v>-5041.2082639391119</v>
      </c>
      <c r="K64" s="26">
        <f t="shared" ref="K64" si="73">K59+K61+K62+K63</f>
        <v>-5398.4650780234715</v>
      </c>
      <c r="L64" s="26">
        <f t="shared" ref="L64" si="74">L59+L61+L62+L63</f>
        <v>-5811.5394843822723</v>
      </c>
      <c r="M64" s="26">
        <f t="shared" ref="M64" si="75">M59+M61+M62+M63</f>
        <v>-6275.1498626866378</v>
      </c>
      <c r="N64" s="26">
        <f t="shared" ref="N64" si="76">N59+N61+N62+N63</f>
        <v>-6797.3478765575383</v>
      </c>
    </row>
    <row r="65" spans="1:17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7" x14ac:dyDescent="0.2">
      <c r="A66" s="27" t="s">
        <v>201</v>
      </c>
      <c r="B66" s="26">
        <f>B55+B58+B64+B65</f>
        <v>1632</v>
      </c>
      <c r="C66" s="26">
        <f t="shared" ref="C66:H66" si="77">C55+C58+C64+C65</f>
        <v>-714</v>
      </c>
      <c r="D66" s="26">
        <f t="shared" si="77"/>
        <v>670</v>
      </c>
      <c r="E66" s="26">
        <f t="shared" si="77"/>
        <v>441</v>
      </c>
      <c r="F66" s="26">
        <f t="shared" si="77"/>
        <v>217</v>
      </c>
      <c r="G66" s="26">
        <f t="shared" si="77"/>
        <v>3882</v>
      </c>
      <c r="H66" s="26">
        <f t="shared" si="77"/>
        <v>1541</v>
      </c>
      <c r="I66" s="26">
        <f>I55+I58+I64+I65</f>
        <v>-1172</v>
      </c>
      <c r="J66" s="26">
        <f>J55+J58+J64+J65</f>
        <v>26.076456070297354</v>
      </c>
      <c r="K66" s="26">
        <f t="shared" ref="K66" si="78">K55+K58+K64+K65</f>
        <v>-250.77611132587845</v>
      </c>
      <c r="L66" s="26">
        <f t="shared" ref="L66" si="79">L55+L58+L64+L65</f>
        <v>-93.301548333700339</v>
      </c>
      <c r="M66" s="26">
        <f t="shared" ref="M66" si="80">M55+M58+M64+M65</f>
        <v>107.56437555535194</v>
      </c>
      <c r="N66" s="26">
        <f t="shared" ref="N66" si="81">N55+N58+N64+N65</f>
        <v>360.13615655411195</v>
      </c>
    </row>
    <row r="67" spans="1:17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82">C68</f>
        <v>3138</v>
      </c>
      <c r="E67" s="3">
        <f t="shared" si="82"/>
        <v>3808</v>
      </c>
      <c r="F67" s="3">
        <f t="shared" si="82"/>
        <v>4249</v>
      </c>
      <c r="G67" s="3">
        <f t="shared" si="82"/>
        <v>4466</v>
      </c>
      <c r="H67" s="3">
        <f t="shared" si="82"/>
        <v>8348</v>
      </c>
      <c r="I67" s="3">
        <f t="shared" si="82"/>
        <v>9889</v>
      </c>
      <c r="J67" s="3">
        <f t="shared" si="82"/>
        <v>8717</v>
      </c>
      <c r="K67" s="3">
        <f t="shared" si="82"/>
        <v>8743.0764560702974</v>
      </c>
      <c r="L67" s="3">
        <f t="shared" si="82"/>
        <v>8492.3003447444189</v>
      </c>
      <c r="M67" s="3">
        <f t="shared" si="82"/>
        <v>8398.9987964107186</v>
      </c>
      <c r="N67" s="3">
        <f t="shared" si="82"/>
        <v>8506.5631719660705</v>
      </c>
      <c r="Q67" s="69"/>
    </row>
    <row r="68" spans="1:17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3">D66+D67</f>
        <v>3808</v>
      </c>
      <c r="E68" s="7">
        <f t="shared" si="83"/>
        <v>4249</v>
      </c>
      <c r="F68" s="7">
        <f t="shared" si="83"/>
        <v>4466</v>
      </c>
      <c r="G68" s="7">
        <f t="shared" si="83"/>
        <v>8348</v>
      </c>
      <c r="H68" s="7">
        <f t="shared" si="83"/>
        <v>9889</v>
      </c>
      <c r="I68" s="7">
        <f t="shared" si="83"/>
        <v>8717</v>
      </c>
      <c r="J68" s="7">
        <f>J66+J67</f>
        <v>8743.0764560702974</v>
      </c>
      <c r="K68" s="7">
        <f t="shared" si="83"/>
        <v>8492.3003447444189</v>
      </c>
      <c r="L68" s="7">
        <f t="shared" si="83"/>
        <v>8398.9987964107186</v>
      </c>
      <c r="M68" s="7">
        <f t="shared" si="83"/>
        <v>8506.5631719660705</v>
      </c>
      <c r="N68" s="7">
        <f t="shared" si="83"/>
        <v>8866.6993285201825</v>
      </c>
    </row>
    <row r="69" spans="1:17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+I68-Historicals!I25</f>
        <v>143</v>
      </c>
      <c r="J69" s="40"/>
      <c r="K69" s="40"/>
      <c r="L69" s="40"/>
      <c r="M69" s="40"/>
      <c r="N69" s="40"/>
    </row>
    <row r="70" spans="1:17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8743.0764560702974</v>
      </c>
      <c r="K70" s="47">
        <f t="shared" ref="K70:N70" si="84">K68</f>
        <v>8492.3003447444189</v>
      </c>
      <c r="L70" s="47">
        <f t="shared" si="84"/>
        <v>8398.9987964107186</v>
      </c>
      <c r="M70" s="47">
        <f t="shared" si="84"/>
        <v>8506.5631719660705</v>
      </c>
      <c r="N70" s="47">
        <f t="shared" si="84"/>
        <v>8866.6993285201825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2024-01-24T14:13:07Z</dcterms:modified>
</cp:coreProperties>
</file>