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13_ncr:1_{0DDFEED9-4606-DA46-8B1E-319FB0B28DB5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T17" i="5"/>
  <c r="J27" i="5"/>
  <c r="K3" i="5"/>
  <c r="L3" i="5" s="1"/>
  <c r="J3" i="5"/>
  <c r="J16" i="5"/>
  <c r="J19" i="5"/>
  <c r="J17" i="5"/>
  <c r="I15" i="5"/>
  <c r="B26" i="5"/>
  <c r="B28" i="5"/>
  <c r="B29" i="5"/>
  <c r="B30" i="5" s="1"/>
  <c r="B31" i="5" s="1"/>
  <c r="I23" i="5"/>
  <c r="N18" i="4"/>
  <c r="J5" i="5"/>
  <c r="K5" i="5"/>
  <c r="K4" i="5"/>
  <c r="J4" i="5"/>
  <c r="H4" i="5"/>
  <c r="B4" i="5"/>
  <c r="C4" i="5"/>
  <c r="D4" i="5"/>
  <c r="E4" i="5"/>
  <c r="F4" i="5"/>
  <c r="G4" i="5"/>
  <c r="I4" i="5"/>
  <c r="I37" i="4"/>
  <c r="I3" i="5"/>
  <c r="L5" i="5" l="1"/>
  <c r="M3" i="5"/>
  <c r="L4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B15" i="5"/>
  <c r="C11" i="5"/>
  <c r="D11" i="5"/>
  <c r="E11" i="5"/>
  <c r="F11" i="5"/>
  <c r="G11" i="5"/>
  <c r="H11" i="5"/>
  <c r="I11" i="5"/>
  <c r="B11" i="5"/>
  <c r="I6" i="5"/>
  <c r="H3" i="5"/>
  <c r="H6" i="5" s="1"/>
  <c r="G3" i="5"/>
  <c r="G6" i="5" s="1"/>
  <c r="F3" i="5"/>
  <c r="F6" i="5" s="1"/>
  <c r="E3" i="5"/>
  <c r="D3" i="5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M5" i="5" l="1"/>
  <c r="M4" i="5"/>
  <c r="N3" i="5"/>
  <c r="F16" i="5"/>
  <c r="O15" i="5"/>
  <c r="P15" i="5" s="1"/>
  <c r="B17" i="5"/>
  <c r="L16" i="5"/>
  <c r="C17" i="5"/>
  <c r="F17" i="5"/>
  <c r="E17" i="5"/>
  <c r="C7" i="5"/>
  <c r="H17" i="5"/>
  <c r="D17" i="5"/>
  <c r="G17" i="5"/>
  <c r="C16" i="5"/>
  <c r="F5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N5" i="5" l="1"/>
  <c r="N4" i="5"/>
  <c r="M19" i="5"/>
  <c r="K19" i="5"/>
  <c r="L19" i="5"/>
  <c r="N19" i="5"/>
  <c r="O19" i="5"/>
  <c r="O17" i="5"/>
  <c r="P17" i="5"/>
  <c r="Q15" i="5"/>
  <c r="Q17" i="5" s="1"/>
  <c r="P19" i="5"/>
  <c r="M17" i="5"/>
  <c r="K17" i="5"/>
  <c r="L17" i="5"/>
  <c r="N17" i="5"/>
  <c r="C8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R15" i="5" l="1"/>
  <c r="Q19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J37" i="4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R19" i="5" l="1"/>
  <c r="S15" i="5"/>
  <c r="R17" i="5"/>
  <c r="C67" i="4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S17" i="5" l="1"/>
  <c r="S19" i="5"/>
  <c r="T15" i="5"/>
  <c r="D54" i="4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19" i="5" l="1"/>
  <c r="B27" i="5" s="1"/>
  <c r="T20" i="4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64" i="4" l="1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61" i="4" l="1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<sst xmlns="http://schemas.openxmlformats.org/spreadsheetml/2006/main" count="576" uniqueCount="259">
  <si>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</si>
  <si>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</si>
  <si>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</si>
  <si>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</si>
  <si>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</si>
  <si>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</si>
  <si>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</si>
  <si>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</si>
  <si>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</si>
  <si>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</si>
  <si>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</si>
  <si>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</si>
  <si>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</si>
  <si>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</si>
  <si>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</si>
  <si>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</si>
  <si>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</si>
  <si>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</si>
  <si>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</si>
  <si>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</si>
  <si>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</si>
  <si>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</si>
  <si>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</si>
  <si>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</si>
  <si>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</si>
  <si>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</si>
  <si>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</si>
  <si>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</si>
  <si>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</si>
  <si>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</si>
  <si>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</si>
  <si>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</si>
  <si>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</si>
  <si>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</si>
  <si>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</si>
  <si>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</si>
  <si>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</si>
  <si>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</si>
  <si>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</si>
  <si>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</si>
  <si>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</si>
  <si>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</si>
  <si>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</si>
  <si>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</si>
  <si>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</si>
  <si>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</si>
  <si>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</si>
  <si>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</si>
  <si>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</si>
  <si>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</si>
  <si>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</si>
  <si>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</si>
  <si>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</si>
  <si>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</si>
  <si>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</si>
  <si>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</si>
  <si>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</si>
  <si>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</si>
  <si>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</si>
  <si>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</si>
  <si>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</si>
  <si>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</si>
  <si>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</si>
  <si>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</si>
  <si>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</si>
  <si>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</si>
  <si>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</si>
  <si>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</si>
  <si>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</si>
  <si>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</si>
  <si>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</si>
  <si>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</si>
  <si>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</si>
  <si>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</si>
  <si>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</si>
  <si>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</si>
  <si>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</si>
  <si>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</si>
  <si>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</si>
  <si>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</si>
  <si>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</si>
  <si>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</si>
  <si>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</si>
  <si>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</si>
  <si>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</si>
  <si>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</si>
  <si>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</si>
  <si>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</si>
  <si>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</si>
  <si>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</si>
  <si>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</si>
  <si>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</si>
  <si>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</si>
  <si>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</si>
  <si>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</si>
  <si>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</si>
  <si>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</si>
  <si>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</si>
  <si>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</si>
  <si>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</si>
  <si>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</si>
  <si>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</si>
  <si>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</si>
  <si>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</si>
  <si>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</si>
  <si>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</si>
  <si>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</si>
  <si>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</si>
  <si>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</si>
  <si>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</si>
  <si>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</si>
  <si>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</si>
  <si>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</si>
  <si>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</si>
  <si>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</si>
  <si>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</si>
  <si>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</si>
  <si>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</si>
  <si>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</si>
  <si>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</si>
  <si>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</si>
  <si>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</si>
  <si>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</si>
  <si>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</si>
  <si>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</si>
  <si>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</si>
  <si>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</si>
  <si>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</si>
  <si>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</si>
  <si>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</si>
  <si>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</si>
  <si>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</si>
  <si>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</si>
  <si>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</si>
  <si>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</si>
  <si>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</si>
  <si>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</si>
  <si>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</si>
  <si>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</si>
  <si>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</si>
  <si>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</si>
  <si>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</si>
  <si>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</si>
  <si>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</si>
  <si>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</si>
  <si>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</si>
  <si>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</si>
  <si>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</si>
  <si>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</si>
  <si>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</si>
  <si>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</si>
  <si>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</si>
  <si>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</si>
  <si>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</si>
  <si>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</si>
  <si>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</si>
  <si>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</si>
  <si>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</si>
  <si>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</si>
  <si>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</si>
  <si>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</si>
  <si>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</si>
  <si>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</si>
  <si>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</si>
  <si>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</si>
  <si>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</si>
  <si>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</si>
  <si>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</si>
  <si>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</si>
  <si>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</si>
  <si>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</si>
  <si>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</si>
  <si>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</si>
  <si>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</si>
  <si>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</si>
  <si>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</si>
  <si>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</si>
  <si>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</si>
  <si>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</si>
  <si>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</si>
  <si>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</si>
  <si>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</si>
  <si>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</si>
  <si>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</si>
  <si>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</si>
  <si>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</si>
  <si>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</si>
  <si>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</si>
  <si>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</si>
  <si>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</si>
  <si>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</si>
  <si>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</si>
  <si>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</si>
  <si>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</si>
  <si>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</si>
  <si>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</si>
  <si>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</si>
  <si>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</si>
  <si>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</si>
  <si>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</si>
  <si>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</si>
  <si>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</si>
  <si>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</si>
  <si>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</si>
  <si>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</si>
  <si>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</si>
  <si>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</si>
  <si>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</si>
  <si>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</si>
  <si>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</si>
  <si>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</si>
  <si>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</si>
  <si>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</si>
  <si>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</si>
  <si>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</si>
  <si>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</si>
  <si>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</si>
  <si>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</si>
  <si>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</si>
  <si>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</si>
  <si>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</si>
  <si>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</si>
  <si>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</si>
  <si>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</si>
  <si>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</si>
  <si>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</si>
  <si>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</si>
  <si>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</si>
  <si>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</si>
  <si>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</si>
  <si>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</si>
  <si>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</si>
  <si>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</si>
  <si>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</si>
  <si>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</si>
  <si>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</si>
  <si>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</si>
  <si>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</si>
  <si>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</si>
  <si>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</si>
  <si>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</si>
  <si>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</si>
  <si>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</si>
  <si>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</si>
  <si>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</si>
  <si>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</si>
  <si>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</si>
  <si>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</si>
  <si>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</si>
  <si>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</si>
  <si>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</si>
  <si>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</si>
  <si>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</si>
  <si>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</si>
  <si>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</si>
  <si>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</si>
  <si>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</si>
  <si>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</si>
  <si>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 xml:space="preserve">usi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</si>
</sst>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9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10" fontId="18" fillId="14" borderId="0" xfId="0" applyNumberFormat="1" applyFont="1" applyFill="1"/>
    <xf numFmtId="43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5" fontId="0" fillId="0" borderId="0" xfId="1" applyNumberFormat="1" applyFont="1" applyFill="1" applyBorder="1"/>
    <xf numFmtId="165" fontId="0" fillId="0" borderId="8" xfId="0" applyNumberFormat="1" applyBorder="1"/>
    <xf numFmtId="43" fontId="0" fillId="0" borderId="9" xfId="0" applyNumberFormat="1" applyBorder="1"/>
    <xf numFmtId="0" fontId="0" fillId="0" borderId="9" xfId="0" applyBorder="1"/>
    <xf numFmtId="43" fontId="0" fillId="0" borderId="10" xfId="0" applyNumberFormat="1" applyBorder="1"/>
    <xf numFmtId="2" fontId="0" fillId="16" borderId="0" xfId="1" applyNumberFormat="1" applyFont="1" applyFill="1"/>
    <xf numFmtId="169" fontId="0" fillId="0" borderId="0" xfId="1" applyNumberFormat="1" applyFont="1"/>
    <xf numFmtId="43" fontId="0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="130" zoomScaleNormal="130" workbookViewId="0">
      <pane ySplit="1" topLeftCell="A83" activePane="bottomLeft" state="frozen"/>
      <selection pane="bottomLeft" activeCell="Y96" sqref="Y9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zoomScaleNormal="100" workbookViewId="0">
      <selection activeCell="J18" sqref="J18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>+IFERROR(J17/I17-1,"nm")</f>
        <v>5.3572934448111953E-2</v>
      </c>
      <c r="K18" s="68">
        <f t="shared" ref="J18:N18" si="14">+IFERROR(K17/J17-1,"nm")</f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>+IFERROR(N17/M17-1,"nm")</f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T31"/>
  <sheetViews>
    <sheetView tabSelected="1" zoomScale="70" zoomScaleNormal="70" workbookViewId="0">
      <selection activeCell="J16" sqref="J16"/>
    </sheetView>
  </sheetViews>
  <sheetFormatPr baseColWidth="10" defaultColWidth="11.5" defaultRowHeight="15" x14ac:dyDescent="0.2"/>
  <cols>
    <col min="1" max="1" width="45.5" customWidth="1"/>
    <col min="9" max="9" width="11.6640625" bestFit="1" customWidth="1"/>
    <col min="20" max="20" width="13.6640625" bestFit="1" customWidth="1"/>
    <col min="21" max="21" width="28.83203125" customWidth="1"/>
  </cols>
  <sheetData>
    <row r="1" spans="1:20" ht="48" x14ac:dyDescent="0.2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>
        <f>I3*(1+J16)</f>
        <v>208.56664832329884</v>
      </c>
      <c r="K3" s="74">
        <f t="shared" ref="K3:N3" si="1">J3*(1+K16)</f>
        <v>215.7704573119959</v>
      </c>
      <c r="L3" s="74">
        <f t="shared" si="1"/>
        <v>236.3424792194003</v>
      </c>
      <c r="M3" s="74">
        <f t="shared" si="1"/>
        <v>260.71808589777743</v>
      </c>
      <c r="N3" s="74">
        <f t="shared" si="1"/>
        <v>289.59181812972497</v>
      </c>
    </row>
    <row r="4" spans="1:20" x14ac:dyDescent="0.2">
      <c r="A4" t="s">
        <v>235</v>
      </c>
      <c r="B4" s="3">
        <f>(B3*Sheet2!B15)+('Three Statements'!B33+'Three Statements'!B34+'Three Statements'!B35+'Three Statements'!B36+'Three Statements'!B37)-'Three Statements'!B21</f>
        <v>260541.9375</v>
      </c>
      <c r="C4" s="3">
        <f>(C3*Sheet2!C15)+('Three Statements'!C33+'Three Statements'!C34+'Three Statements'!C35+'Three Statements'!C36+'Three Statements'!C37)-'Three Statements'!C21</f>
        <v>303117.05000000005</v>
      </c>
      <c r="D4" s="3">
        <f>(D3*Sheet2!D15)+('Three Statements'!D33+'Three Statements'!D34+'Three Statements'!D35+'Three Statements'!D36+'Three Statements'!D37)-'Three Statements'!D21</f>
        <v>263022.57666666666</v>
      </c>
      <c r="E4" s="3">
        <f>(E3*Sheet2!E15)+('Three Statements'!E33+'Three Statements'!E34+'Three Statements'!E35+'Three Statements'!E36+'Three Statements'!E37)-'Three Statements'!E21</f>
        <v>371682.36416666664</v>
      </c>
      <c r="F4" s="3">
        <f>(F3*Sheet2!F15)+('Three Statements'!F33+'Three Statements'!F34+'Three Statements'!F35+'Three Statements'!F36+'Three Statements'!F37)-'Three Statements'!F21</f>
        <v>300716.92000000004</v>
      </c>
      <c r="G4" s="3">
        <f>(G3*Sheet2!G15)+('Three Statements'!G33+'Three Statements'!G34+'Three Statements'!G35+'Three Statements'!G36+'Three Statements'!G37)-'Three Statements'!G21</f>
        <v>253533.31</v>
      </c>
      <c r="H4" s="3">
        <f>(H3*Sheet2!H15)+('Three Statements'!H33+'Three Statements'!H34+'Three Statements'!H35+'Three Statements'!H36+'Three Statements'!H37)-'Three Statements'!H21</f>
        <v>695810.40666666673</v>
      </c>
      <c r="I4" s="3">
        <f>(I3*Sheet2!I15)+('Three Statements'!I33+'Three Statements'!I34+'Three Statements'!I35+'Three Statements'!I36+'Three Statements'!I37)-'Three Statements'!I21</f>
        <v>501667.26666666672</v>
      </c>
      <c r="J4" s="3">
        <f>(J3*Sheet2!J15)+('Three Statements'!J33+'Three Statements'!J34+'Three Statements'!J35+'Three Statements'!J36+'Three Statements'!J37)-'Three Statements'!J21</f>
        <v>1605493.6987751557</v>
      </c>
      <c r="K4" s="3">
        <f>(K3*Sheet2!K15)+('Three Statements'!K33+'Three Statements'!K34+'Three Statements'!K35+'Three Statements'!K36+'Three Statements'!K37)-'Three Statements'!K21</f>
        <v>1717704.529364957</v>
      </c>
      <c r="L4" s="3">
        <f>(L3*Sheet2!L15)+('Three Statements'!L33+'Three Statements'!L34+'Three Statements'!L35+'Three Statements'!L36+'Three Statements'!L37)-'Three Statements'!L21</f>
        <v>2058737.366344874</v>
      </c>
      <c r="M4" s="3">
        <f>(M3*Sheet2!M15)+('Three Statements'!M33+'Three Statements'!M34+'Three Statements'!M35+'Three Statements'!M36+'Three Statements'!M37)-'Three Statements'!M21</f>
        <v>2502814.0931326789</v>
      </c>
      <c r="N4" s="3">
        <f>(N3*Sheet2!N15)+('Three Statements'!N33+'Three Statements'!N34+'Three Statements'!N35+'Three Statements'!N36+'Three Statements'!N37)-'Three Statements'!N21</f>
        <v>3085015.6031390782</v>
      </c>
    </row>
    <row r="5" spans="1:20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  <c r="J5" s="54">
        <f>J3/'Three Statements'!J16</f>
        <v>60.754823799408392</v>
      </c>
      <c r="K5" s="54">
        <f>K3/'Three Statements'!K16</f>
        <v>55.801715971426624</v>
      </c>
      <c r="L5" s="54">
        <f>L3/'Three Statements'!L16</f>
        <v>53.577110805854609</v>
      </c>
      <c r="M5" s="54">
        <f>M3/'Three Statements'!M16</f>
        <v>51.485040869026903</v>
      </c>
      <c r="N5" s="54">
        <f>N3/'Three Statements'!N16</f>
        <v>49.512459519802235</v>
      </c>
    </row>
    <row r="6" spans="1:20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2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2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2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2">O15*(1+P16)</f>
        <v>12386.560035593378</v>
      </c>
      <c r="Q15" s="3">
        <f t="shared" ref="Q15" si="3">P15*(1+Q16)</f>
        <v>13377.484838440849</v>
      </c>
      <c r="R15" s="3">
        <f t="shared" ref="R15" si="4">Q15*(1+R16)</f>
        <v>14447.683625516118</v>
      </c>
      <c r="S15" s="3">
        <f>R15*(1+S16)</f>
        <v>15603.498315557408</v>
      </c>
      <c r="T15" s="3">
        <f>S15*(1+T16)</f>
        <v>17163.848147113149</v>
      </c>
    </row>
    <row r="16" spans="1:20" x14ac:dyDescent="0.2">
      <c r="A16" s="83" t="s">
        <v>129</v>
      </c>
      <c r="B16" s="84">
        <v>0</v>
      </c>
      <c r="C16" s="84">
        <f t="shared" ref="C16:H16" si="5">+IFERROR(C15/B15-1,"nm")</f>
        <v>0.15667311411992269</v>
      </c>
      <c r="D16" s="84">
        <f t="shared" si="5"/>
        <v>-0.14121144555927168</v>
      </c>
      <c r="E16" s="84">
        <f t="shared" si="5"/>
        <v>7.5941151016875708E-2</v>
      </c>
      <c r="F16" s="84">
        <f t="shared" si="5"/>
        <v>-0.1731349286145184</v>
      </c>
      <c r="G16" s="84">
        <f t="shared" si="5"/>
        <v>-0.44649805447470814</v>
      </c>
      <c r="H16" s="84">
        <f t="shared" si="5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6">+IFERROR(L15/K15-1,"nm")</f>
        <v>9.5342162053529078E-2</v>
      </c>
      <c r="M16" s="84">
        <f t="shared" ref="M16" si="7">+IFERROR(M15/L15-1,"nm")</f>
        <v>0.10313679859365821</v>
      </c>
      <c r="N16" s="84">
        <f t="shared" ref="N16" si="8">+IFERROR(N15/M15-1,"nm")</f>
        <v>0.11074694773291793</v>
      </c>
      <c r="O16" s="84">
        <v>0.08</v>
      </c>
      <c r="P16" s="90">
        <v>0.08</v>
      </c>
      <c r="Q16" s="90">
        <v>0.08</v>
      </c>
      <c r="R16" s="90">
        <v>0.08</v>
      </c>
      <c r="S16" s="90">
        <v>0.08</v>
      </c>
      <c r="T16" s="90">
        <v>0.1</v>
      </c>
    </row>
    <row r="17" spans="1:20" x14ac:dyDescent="0.2">
      <c r="A17" t="s">
        <v>244</v>
      </c>
      <c r="B17" s="89">
        <f>(B19/(1-B23))+(B22/B23)</f>
        <v>1.5922681321719245</v>
      </c>
      <c r="C17" s="89">
        <f t="shared" ref="C17:I17" si="9">(C19/(1-C23))+(C22/C23)</f>
        <v>0.93632818176775057</v>
      </c>
      <c r="D17" s="89">
        <f t="shared" si="9"/>
        <v>0.43251931095007518</v>
      </c>
      <c r="E17" s="89">
        <f t="shared" si="9"/>
        <v>0.78637734438252571</v>
      </c>
      <c r="F17" s="89">
        <f t="shared" si="9"/>
        <v>0.51137182320286334</v>
      </c>
      <c r="G17" s="89">
        <f t="shared" si="9"/>
        <v>0.16252742022946232</v>
      </c>
      <c r="H17" s="89">
        <f t="shared" si="9"/>
        <v>0.48268985640818585</v>
      </c>
      <c r="I17" s="89">
        <f t="shared" si="9"/>
        <v>0.19945345374402934</v>
      </c>
      <c r="J17" s="91">
        <f>J15/(1+I17)</f>
        <v>6376.4414493708682</v>
      </c>
      <c r="K17" s="91">
        <f>K15/(1+I17)</f>
        <v>6596.6811981425653</v>
      </c>
      <c r="L17" s="91">
        <f>L15/(1+I17)</f>
        <v>7225.6230459513426</v>
      </c>
      <c r="M17" s="91">
        <f>M15/(1+I17)</f>
        <v>7970.8506747553211</v>
      </c>
      <c r="N17" s="91">
        <f>N15/(1+I17)</f>
        <v>8853.598057819343</v>
      </c>
      <c r="O17" s="91">
        <f>O15/(1+I17)</f>
        <v>9561.8859024448902</v>
      </c>
      <c r="P17" s="91">
        <f>P15/(1+I17)</f>
        <v>10326.836774640482</v>
      </c>
      <c r="Q17" s="91">
        <f>Q15/(1+I17)</f>
        <v>11152.983716611721</v>
      </c>
      <c r="R17" s="91">
        <f>R15/(1+I17)</f>
        <v>12045.222413940659</v>
      </c>
      <c r="S17" s="91">
        <f>S15/(1+I17)</f>
        <v>13008.840207055913</v>
      </c>
      <c r="T17" s="99">
        <f>(T15*(1+T16))/(I17-T16)</f>
        <v>189839.89244272912</v>
      </c>
    </row>
    <row r="18" spans="1:20" x14ac:dyDescent="0.2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0.8</v>
      </c>
      <c r="J18">
        <v>1</v>
      </c>
      <c r="K18">
        <f>+J18+1</f>
        <v>2</v>
      </c>
      <c r="L18">
        <f t="shared" ref="L18:T18" si="10">+K18+1</f>
        <v>3</v>
      </c>
      <c r="M18">
        <f t="shared" si="10"/>
        <v>4</v>
      </c>
      <c r="N18">
        <f t="shared" si="10"/>
        <v>5</v>
      </c>
      <c r="O18">
        <f t="shared" si="10"/>
        <v>6</v>
      </c>
      <c r="P18">
        <f t="shared" si="10"/>
        <v>7</v>
      </c>
      <c r="Q18">
        <f t="shared" si="10"/>
        <v>8</v>
      </c>
      <c r="R18">
        <f t="shared" si="10"/>
        <v>9</v>
      </c>
      <c r="S18">
        <f t="shared" si="10"/>
        <v>10</v>
      </c>
      <c r="T18">
        <f t="shared" si="10"/>
        <v>11</v>
      </c>
    </row>
    <row r="19" spans="1:20" x14ac:dyDescent="0.2">
      <c r="A19" s="2" t="s">
        <v>246</v>
      </c>
      <c r="B19" s="85">
        <f>(B20+B18)*(B21-B20)</f>
        <v>-1.5107820000000003E-2</v>
      </c>
      <c r="C19" s="85">
        <f t="shared" ref="C19:I19" si="11">(C20+C18)*(C21-C20)</f>
        <v>4.6828320000000007E-2</v>
      </c>
      <c r="D19" s="85">
        <f t="shared" si="11"/>
        <v>7.568902000000001E-2</v>
      </c>
      <c r="E19" s="85">
        <f t="shared" si="11"/>
        <v>-6.6915450000000001E-2</v>
      </c>
      <c r="F19" s="85">
        <f t="shared" si="11"/>
        <v>0.20271961999999999</v>
      </c>
      <c r="G19" s="85">
        <f t="shared" si="11"/>
        <v>6.0811199999999989E-2</v>
      </c>
      <c r="H19" s="85">
        <f t="shared" si="11"/>
        <v>0.22061504999999998</v>
      </c>
      <c r="I19" s="85">
        <f t="shared" si="11"/>
        <v>7.813727999999999E-2</v>
      </c>
      <c r="J19" s="92">
        <f>J15/((1+$I$17)^J18)</f>
        <v>6376.4414493708682</v>
      </c>
      <c r="K19" s="93">
        <f>K15/((1+$I$17)^K18)</f>
        <v>5499.7392166835489</v>
      </c>
      <c r="L19" s="93">
        <f>L15/((1+$I$17)^L18)</f>
        <v>5022.3676671477742</v>
      </c>
      <c r="M19" s="93">
        <f>M15/((1+$I$17)^M18)</f>
        <v>4619.069270594674</v>
      </c>
      <c r="N19" s="93">
        <f t="shared" ref="N19:R19" si="12">N15/((1+$I$17)^N18)</f>
        <v>4277.4624373000934</v>
      </c>
      <c r="O19" s="93">
        <f t="shared" si="12"/>
        <v>3851.4703658271042</v>
      </c>
      <c r="P19" s="93">
        <f t="shared" si="12"/>
        <v>3467.9028036555674</v>
      </c>
      <c r="Q19" s="93">
        <f t="shared" si="12"/>
        <v>3122.5346979969513</v>
      </c>
      <c r="R19" s="93">
        <f t="shared" si="12"/>
        <v>2811.5617686623336</v>
      </c>
      <c r="S19" s="93">
        <f>S15/((1+$I$17)^S18)</f>
        <v>2531.5586033597979</v>
      </c>
      <c r="T19" s="92">
        <f>T17/(1+$I$17)</f>
        <v>158271.9961747195</v>
      </c>
    </row>
    <row r="20" spans="1:20" x14ac:dyDescent="0.2">
      <c r="A20" s="2" t="s">
        <v>247</v>
      </c>
      <c r="B20" s="85">
        <v>2.3E-2</v>
      </c>
      <c r="C20" s="89">
        <v>2.5999999999999999E-2</v>
      </c>
      <c r="D20" s="89">
        <v>2.35E-2</v>
      </c>
      <c r="E20" s="89">
        <v>2.86E-2</v>
      </c>
      <c r="F20" s="89">
        <v>1.89E-2</v>
      </c>
      <c r="G20" s="89">
        <v>9.1999999999999998E-2</v>
      </c>
      <c r="H20" s="89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89">
        <v>0.30430000000000001</v>
      </c>
      <c r="G21" s="89">
        <v>0.15759999999999999</v>
      </c>
      <c r="H21" s="89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x14ac:dyDescent="0.2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x14ac:dyDescent="0.2">
      <c r="A23" s="2" t="s">
        <v>250</v>
      </c>
      <c r="B23" s="85">
        <f>B10</f>
        <v>7.826780792107936E-2</v>
      </c>
      <c r="C23" s="85">
        <f t="shared" ref="C23:I23" si="13">C10</f>
        <v>0.14087468460891506</v>
      </c>
      <c r="D23" s="85">
        <f t="shared" si="13"/>
        <v>0.21860435823151531</v>
      </c>
      <c r="E23" s="85">
        <f t="shared" si="13"/>
        <v>0.261144578313253</v>
      </c>
      <c r="F23" s="85">
        <f t="shared" si="13"/>
        <v>0.27703134996801021</v>
      </c>
      <c r="G23" s="85">
        <f t="shared" si="13"/>
        <v>0.53868621499341385</v>
      </c>
      <c r="H23" s="85">
        <f t="shared" si="13"/>
        <v>0.42439134355275021</v>
      </c>
      <c r="I23" s="85">
        <f>I10</f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">
      <c r="A24" t="s">
        <v>251</v>
      </c>
      <c r="J24" s="3"/>
      <c r="K24" s="3"/>
      <c r="L24" s="3"/>
      <c r="M24" s="3"/>
      <c r="N24" s="3"/>
    </row>
    <row r="25" spans="1:20" ht="16" thickBot="1" x14ac:dyDescent="0.25">
      <c r="I25" t="s">
        <v>258</v>
      </c>
      <c r="J25" s="3"/>
      <c r="K25" s="3"/>
      <c r="L25" s="3"/>
      <c r="M25" s="3"/>
      <c r="N25" s="3"/>
    </row>
    <row r="26" spans="1:20" x14ac:dyDescent="0.2">
      <c r="A26" s="86" t="s">
        <v>252</v>
      </c>
      <c r="B26" s="95">
        <f>J19+K19+L19+M19+N19+O19+P19+Q19+R19+S19</f>
        <v>41580.108280598717</v>
      </c>
      <c r="J26" s="3"/>
      <c r="K26" s="3"/>
      <c r="L26" s="3"/>
      <c r="M26" s="3"/>
      <c r="N26" s="3"/>
    </row>
    <row r="27" spans="1:20" x14ac:dyDescent="0.2">
      <c r="A27" s="87" t="s">
        <v>253</v>
      </c>
      <c r="B27" s="96">
        <f>T19</f>
        <v>158271.9961747195</v>
      </c>
      <c r="C27" s="74"/>
      <c r="D27" s="74"/>
      <c r="E27" s="74"/>
      <c r="F27" s="74"/>
      <c r="G27" s="74"/>
      <c r="H27" s="74"/>
      <c r="I27" s="74"/>
      <c r="J27" s="100">
        <f>(J3-I3)/I3</f>
        <v>0.80213117790868782</v>
      </c>
      <c r="K27" s="3"/>
      <c r="L27" s="3"/>
      <c r="M27" s="3"/>
      <c r="N27" s="3"/>
    </row>
    <row r="28" spans="1:20" x14ac:dyDescent="0.2">
      <c r="A28" s="87" t="s">
        <v>254</v>
      </c>
      <c r="B28" s="96">
        <f>B26+B27</f>
        <v>199852.10445531821</v>
      </c>
      <c r="C28" s="74"/>
      <c r="D28" s="74"/>
      <c r="E28" s="74"/>
      <c r="F28" s="74"/>
      <c r="G28" s="74"/>
      <c r="H28" s="74"/>
      <c r="I28" s="74"/>
    </row>
    <row r="29" spans="1:20" x14ac:dyDescent="0.2">
      <c r="A29" s="87" t="s">
        <v>255</v>
      </c>
      <c r="B29" s="97">
        <f>'Three Statements'!I36</f>
        <v>8920</v>
      </c>
      <c r="J29" s="94"/>
    </row>
    <row r="30" spans="1:20" x14ac:dyDescent="0.2">
      <c r="A30" s="87" t="s">
        <v>256</v>
      </c>
      <c r="B30" s="96">
        <f>B28-B29</f>
        <v>190932.10445531821</v>
      </c>
      <c r="J30" s="101"/>
    </row>
    <row r="31" spans="1:20" ht="16" thickBot="1" x14ac:dyDescent="0.25">
      <c r="A31" s="88" t="s">
        <v>257</v>
      </c>
      <c r="B31" s="98">
        <f>B30/'Three Statements'!I15</f>
        <v>118.53247110461771</v>
      </c>
      <c r="J31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2024-02-15T00:19:48Z</dcterms:modified>
</cp:coreProperties>
</file>