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ainabanwar/Documents/"/>
    </mc:Choice>
  </mc:AlternateContent>
  <xr:revisionPtr revIDLastSave="0" documentId="13_ncr:1_{F2861A67-AFA7-4143-8E10-7042337F9731}" xr6:coauthVersionLast="47" xr6:coauthVersionMax="47" xr10:uidLastSave="{00000000-0000-0000-0000-000000000000}"/>
  <bookViews>
    <workbookView xWindow="1760" yWindow="1520" windowWidth="26280" windowHeight="16260" activeTab="1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1" i="1" l="1"/>
  <c r="D211" i="1"/>
  <c r="C211" i="1"/>
  <c r="C3" i="3"/>
  <c r="D3" i="3"/>
  <c r="E3" i="3"/>
  <c r="A5" i="3"/>
  <c r="A6" i="3" s="1"/>
  <c r="A7" i="3" s="1"/>
  <c r="A8" i="3" s="1"/>
  <c r="A9" i="3" s="1"/>
  <c r="A10" i="3" s="1"/>
  <c r="A11" i="3" s="1"/>
  <c r="A12" i="3" s="1"/>
  <c r="A13" i="3" s="1"/>
  <c r="A16" i="3"/>
  <c r="A17" i="3" s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47" i="3"/>
  <c r="A49" i="3"/>
  <c r="E205" i="1"/>
  <c r="D205" i="1"/>
  <c r="C205" i="1"/>
  <c r="E206" i="1"/>
  <c r="D206" i="1"/>
  <c r="C206" i="1"/>
  <c r="I203" i="1"/>
  <c r="H203" i="1"/>
  <c r="G203" i="1"/>
  <c r="E185" i="1"/>
  <c r="D185" i="1"/>
  <c r="C185" i="1"/>
  <c r="E186" i="1"/>
  <c r="D186" i="1"/>
  <c r="C186" i="1"/>
  <c r="I177" i="1"/>
  <c r="H177" i="1"/>
  <c r="G177" i="1"/>
  <c r="E190" i="1"/>
  <c r="D190" i="1"/>
  <c r="C190" i="1"/>
  <c r="E223" i="1"/>
  <c r="D223" i="1"/>
  <c r="C223" i="1"/>
  <c r="E222" i="1"/>
  <c r="D222" i="1"/>
  <c r="C222" i="1"/>
  <c r="E220" i="1"/>
  <c r="D220" i="1"/>
  <c r="C220" i="1"/>
  <c r="E219" i="1"/>
  <c r="D219" i="1"/>
  <c r="C219" i="1"/>
  <c r="E216" i="1"/>
  <c r="D216" i="1"/>
  <c r="C216" i="1"/>
  <c r="E215" i="1"/>
  <c r="D215" i="1"/>
  <c r="C215" i="1"/>
  <c r="E210" i="1"/>
  <c r="D210" i="1"/>
  <c r="C210" i="1"/>
  <c r="C168" i="1"/>
  <c r="E187" i="1"/>
  <c r="C187" i="1"/>
  <c r="D187" i="1"/>
  <c r="E201" i="1"/>
  <c r="D201" i="1"/>
  <c r="C201" i="1"/>
  <c r="F76" i="1"/>
  <c r="E199" i="1"/>
  <c r="D199" i="1"/>
  <c r="C199" i="1"/>
  <c r="E196" i="1"/>
  <c r="D196" i="1"/>
  <c r="C196" i="1"/>
  <c r="E200" i="1"/>
  <c r="D200" i="1"/>
  <c r="C200" i="1"/>
  <c r="D195" i="1"/>
  <c r="E195" i="1"/>
  <c r="E197" i="1"/>
  <c r="D197" i="1"/>
  <c r="C197" i="1"/>
  <c r="C195" i="1"/>
  <c r="A202" i="1"/>
  <c r="A204" i="1" s="1"/>
  <c r="A171" i="1"/>
  <c r="A172" i="1" s="1"/>
  <c r="A173" i="1" s="1"/>
  <c r="A175" i="1" s="1"/>
  <c r="A177" i="1" s="1"/>
  <c r="A160" i="1"/>
  <c r="A161" i="1" s="1"/>
  <c r="A162" i="1" s="1"/>
  <c r="A163" i="1" s="1"/>
  <c r="A164" i="1" s="1"/>
  <c r="A165" i="1" s="1"/>
  <c r="A166" i="1" s="1"/>
  <c r="A167" i="1" s="1"/>
  <c r="A168" i="1" s="1"/>
  <c r="D108" i="1"/>
  <c r="C108" i="1"/>
  <c r="B108" i="1"/>
  <c r="D99" i="1"/>
  <c r="C99" i="1"/>
  <c r="B99" i="1"/>
  <c r="A33" i="3" l="1"/>
  <c r="A179" i="1"/>
  <c r="D68" i="1"/>
  <c r="E182" i="1" s="1"/>
  <c r="C68" i="1"/>
  <c r="D182" i="1" s="1"/>
  <c r="B68" i="1"/>
  <c r="C182" i="1" s="1"/>
  <c r="D61" i="1"/>
  <c r="C61" i="1"/>
  <c r="B61" i="1"/>
  <c r="D56" i="1"/>
  <c r="C56" i="1"/>
  <c r="D162" i="1" s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D33" i="1"/>
  <c r="D73" i="1" s="1"/>
  <c r="C33" i="1"/>
  <c r="C73" i="1" s="1"/>
  <c r="B33" i="1"/>
  <c r="B73" i="1" s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164" i="1"/>
  <c r="C165" i="1"/>
  <c r="C191" i="1"/>
  <c r="E169" i="1"/>
  <c r="E163" i="1"/>
  <c r="E161" i="1"/>
  <c r="E160" i="1"/>
  <c r="D164" i="1"/>
  <c r="D165" i="1"/>
  <c r="D191" i="1"/>
  <c r="D13" i="1"/>
  <c r="E168" i="1"/>
  <c r="E189" i="1"/>
  <c r="E166" i="1"/>
  <c r="E172" i="1"/>
  <c r="E176" i="1"/>
  <c r="D161" i="1"/>
  <c r="D160" i="1"/>
  <c r="D169" i="1"/>
  <c r="D168" i="1" s="1"/>
  <c r="D163" i="1"/>
  <c r="E164" i="1"/>
  <c r="E165" i="1"/>
  <c r="E191" i="1"/>
  <c r="C172" i="1"/>
  <c r="C176" i="1"/>
  <c r="C166" i="1"/>
  <c r="C162" i="1"/>
  <c r="D176" i="1"/>
  <c r="D166" i="1"/>
  <c r="D172" i="1"/>
  <c r="C161" i="1"/>
  <c r="C160" i="1"/>
  <c r="C169" i="1"/>
  <c r="C163" i="1"/>
  <c r="E162" i="1"/>
  <c r="A180" i="1"/>
  <c r="A181" i="1" s="1"/>
  <c r="A182" i="1" s="1"/>
  <c r="A183" i="1" s="1"/>
  <c r="A184" i="1" s="1"/>
  <c r="A185" i="1" s="1"/>
  <c r="A188" i="1"/>
  <c r="B48" i="1"/>
  <c r="C189" i="1" s="1"/>
  <c r="D18" i="1"/>
  <c r="C62" i="1"/>
  <c r="B13" i="1"/>
  <c r="B18" i="1" s="1"/>
  <c r="C13" i="1"/>
  <c r="C18" i="1" s="1"/>
  <c r="B62" i="1"/>
  <c r="C48" i="1"/>
  <c r="D189" i="1" s="1"/>
  <c r="D62" i="1"/>
  <c r="D48" i="1"/>
  <c r="B20" i="1" l="1"/>
  <c r="B22" i="1" s="1"/>
  <c r="C174" i="1"/>
  <c r="C173" i="1" s="1"/>
  <c r="D20" i="1"/>
  <c r="D22" i="1" s="1"/>
  <c r="E174" i="1"/>
  <c r="E173" i="1" s="1"/>
  <c r="D183" i="1"/>
  <c r="D175" i="1"/>
  <c r="D203" i="1"/>
  <c r="E167" i="1"/>
  <c r="D69" i="1"/>
  <c r="E180" i="1"/>
  <c r="E181" i="1"/>
  <c r="C20" i="1"/>
  <c r="C22" i="1" s="1"/>
  <c r="D174" i="1"/>
  <c r="D173" i="1" s="1"/>
  <c r="A189" i="1"/>
  <c r="A190" i="1" s="1"/>
  <c r="A191" i="1" s="1"/>
  <c r="A192" i="1" s="1"/>
  <c r="A194" i="1"/>
  <c r="A195" i="1" s="1"/>
  <c r="A196" i="1" s="1"/>
  <c r="A197" i="1" s="1"/>
  <c r="A198" i="1" s="1"/>
  <c r="A199" i="1" s="1"/>
  <c r="A201" i="1" s="1"/>
  <c r="A203" i="1" s="1"/>
  <c r="A205" i="1" s="1"/>
  <c r="C203" i="1"/>
  <c r="C175" i="1"/>
  <c r="C183" i="1"/>
  <c r="C167" i="1"/>
  <c r="B69" i="1"/>
  <c r="C181" i="1"/>
  <c r="C180" i="1"/>
  <c r="C69" i="1"/>
  <c r="D181" i="1"/>
  <c r="D180" i="1"/>
  <c r="E183" i="1"/>
  <c r="E175" i="1"/>
  <c r="E203" i="1"/>
  <c r="D167" i="1"/>
  <c r="D76" i="1" l="1"/>
  <c r="E202" i="1"/>
  <c r="E177" i="1"/>
  <c r="E192" i="1"/>
  <c r="E184" i="1"/>
  <c r="C76" i="1"/>
  <c r="D202" i="1"/>
  <c r="D192" i="1"/>
  <c r="D177" i="1"/>
  <c r="D184" i="1"/>
  <c r="B76" i="1"/>
  <c r="C184" i="1"/>
  <c r="C177" i="1"/>
  <c r="C192" i="1"/>
  <c r="C202" i="1"/>
  <c r="C91" i="1" l="1"/>
  <c r="C109" i="1" s="1"/>
  <c r="D204" i="1"/>
  <c r="B91" i="1"/>
  <c r="B109" i="1" s="1"/>
  <c r="C204" i="1"/>
  <c r="D91" i="1"/>
  <c r="D109" i="1" s="1"/>
  <c r="E204" i="1"/>
</calcChain>
</file>

<file path=xl/sharedStrings.xml><?xml version="1.0" encoding="utf-8"?>
<sst xmlns="http://schemas.openxmlformats.org/spreadsheetml/2006/main" count="232" uniqueCount="166">
  <si>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</si>
  <si>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</si>
  <si>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</si>
  <si>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</si>
  <si>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</si>
  <si>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</si>
  <si>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</si>
  <si>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</si>
  <si>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</si>
  <si>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</si>
  <si>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</si>
  <si>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</si>
  <si>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</si>
  <si>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</si>
  <si>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</si>
  <si>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</si>
  <si>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</si>
  <si>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</si>
  <si>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</si>
  <si>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</si>
  <si>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</si>
  <si>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</si>
  <si>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</si>
  <si>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</si>
  <si>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</si>
  <si>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</si>
  <si>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</si>
  <si>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</si>
  <si>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</si>
  <si>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</si>
  <si>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</si>
  <si>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</si>
  <si>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</si>
  <si>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</si>
  <si>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</si>
  <si>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</si>
  <si>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</si>
  <si>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</si>
  <si>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</si>
  <si>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</si>
  <si>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</si>
  <si>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</si>
  <si>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</si>
  <si>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</si>
  <si>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</si>
  <si>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</si>
  <si>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</si>
  <si>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</si>
  <si>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</si>
  <si>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</si>
  <si>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</si>
  <si>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</si>
  <si>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</si>
  <si>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</si>
  <si>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</si>
  <si>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</si>
  <si>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</si>
  <si>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</si>
  <si>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</si>
  <si>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</si>
  <si>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</si>
  <si>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</si>
  <si>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</si>
  <si>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</si>
  <si>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</si>
  <si>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</si>
  <si>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</si>
  <si>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</si>
  <si>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</si>
  <si>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</si>
  <si>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</si>
  <si>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</si>
  <si>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</si>
  <si>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</si>
  <si>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</si>
  <si>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</si>
  <si>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</si>
  <si>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</si>
  <si>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</si>
  <si>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</si>
  <si>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</si>
  <si>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</si>
  <si>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</si>
  <si>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</si>
  <si>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</si>
  <si>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</si>
  <si>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</si>
  <si>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</si>
  <si>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</si>
  <si>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</si>
  <si>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</si>
  <si>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</si>
  <si>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</si>
  <si>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</si>
  <si>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</si>
  <si>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</si>
  <si>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</si>
  <si>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</si>
  <si>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</si>
  <si>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</si>
  <si>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</si>
  <si>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</si>
  <si>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</si>
  <si>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</si>
  <si>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</si>
  <si>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</si>
  <si>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</si>
  <si>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</si>
  <si>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</si>
  <si>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</si>
  <si>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</si>
  <si>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</si>
  <si>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</si>
  <si>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</si>
  <si>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</si>
  <si>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</si>
  <si>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</si>
  <si>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</si>
  <si>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</si>
  <si>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</si>
  <si>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</si>
  <si>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</si>
  <si>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</si>
  <si>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</si>
  <si>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</si>
  <si>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</si>
  <si>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</si>
  <si>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</si>
  <si>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</si>
  <si>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</si>
  <si>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</si>
  <si>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</si>
  <si>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</si>
  <si>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</si>
  <si>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</si>
  <si>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</si>
  <si>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</si>
  <si>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</si>
  <si>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</si>
  <si>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</si>
  <si>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</si>
  <si>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</si>
  <si>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</si>
  <si>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</si>
  <si>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</si>
  <si>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</si>
  <si>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</si>
  <si>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</si>
  <si>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</si>
  <si>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</si>
  <si>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Inventory days (DIO)</t>
  </si>
  <si>
    <t>Receivable Days (DSO)</t>
  </si>
  <si>
    <t>Payable Days (DPO)</t>
  </si>
  <si>
    <t>Capex</t>
  </si>
  <si>
    <t>capex as % of sales</t>
  </si>
  <si>
    <t>margins as a % of net sales</t>
  </si>
  <si>
    <t>cogs</t>
  </si>
  <si>
    <t>gross profit</t>
  </si>
  <si>
    <t>operating income</t>
  </si>
  <si>
    <t>each operating expense:</t>
  </si>
  <si>
    <t>research and development</t>
  </si>
  <si>
    <t>selling, general</t>
  </si>
  <si>
    <t>net income</t>
  </si>
  <si>
    <t>net debt 2022</t>
  </si>
  <si>
    <t>market cap 2022</t>
  </si>
  <si>
    <t>capex as a %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</si>
</sst>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4" fontId="0" fillId="0" borderId="0" xfId="0" applyNumberFormat="1"/>
    <xf numFmtId="164" fontId="2" fillId="5" borderId="1" xfId="1" applyNumberFormat="1" applyFont="1" applyFill="1" applyBorder="1"/>
    <xf numFmtId="0" fontId="0" fillId="5" borderId="0" xfId="0" applyFill="1" applyAlignment="1">
      <alignment horizontal="left" indent="1"/>
    </xf>
    <xf numFmtId="43" fontId="0" fillId="0" borderId="0" xfId="0" applyNumberFormat="1"/>
    <xf numFmtId="164" fontId="2" fillId="6" borderId="1" xfId="1" applyNumberFormat="1" applyFont="1" applyFill="1" applyBorder="1"/>
    <xf numFmtId="0" fontId="0" fillId="7" borderId="0" xfId="0" applyFill="1" applyAlignment="1">
      <alignment horizontal="left" indent="1"/>
    </xf>
    <xf numFmtId="0" fontId="0" fillId="8" borderId="0" xfId="0" applyFill="1" applyAlignment="1">
      <alignment horizontal="left" indent="2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3" zoomScale="105" workbookViewId="0">
      <selection activeCell="A36" sqref="A36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25" t="s">
        <v>146</v>
      </c>
    </row>
    <row r="16" spans="1:1" x14ac:dyDescent="0.2">
      <c r="A16" s="25" t="s">
        <v>89</v>
      </c>
    </row>
    <row r="17" spans="1:1" x14ac:dyDescent="0.2">
      <c r="A17" s="25" t="s">
        <v>90</v>
      </c>
    </row>
    <row r="18" spans="1:1" x14ac:dyDescent="0.2">
      <c r="A18" s="25" t="s">
        <v>14</v>
      </c>
    </row>
    <row r="19" spans="1:1" x14ac:dyDescent="0.2">
      <c r="A19" s="25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25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3"/>
  <sheetViews>
    <sheetView tabSelected="1" topLeftCell="A164" zoomScale="134" workbookViewId="0">
      <selection activeCell="E212" sqref="E212"/>
    </sheetView>
  </sheetViews>
  <sheetFormatPr baseColWidth="10" defaultColWidth="8.83203125" defaultRowHeight="15" x14ac:dyDescent="0.2"/>
  <cols>
    <col min="1" max="1" width="51.6640625" customWidth="1"/>
    <col min="2" max="2" width="31" customWidth="1"/>
    <col min="3" max="3" width="21.1640625" customWidth="1"/>
    <col min="4" max="4" width="15.6640625" customWidth="1"/>
    <col min="5" max="5" width="19.83203125" customWidth="1"/>
    <col min="6" max="6" width="12.5" customWidth="1"/>
    <col min="7" max="7" width="14.5" customWidth="1"/>
    <col min="8" max="8" width="12.5" customWidth="1"/>
    <col min="9" max="9" width="16.83203125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1" t="s">
        <v>1</v>
      </c>
      <c r="B2" s="31"/>
      <c r="C2" s="31"/>
      <c r="D2" s="31"/>
    </row>
    <row r="3" spans="1:10" x14ac:dyDescent="0.2">
      <c r="B3" s="30" t="s">
        <v>23</v>
      </c>
      <c r="C3" s="30"/>
      <c r="D3" s="30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31" t="s">
        <v>24</v>
      </c>
      <c r="B31" s="31"/>
      <c r="C31" s="31"/>
      <c r="D31" s="31"/>
    </row>
    <row r="32" spans="1:4" x14ac:dyDescent="0.2">
      <c r="B32" s="30" t="s">
        <v>142</v>
      </c>
      <c r="C32" s="30"/>
      <c r="D32" s="30"/>
    </row>
    <row r="33" spans="1:7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7" x14ac:dyDescent="0.2">
      <c r="A35" t="s">
        <v>25</v>
      </c>
    </row>
    <row r="36" spans="1:7" x14ac:dyDescent="0.2">
      <c r="A36" s="28" t="s">
        <v>26</v>
      </c>
      <c r="B36" s="12">
        <v>23646</v>
      </c>
      <c r="C36" s="12">
        <v>34940</v>
      </c>
      <c r="D36" s="12">
        <v>38016</v>
      </c>
    </row>
    <row r="37" spans="1:7" x14ac:dyDescent="0.2">
      <c r="A37" s="1" t="s">
        <v>27</v>
      </c>
      <c r="B37" s="12">
        <v>24658</v>
      </c>
      <c r="C37" s="12">
        <v>27699</v>
      </c>
      <c r="D37" s="12">
        <v>52927</v>
      </c>
      <c r="F37" s="23"/>
    </row>
    <row r="38" spans="1:7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7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7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7" x14ac:dyDescent="0.2">
      <c r="A41" s="1" t="s">
        <v>30</v>
      </c>
      <c r="B41" s="12">
        <v>21223</v>
      </c>
      <c r="C41" s="12">
        <v>14111</v>
      </c>
      <c r="D41" s="12">
        <v>11264</v>
      </c>
      <c r="F41" s="23"/>
      <c r="G41" s="23"/>
    </row>
    <row r="42" spans="1:7" x14ac:dyDescent="0.2">
      <c r="A42" s="8" t="s">
        <v>31</v>
      </c>
      <c r="B42" s="24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7" x14ac:dyDescent="0.2">
      <c r="A43" t="s">
        <v>48</v>
      </c>
      <c r="B43" s="12"/>
      <c r="C43" s="12"/>
      <c r="D43" s="12"/>
    </row>
    <row r="44" spans="1:7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7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7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7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7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28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24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28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6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6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6" x14ac:dyDescent="0.2">
      <c r="A67" s="1" t="s">
        <v>44</v>
      </c>
      <c r="B67" s="12">
        <v>-11109</v>
      </c>
      <c r="C67" s="12">
        <v>163</v>
      </c>
      <c r="D67" s="12">
        <v>-406</v>
      </c>
      <c r="F67" s="23"/>
    </row>
    <row r="68" spans="1:6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6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6" ht="16" thickTop="1" x14ac:dyDescent="0.2"/>
    <row r="71" spans="1:6" x14ac:dyDescent="0.2">
      <c r="A71" s="31" t="s">
        <v>55</v>
      </c>
      <c r="B71" s="31"/>
      <c r="C71" s="31"/>
      <c r="D71" s="31"/>
    </row>
    <row r="72" spans="1:6" x14ac:dyDescent="0.2">
      <c r="B72" s="30" t="s">
        <v>23</v>
      </c>
      <c r="C72" s="30"/>
      <c r="D72" s="30"/>
    </row>
    <row r="73" spans="1:6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6" x14ac:dyDescent="0.2">
      <c r="A75" s="7" t="s">
        <v>56</v>
      </c>
      <c r="B75" s="15"/>
      <c r="C75" s="15"/>
      <c r="D75" s="15"/>
    </row>
    <row r="76" spans="1:6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F76" t="b">
        <f>G88=F8</f>
        <v>1</v>
      </c>
    </row>
    <row r="77" spans="1:6" x14ac:dyDescent="0.2">
      <c r="A77" s="11" t="s">
        <v>18</v>
      </c>
      <c r="B77" s="15"/>
      <c r="C77" s="15"/>
      <c r="D77" s="15"/>
    </row>
    <row r="78" spans="1:6" x14ac:dyDescent="0.2">
      <c r="A78" s="1" t="s">
        <v>58</v>
      </c>
      <c r="B78" s="12"/>
      <c r="C78" s="12"/>
      <c r="D78" s="12"/>
    </row>
    <row r="79" spans="1:6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6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7" x14ac:dyDescent="0.2">
      <c r="A81" s="3" t="s">
        <v>60</v>
      </c>
      <c r="B81" s="12">
        <v>895</v>
      </c>
      <c r="C81" s="12">
        <v>-4774</v>
      </c>
      <c r="D81" s="12">
        <v>-215</v>
      </c>
      <c r="G81" s="23"/>
    </row>
    <row r="82" spans="1:7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7" x14ac:dyDescent="0.2">
      <c r="A83" t="s">
        <v>62</v>
      </c>
      <c r="B83" s="12"/>
      <c r="C83" s="12"/>
      <c r="D83" s="12"/>
    </row>
    <row r="84" spans="1:7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7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7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7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7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7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7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7" x14ac:dyDescent="0.2">
      <c r="A91" s="8" t="s">
        <v>63</v>
      </c>
      <c r="B91" s="27">
        <f>+SUM(B76:B90)</f>
        <v>122151</v>
      </c>
      <c r="C91" s="13">
        <f t="shared" ref="C91:D91" si="19">+SUM(C76:C90)</f>
        <v>104038</v>
      </c>
      <c r="D91" s="13">
        <f t="shared" si="19"/>
        <v>80674</v>
      </c>
      <c r="F91" s="26"/>
    </row>
    <row r="92" spans="1:7" x14ac:dyDescent="0.2">
      <c r="A92" s="7" t="s">
        <v>64</v>
      </c>
      <c r="B92" s="12"/>
      <c r="C92" s="12"/>
      <c r="D92" s="12"/>
    </row>
    <row r="93" spans="1:7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7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7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7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  <row r="156" spans="1:10" ht="26" x14ac:dyDescent="0.3">
      <c r="A156" s="6"/>
      <c r="B156" s="20" t="s">
        <v>0</v>
      </c>
      <c r="C156" s="19"/>
      <c r="D156" s="19"/>
      <c r="E156" s="19"/>
      <c r="F156" s="19"/>
      <c r="G156" s="19"/>
      <c r="H156" s="19"/>
      <c r="I156" s="19"/>
      <c r="J156" s="19"/>
    </row>
    <row r="157" spans="1:10" x14ac:dyDescent="0.2">
      <c r="C157" s="30" t="s">
        <v>23</v>
      </c>
      <c r="D157" s="30"/>
      <c r="E157" s="30"/>
    </row>
    <row r="158" spans="1:10" x14ac:dyDescent="0.2">
      <c r="C158" s="7">
        <v>2022</v>
      </c>
      <c r="D158" s="7">
        <v>2021</v>
      </c>
      <c r="E158" s="7">
        <v>2020</v>
      </c>
    </row>
    <row r="159" spans="1:10" x14ac:dyDescent="0.2">
      <c r="A159" s="18">
        <v>1</v>
      </c>
      <c r="B159" s="7" t="s">
        <v>99</v>
      </c>
    </row>
    <row r="160" spans="1:10" x14ac:dyDescent="0.2">
      <c r="A160" s="18">
        <f>+A159+0.1</f>
        <v>1.1000000000000001</v>
      </c>
      <c r="B160" s="1" t="s">
        <v>100</v>
      </c>
      <c r="C160">
        <f>B42/B56</f>
        <v>0.87935602862672257</v>
      </c>
      <c r="D160">
        <f>C42/C56</f>
        <v>1.0745531195957954</v>
      </c>
      <c r="E160">
        <f>D42/D56</f>
        <v>1.3636044481554577</v>
      </c>
    </row>
    <row r="161" spans="1:9" x14ac:dyDescent="0.2">
      <c r="A161" s="18">
        <f t="shared" ref="A161:A168" si="23">+A160+0.1</f>
        <v>1.2000000000000002</v>
      </c>
      <c r="B161" s="1" t="s">
        <v>101</v>
      </c>
      <c r="C161">
        <f>(B42-B39)/B56</f>
        <v>0.84723539114961488</v>
      </c>
      <c r="D161">
        <f>(C42-C39)/C56</f>
        <v>1.0221149018576519</v>
      </c>
      <c r="E161">
        <f>(D42-D39)/D56</f>
        <v>1.325072111735236</v>
      </c>
    </row>
    <row r="162" spans="1:9" x14ac:dyDescent="0.2">
      <c r="A162" s="18">
        <f t="shared" si="23"/>
        <v>1.3000000000000003</v>
      </c>
      <c r="B162" s="1" t="s">
        <v>102</v>
      </c>
      <c r="C162">
        <f>B36/B56</f>
        <v>0.15356340351469652</v>
      </c>
      <c r="D162">
        <f>C36/C56</f>
        <v>0.27844853005634318</v>
      </c>
      <c r="E162">
        <f>D36/D56</f>
        <v>0.36071049035979963</v>
      </c>
    </row>
    <row r="163" spans="1:9" x14ac:dyDescent="0.2">
      <c r="A163" s="18">
        <f t="shared" si="23"/>
        <v>1.4000000000000004</v>
      </c>
      <c r="B163" s="1" t="s">
        <v>103</v>
      </c>
      <c r="C163">
        <f>B42/(B17-B79)/365</f>
        <v>9.2187719673896273E-3</v>
      </c>
      <c r="D163">
        <f>C42/(C17-C79)/365</f>
        <v>1.1330665847625586E-2</v>
      </c>
      <c r="E163">
        <f>D42/(D17-D79)/365</f>
        <v>1.4259533774277215E-2</v>
      </c>
    </row>
    <row r="164" spans="1:9" x14ac:dyDescent="0.2">
      <c r="A164" s="18">
        <f t="shared" si="23"/>
        <v>1.5000000000000004</v>
      </c>
      <c r="B164" s="1" t="s">
        <v>150</v>
      </c>
      <c r="C164">
        <f>B39/B12*365</f>
        <v>8.0756980666171607</v>
      </c>
      <c r="D164">
        <f>C39/C12*365</f>
        <v>11.27659274770989</v>
      </c>
      <c r="E164">
        <f>D39/D12*365</f>
        <v>8.7418833562358831</v>
      </c>
    </row>
    <row r="165" spans="1:9" x14ac:dyDescent="0.2">
      <c r="A165" s="18">
        <f t="shared" si="23"/>
        <v>1.6000000000000005</v>
      </c>
      <c r="B165" s="1" t="s">
        <v>152</v>
      </c>
      <c r="C165">
        <f>(B51/B12)*365</f>
        <v>104.68527730310539</v>
      </c>
      <c r="D165">
        <f>(C51/C12)*365</f>
        <v>93.851071222315596</v>
      </c>
      <c r="E165">
        <f>(D51/D12)*365</f>
        <v>91.048189715674198</v>
      </c>
    </row>
    <row r="166" spans="1:9" x14ac:dyDescent="0.2">
      <c r="A166" s="18">
        <f t="shared" si="23"/>
        <v>1.7000000000000006</v>
      </c>
      <c r="B166" s="1" t="s">
        <v>151</v>
      </c>
      <c r="C166">
        <f>(B38/B8)*365</f>
        <v>26.087825363656648</v>
      </c>
      <c r="D166">
        <f>(C38/C8)*100</f>
        <v>7.1833731073186868</v>
      </c>
      <c r="E166">
        <f>(D38/D8)*365</f>
        <v>21.433437152796749</v>
      </c>
    </row>
    <row r="167" spans="1:9" x14ac:dyDescent="0.2">
      <c r="A167" s="18">
        <f t="shared" si="23"/>
        <v>1.8000000000000007</v>
      </c>
      <c r="B167" s="1" t="s">
        <v>107</v>
      </c>
      <c r="C167">
        <f>C164+C166-C165</f>
        <v>-70.521753872831582</v>
      </c>
      <c r="D167">
        <f>D164+D166-D165</f>
        <v>-75.391105367287025</v>
      </c>
      <c r="E167">
        <f>E164+E166-E165</f>
        <v>-60.872869206641568</v>
      </c>
    </row>
    <row r="168" spans="1:9" x14ac:dyDescent="0.2">
      <c r="A168" s="18">
        <f t="shared" si="23"/>
        <v>1.9000000000000008</v>
      </c>
      <c r="B168" s="1" t="s">
        <v>108</v>
      </c>
      <c r="C168">
        <f>B8/C169*100</f>
        <v>-2122.6678150401031</v>
      </c>
      <c r="D168">
        <f>C8/D169*100</f>
        <v>3910.3901656867984</v>
      </c>
      <c r="E168">
        <f>D8/E169*100</f>
        <v>716.356566895436</v>
      </c>
    </row>
    <row r="169" spans="1:9" x14ac:dyDescent="0.2">
      <c r="A169" s="18"/>
      <c r="B169" s="3" t="s">
        <v>109</v>
      </c>
      <c r="C169" s="23">
        <f>B42-B56</f>
        <v>-18577</v>
      </c>
      <c r="D169" s="23">
        <f>C42-C56</f>
        <v>9355</v>
      </c>
      <c r="E169" s="23">
        <f>D42-D56</f>
        <v>38321</v>
      </c>
    </row>
    <row r="170" spans="1:9" x14ac:dyDescent="0.2">
      <c r="A170" s="18"/>
    </row>
    <row r="171" spans="1:9" x14ac:dyDescent="0.2">
      <c r="A171" s="18">
        <f>+A159+1</f>
        <v>2</v>
      </c>
      <c r="B171" s="17" t="s">
        <v>110</v>
      </c>
    </row>
    <row r="172" spans="1:9" x14ac:dyDescent="0.2">
      <c r="A172" s="18">
        <f>+A171+0.1</f>
        <v>2.1</v>
      </c>
      <c r="B172" s="1" t="s">
        <v>9</v>
      </c>
      <c r="C172">
        <f>((B8-B12)/(B8))*100</f>
        <v>43.309630561360088</v>
      </c>
      <c r="D172">
        <f>(C8-C12)/C8*100</f>
        <v>41.779359625167778</v>
      </c>
      <c r="E172">
        <f>(D8-D12)/D8*100</f>
        <v>38.233247727810863</v>
      </c>
    </row>
    <row r="173" spans="1:9" x14ac:dyDescent="0.2">
      <c r="A173" s="18">
        <f>+A172+0.1</f>
        <v>2.2000000000000002</v>
      </c>
      <c r="B173" s="1" t="s">
        <v>111</v>
      </c>
      <c r="C173">
        <f>C174/B8*100</f>
        <v>33.104674281308959</v>
      </c>
      <c r="D173">
        <f>D174/C8*100</f>
        <v>32.86697993805646</v>
      </c>
      <c r="E173">
        <f>E174/D8*100</f>
        <v>28.174780977360069</v>
      </c>
    </row>
    <row r="174" spans="1:9" x14ac:dyDescent="0.2">
      <c r="A174" s="18"/>
      <c r="B174" s="29" t="s">
        <v>112</v>
      </c>
      <c r="C174" s="23">
        <f>B18+B79</f>
        <v>130541</v>
      </c>
      <c r="D174" s="23">
        <f>C18+C79</f>
        <v>120233</v>
      </c>
      <c r="E174" s="23">
        <f>D18+D79</f>
        <v>77344</v>
      </c>
    </row>
    <row r="175" spans="1:9" x14ac:dyDescent="0.2">
      <c r="A175" s="18">
        <f>+A173+0.1</f>
        <v>2.3000000000000003</v>
      </c>
      <c r="B175" s="1" t="s">
        <v>113</v>
      </c>
      <c r="C175">
        <f>C176/B8*100</f>
        <v>30.288744395528592</v>
      </c>
      <c r="D175">
        <f>D176/C8*100</f>
        <v>29.782377527561593</v>
      </c>
      <c r="E175">
        <f>E176/D8*100</f>
        <v>24.147314354406863</v>
      </c>
    </row>
    <row r="176" spans="1:9" x14ac:dyDescent="0.2">
      <c r="A176" s="18"/>
      <c r="B176" s="3" t="s">
        <v>114</v>
      </c>
      <c r="C176" s="23">
        <f>B8-B12-B17</f>
        <v>119437</v>
      </c>
      <c r="D176" s="23">
        <f>C8-C12-C17</f>
        <v>108949</v>
      </c>
      <c r="E176" s="23">
        <f>D8-D12-D17</f>
        <v>66288</v>
      </c>
      <c r="G176" t="s">
        <v>163</v>
      </c>
      <c r="H176">
        <v>2021</v>
      </c>
      <c r="I176">
        <v>2020</v>
      </c>
    </row>
    <row r="177" spans="1:9" x14ac:dyDescent="0.2">
      <c r="A177" s="18">
        <f>+A175+0.1</f>
        <v>2.4000000000000004</v>
      </c>
      <c r="B177" s="1" t="s">
        <v>115</v>
      </c>
      <c r="C177">
        <f>B22/B8*100</f>
        <v>25.309640705199733</v>
      </c>
      <c r="D177">
        <f>C22/C8*100</f>
        <v>25.881793355694239</v>
      </c>
      <c r="E177">
        <f>D22/D8*100</f>
        <v>20.913611278072235</v>
      </c>
      <c r="G177" s="23">
        <f>B55+B59-B36</f>
        <v>86441</v>
      </c>
      <c r="H177" s="23">
        <f>C55+C59-C36</f>
        <v>83779</v>
      </c>
      <c r="I177" s="23">
        <f>D55+D59-D36</f>
        <v>69424</v>
      </c>
    </row>
    <row r="178" spans="1:9" x14ac:dyDescent="0.2">
      <c r="A178" s="18"/>
    </row>
    <row r="179" spans="1:9" x14ac:dyDescent="0.2">
      <c r="A179" s="18">
        <f>+A171+1</f>
        <v>3</v>
      </c>
      <c r="B179" s="7" t="s">
        <v>116</v>
      </c>
    </row>
    <row r="180" spans="1:9" x14ac:dyDescent="0.2">
      <c r="A180" s="18">
        <f>+A179+0.1</f>
        <v>3.1</v>
      </c>
      <c r="B180" s="1" t="s">
        <v>117</v>
      </c>
      <c r="C180">
        <f>B62/B68</f>
        <v>5.9615369434796337</v>
      </c>
      <c r="D180">
        <f>C62/C68</f>
        <v>4.5635124425423994</v>
      </c>
      <c r="E180">
        <f>D62/D68</f>
        <v>3.9570394404566951</v>
      </c>
    </row>
    <row r="181" spans="1:9" x14ac:dyDescent="0.2">
      <c r="A181" s="18">
        <f t="shared" ref="A181:A185" si="24">+A180+0.1</f>
        <v>3.2</v>
      </c>
      <c r="B181" s="1" t="s">
        <v>118</v>
      </c>
      <c r="C181">
        <f>B62/B48</f>
        <v>0.85635355983614692</v>
      </c>
      <c r="D181">
        <f>C62/C48</f>
        <v>0.82025743443057308</v>
      </c>
      <c r="E181">
        <f>D62/D48</f>
        <v>0.79826668477992391</v>
      </c>
    </row>
    <row r="182" spans="1:9" x14ac:dyDescent="0.2">
      <c r="A182" s="18">
        <f t="shared" si="24"/>
        <v>3.3000000000000003</v>
      </c>
      <c r="B182" s="1" t="s">
        <v>119</v>
      </c>
      <c r="C182" s="23">
        <f>(B59)/B59+B68</f>
        <v>50673</v>
      </c>
      <c r="D182" s="23">
        <f>(C59)/C59+C68</f>
        <v>63091</v>
      </c>
      <c r="E182" s="23">
        <f>(D59)/D59+D68</f>
        <v>65340</v>
      </c>
    </row>
    <row r="183" spans="1:9" x14ac:dyDescent="0.2">
      <c r="A183" s="18">
        <f t="shared" si="24"/>
        <v>3.4000000000000004</v>
      </c>
      <c r="B183" s="1" t="s">
        <v>120</v>
      </c>
      <c r="C183">
        <f>C176/B114</f>
        <v>41.68830715532286</v>
      </c>
      <c r="D183">
        <f>D176/C114</f>
        <v>40.546706363974693</v>
      </c>
      <c r="E183">
        <f>E176/D114</f>
        <v>22.081279147235175</v>
      </c>
    </row>
    <row r="184" spans="1:9" x14ac:dyDescent="0.2">
      <c r="A184" s="18">
        <f t="shared" si="24"/>
        <v>3.5000000000000004</v>
      </c>
      <c r="B184" s="1" t="s">
        <v>121</v>
      </c>
      <c r="C184" s="26">
        <f>B22/(B104-B105-B114)</f>
        <v>8.2189738944247708</v>
      </c>
      <c r="D184" s="26">
        <f>C22/(C104-C105-C114)</f>
        <v>3.5787723011793164</v>
      </c>
      <c r="E184">
        <f>D22/(D104-D105-D114)</f>
        <v>2.2323275526868342</v>
      </c>
    </row>
    <row r="185" spans="1:9" x14ac:dyDescent="0.2">
      <c r="A185" s="18">
        <f t="shared" si="24"/>
        <v>3.6000000000000005</v>
      </c>
      <c r="B185" s="1" t="s">
        <v>122</v>
      </c>
      <c r="C185" s="26">
        <f>C186/B28</f>
        <v>1.1932693851377379E-2</v>
      </c>
      <c r="D185" s="26">
        <f>D186/C28</f>
        <v>1.0509211458412578E-2</v>
      </c>
      <c r="E185" s="26">
        <f>E186/D28</f>
        <v>8.5981378365188824E-3</v>
      </c>
    </row>
    <row r="186" spans="1:9" x14ac:dyDescent="0.2">
      <c r="A186" s="18"/>
      <c r="B186" s="3" t="s">
        <v>123</v>
      </c>
      <c r="C186" s="23">
        <f>B91-C187+G177</f>
        <v>194811</v>
      </c>
      <c r="D186" s="23">
        <f>C91-D187+H177</f>
        <v>177237</v>
      </c>
      <c r="E186" s="23">
        <f>D91-E187+I177</f>
        <v>150710</v>
      </c>
    </row>
    <row r="187" spans="1:9" x14ac:dyDescent="0.2">
      <c r="A187" s="18"/>
      <c r="B187" s="1" t="s">
        <v>153</v>
      </c>
      <c r="C187" s="23">
        <f>(B45-C45)+B79</f>
        <v>13781</v>
      </c>
      <c r="D187" s="23">
        <f>(C45-D45)+C80</f>
        <v>10580</v>
      </c>
      <c r="E187" s="23">
        <f>D45-37378</f>
        <v>-612</v>
      </c>
    </row>
    <row r="188" spans="1:9" x14ac:dyDescent="0.2">
      <c r="A188" s="18">
        <f>+A179+1</f>
        <v>4</v>
      </c>
      <c r="B188" s="17" t="s">
        <v>124</v>
      </c>
    </row>
    <row r="189" spans="1:9" x14ac:dyDescent="0.2">
      <c r="A189" s="18">
        <f>+A188+0.1</f>
        <v>4.0999999999999996</v>
      </c>
      <c r="B189" s="1" t="s">
        <v>125</v>
      </c>
      <c r="C189">
        <f>B8/B48</f>
        <v>1.1178523337727317</v>
      </c>
      <c r="D189">
        <f>C8/C48</f>
        <v>1.0422077367080529</v>
      </c>
      <c r="E189">
        <f>D8/D48</f>
        <v>0.84756150274168851</v>
      </c>
    </row>
    <row r="190" spans="1:9" x14ac:dyDescent="0.2">
      <c r="A190" s="18">
        <f t="shared" ref="A190:A192" si="25">+A189+0.1</f>
        <v>4.1999999999999993</v>
      </c>
      <c r="B190" s="1" t="s">
        <v>126</v>
      </c>
      <c r="C190">
        <f>B8/B45</f>
        <v>9.3626801529073767</v>
      </c>
      <c r="D190">
        <f>C8/C45</f>
        <v>9.2752789046653152</v>
      </c>
      <c r="E190">
        <f>D8/D45</f>
        <v>7.4665451776097482</v>
      </c>
    </row>
    <row r="191" spans="1:9" x14ac:dyDescent="0.2">
      <c r="A191" s="18">
        <f t="shared" si="25"/>
        <v>4.2999999999999989</v>
      </c>
      <c r="B191" s="1" t="s">
        <v>127</v>
      </c>
      <c r="C191">
        <f>B12/B39</f>
        <v>45.197331176708452</v>
      </c>
      <c r="D191">
        <f>C12/C39</f>
        <v>32.367933130699086</v>
      </c>
      <c r="E191">
        <f>D12/D39</f>
        <v>41.753016498399411</v>
      </c>
    </row>
    <row r="192" spans="1:9" x14ac:dyDescent="0.2">
      <c r="A192" s="18">
        <f t="shared" si="25"/>
        <v>4.3999999999999986</v>
      </c>
      <c r="B192" s="1" t="s">
        <v>128</v>
      </c>
      <c r="C192">
        <f>(B22/B48)*100</f>
        <v>28.292440929256852</v>
      </c>
      <c r="D192">
        <f>(C22/C48)*100</f>
        <v>26.974205275183614</v>
      </c>
      <c r="E192">
        <f>(D22/D48)*100</f>
        <v>17.725571802598431</v>
      </c>
    </row>
    <row r="193" spans="1:9" x14ac:dyDescent="0.2">
      <c r="A193" s="18"/>
    </row>
    <row r="194" spans="1:9" x14ac:dyDescent="0.2">
      <c r="A194" s="18">
        <f>+A188+1</f>
        <v>5</v>
      </c>
      <c r="B194" s="17" t="s">
        <v>129</v>
      </c>
    </row>
    <row r="195" spans="1:9" x14ac:dyDescent="0.2">
      <c r="A195" s="18">
        <f>+A194+0.1</f>
        <v>5.0999999999999996</v>
      </c>
      <c r="B195" s="1" t="s">
        <v>130</v>
      </c>
      <c r="C195">
        <f>137.38/6.11</f>
        <v>22.48445171849427</v>
      </c>
      <c r="D195">
        <f>139.88/5.61</f>
        <v>24.934046345811048</v>
      </c>
      <c r="E195">
        <f>113.75/3.28</f>
        <v>34.679878048780488</v>
      </c>
    </row>
    <row r="196" spans="1:9" x14ac:dyDescent="0.2">
      <c r="A196" s="18">
        <f t="shared" ref="A196:A199" si="26">+A195+0.1</f>
        <v>5.1999999999999993</v>
      </c>
      <c r="B196" s="3" t="s">
        <v>131</v>
      </c>
      <c r="C196">
        <f>B25</f>
        <v>6.11</v>
      </c>
      <c r="D196">
        <f>C25</f>
        <v>5.61</v>
      </c>
      <c r="E196">
        <f>D25</f>
        <v>3.28</v>
      </c>
    </row>
    <row r="197" spans="1:9" x14ac:dyDescent="0.2">
      <c r="A197" s="18">
        <f t="shared" si="26"/>
        <v>5.2999999999999989</v>
      </c>
      <c r="B197" s="1" t="s">
        <v>132</v>
      </c>
      <c r="C197">
        <f>137.38/3.18</f>
        <v>43.201257861635213</v>
      </c>
      <c r="D197">
        <f>139.88/3.84</f>
        <v>36.427083333333336</v>
      </c>
      <c r="E197">
        <f>113.75/3.85</f>
        <v>29.545454545454543</v>
      </c>
    </row>
    <row r="198" spans="1:9" x14ac:dyDescent="0.2">
      <c r="A198" s="18">
        <f t="shared" si="26"/>
        <v>5.3999999999999986</v>
      </c>
      <c r="B198" s="3" t="s">
        <v>133</v>
      </c>
      <c r="C198">
        <v>3.18</v>
      </c>
      <c r="D198">
        <v>3.84</v>
      </c>
      <c r="E198">
        <v>3.85</v>
      </c>
    </row>
    <row r="199" spans="1:9" x14ac:dyDescent="0.2">
      <c r="A199" s="18">
        <f t="shared" si="26"/>
        <v>5.4999999999999982</v>
      </c>
      <c r="B199" s="1" t="s">
        <v>134</v>
      </c>
      <c r="C199" s="26">
        <f>C200/C196</f>
        <v>-397.53991872945801</v>
      </c>
      <c r="D199" s="26">
        <f>D200/D196</f>
        <v>-459.6769837411548</v>
      </c>
      <c r="E199" s="26">
        <f>E200/E196</f>
        <v>-1308.8377453896492</v>
      </c>
    </row>
    <row r="200" spans="1:9" x14ac:dyDescent="0.2">
      <c r="A200" s="18"/>
      <c r="B200" s="3" t="s">
        <v>135</v>
      </c>
      <c r="C200" s="26">
        <f>B102/B25</f>
        <v>-2428.9689034369885</v>
      </c>
      <c r="D200" s="26">
        <f>C102/C25</f>
        <v>-2578.7878787878785</v>
      </c>
      <c r="E200" s="26">
        <f>D102/D25</f>
        <v>-4292.9878048780492</v>
      </c>
    </row>
    <row r="201" spans="1:9" x14ac:dyDescent="0.2">
      <c r="A201" s="18">
        <f>+A199+0.1</f>
        <v>5.5999999999999979</v>
      </c>
      <c r="B201" s="1" t="s">
        <v>136</v>
      </c>
      <c r="C201" s="26">
        <f>B102/175.46</f>
        <v>-84.583380827539031</v>
      </c>
      <c r="D201" s="26">
        <f>C102/175.46</f>
        <v>-82.451840875413197</v>
      </c>
      <c r="E201" s="26">
        <f>D102/175.46</f>
        <v>-80.251909267069408</v>
      </c>
    </row>
    <row r="202" spans="1:9" x14ac:dyDescent="0.2">
      <c r="A202" s="18">
        <f t="shared" ref="A202:A205" si="27">+A200+0.1</f>
        <v>0.1</v>
      </c>
      <c r="B202" s="1" t="s">
        <v>137</v>
      </c>
      <c r="C202">
        <f>B22/B68*100</f>
        <v>196.95887275023682</v>
      </c>
      <c r="D202">
        <f>C22/C68*100</f>
        <v>150.07132667617688</v>
      </c>
      <c r="E202">
        <f>D22/D68*100</f>
        <v>87.866358530127485</v>
      </c>
      <c r="G202" t="s">
        <v>164</v>
      </c>
      <c r="H202">
        <v>2021</v>
      </c>
      <c r="I202">
        <v>2020</v>
      </c>
    </row>
    <row r="203" spans="1:9" x14ac:dyDescent="0.2">
      <c r="A203" s="18">
        <f t="shared" si="27"/>
        <v>5.6999999999999975</v>
      </c>
      <c r="B203" s="1" t="s">
        <v>138</v>
      </c>
      <c r="C203">
        <f>C176/(B48-B56)</f>
        <v>0.60087134570590572</v>
      </c>
      <c r="D203">
        <f>D176/(C48-C56)</f>
        <v>0.48309913489209433</v>
      </c>
      <c r="E203">
        <f>E176/(D48-D56)</f>
        <v>0.30338312829525482</v>
      </c>
      <c r="G203">
        <f>B25*137.39</f>
        <v>839.4529</v>
      </c>
      <c r="H203">
        <f>C25*139.88</f>
        <v>784.72680000000003</v>
      </c>
      <c r="I203">
        <f>D25*113.75</f>
        <v>373.09999999999997</v>
      </c>
    </row>
    <row r="204" spans="1:9" x14ac:dyDescent="0.2">
      <c r="A204" s="18">
        <f t="shared" si="27"/>
        <v>0.2</v>
      </c>
      <c r="B204" s="1" t="s">
        <v>128</v>
      </c>
      <c r="C204">
        <f>B76/B48*100</f>
        <v>28.292440929256852</v>
      </c>
      <c r="D204">
        <f>C76/C48*100</f>
        <v>26.974205275183614</v>
      </c>
      <c r="E204">
        <f>D76/D48*100</f>
        <v>17.725571802598431</v>
      </c>
    </row>
    <row r="205" spans="1:9" x14ac:dyDescent="0.2">
      <c r="A205" s="18">
        <f t="shared" si="27"/>
        <v>5.7999999999999972</v>
      </c>
      <c r="B205" s="1" t="s">
        <v>139</v>
      </c>
      <c r="C205">
        <f>C206/C174</f>
        <v>0.84029885553197847</v>
      </c>
      <c r="D205">
        <f>D206/D174</f>
        <v>0.85121993795380635</v>
      </c>
      <c r="E205" s="23">
        <f>E206/E174</f>
        <v>1.0945529064956558</v>
      </c>
    </row>
    <row r="206" spans="1:9" x14ac:dyDescent="0.2">
      <c r="A206" s="18"/>
      <c r="B206" s="3" t="s">
        <v>140</v>
      </c>
      <c r="C206" s="26">
        <f>G203+132500-B36</f>
        <v>109693.4529</v>
      </c>
      <c r="D206" s="26">
        <f>H203+136500-C36</f>
        <v>102344.7268</v>
      </c>
      <c r="E206" s="26">
        <f>I203+122300-D36</f>
        <v>84657.1</v>
      </c>
    </row>
    <row r="210" spans="2:5" x14ac:dyDescent="0.2">
      <c r="B210" t="s">
        <v>154</v>
      </c>
      <c r="C210">
        <f>(C187/B8)*100</f>
        <v>3.4948063541011543</v>
      </c>
      <c r="D210">
        <f>(D187/C8)*100</f>
        <v>2.8921564607440331</v>
      </c>
      <c r="E210">
        <f>(E187/D8)*100</f>
        <v>-0.22293863723293808</v>
      </c>
    </row>
    <row r="211" spans="2:5" x14ac:dyDescent="0.2">
      <c r="B211" t="s">
        <v>165</v>
      </c>
      <c r="C211">
        <f>(C187/B45)*100</f>
        <v>32.720754089797474</v>
      </c>
      <c r="D211">
        <f>(D187/C45)*100</f>
        <v>26.825557809330629</v>
      </c>
      <c r="E211">
        <f>(E187/D45)*100</f>
        <v>-1.6645814067344828</v>
      </c>
    </row>
    <row r="214" spans="2:5" x14ac:dyDescent="0.2">
      <c r="B214" t="s">
        <v>155</v>
      </c>
    </row>
    <row r="215" spans="2:5" x14ac:dyDescent="0.2">
      <c r="B215" t="s">
        <v>156</v>
      </c>
      <c r="C215">
        <f>(B12/B8)*100</f>
        <v>56.690369438639912</v>
      </c>
      <c r="D215">
        <f>(C12/C8)*100</f>
        <v>58.220640374832222</v>
      </c>
      <c r="E215">
        <f>(D12/D8)*100</f>
        <v>61.76675227218913</v>
      </c>
    </row>
    <row r="216" spans="2:5" x14ac:dyDescent="0.2">
      <c r="B216" t="s">
        <v>157</v>
      </c>
      <c r="C216">
        <f>(B13/B8)*100</f>
        <v>43.309630561360088</v>
      </c>
      <c r="D216">
        <f>(C13/C8)*100</f>
        <v>41.779359625167778</v>
      </c>
      <c r="E216">
        <f>(D13/D8)*100</f>
        <v>38.233247727810863</v>
      </c>
    </row>
    <row r="217" spans="2:5" x14ac:dyDescent="0.2">
      <c r="B217" t="s">
        <v>159</v>
      </c>
    </row>
    <row r="219" spans="2:5" x14ac:dyDescent="0.2">
      <c r="B219" t="s">
        <v>160</v>
      </c>
      <c r="C219">
        <f>(B15/B8)*100</f>
        <v>6.6571483637986653</v>
      </c>
      <c r="D219">
        <f>(C15/C8)*100</f>
        <v>5.9904269074427923</v>
      </c>
      <c r="E219">
        <f>(D15/D8)*100</f>
        <v>6.8309564140393064</v>
      </c>
    </row>
    <row r="220" spans="2:5" x14ac:dyDescent="0.2">
      <c r="B220" t="s">
        <v>161</v>
      </c>
      <c r="C220">
        <f>(B16/B8)*100</f>
        <v>6.3637378020328264</v>
      </c>
      <c r="D220">
        <f>(C16/C8)*100</f>
        <v>6.0065551901633878</v>
      </c>
      <c r="E220">
        <f>(D16/D8)*100</f>
        <v>7.254976959364698</v>
      </c>
    </row>
    <row r="222" spans="2:5" x14ac:dyDescent="0.2">
      <c r="B222" t="s">
        <v>158</v>
      </c>
      <c r="C222">
        <f>(B18/B8)*100</f>
        <v>30.288744395528592</v>
      </c>
      <c r="D222">
        <f>(C18/C8)*100</f>
        <v>29.782377527561593</v>
      </c>
      <c r="E222">
        <f>(D18/D8)*100</f>
        <v>24.147314354406863</v>
      </c>
    </row>
    <row r="223" spans="2:5" x14ac:dyDescent="0.2">
      <c r="B223" t="s">
        <v>162</v>
      </c>
      <c r="C223">
        <f>(B22/B8)*100</f>
        <v>25.309640705199733</v>
      </c>
      <c r="D223">
        <f>(C22/C8)*100</f>
        <v>25.881793355694239</v>
      </c>
      <c r="E223">
        <f>(D22/D8)*100</f>
        <v>20.913611278072235</v>
      </c>
    </row>
  </sheetData>
  <mergeCells count="7">
    <mergeCell ref="C157:E157"/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14" workbookViewId="0">
      <selection activeCell="D51" sqref="B1:E5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4" max="4" width="8.83203125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30" t="s">
        <v>23</v>
      </c>
      <c r="D2" s="30"/>
      <c r="E2" s="30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25" t="s">
        <v>100</v>
      </c>
    </row>
    <row r="6" spans="1:10" x14ac:dyDescent="0.2">
      <c r="A6" s="18">
        <f t="shared" ref="A6:A13" si="0">+A5+0.1</f>
        <v>1.2000000000000002</v>
      </c>
      <c r="B6" s="1" t="s">
        <v>101</v>
      </c>
    </row>
    <row r="7" spans="1:10" x14ac:dyDescent="0.2">
      <c r="A7" s="18">
        <f t="shared" si="0"/>
        <v>1.3000000000000003</v>
      </c>
      <c r="B7" s="25" t="s">
        <v>102</v>
      </c>
      <c r="D7" s="7"/>
    </row>
    <row r="8" spans="1:10" x14ac:dyDescent="0.2">
      <c r="A8" s="18">
        <f t="shared" si="0"/>
        <v>1.4000000000000004</v>
      </c>
      <c r="B8" s="1" t="s">
        <v>103</v>
      </c>
    </row>
    <row r="9" spans="1:10" x14ac:dyDescent="0.2">
      <c r="A9" s="18">
        <f t="shared" si="0"/>
        <v>1.5000000000000004</v>
      </c>
      <c r="B9" s="1" t="s">
        <v>104</v>
      </c>
    </row>
    <row r="10" spans="1:10" x14ac:dyDescent="0.2">
      <c r="A10" s="18">
        <f t="shared" si="0"/>
        <v>1.6000000000000005</v>
      </c>
      <c r="B10" s="1" t="s">
        <v>105</v>
      </c>
    </row>
    <row r="11" spans="1:10" x14ac:dyDescent="0.2">
      <c r="A11" s="18">
        <f t="shared" si="0"/>
        <v>1.7000000000000006</v>
      </c>
      <c r="B11" s="1" t="s">
        <v>106</v>
      </c>
    </row>
    <row r="12" spans="1:10" x14ac:dyDescent="0.2">
      <c r="A12" s="18">
        <f t="shared" si="0"/>
        <v>1.8000000000000007</v>
      </c>
      <c r="B12" s="1" t="s">
        <v>107</v>
      </c>
    </row>
    <row r="13" spans="1:10" x14ac:dyDescent="0.2">
      <c r="A13" s="18">
        <f t="shared" si="0"/>
        <v>1.9000000000000008</v>
      </c>
      <c r="B13" s="1" t="s">
        <v>108</v>
      </c>
    </row>
    <row r="14" spans="1:10" x14ac:dyDescent="0.2">
      <c r="A14" s="18"/>
      <c r="B14" s="3" t="s">
        <v>109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2" x14ac:dyDescent="0.2">
      <c r="A17" s="18">
        <f>+A16+0.1</f>
        <v>2.1</v>
      </c>
      <c r="B17" s="1" t="s">
        <v>9</v>
      </c>
    </row>
    <row r="18" spans="1:2" x14ac:dyDescent="0.2">
      <c r="A18" s="18">
        <f>+A17+0.1</f>
        <v>2.2000000000000002</v>
      </c>
      <c r="B18" s="1" t="s">
        <v>111</v>
      </c>
    </row>
    <row r="19" spans="1:2" x14ac:dyDescent="0.2">
      <c r="A19" s="18"/>
      <c r="B19" s="3" t="s">
        <v>112</v>
      </c>
    </row>
    <row r="20" spans="1:2" x14ac:dyDescent="0.2">
      <c r="A20" s="18">
        <f>+A18+0.1</f>
        <v>2.3000000000000003</v>
      </c>
      <c r="B20" s="1" t="s">
        <v>113</v>
      </c>
    </row>
    <row r="21" spans="1:2" x14ac:dyDescent="0.2">
      <c r="A21" s="18"/>
      <c r="B21" s="3" t="s">
        <v>114</v>
      </c>
    </row>
    <row r="22" spans="1:2" x14ac:dyDescent="0.2">
      <c r="A22" s="18">
        <f>+A20+0.1</f>
        <v>2.4000000000000004</v>
      </c>
      <c r="B22" s="1" t="s">
        <v>115</v>
      </c>
    </row>
    <row r="23" spans="1:2" x14ac:dyDescent="0.2">
      <c r="A23" s="18"/>
    </row>
    <row r="24" spans="1:2" x14ac:dyDescent="0.2">
      <c r="A24" s="18">
        <f>+A16+1</f>
        <v>3</v>
      </c>
      <c r="B24" s="7" t="s">
        <v>116</v>
      </c>
    </row>
    <row r="25" spans="1:2" x14ac:dyDescent="0.2">
      <c r="A25" s="18">
        <f>+A24+0.1</f>
        <v>3.1</v>
      </c>
      <c r="B25" s="1" t="s">
        <v>117</v>
      </c>
    </row>
    <row r="26" spans="1:2" x14ac:dyDescent="0.2">
      <c r="A26" s="18">
        <f t="shared" ref="A26:A30" si="1">+A25+0.1</f>
        <v>3.2</v>
      </c>
      <c r="B26" s="1" t="s">
        <v>118</v>
      </c>
    </row>
    <row r="27" spans="1:2" x14ac:dyDescent="0.2">
      <c r="A27" s="18">
        <f t="shared" si="1"/>
        <v>3.3000000000000003</v>
      </c>
      <c r="B27" s="1" t="s">
        <v>119</v>
      </c>
    </row>
    <row r="28" spans="1:2" x14ac:dyDescent="0.2">
      <c r="A28" s="18">
        <f t="shared" si="1"/>
        <v>3.4000000000000004</v>
      </c>
      <c r="B28" s="1" t="s">
        <v>120</v>
      </c>
    </row>
    <row r="29" spans="1:2" x14ac:dyDescent="0.2">
      <c r="A29" s="18">
        <f t="shared" si="1"/>
        <v>3.5000000000000004</v>
      </c>
      <c r="B29" s="1" t="s">
        <v>121</v>
      </c>
    </row>
    <row r="30" spans="1:2" x14ac:dyDescent="0.2">
      <c r="A30" s="18">
        <f t="shared" si="1"/>
        <v>3.6000000000000005</v>
      </c>
      <c r="B30" s="1" t="s">
        <v>122</v>
      </c>
    </row>
    <row r="31" spans="1:2" x14ac:dyDescent="0.2">
      <c r="A31" s="18"/>
      <c r="B31" s="3" t="s">
        <v>123</v>
      </c>
    </row>
    <row r="32" spans="1:2" x14ac:dyDescent="0.2">
      <c r="A32" s="18"/>
    </row>
    <row r="33" spans="1:2" x14ac:dyDescent="0.2">
      <c r="A33" s="18">
        <f>+A24+1</f>
        <v>4</v>
      </c>
      <c r="B33" s="17" t="s">
        <v>124</v>
      </c>
    </row>
    <row r="34" spans="1:2" x14ac:dyDescent="0.2">
      <c r="A34" s="18">
        <f>+A33+0.1</f>
        <v>4.0999999999999996</v>
      </c>
      <c r="B34" s="1" t="s">
        <v>125</v>
      </c>
    </row>
    <row r="35" spans="1:2" x14ac:dyDescent="0.2">
      <c r="A35" s="18">
        <f t="shared" ref="A35:A37" si="2">+A34+0.1</f>
        <v>4.1999999999999993</v>
      </c>
      <c r="B35" s="1" t="s">
        <v>126</v>
      </c>
    </row>
    <row r="36" spans="1:2" x14ac:dyDescent="0.2">
      <c r="A36" s="18">
        <f t="shared" si="2"/>
        <v>4.2999999999999989</v>
      </c>
      <c r="B36" s="1" t="s">
        <v>127</v>
      </c>
    </row>
    <row r="37" spans="1:2" x14ac:dyDescent="0.2">
      <c r="A37" s="18">
        <f t="shared" si="2"/>
        <v>4.3999999999999986</v>
      </c>
      <c r="B37" s="1" t="s">
        <v>128</v>
      </c>
    </row>
    <row r="38" spans="1:2" x14ac:dyDescent="0.2">
      <c r="A38" s="18"/>
    </row>
    <row r="39" spans="1:2" x14ac:dyDescent="0.2">
      <c r="A39" s="18">
        <f>+A33+1</f>
        <v>5</v>
      </c>
      <c r="B39" s="17" t="s">
        <v>129</v>
      </c>
    </row>
    <row r="40" spans="1:2" x14ac:dyDescent="0.2">
      <c r="A40" s="18">
        <f>+A39+0.1</f>
        <v>5.0999999999999996</v>
      </c>
      <c r="B40" s="1" t="s">
        <v>130</v>
      </c>
    </row>
    <row r="41" spans="1:2" x14ac:dyDescent="0.2">
      <c r="A41" s="18">
        <f t="shared" ref="A41:A44" si="3">+A40+0.1</f>
        <v>5.1999999999999993</v>
      </c>
      <c r="B41" s="3" t="s">
        <v>131</v>
      </c>
    </row>
    <row r="42" spans="1:2" x14ac:dyDescent="0.2">
      <c r="A42" s="18">
        <f t="shared" si="3"/>
        <v>5.2999999999999989</v>
      </c>
      <c r="B42" s="1" t="s">
        <v>132</v>
      </c>
    </row>
    <row r="43" spans="1:2" x14ac:dyDescent="0.2">
      <c r="A43" s="18">
        <f t="shared" si="3"/>
        <v>5.3999999999999986</v>
      </c>
      <c r="B43" s="3" t="s">
        <v>133</v>
      </c>
    </row>
    <row r="44" spans="1:2" x14ac:dyDescent="0.2">
      <c r="A44" s="18">
        <f t="shared" si="3"/>
        <v>5.4999999999999982</v>
      </c>
      <c r="B44" s="1" t="s">
        <v>134</v>
      </c>
    </row>
    <row r="45" spans="1:2" x14ac:dyDescent="0.2">
      <c r="A45" s="18"/>
      <c r="B45" s="3" t="s">
        <v>135</v>
      </c>
    </row>
    <row r="46" spans="1:2" x14ac:dyDescent="0.2">
      <c r="A46" s="18">
        <f>+A44+0.1</f>
        <v>5.5999999999999979</v>
      </c>
      <c r="B46" s="1" t="s">
        <v>136</v>
      </c>
    </row>
    <row r="47" spans="1:2" x14ac:dyDescent="0.2">
      <c r="A47" s="18">
        <f t="shared" ref="A47:A50" si="4">+A45+0.1</f>
        <v>0.1</v>
      </c>
      <c r="B47" s="1" t="s">
        <v>137</v>
      </c>
    </row>
    <row r="48" spans="1:2" x14ac:dyDescent="0.2">
      <c r="A48" s="18">
        <f t="shared" si="4"/>
        <v>5.6999999999999975</v>
      </c>
      <c r="B48" s="1" t="s">
        <v>138</v>
      </c>
    </row>
    <row r="49" spans="1:2" x14ac:dyDescent="0.2">
      <c r="A49" s="18">
        <f t="shared" si="4"/>
        <v>0.2</v>
      </c>
      <c r="B49" s="1" t="s">
        <v>128</v>
      </c>
    </row>
    <row r="50" spans="1:2" x14ac:dyDescent="0.2">
      <c r="A50" s="18">
        <f t="shared" si="4"/>
        <v>5.7999999999999972</v>
      </c>
      <c r="B50" s="1" t="s">
        <v>139</v>
      </c>
    </row>
    <row r="51" spans="1:2" x14ac:dyDescent="0.2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Zainab anwar</cp:lastModifiedBy>
  <dcterms:created xsi:type="dcterms:W3CDTF">2020-05-18T16:32:37Z</dcterms:created>
  <dcterms:modified xsi:type="dcterms:W3CDTF">2023-11-20T11:37:55Z</dcterms:modified>
</cp:coreProperties>
</file>