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<sst xmlns="http://schemas.openxmlformats.org/spreadsheetml/2006/main" count="245" uniqueCount="185">
  <si>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</si>
  <si>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</si>
  <si>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</si>
  <si>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</si>
  <si>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</si>
  <si>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</si>
  <si>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</si>
  <si>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</si>
  <si>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</si>
  <si>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</si>
  <si>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</si>
  <si>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</si>
  <si>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</si>
  <si>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</si>
  <si>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</si>
  <si>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</si>
  <si>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</si>
  <si>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</si>
  <si>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</si>
  <si>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</si>
  <si>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</si>
  <si>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</si>
  <si>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</si>
  <si>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</si>
  <si>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</si>
  <si>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</si>
  <si>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Capex </t>
  </si>
  <si>
    <t xml:space="preserve">Products</t>
  </si>
  <si>
    <t xml:space="preserve">EBITDA</t>
  </si>
  <si>
    <t xml:space="preserve">Services</t>
  </si>
  <si>
    <t xml:space="preserve">EBIT</t>
  </si>
  <si>
    <t xml:space="preserve">Total net sales</t>
  </si>
  <si>
    <t xml:space="preserve">Share price</t>
  </si>
  <si>
    <t xml:space="preserve">Cost of sales:</t>
  </si>
  <si>
    <t xml:space="preserve">Total capitalization</t>
  </si>
  <si>
    <t xml:space="preserve">Net Working Capital =</t>
  </si>
  <si>
    <t xml:space="preserve">Total cost of sales</t>
  </si>
  <si>
    <t xml:space="preserve">                         Change:</t>
  </si>
  <si>
    <t xml:space="preserve">Gross margin</t>
  </si>
  <si>
    <t xml:space="preserve">Net Borrowing</t>
  </si>
  <si>
    <t xml:space="preserve">Operating expenses:</t>
  </si>
  <si>
    <t xml:space="preserve">Research and development</t>
  </si>
  <si>
    <t xml:space="preserve">DOA</t>
  </si>
  <si>
    <t xml:space="preserve">Selling, general and administrative</t>
  </si>
  <si>
    <t xml:space="preserve">Inventories Average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</si>
  <si>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</si>
  <si>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</si>
  <si>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</si>
  <si>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</si>
  <si>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Non cash charges</t>
  </si>
  <si>
    <t xml:space="preserve">Net income</t>
  </si>
  <si>
    <t xml:space="preserve">Capital employed</t>
  </si>
  <si>
    <t xml:space="preserve">Earnings per share:</t>
  </si>
  <si>
    <t xml:space="preserve">Basic</t>
  </si>
  <si>
    <t xml:space="preserve">Dividend per share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</si>
  <si>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</si>
  <si>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</si>
  <si>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</si>
  <si>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</si>
  <si>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</si>
  <si>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</si>
  <si>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</si>
  <si>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</si>
  <si>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</si>
  <si>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</si>
  <si>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</si>
  <si>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</si>
  <si>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</si>
  <si>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</si>
  <si>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</si>
  <si>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</si>
  <si>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</si>
  <si>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</si>
  <si>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</si>
  <si>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</si>
  <si>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</si>
  <si>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</si>
  <si>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</si>
  <si>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</si>
  <si>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</si>
  <si>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</si>
  <si>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</si>
  <si>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</si>
  <si>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</si>
  <si>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</si>
  <si>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</si>
  <si>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</si>
  <si>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</si>
  <si>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</si>
  <si>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</si>
  <si>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</si>
  <si>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</si>
  <si>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</si>
  <si>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</si>
  <si>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</si>
  <si>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</si>
  <si>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</si>
  <si>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</si>
  <si>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</si>
  <si>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</si>
  <si>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</si>
  <si>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</si>
  <si>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</si>
  <si>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</si>
  <si>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</si>
  <si>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</si>
  <si>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</si>
  <si>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</si>
  <si>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</si>
  <si>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</si>
  <si>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</si>
  <si>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</si>
  <si>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</si>
  <si>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</si>
  <si>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</si>
  <si>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</si>
  <si>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</si>
  <si>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</si>
  <si>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</si>
  <si>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</si>
  <si>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</si>
  <si>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Feedback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</si>
  <si>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</si>
  <si>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</si>
  <si>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</si>
  <si>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</si>
  <si>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</si>
  <si>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Current Assets / Daily Operational Expenses where Daily Operational Expenses = (Annual Operating Expenses - Noncash Charges) / 365</t>
  </si>
  <si>
    <t xml:space="preserve">Inventory Days</t>
  </si>
  <si>
    <t xml:space="preserve">Inventory / COGS x 365, you have done this on cell J16 and have done it again here in the formula/</t>
  </si>
  <si>
    <t xml:space="preserve">Payable Days</t>
  </si>
  <si>
    <t xml:space="preserve">(Accounts Payable / COGS) x 365, change brackets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</si>
  <si>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</si>
  <si>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</si>
  <si>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</si>
  <si>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</si>
  <si>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</si>
  <si>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Gross profit/Sales revenue</t>
  </si>
  <si>
    <t xml:space="preserve">EBITDA margin</t>
  </si>
  <si>
    <t xml:space="preserve">Should be linked to operating income, not the income before tax and add D&amp;A to that</t>
  </si>
  <si>
    <t xml:space="preserve">      BITDA</t>
  </si>
  <si>
    <t xml:space="preserve">EBIT margin</t>
  </si>
  <si>
    <t xml:space="preserve">Should be linked to operating income, not the income before tax</t>
  </si>
  <si>
    <t xml:space="preserve">Net margin</t>
  </si>
  <si>
    <t xml:space="preserve">Solvency/ debt management</t>
  </si>
  <si>
    <t xml:space="preserve">Debt to equity (D/E)</t>
  </si>
  <si>
    <t xml:space="preserve">Include only term debt for Debt figure, since differed revenue is not an actual form of capital</t>
  </si>
  <si>
    <t xml:space="preserve">Debt to total assets</t>
  </si>
  <si>
    <t xml:space="preserve">Long-term debt to capital</t>
  </si>
  <si>
    <t xml:space="preserve">Include only term debt for Debt figure, since differed revenue is not an actual form of capital. Capital employed = Term debt + Total shareholder equity</t>
  </si>
  <si>
    <t xml:space="preserve">Times interest earned</t>
  </si>
  <si>
    <t xml:space="preserve">EBIT / Interest Expense</t>
  </si>
  <si>
    <t xml:space="preserve">Debt coverage</t>
  </si>
  <si>
    <t xml:space="preserve">EBIT/ (Interest + Debt repayment), interest can be found at the bottom of cash flow, debt repayment can be found in the cash flow statement</t>
  </si>
  <si>
    <t xml:space="preserve">Free cash flow (FCFE) per share</t>
  </si>
  <si>
    <t xml:space="preserve">FCFE</t>
  </si>
  <si>
    <t xml:space="preserve">Cash flow from operation - Capex + Net debt issuance (capex and debt issuance can be found in cash flow)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</si>
  <si>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</si>
  <si>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</si>
  <si>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</si>
  <si>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</si>
  <si>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</si>
  <si>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</si>
  <si>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</si>
  <si>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</si>
  <si>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Link to diluted EPS</t>
  </si>
  <si>
    <t xml:space="preserve">Price to book value (PBV)</t>
  </si>
  <si>
    <t xml:space="preserve">Book value per share (BV)</t>
  </si>
  <si>
    <t xml:space="preserve">Total shareholder equity/Diluted number of share *1000</t>
  </si>
  <si>
    <t xml:space="preserve">Dividend payout ratio</t>
  </si>
  <si>
    <t xml:space="preserve">DPS/EPS</t>
  </si>
  <si>
    <t xml:space="preserve">Dividends paid (can be found in cash flow)/Diluted number of shares</t>
  </si>
  <si>
    <t xml:space="preserve">Dividend yield</t>
  </si>
  <si>
    <t xml:space="preserve">DPS/Share price</t>
  </si>
  <si>
    <t xml:space="preserve">Return on equity (ROE)</t>
  </si>
  <si>
    <t xml:space="preserve">Return on capital employed (ROCE)</t>
  </si>
  <si>
    <t xml:space="preserve"> Capital employed = Term debt + Total shareholder equity</t>
  </si>
  <si>
    <t xml:space="preserve">Enterprise value to EBITDA (EV/EBITDA)</t>
  </si>
  <si>
    <t xml:space="preserve">Enterprise value (EV)</t>
  </si>
  <si>
    <t xml:space="preserve">Market Cap + Term Debt - (Cash + Cash Equivalents)</t>
  </si>
  <si>
    <t xml:space="preserve">Growth rates for the following:</t>
  </si>
  <si>
    <t xml:space="preserve">Calculate for year 2021 as well</t>
  </si>
  <si>
    <t xml:space="preserve">Margins/ as a % of net sales for the following:</t>
  </si>
  <si>
    <t xml:space="preserve">   Capex </t>
  </si>
  <si>
    <t xml:space="preserve">Link capex from Cash flow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</si>
</sst>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%"/>
    <numFmt numFmtId="166" formatCode="0.00000000000000000"/>
    <numFmt numFmtId="167" formatCode="_(* #,##0_);_(* \(#,##0\);_(* \-??_);_(@_)"/>
    <numFmt numFmtId="168" formatCode="_(* #,##0.00_);_(* \(#,##0.00\);_(* \-??_);_(@_)"/>
    <numFmt numFmtId="169" formatCode="General"/>
    <numFmt numFmtId="170" formatCode="#,##0"/>
    <numFmt numFmtId="171" formatCode="0.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81D41A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  <fill>
      <patternFill patternType="solid">
        <fgColor rgb="FF81D41A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3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04.56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3" t="s">
        <v>1</v>
      </c>
    </row>
    <row r="4" customFormat="false" ht="14.25" hidden="false" customHeight="false" outlineLevel="0" collapsed="false">
      <c r="A4" s="4" t="s">
        <v>2</v>
      </c>
    </row>
    <row r="5" customFormat="false" ht="14.25" hidden="false" customHeight="false" outlineLevel="0" collapsed="false">
      <c r="A5" s="3" t="s">
        <v>3</v>
      </c>
    </row>
    <row r="6" customFormat="false" ht="14.25" hidden="false" customHeight="false" outlineLevel="0" collapsed="false">
      <c r="A6" s="5" t="s">
        <v>4</v>
      </c>
    </row>
    <row r="7" customFormat="false" ht="14.25" hidden="false" customHeight="false" outlineLevel="0" collapsed="false">
      <c r="A7" s="5"/>
    </row>
    <row r="8" customFormat="false" ht="14.25" hidden="false" customHeight="false" outlineLevel="0" collapsed="false">
      <c r="A8" s="6" t="s">
        <v>5</v>
      </c>
    </row>
    <row r="9" customFormat="false" ht="14.25" hidden="false" customHeight="false" outlineLevel="0" collapsed="false">
      <c r="A9" s="5" t="s">
        <v>6</v>
      </c>
    </row>
    <row r="10" customFormat="false" ht="14.25" hidden="false" customHeight="false" outlineLevel="0" collapsed="false">
      <c r="A10" s="5" t="s">
        <v>7</v>
      </c>
    </row>
    <row r="11" customFormat="false" ht="14.25" hidden="false" customHeight="false" outlineLevel="0" collapsed="false">
      <c r="A11" s="5" t="s">
        <v>8</v>
      </c>
    </row>
    <row r="12" customFormat="false" ht="14.25" hidden="false" customHeight="false" outlineLevel="0" collapsed="false">
      <c r="A12" s="5" t="s">
        <v>9</v>
      </c>
    </row>
    <row r="13" customFormat="false" ht="14.25" hidden="false" customHeight="false" outlineLevel="0" collapsed="false">
      <c r="A13" s="5"/>
    </row>
    <row r="14" customFormat="false" ht="14.25" hidden="false" customHeight="false" outlineLevel="0" collapsed="false">
      <c r="A14" s="6" t="s">
        <v>10</v>
      </c>
    </row>
    <row r="15" customFormat="false" ht="14.25" hidden="false" customHeight="false" outlineLevel="0" collapsed="false">
      <c r="A15" s="5" t="s">
        <v>11</v>
      </c>
    </row>
    <row r="16" customFormat="false" ht="14.25" hidden="false" customHeight="false" outlineLevel="0" collapsed="false">
      <c r="A16" s="5" t="s">
        <v>7</v>
      </c>
    </row>
    <row r="17" customFormat="false" ht="14.25" hidden="false" customHeight="false" outlineLevel="0" collapsed="false">
      <c r="A17" s="5" t="s">
        <v>8</v>
      </c>
    </row>
    <row r="18" customFormat="false" ht="14.25" hidden="false" customHeight="false" outlineLevel="0" collapsed="false">
      <c r="A18" s="5" t="s">
        <v>12</v>
      </c>
      <c r="B18" s="7" t="n">
        <v>0.153</v>
      </c>
    </row>
    <row r="19" customFormat="false" ht="14.25" hidden="false" customHeight="false" outlineLevel="0" collapsed="false">
      <c r="A19" s="5" t="s">
        <v>13</v>
      </c>
    </row>
    <row r="20" customFormat="false" ht="14.25" hidden="false" customHeight="false" outlineLevel="0" collapsed="false">
      <c r="A20" s="5"/>
    </row>
    <row r="21" customFormat="false" ht="14.25" hidden="false" customHeight="false" outlineLevel="0" collapsed="false">
      <c r="A21" s="6" t="s">
        <v>14</v>
      </c>
    </row>
    <row r="22" customFormat="false" ht="14.25" hidden="false" customHeight="false" outlineLevel="0" collapsed="false">
      <c r="A22" s="5" t="s">
        <v>15</v>
      </c>
    </row>
    <row r="23" customFormat="false" ht="14.25" hidden="false" customHeight="false" outlineLevel="0" collapsed="false">
      <c r="A23" s="5" t="s">
        <v>16</v>
      </c>
    </row>
    <row r="24" customFormat="false" ht="14.25" hidden="false" customHeight="false" outlineLevel="0" collapsed="false">
      <c r="A24" s="5" t="s">
        <v>17</v>
      </c>
    </row>
    <row r="25" customFormat="false" ht="14.25" hidden="false" customHeight="false" outlineLevel="0" collapsed="false">
      <c r="A25" s="5"/>
    </row>
    <row r="26" customFormat="false" ht="14.25" hidden="false" customHeight="false" outlineLevel="0" collapsed="false">
      <c r="A26" s="6" t="s">
        <v>18</v>
      </c>
    </row>
    <row r="27" customFormat="false" ht="14.25" hidden="false" customHeight="false" outlineLevel="0" collapsed="false">
      <c r="A27" s="4" t="s">
        <v>19</v>
      </c>
    </row>
    <row r="29" customFormat="false" ht="14.25" hidden="false" customHeight="false" outlineLevel="0" collapsed="false">
      <c r="A29" s="3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4"/>
  <sheetViews>
    <sheetView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L7" activeCellId="0" sqref="L7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59"/>
    <col collapsed="false" customWidth="true" hidden="false" outlineLevel="0" max="3" min="2" style="1" width="11.56"/>
    <col collapsed="false" customWidth="true" hidden="false" outlineLevel="0" max="4" min="4" style="1" width="11.67"/>
    <col collapsed="false" customWidth="true" hidden="false" outlineLevel="0" max="7" min="7" style="1" width="17.88"/>
  </cols>
  <sheetData>
    <row r="1" customFormat="false" ht="60" hidden="false" customHeight="true" outlineLevel="0" collapsed="false">
      <c r="A1" s="8" t="s">
        <v>21</v>
      </c>
      <c r="B1" s="9" t="s">
        <v>22</v>
      </c>
      <c r="C1" s="9"/>
      <c r="D1" s="9"/>
      <c r="E1" s="9"/>
      <c r="F1" s="9"/>
      <c r="G1" s="9"/>
      <c r="H1" s="9"/>
      <c r="I1" s="9"/>
      <c r="J1" s="9"/>
    </row>
    <row r="2" customFormat="false" ht="14.25" hidden="false" customHeight="false" outlineLevel="0" collapsed="false">
      <c r="A2" s="10" t="s">
        <v>23</v>
      </c>
      <c r="B2" s="10"/>
      <c r="C2" s="10"/>
      <c r="D2" s="10"/>
    </row>
    <row r="3" customFormat="false" ht="14.25" hidden="false" customHeight="false" outlineLevel="0" collapsed="false">
      <c r="B3" s="11" t="s">
        <v>24</v>
      </c>
      <c r="C3" s="11"/>
      <c r="D3" s="11"/>
    </row>
    <row r="4" customFormat="false" ht="14.25" hidden="false" customHeight="false" outlineLevel="0" collapsed="false">
      <c r="B4" s="3" t="n">
        <v>2022</v>
      </c>
      <c r="C4" s="3" t="n">
        <v>2021</v>
      </c>
      <c r="D4" s="3" t="n">
        <v>2020</v>
      </c>
      <c r="H4" s="3" t="n">
        <v>2022</v>
      </c>
      <c r="I4" s="3" t="n">
        <v>2021</v>
      </c>
      <c r="J4" s="3" t="n">
        <v>2020</v>
      </c>
      <c r="K4" s="12"/>
    </row>
    <row r="5" customFormat="false" ht="13.8" hidden="false" customHeight="false" outlineLevel="0" collapsed="false">
      <c r="A5" s="1" t="s">
        <v>25</v>
      </c>
      <c r="G5" s="13" t="s">
        <v>26</v>
      </c>
      <c r="H5" s="14" t="n">
        <f aca="false">B99</f>
        <v>-22354</v>
      </c>
      <c r="I5" s="15" t="n">
        <f aca="false">C99</f>
        <v>-14545</v>
      </c>
      <c r="J5" s="15" t="n">
        <f aca="false">D99</f>
        <v>-4289</v>
      </c>
    </row>
    <row r="6" customFormat="false" ht="13.8" hidden="false" customHeight="false" outlineLevel="0" collapsed="false">
      <c r="A6" s="5" t="s">
        <v>27</v>
      </c>
      <c r="B6" s="16" t="n">
        <v>316199</v>
      </c>
      <c r="C6" s="16" t="n">
        <v>297392</v>
      </c>
      <c r="D6" s="16" t="n">
        <v>220747</v>
      </c>
      <c r="G6" s="13" t="s">
        <v>28</v>
      </c>
      <c r="H6" s="17" t="n">
        <f aca="false">B18+B79</f>
        <v>130541</v>
      </c>
      <c r="I6" s="17" t="n">
        <f aca="false">C18+C79</f>
        <v>120233</v>
      </c>
      <c r="J6" s="17" t="n">
        <f aca="false">D18+D79</f>
        <v>77344</v>
      </c>
    </row>
    <row r="7" customFormat="false" ht="13.8" hidden="false" customHeight="false" outlineLevel="0" collapsed="false">
      <c r="A7" s="5" t="s">
        <v>29</v>
      </c>
      <c r="B7" s="16" t="n">
        <v>78129</v>
      </c>
      <c r="C7" s="16" t="n">
        <v>68425</v>
      </c>
      <c r="D7" s="16" t="n">
        <v>53768</v>
      </c>
      <c r="G7" s="13" t="s">
        <v>30</v>
      </c>
      <c r="H7" s="15" t="n">
        <f aca="false">B18+B19</f>
        <v>119103</v>
      </c>
      <c r="I7" s="15" t="n">
        <f aca="false">C18+C19</f>
        <v>109207</v>
      </c>
      <c r="J7" s="15" t="n">
        <f aca="false">D18+D19</f>
        <v>67091</v>
      </c>
    </row>
    <row r="8" customFormat="false" ht="14.25" hidden="false" customHeight="false" outlineLevel="0" collapsed="false">
      <c r="A8" s="18" t="s">
        <v>31</v>
      </c>
      <c r="B8" s="19" t="n">
        <f aca="false">+B6+B7</f>
        <v>394328</v>
      </c>
      <c r="C8" s="19" t="n">
        <f aca="false">+C6+C7</f>
        <v>365817</v>
      </c>
      <c r="D8" s="19" t="n">
        <f aca="false">+D6+D7</f>
        <v>274515</v>
      </c>
      <c r="G8" s="13" t="s">
        <v>32</v>
      </c>
      <c r="H8" s="17" t="n">
        <v>138.2</v>
      </c>
      <c r="I8" s="17" t="n">
        <v>146.92</v>
      </c>
      <c r="J8" s="17" t="n">
        <v>112.28</v>
      </c>
    </row>
    <row r="9" customFormat="false" ht="14.25" hidden="false" customHeight="false" outlineLevel="0" collapsed="false">
      <c r="A9" s="1" t="s">
        <v>33</v>
      </c>
      <c r="B9" s="16"/>
      <c r="C9" s="16"/>
      <c r="D9" s="16"/>
      <c r="G9" s="13" t="s">
        <v>34</v>
      </c>
      <c r="H9" s="17" t="n">
        <f aca="false">H8*B28</f>
        <v>2256228185.8</v>
      </c>
      <c r="I9" s="17" t="n">
        <f aca="false">I8*C28</f>
        <v>2477793899.48</v>
      </c>
      <c r="J9" s="17" t="n">
        <f aca="false">J8*D28</f>
        <v>1968067867.92</v>
      </c>
    </row>
    <row r="10" customFormat="false" ht="14.25" hidden="false" customHeight="false" outlineLevel="0" collapsed="false">
      <c r="A10" s="5" t="s">
        <v>27</v>
      </c>
      <c r="B10" s="16" t="n">
        <v>201471</v>
      </c>
      <c r="C10" s="16" t="n">
        <v>192266</v>
      </c>
      <c r="D10" s="16" t="n">
        <v>151286</v>
      </c>
    </row>
    <row r="11" customFormat="false" ht="14.25" hidden="false" customHeight="false" outlineLevel="0" collapsed="false">
      <c r="A11" s="5" t="s">
        <v>29</v>
      </c>
      <c r="B11" s="16" t="n">
        <v>22075</v>
      </c>
      <c r="C11" s="16" t="n">
        <v>20715</v>
      </c>
      <c r="D11" s="16" t="n">
        <v>18273</v>
      </c>
      <c r="G11" s="13" t="s">
        <v>35</v>
      </c>
      <c r="H11" s="17" t="n">
        <f aca="false">B42-B56</f>
        <v>-18577</v>
      </c>
      <c r="I11" s="17" t="n">
        <f aca="false">C42-C56</f>
        <v>9355</v>
      </c>
      <c r="J11" s="17" t="n">
        <f aca="false">D42-D56</f>
        <v>38321</v>
      </c>
    </row>
    <row r="12" customFormat="false" ht="14.25" hidden="false" customHeight="false" outlineLevel="0" collapsed="false">
      <c r="A12" s="18" t="s">
        <v>36</v>
      </c>
      <c r="B12" s="19" t="n">
        <f aca="false">+B10+B11</f>
        <v>223546</v>
      </c>
      <c r="C12" s="19" t="n">
        <f aca="false">+C10+C11</f>
        <v>212981</v>
      </c>
      <c r="D12" s="19" t="n">
        <f aca="false">+D10+D11</f>
        <v>169559</v>
      </c>
      <c r="G12" s="20" t="s">
        <v>37</v>
      </c>
      <c r="H12" s="17" t="n">
        <f aca="false">H11-I11</f>
        <v>-27932</v>
      </c>
      <c r="I12" s="17" t="n">
        <f aca="false">I11-J11</f>
        <v>-28966</v>
      </c>
    </row>
    <row r="13" customFormat="false" ht="14.25" hidden="false" customHeight="false" outlineLevel="0" collapsed="false">
      <c r="A13" s="18" t="s">
        <v>38</v>
      </c>
      <c r="B13" s="19" t="n">
        <f aca="false">+B8-B12</f>
        <v>170782</v>
      </c>
      <c r="C13" s="19" t="n">
        <f aca="false">+C8-C12</f>
        <v>152836</v>
      </c>
      <c r="D13" s="19" t="n">
        <f aca="false">+D8-D12</f>
        <v>104956</v>
      </c>
      <c r="G13" s="13" t="s">
        <v>39</v>
      </c>
      <c r="H13" s="17" t="n">
        <f aca="false">B105-B104</f>
        <v>-15008</v>
      </c>
      <c r="I13" s="17" t="n">
        <f aca="false">C105-C104</f>
        <v>-29143</v>
      </c>
      <c r="J13" s="17" t="n">
        <f aca="false">D105-D104</f>
        <v>-28720</v>
      </c>
    </row>
    <row r="14" customFormat="false" ht="14.25" hidden="false" customHeight="false" outlineLevel="0" collapsed="false">
      <c r="A14" s="1" t="s">
        <v>40</v>
      </c>
      <c r="B14" s="16"/>
      <c r="C14" s="16"/>
      <c r="D14" s="16"/>
    </row>
    <row r="15" customFormat="false" ht="13.8" hidden="false" customHeight="false" outlineLevel="0" collapsed="false">
      <c r="A15" s="5" t="s">
        <v>41</v>
      </c>
      <c r="B15" s="16" t="n">
        <v>26251</v>
      </c>
      <c r="C15" s="16" t="n">
        <v>21914</v>
      </c>
      <c r="D15" s="16" t="n">
        <v>18752</v>
      </c>
      <c r="G15" s="13" t="s">
        <v>42</v>
      </c>
      <c r="H15" s="17" t="n">
        <f aca="false">(B17-H21)/365</f>
        <v>82.7315068493151</v>
      </c>
      <c r="I15" s="17" t="n">
        <f aca="false">(C17-I21)/365</f>
        <v>81.1452054794521</v>
      </c>
      <c r="J15" s="17" t="n">
        <f aca="false">(D17-J21)/365</f>
        <v>57.7945205479452</v>
      </c>
    </row>
    <row r="16" customFormat="false" ht="13.8" hidden="false" customHeight="false" outlineLevel="0" collapsed="false">
      <c r="A16" s="5" t="s">
        <v>43</v>
      </c>
      <c r="B16" s="16" t="n">
        <v>25094</v>
      </c>
      <c r="C16" s="16" t="n">
        <v>21973</v>
      </c>
      <c r="D16" s="16" t="n">
        <v>19916</v>
      </c>
      <c r="G16" s="13" t="s">
        <v>44</v>
      </c>
      <c r="I16" s="15" t="n">
        <f aca="false">(C12/C39)*365</f>
        <v>11814.2955927052</v>
      </c>
      <c r="J16" s="15" t="n">
        <f aca="false">(D12/D39)*365</f>
        <v>15239.8510219158</v>
      </c>
    </row>
    <row r="17" customFormat="false" ht="14.25" hidden="false" customHeight="false" outlineLevel="0" collapsed="false">
      <c r="A17" s="18" t="s">
        <v>45</v>
      </c>
      <c r="B17" s="19" t="n">
        <f aca="false">+B15+B16</f>
        <v>51345</v>
      </c>
      <c r="C17" s="19" t="n">
        <f aca="false">+C15+C16</f>
        <v>43887</v>
      </c>
      <c r="D17" s="19" t="n">
        <f aca="false">+D15+D16</f>
        <v>38668</v>
      </c>
    </row>
    <row r="18" customFormat="false" ht="14.25" hidden="false" customHeight="false" outlineLevel="0" collapsed="false">
      <c r="A18" s="18" t="s">
        <v>12</v>
      </c>
      <c r="B18" s="19" t="n">
        <f aca="false">+B13-B17</f>
        <v>119437</v>
      </c>
      <c r="C18" s="19" t="n">
        <f aca="false">+C13-C17</f>
        <v>108949</v>
      </c>
      <c r="D18" s="19" t="n">
        <f aca="false">+D13-D17</f>
        <v>66288</v>
      </c>
      <c r="E18" s="3"/>
      <c r="F18" s="3"/>
      <c r="K18" s="3"/>
      <c r="L18" s="3"/>
      <c r="M18" s="3"/>
      <c r="N18" s="3"/>
      <c r="O18" s="3"/>
      <c r="P18" s="3"/>
      <c r="Q18" s="3"/>
    </row>
    <row r="19" s="3" customFormat="true" ht="14.25" hidden="false" customHeight="false" outlineLevel="0" collapsed="false">
      <c r="A19" s="3" t="s">
        <v>46</v>
      </c>
      <c r="B19" s="16" t="n">
        <v>-334</v>
      </c>
      <c r="C19" s="16" t="n">
        <v>258</v>
      </c>
      <c r="D19" s="16" t="n">
        <v>803</v>
      </c>
      <c r="H19" s="3" t="n">
        <f aca="false">B8-B12</f>
        <v>170782</v>
      </c>
    </row>
    <row r="20" customFormat="false" ht="14.25" hidden="false" customHeight="false" outlineLevel="0" collapsed="false">
      <c r="A20" s="18" t="s">
        <v>47</v>
      </c>
      <c r="B20" s="19" t="n">
        <f aca="false">+B18+B19</f>
        <v>119103</v>
      </c>
      <c r="C20" s="19" t="n">
        <f aca="false">+C18+C19</f>
        <v>109207</v>
      </c>
      <c r="D20" s="19" t="n">
        <f aca="false">+D18+D19</f>
        <v>67091</v>
      </c>
    </row>
    <row r="21" customFormat="false" ht="13.8" hidden="false" customHeight="false" outlineLevel="0" collapsed="false">
      <c r="A21" s="1" t="s">
        <v>48</v>
      </c>
      <c r="B21" s="16" t="n">
        <v>19300</v>
      </c>
      <c r="C21" s="16" t="n">
        <v>14527</v>
      </c>
      <c r="D21" s="16" t="n">
        <v>9680</v>
      </c>
      <c r="G21" s="1" t="s">
        <v>49</v>
      </c>
      <c r="H21" s="1" t="n">
        <f aca="false">B79+B80+B81+B82</f>
        <v>21148</v>
      </c>
      <c r="I21" s="1" t="n">
        <f aca="false">C79+C80+C81+C82</f>
        <v>14269</v>
      </c>
      <c r="J21" s="1" t="n">
        <f aca="false">D79+D80+D81+D82</f>
        <v>17573</v>
      </c>
    </row>
    <row r="22" customFormat="false" ht="13.8" hidden="false" customHeight="false" outlineLevel="0" collapsed="false">
      <c r="A22" s="21" t="s">
        <v>50</v>
      </c>
      <c r="B22" s="22" t="n">
        <f aca="false">+B20-B21</f>
        <v>99803</v>
      </c>
      <c r="C22" s="22" t="n">
        <f aca="false">+C20-C21</f>
        <v>94680</v>
      </c>
      <c r="D22" s="22" t="n">
        <f aca="false">+D20-D21</f>
        <v>57411</v>
      </c>
      <c r="G22" s="1" t="s">
        <v>51</v>
      </c>
      <c r="H22" s="1" t="n">
        <f aca="false">B61+B68</f>
        <v>198773</v>
      </c>
      <c r="I22" s="1" t="n">
        <f aca="false">C61+C68</f>
        <v>225521</v>
      </c>
      <c r="J22" s="1" t="n">
        <f aca="false">D61+D68</f>
        <v>218496</v>
      </c>
    </row>
    <row r="23" customFormat="false" ht="14.25" hidden="false" customHeight="false" outlineLevel="0" collapsed="false">
      <c r="A23" s="1" t="s">
        <v>52</v>
      </c>
    </row>
    <row r="24" customFormat="false" ht="13.8" hidden="false" customHeight="false" outlineLevel="0" collapsed="false">
      <c r="A24" s="5" t="s">
        <v>53</v>
      </c>
      <c r="B24" s="23" t="n">
        <v>6.15</v>
      </c>
      <c r="C24" s="23" t="n">
        <v>5.67</v>
      </c>
      <c r="D24" s="23" t="n">
        <v>3.31</v>
      </c>
      <c r="G24" s="13" t="s">
        <v>54</v>
      </c>
      <c r="H24" s="1" t="n">
        <f aca="false">ABS(B102/B28*1000)</f>
        <v>0.909050872118575</v>
      </c>
      <c r="I24" s="1" t="n">
        <f aca="false">ABS(C102/C28*1000)</f>
        <v>0.857816156721535</v>
      </c>
      <c r="J24" s="1" t="n">
        <f aca="false">ABS(D102/D28*1000)</f>
        <v>0.80333341434558</v>
      </c>
    </row>
    <row r="25" customFormat="false" ht="13.8" hidden="false" customHeight="false" outlineLevel="0" collapsed="false">
      <c r="A25" s="5" t="s">
        <v>55</v>
      </c>
      <c r="B25" s="23" t="n">
        <v>6.11</v>
      </c>
      <c r="C25" s="23" t="n">
        <v>5.61</v>
      </c>
      <c r="D25" s="23" t="n">
        <v>3.28</v>
      </c>
    </row>
    <row r="26" customFormat="false" ht="13.8" hidden="false" customHeight="false" outlineLevel="0" collapsed="false">
      <c r="A26" s="1" t="s">
        <v>56</v>
      </c>
      <c r="I26" s="1"/>
      <c r="J26" s="1"/>
    </row>
    <row r="27" customFormat="false" ht="13.8" hidden="false" customHeight="false" outlineLevel="0" collapsed="false">
      <c r="A27" s="5" t="s">
        <v>53</v>
      </c>
      <c r="B27" s="24" t="n">
        <v>16215963</v>
      </c>
      <c r="C27" s="24" t="n">
        <v>16701272</v>
      </c>
      <c r="D27" s="24" t="n">
        <v>17352119</v>
      </c>
    </row>
    <row r="28" customFormat="false" ht="13.8" hidden="false" customHeight="false" outlineLevel="0" collapsed="false">
      <c r="A28" s="5" t="s">
        <v>55</v>
      </c>
      <c r="B28" s="24" t="n">
        <v>16325819</v>
      </c>
      <c r="C28" s="24" t="n">
        <v>16864919</v>
      </c>
      <c r="D28" s="24" t="n">
        <v>17528214</v>
      </c>
      <c r="I28" s="7"/>
      <c r="J28" s="7"/>
    </row>
    <row r="29" customFormat="false" ht="13.8" hidden="false" customHeight="false" outlineLevel="0" collapsed="false"/>
    <row r="31" customFormat="false" ht="14.25" hidden="false" customHeight="false" outlineLevel="0" collapsed="false">
      <c r="A31" s="10" t="s">
        <v>57</v>
      </c>
      <c r="B31" s="10"/>
      <c r="C31" s="10"/>
      <c r="D31" s="10"/>
    </row>
    <row r="32" customFormat="false" ht="14.25" hidden="false" customHeight="false" outlineLevel="0" collapsed="false">
      <c r="B32" s="11" t="s">
        <v>58</v>
      </c>
      <c r="C32" s="11"/>
      <c r="D32" s="11"/>
      <c r="I32" s="1"/>
    </row>
    <row r="33" customFormat="false" ht="13.8" hidden="false" customHeight="false" outlineLevel="0" collapsed="false">
      <c r="B33" s="3" t="n">
        <f aca="false">+B4</f>
        <v>2022</v>
      </c>
      <c r="C33" s="3" t="n">
        <f aca="false">+C4</f>
        <v>2021</v>
      </c>
      <c r="D33" s="3" t="n">
        <f aca="false">+D4</f>
        <v>2020</v>
      </c>
    </row>
    <row r="34" customFormat="false" ht="14.25" hidden="false" customHeight="false" outlineLevel="0" collapsed="false">
      <c r="I34" s="14"/>
    </row>
    <row r="35" customFormat="false" ht="14.25" hidden="false" customHeight="false" outlineLevel="0" collapsed="false">
      <c r="A35" s="1" t="s">
        <v>59</v>
      </c>
    </row>
    <row r="36" customFormat="false" ht="14.25" hidden="false" customHeight="false" outlineLevel="0" collapsed="false">
      <c r="A36" s="5" t="s">
        <v>60</v>
      </c>
      <c r="B36" s="16" t="n">
        <v>23646</v>
      </c>
      <c r="C36" s="16" t="n">
        <v>34940</v>
      </c>
      <c r="D36" s="16" t="n">
        <v>38016</v>
      </c>
    </row>
    <row r="37" customFormat="false" ht="14.25" hidden="false" customHeight="false" outlineLevel="0" collapsed="false">
      <c r="A37" s="5" t="s">
        <v>61</v>
      </c>
      <c r="B37" s="16" t="n">
        <v>24658</v>
      </c>
      <c r="C37" s="16" t="n">
        <v>27699</v>
      </c>
      <c r="D37" s="16" t="n">
        <v>52927</v>
      </c>
    </row>
    <row r="38" customFormat="false" ht="14.25" hidden="false" customHeight="false" outlineLevel="0" collapsed="false">
      <c r="A38" s="5" t="s">
        <v>62</v>
      </c>
      <c r="B38" s="16" t="n">
        <v>28184</v>
      </c>
      <c r="C38" s="16" t="n">
        <v>26278</v>
      </c>
      <c r="D38" s="16" t="n">
        <v>16120</v>
      </c>
    </row>
    <row r="39" customFormat="false" ht="14.25" hidden="false" customHeight="false" outlineLevel="0" collapsed="false">
      <c r="A39" s="5" t="s">
        <v>63</v>
      </c>
      <c r="B39" s="16" t="n">
        <v>4946</v>
      </c>
      <c r="C39" s="16" t="n">
        <v>6580</v>
      </c>
      <c r="D39" s="16" t="n">
        <v>4061</v>
      </c>
    </row>
    <row r="40" customFormat="false" ht="14.25" hidden="false" customHeight="false" outlineLevel="0" collapsed="false">
      <c r="A40" s="5" t="s">
        <v>64</v>
      </c>
      <c r="B40" s="16" t="n">
        <v>32748</v>
      </c>
      <c r="C40" s="16" t="n">
        <v>25228</v>
      </c>
      <c r="D40" s="16" t="n">
        <v>21325</v>
      </c>
    </row>
    <row r="41" customFormat="false" ht="14.25" hidden="false" customHeight="false" outlineLevel="0" collapsed="false">
      <c r="A41" s="5" t="s">
        <v>65</v>
      </c>
      <c r="B41" s="16" t="n">
        <v>21223</v>
      </c>
      <c r="C41" s="16" t="n">
        <v>14111</v>
      </c>
      <c r="D41" s="16" t="n">
        <v>11264</v>
      </c>
    </row>
    <row r="42" customFormat="false" ht="14.25" hidden="false" customHeight="false" outlineLevel="0" collapsed="false">
      <c r="A42" s="18" t="s">
        <v>66</v>
      </c>
      <c r="B42" s="19" t="n">
        <f aca="false">+SUM(B36:B41)</f>
        <v>135405</v>
      </c>
      <c r="C42" s="19" t="n">
        <f aca="false">+SUM(C36:C41)</f>
        <v>134836</v>
      </c>
      <c r="D42" s="19" t="n">
        <f aca="false">+SUM(D36:D41)</f>
        <v>143713</v>
      </c>
    </row>
    <row r="43" customFormat="false" ht="14.25" hidden="false" customHeight="false" outlineLevel="0" collapsed="false">
      <c r="A43" s="1" t="s">
        <v>67</v>
      </c>
      <c r="B43" s="16"/>
      <c r="C43" s="16"/>
      <c r="D43" s="16"/>
    </row>
    <row r="44" customFormat="false" ht="14.25" hidden="false" customHeight="false" outlineLevel="0" collapsed="false">
      <c r="A44" s="5" t="s">
        <v>61</v>
      </c>
      <c r="B44" s="16" t="n">
        <v>120805</v>
      </c>
      <c r="C44" s="16" t="n">
        <v>127877</v>
      </c>
      <c r="D44" s="16" t="n">
        <v>100887</v>
      </c>
    </row>
    <row r="45" customFormat="false" ht="14.25" hidden="false" customHeight="false" outlineLevel="0" collapsed="false">
      <c r="A45" s="5" t="s">
        <v>68</v>
      </c>
      <c r="B45" s="16" t="n">
        <v>42117</v>
      </c>
      <c r="C45" s="16" t="n">
        <v>39440</v>
      </c>
      <c r="D45" s="16" t="n">
        <v>36766</v>
      </c>
    </row>
    <row r="46" customFormat="false" ht="14.25" hidden="false" customHeight="false" outlineLevel="0" collapsed="false">
      <c r="A46" s="5" t="s">
        <v>69</v>
      </c>
      <c r="B46" s="16" t="n">
        <v>54428</v>
      </c>
      <c r="C46" s="16" t="n">
        <v>48849</v>
      </c>
      <c r="D46" s="16" t="n">
        <v>42522</v>
      </c>
    </row>
    <row r="47" customFormat="false" ht="14.25" hidden="false" customHeight="false" outlineLevel="0" collapsed="false">
      <c r="A47" s="18" t="s">
        <v>70</v>
      </c>
      <c r="B47" s="19" t="n">
        <f aca="false">+SUM(B44:B46)</f>
        <v>217350</v>
      </c>
      <c r="C47" s="19" t="n">
        <f aca="false">+SUM(C44:C46)</f>
        <v>216166</v>
      </c>
      <c r="D47" s="19" t="n">
        <f aca="false">+SUM(D44:D46)</f>
        <v>180175</v>
      </c>
    </row>
    <row r="48" customFormat="false" ht="14.25" hidden="false" customHeight="false" outlineLevel="0" collapsed="false">
      <c r="A48" s="21" t="s">
        <v>71</v>
      </c>
      <c r="B48" s="22" t="n">
        <f aca="false">+B42+B47</f>
        <v>352755</v>
      </c>
      <c r="C48" s="22" t="n">
        <f aca="false">+C42+C47</f>
        <v>351002</v>
      </c>
      <c r="D48" s="22" t="n">
        <f aca="false">+D42+D47</f>
        <v>323888</v>
      </c>
    </row>
    <row r="50" customFormat="false" ht="14.25" hidden="false" customHeight="false" outlineLevel="0" collapsed="false">
      <c r="A50" s="1" t="s">
        <v>72</v>
      </c>
    </row>
    <row r="51" customFormat="false" ht="14.25" hidden="false" customHeight="false" outlineLevel="0" collapsed="false">
      <c r="A51" s="5" t="s">
        <v>73</v>
      </c>
      <c r="B51" s="16" t="n">
        <v>64115</v>
      </c>
      <c r="C51" s="16" t="n">
        <v>54763</v>
      </c>
      <c r="D51" s="16" t="n">
        <v>42296</v>
      </c>
    </row>
    <row r="52" customFormat="false" ht="14.25" hidden="false" customHeight="false" outlineLevel="0" collapsed="false">
      <c r="A52" s="5" t="s">
        <v>74</v>
      </c>
      <c r="B52" s="16" t="n">
        <v>60845</v>
      </c>
      <c r="C52" s="16" t="n">
        <v>47493</v>
      </c>
      <c r="D52" s="16" t="n">
        <v>42684</v>
      </c>
    </row>
    <row r="53" customFormat="false" ht="14.25" hidden="false" customHeight="false" outlineLevel="0" collapsed="false">
      <c r="A53" s="5" t="s">
        <v>75</v>
      </c>
      <c r="B53" s="16" t="n">
        <v>7912</v>
      </c>
      <c r="C53" s="16" t="n">
        <v>7612</v>
      </c>
      <c r="D53" s="16" t="n">
        <v>6643</v>
      </c>
    </row>
    <row r="54" customFormat="false" ht="14.25" hidden="false" customHeight="false" outlineLevel="0" collapsed="false">
      <c r="A54" s="5" t="s">
        <v>76</v>
      </c>
      <c r="B54" s="16" t="n">
        <v>9982</v>
      </c>
      <c r="C54" s="16" t="n">
        <v>6000</v>
      </c>
      <c r="D54" s="16" t="n">
        <v>4996</v>
      </c>
    </row>
    <row r="55" customFormat="false" ht="14.25" hidden="false" customHeight="false" outlineLevel="0" collapsed="false">
      <c r="A55" s="5" t="s">
        <v>77</v>
      </c>
      <c r="B55" s="16" t="n">
        <v>11128</v>
      </c>
      <c r="C55" s="16" t="n">
        <v>9613</v>
      </c>
      <c r="D55" s="16" t="n">
        <v>8773</v>
      </c>
    </row>
    <row r="56" customFormat="false" ht="14.25" hidden="false" customHeight="false" outlineLevel="0" collapsed="false">
      <c r="A56" s="18" t="s">
        <v>78</v>
      </c>
      <c r="B56" s="19" t="n">
        <f aca="false">+SUM(B51:B55)</f>
        <v>153982</v>
      </c>
      <c r="C56" s="19" t="n">
        <f aca="false">+SUM(C51:C55)</f>
        <v>125481</v>
      </c>
      <c r="D56" s="19" t="n">
        <f aca="false">+SUM(D51:D55)</f>
        <v>105392</v>
      </c>
    </row>
    <row r="57" customFormat="false" ht="14.25" hidden="false" customHeight="false" outlineLevel="0" collapsed="false">
      <c r="A57" s="1" t="s">
        <v>79</v>
      </c>
      <c r="B57" s="16"/>
      <c r="C57" s="16"/>
      <c r="D57" s="16"/>
    </row>
    <row r="58" customFormat="false" ht="14.25" hidden="false" customHeight="false" outlineLevel="0" collapsed="false">
      <c r="A58" s="5" t="s">
        <v>75</v>
      </c>
      <c r="B58" s="16"/>
      <c r="C58" s="16"/>
      <c r="D58" s="16"/>
    </row>
    <row r="59" customFormat="false" ht="14.25" hidden="false" customHeight="false" outlineLevel="0" collapsed="false">
      <c r="A59" s="5" t="s">
        <v>77</v>
      </c>
      <c r="B59" s="16" t="n">
        <v>98959</v>
      </c>
      <c r="C59" s="16" t="n">
        <v>109106</v>
      </c>
      <c r="D59" s="16" t="n">
        <v>98667</v>
      </c>
    </row>
    <row r="60" customFormat="false" ht="14.25" hidden="false" customHeight="false" outlineLevel="0" collapsed="false">
      <c r="A60" s="5" t="s">
        <v>80</v>
      </c>
      <c r="B60" s="16" t="n">
        <v>49142</v>
      </c>
      <c r="C60" s="16" t="n">
        <v>53325</v>
      </c>
      <c r="D60" s="16" t="n">
        <v>54490</v>
      </c>
    </row>
    <row r="61" customFormat="false" ht="14.25" hidden="false" customHeight="false" outlineLevel="0" collapsed="false">
      <c r="A61" s="25" t="s">
        <v>81</v>
      </c>
      <c r="B61" s="26" t="n">
        <f aca="false">+B59+B60</f>
        <v>148101</v>
      </c>
      <c r="C61" s="26" t="n">
        <f aca="false">+C59+C60</f>
        <v>162431</v>
      </c>
      <c r="D61" s="26" t="n">
        <f aca="false">+D59+D60</f>
        <v>153157</v>
      </c>
    </row>
    <row r="62" customFormat="false" ht="14.25" hidden="false" customHeight="false" outlineLevel="0" collapsed="false">
      <c r="A62" s="18" t="s">
        <v>82</v>
      </c>
      <c r="B62" s="19" t="n">
        <f aca="false">+B56+B61</f>
        <v>302083</v>
      </c>
      <c r="C62" s="19" t="n">
        <f aca="false">+C56+C61</f>
        <v>287912</v>
      </c>
      <c r="D62" s="19" t="n">
        <f aca="false">+D56+D61</f>
        <v>258549</v>
      </c>
    </row>
    <row r="63" customFormat="false" ht="14.25" hidden="false" customHeight="false" outlineLevel="0" collapsed="false">
      <c r="B63" s="16"/>
      <c r="C63" s="16"/>
      <c r="D63" s="16"/>
    </row>
    <row r="64" customFormat="false" ht="14.25" hidden="false" customHeight="false" outlineLevel="0" collapsed="false">
      <c r="A64" s="1" t="s">
        <v>83</v>
      </c>
      <c r="B64" s="16"/>
      <c r="C64" s="16"/>
      <c r="D64" s="16"/>
    </row>
    <row r="65" customFormat="false" ht="14.25" hidden="false" customHeight="false" outlineLevel="0" collapsed="false">
      <c r="A65" s="5" t="s">
        <v>84</v>
      </c>
      <c r="B65" s="16" t="n">
        <v>64849</v>
      </c>
      <c r="C65" s="16" t="n">
        <v>57365</v>
      </c>
      <c r="D65" s="16" t="n">
        <v>50779</v>
      </c>
    </row>
    <row r="66" customFormat="false" ht="14.25" hidden="false" customHeight="false" outlineLevel="0" collapsed="false">
      <c r="A66" s="5" t="s">
        <v>85</v>
      </c>
      <c r="B66" s="16" t="n">
        <v>-3068</v>
      </c>
      <c r="C66" s="16" t="n">
        <v>5562</v>
      </c>
      <c r="D66" s="16" t="n">
        <v>14966</v>
      </c>
    </row>
    <row r="67" customFormat="false" ht="14.25" hidden="false" customHeight="false" outlineLevel="0" collapsed="false">
      <c r="A67" s="5" t="s">
        <v>86</v>
      </c>
      <c r="B67" s="16" t="n">
        <v>-11109</v>
      </c>
      <c r="C67" s="16" t="n">
        <v>163</v>
      </c>
      <c r="D67" s="16" t="n">
        <v>-406</v>
      </c>
    </row>
    <row r="68" customFormat="false" ht="14.25" hidden="false" customHeight="false" outlineLevel="0" collapsed="false">
      <c r="A68" s="18" t="s">
        <v>87</v>
      </c>
      <c r="B68" s="19" t="n">
        <f aca="false">+SUM(B65:B67)</f>
        <v>50672</v>
      </c>
      <c r="C68" s="19" t="n">
        <f aca="false">+SUM(C65:C67)</f>
        <v>63090</v>
      </c>
      <c r="D68" s="19" t="n">
        <f aca="false">+SUM(D65:D67)</f>
        <v>65339</v>
      </c>
    </row>
    <row r="69" customFormat="false" ht="14.25" hidden="false" customHeight="false" outlineLevel="0" collapsed="false">
      <c r="A69" s="21" t="s">
        <v>88</v>
      </c>
      <c r="B69" s="22" t="n">
        <f aca="false">+B68+B62</f>
        <v>352755</v>
      </c>
      <c r="C69" s="22" t="n">
        <f aca="false">+C68+C62</f>
        <v>351002</v>
      </c>
      <c r="D69" s="22" t="n">
        <f aca="false">+D68+D62</f>
        <v>323888</v>
      </c>
    </row>
    <row r="71" customFormat="false" ht="14.25" hidden="false" customHeight="false" outlineLevel="0" collapsed="false">
      <c r="A71" s="10" t="s">
        <v>89</v>
      </c>
      <c r="B71" s="10"/>
      <c r="C71" s="10"/>
      <c r="D71" s="10"/>
    </row>
    <row r="72" customFormat="false" ht="14.25" hidden="false" customHeight="false" outlineLevel="0" collapsed="false">
      <c r="B72" s="11" t="s">
        <v>24</v>
      </c>
      <c r="C72" s="11"/>
      <c r="D72" s="11"/>
    </row>
    <row r="73" customFormat="false" ht="14.25" hidden="false" customHeight="false" outlineLevel="0" collapsed="false">
      <c r="B73" s="3" t="n">
        <f aca="false">+B33</f>
        <v>2022</v>
      </c>
      <c r="C73" s="3" t="n">
        <f aca="false">+C33</f>
        <v>2021</v>
      </c>
      <c r="D73" s="3" t="n">
        <f aca="false">+D33</f>
        <v>2020</v>
      </c>
    </row>
    <row r="75" customFormat="false" ht="14.25" hidden="false" customHeight="false" outlineLevel="0" collapsed="false">
      <c r="A75" s="3" t="s">
        <v>90</v>
      </c>
      <c r="B75" s="27"/>
      <c r="C75" s="27"/>
      <c r="D75" s="27"/>
    </row>
    <row r="76" customFormat="false" ht="14.25" hidden="false" customHeight="false" outlineLevel="0" collapsed="false">
      <c r="A76" s="1" t="s">
        <v>91</v>
      </c>
      <c r="B76" s="16" t="n">
        <f aca="false">+B22</f>
        <v>99803</v>
      </c>
      <c r="C76" s="16" t="n">
        <f aca="false">+C22</f>
        <v>94680</v>
      </c>
      <c r="D76" s="16" t="n">
        <f aca="false">+D22</f>
        <v>57411</v>
      </c>
    </row>
    <row r="77" customFormat="false" ht="14.25" hidden="false" customHeight="false" outlineLevel="0" collapsed="false">
      <c r="A77" s="28" t="s">
        <v>50</v>
      </c>
      <c r="B77" s="27"/>
      <c r="C77" s="27"/>
      <c r="D77" s="27"/>
    </row>
    <row r="78" customFormat="false" ht="14.25" hidden="false" customHeight="false" outlineLevel="0" collapsed="false">
      <c r="A78" s="5" t="s">
        <v>92</v>
      </c>
      <c r="B78" s="16"/>
      <c r="C78" s="16"/>
      <c r="D78" s="16"/>
    </row>
    <row r="79" customFormat="false" ht="14.25" hidden="false" customHeight="false" outlineLevel="0" collapsed="false">
      <c r="A79" s="29" t="s">
        <v>93</v>
      </c>
      <c r="B79" s="16" t="n">
        <v>11104</v>
      </c>
      <c r="C79" s="16" t="n">
        <v>11284</v>
      </c>
      <c r="D79" s="16" t="n">
        <v>11056</v>
      </c>
    </row>
    <row r="80" customFormat="false" ht="14.25" hidden="false" customHeight="false" outlineLevel="0" collapsed="false">
      <c r="A80" s="29" t="s">
        <v>94</v>
      </c>
      <c r="B80" s="16" t="n">
        <v>9038</v>
      </c>
      <c r="C80" s="16" t="n">
        <v>7906</v>
      </c>
      <c r="D80" s="16" t="n">
        <v>6829</v>
      </c>
    </row>
    <row r="81" customFormat="false" ht="14.25" hidden="false" customHeight="false" outlineLevel="0" collapsed="false">
      <c r="A81" s="29" t="s">
        <v>95</v>
      </c>
      <c r="B81" s="16" t="n">
        <v>895</v>
      </c>
      <c r="C81" s="16" t="n">
        <v>-4774</v>
      </c>
      <c r="D81" s="16" t="n">
        <v>-215</v>
      </c>
    </row>
    <row r="82" customFormat="false" ht="14.25" hidden="false" customHeight="false" outlineLevel="0" collapsed="false">
      <c r="A82" s="29" t="s">
        <v>96</v>
      </c>
      <c r="B82" s="16" t="n">
        <v>111</v>
      </c>
      <c r="C82" s="16" t="n">
        <v>-147</v>
      </c>
      <c r="D82" s="16" t="n">
        <v>-97</v>
      </c>
    </row>
    <row r="83" customFormat="false" ht="14.25" hidden="false" customHeight="false" outlineLevel="0" collapsed="false">
      <c r="A83" s="1" t="s">
        <v>97</v>
      </c>
      <c r="B83" s="16"/>
      <c r="C83" s="16"/>
      <c r="D83" s="16"/>
    </row>
    <row r="84" customFormat="false" ht="14.25" hidden="false" customHeight="false" outlineLevel="0" collapsed="false">
      <c r="A84" s="5" t="s">
        <v>62</v>
      </c>
      <c r="B84" s="16" t="n">
        <v>-1823</v>
      </c>
      <c r="C84" s="16" t="n">
        <v>-10125</v>
      </c>
      <c r="D84" s="16" t="n">
        <v>6917</v>
      </c>
    </row>
    <row r="85" customFormat="false" ht="14.25" hidden="false" customHeight="false" outlineLevel="0" collapsed="false">
      <c r="A85" s="5" t="s">
        <v>63</v>
      </c>
      <c r="B85" s="16" t="n">
        <v>1484</v>
      </c>
      <c r="C85" s="16" t="n">
        <v>-2642</v>
      </c>
      <c r="D85" s="16" t="n">
        <v>-127</v>
      </c>
    </row>
    <row r="86" customFormat="false" ht="14.25" hidden="false" customHeight="false" outlineLevel="0" collapsed="false">
      <c r="A86" s="5" t="s">
        <v>64</v>
      </c>
      <c r="B86" s="16" t="n">
        <v>-7520</v>
      </c>
      <c r="C86" s="16" t="n">
        <v>-3903</v>
      </c>
      <c r="D86" s="16" t="n">
        <v>1553</v>
      </c>
    </row>
    <row r="87" customFormat="false" ht="14.25" hidden="false" customHeight="false" outlineLevel="0" collapsed="false">
      <c r="A87" s="5" t="s">
        <v>98</v>
      </c>
      <c r="B87" s="16" t="n">
        <v>-6499</v>
      </c>
      <c r="C87" s="16" t="n">
        <v>-8042</v>
      </c>
      <c r="D87" s="16" t="n">
        <v>-9588</v>
      </c>
    </row>
    <row r="88" customFormat="false" ht="14.25" hidden="false" customHeight="false" outlineLevel="0" collapsed="false">
      <c r="A88" s="5" t="s">
        <v>73</v>
      </c>
      <c r="B88" s="16" t="n">
        <v>9448</v>
      </c>
      <c r="C88" s="16" t="n">
        <v>12326</v>
      </c>
      <c r="D88" s="16" t="n">
        <v>-4062</v>
      </c>
    </row>
    <row r="89" customFormat="false" ht="14.25" hidden="false" customHeight="false" outlineLevel="0" collapsed="false">
      <c r="A89" s="5" t="s">
        <v>75</v>
      </c>
      <c r="B89" s="16" t="n">
        <v>478</v>
      </c>
      <c r="C89" s="16" t="n">
        <v>1676</v>
      </c>
      <c r="D89" s="16" t="n">
        <v>2081</v>
      </c>
    </row>
    <row r="90" customFormat="false" ht="14.25" hidden="false" customHeight="false" outlineLevel="0" collapsed="false">
      <c r="A90" s="5" t="s">
        <v>99</v>
      </c>
      <c r="B90" s="16" t="n">
        <v>5632</v>
      </c>
      <c r="C90" s="16" t="n">
        <v>5799</v>
      </c>
      <c r="D90" s="16" t="n">
        <v>8916</v>
      </c>
    </row>
    <row r="91" customFormat="false" ht="13.8" hidden="false" customHeight="false" outlineLevel="0" collapsed="false">
      <c r="A91" s="18" t="s">
        <v>100</v>
      </c>
      <c r="B91" s="19" t="n">
        <f aca="false">+SUM(B76:B90)</f>
        <v>122151</v>
      </c>
      <c r="C91" s="19" t="n">
        <f aca="false">+SUM(C76:C90)</f>
        <v>104038</v>
      </c>
      <c r="D91" s="19" t="n">
        <f aca="false">+SUM(D76:D90)</f>
        <v>80674</v>
      </c>
    </row>
    <row r="92" customFormat="false" ht="14.25" hidden="false" customHeight="false" outlineLevel="0" collapsed="false">
      <c r="A92" s="3" t="s">
        <v>101</v>
      </c>
      <c r="B92" s="16"/>
      <c r="C92" s="16"/>
      <c r="D92" s="16"/>
    </row>
    <row r="93" customFormat="false" ht="14.25" hidden="false" customHeight="false" outlineLevel="0" collapsed="false">
      <c r="A93" s="5" t="s">
        <v>102</v>
      </c>
      <c r="B93" s="16" t="n">
        <v>-76923</v>
      </c>
      <c r="C93" s="16" t="n">
        <v>-109558</v>
      </c>
      <c r="D93" s="16" t="n">
        <v>-114938</v>
      </c>
    </row>
    <row r="94" customFormat="false" ht="14.25" hidden="false" customHeight="false" outlineLevel="0" collapsed="false">
      <c r="A94" s="5" t="s">
        <v>103</v>
      </c>
      <c r="B94" s="16" t="n">
        <v>29917</v>
      </c>
      <c r="C94" s="16" t="n">
        <v>59023</v>
      </c>
      <c r="D94" s="16" t="n">
        <v>69918</v>
      </c>
    </row>
    <row r="95" customFormat="false" ht="14.25" hidden="false" customHeight="false" outlineLevel="0" collapsed="false">
      <c r="A95" s="5" t="s">
        <v>104</v>
      </c>
      <c r="B95" s="16" t="n">
        <v>37446</v>
      </c>
      <c r="C95" s="16" t="n">
        <v>47460</v>
      </c>
      <c r="D95" s="16" t="n">
        <v>50473</v>
      </c>
    </row>
    <row r="96" customFormat="false" ht="14.25" hidden="false" customHeight="false" outlineLevel="0" collapsed="false">
      <c r="A96" s="5" t="s">
        <v>105</v>
      </c>
      <c r="B96" s="16" t="n">
        <v>-10708</v>
      </c>
      <c r="C96" s="16" t="n">
        <v>-11085</v>
      </c>
      <c r="D96" s="16" t="n">
        <v>-7309</v>
      </c>
    </row>
    <row r="97" customFormat="false" ht="13.8" hidden="false" customHeight="false" outlineLevel="0" collapsed="false">
      <c r="A97" s="5" t="s">
        <v>106</v>
      </c>
      <c r="B97" s="16" t="n">
        <v>-306</v>
      </c>
      <c r="C97" s="16" t="n">
        <v>-33</v>
      </c>
      <c r="D97" s="16" t="n">
        <v>-1524</v>
      </c>
    </row>
    <row r="98" customFormat="false" ht="13.8" hidden="false" customHeight="false" outlineLevel="0" collapsed="false">
      <c r="A98" s="5" t="s">
        <v>96</v>
      </c>
      <c r="B98" s="16" t="n">
        <v>-1780</v>
      </c>
      <c r="C98" s="16" t="n">
        <v>-352</v>
      </c>
      <c r="D98" s="16" t="n">
        <v>-909</v>
      </c>
      <c r="H98" s="19"/>
    </row>
    <row r="99" customFormat="false" ht="13.8" hidden="false" customHeight="false" outlineLevel="0" collapsed="false">
      <c r="A99" s="18" t="s">
        <v>107</v>
      </c>
      <c r="B99" s="19" t="n">
        <f aca="false">+SUM(B93:B98)</f>
        <v>-22354</v>
      </c>
      <c r="C99" s="19" t="n">
        <f aca="false">+SUM(C93:C98)</f>
        <v>-14545</v>
      </c>
      <c r="D99" s="19" t="n">
        <f aca="false">+SUM(D93:D98)</f>
        <v>-4289</v>
      </c>
    </row>
    <row r="100" customFormat="false" ht="14.25" hidden="false" customHeight="false" outlineLevel="0" collapsed="false">
      <c r="A100" s="3" t="s">
        <v>108</v>
      </c>
      <c r="B100" s="16"/>
      <c r="C100" s="16"/>
      <c r="D100" s="16"/>
    </row>
    <row r="101" customFormat="false" ht="14.25" hidden="false" customHeight="false" outlineLevel="0" collapsed="false">
      <c r="A101" s="5" t="s">
        <v>109</v>
      </c>
      <c r="B101" s="16" t="n">
        <v>-6223</v>
      </c>
      <c r="C101" s="16" t="n">
        <v>-6556</v>
      </c>
      <c r="D101" s="16" t="n">
        <v>-3634</v>
      </c>
    </row>
    <row r="102" customFormat="false" ht="14.25" hidden="false" customHeight="false" outlineLevel="0" collapsed="false">
      <c r="A102" s="5" t="s">
        <v>110</v>
      </c>
      <c r="B102" s="16" t="n">
        <v>-14841</v>
      </c>
      <c r="C102" s="16" t="n">
        <v>-14467</v>
      </c>
      <c r="D102" s="16" t="n">
        <v>-14081</v>
      </c>
    </row>
    <row r="103" customFormat="false" ht="14.25" hidden="false" customHeight="false" outlineLevel="0" collapsed="false">
      <c r="A103" s="5" t="s">
        <v>111</v>
      </c>
      <c r="B103" s="16" t="n">
        <v>-89402</v>
      </c>
      <c r="C103" s="16" t="n">
        <v>-85971</v>
      </c>
      <c r="D103" s="16" t="n">
        <v>-72358</v>
      </c>
    </row>
    <row r="104" customFormat="false" ht="14.25" hidden="false" customHeight="false" outlineLevel="0" collapsed="false">
      <c r="A104" s="5" t="s">
        <v>112</v>
      </c>
      <c r="B104" s="16" t="n">
        <v>5465</v>
      </c>
      <c r="C104" s="16" t="n">
        <v>20393</v>
      </c>
      <c r="D104" s="16" t="n">
        <v>16091</v>
      </c>
    </row>
    <row r="105" customFormat="false" ht="14.25" hidden="false" customHeight="false" outlineLevel="0" collapsed="false">
      <c r="A105" s="5" t="s">
        <v>113</v>
      </c>
      <c r="B105" s="16" t="n">
        <v>-9543</v>
      </c>
      <c r="C105" s="16" t="n">
        <v>-8750</v>
      </c>
      <c r="D105" s="16" t="n">
        <v>-12629</v>
      </c>
    </row>
    <row r="106" customFormat="false" ht="14.25" hidden="false" customHeight="false" outlineLevel="0" collapsed="false">
      <c r="A106" s="5" t="s">
        <v>114</v>
      </c>
      <c r="B106" s="16" t="n">
        <v>3955</v>
      </c>
      <c r="C106" s="16" t="n">
        <v>1022</v>
      </c>
      <c r="D106" s="16" t="n">
        <v>-963</v>
      </c>
    </row>
    <row r="107" customFormat="false" ht="14.25" hidden="false" customHeight="false" outlineLevel="0" collapsed="false">
      <c r="A107" s="5" t="s">
        <v>96</v>
      </c>
      <c r="B107" s="16" t="n">
        <v>-160</v>
      </c>
      <c r="C107" s="16" t="n">
        <v>976</v>
      </c>
      <c r="D107" s="16" t="n">
        <v>754</v>
      </c>
    </row>
    <row r="108" customFormat="false" ht="14.25" hidden="false" customHeight="false" outlineLevel="0" collapsed="false">
      <c r="A108" s="18" t="s">
        <v>115</v>
      </c>
      <c r="B108" s="19" t="n">
        <f aca="false">+SUM(B101:B107)</f>
        <v>-110749</v>
      </c>
      <c r="C108" s="19" t="n">
        <f aca="false">+SUM(C101:C107)</f>
        <v>-93353</v>
      </c>
      <c r="D108" s="19" t="n">
        <f aca="false">+SUM(D101:D107)</f>
        <v>-86820</v>
      </c>
    </row>
    <row r="109" customFormat="false" ht="14.25" hidden="false" customHeight="false" outlineLevel="0" collapsed="false">
      <c r="A109" s="18" t="s">
        <v>116</v>
      </c>
      <c r="B109" s="19" t="n">
        <f aca="false">+B91+B99+B108</f>
        <v>-10952</v>
      </c>
      <c r="C109" s="19" t="n">
        <f aca="false">+C91+C99+C108</f>
        <v>-3860</v>
      </c>
      <c r="D109" s="19" t="n">
        <f aca="false">+D91+D99+D108</f>
        <v>-10435</v>
      </c>
    </row>
    <row r="110" customFormat="false" ht="14.25" hidden="false" customHeight="false" outlineLevel="0" collapsed="false">
      <c r="A110" s="21" t="s">
        <v>117</v>
      </c>
      <c r="B110" s="22" t="n">
        <v>24977</v>
      </c>
      <c r="C110" s="22" t="n">
        <v>35929</v>
      </c>
      <c r="D110" s="22" t="n">
        <v>39789</v>
      </c>
    </row>
    <row r="111" customFormat="false" ht="14.25" hidden="false" customHeight="false" outlineLevel="0" collapsed="false">
      <c r="B111" s="16"/>
      <c r="C111" s="16"/>
      <c r="D111" s="16"/>
    </row>
    <row r="112" customFormat="false" ht="14.25" hidden="false" customHeight="false" outlineLevel="0" collapsed="false">
      <c r="A112" s="1" t="s">
        <v>118</v>
      </c>
      <c r="B112" s="16"/>
      <c r="C112" s="16"/>
      <c r="D112" s="16"/>
    </row>
    <row r="113" customFormat="false" ht="14.25" hidden="false" customHeight="false" outlineLevel="0" collapsed="false">
      <c r="A113" s="1" t="s">
        <v>119</v>
      </c>
      <c r="B113" s="16" t="n">
        <v>19573</v>
      </c>
      <c r="C113" s="16" t="n">
        <v>25385</v>
      </c>
      <c r="D113" s="16" t="n">
        <v>9501</v>
      </c>
    </row>
    <row r="114" customFormat="false" ht="14.25" hidden="false" customHeight="false" outlineLevel="0" collapsed="false">
      <c r="A114" s="1" t="s">
        <v>120</v>
      </c>
      <c r="B114" s="16" t="n">
        <v>2865</v>
      </c>
      <c r="C114" s="16" t="n">
        <v>2687</v>
      </c>
      <c r="D114" s="16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9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27" activeCellId="0" sqref="C27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44.88"/>
    <col collapsed="false" customWidth="true" hidden="false" outlineLevel="0" max="6" min="6" style="1" width="59.56"/>
  </cols>
  <sheetData>
    <row r="1" customFormat="false" ht="60" hidden="false" customHeight="true" outlineLevel="0" collapsed="false">
      <c r="A1" s="8"/>
      <c r="B1" s="30" t="s">
        <v>21</v>
      </c>
      <c r="C1" s="31"/>
      <c r="D1" s="31"/>
      <c r="E1" s="31"/>
      <c r="F1" s="32" t="s">
        <v>121</v>
      </c>
      <c r="G1" s="31"/>
      <c r="H1" s="31"/>
      <c r="I1" s="31"/>
      <c r="J1" s="31"/>
    </row>
    <row r="2" customFormat="false" ht="14.25" hidden="false" customHeight="false" outlineLevel="0" collapsed="false">
      <c r="C2" s="11" t="s">
        <v>24</v>
      </c>
      <c r="D2" s="11"/>
      <c r="E2" s="11"/>
    </row>
    <row r="3" customFormat="false" ht="14.25" hidden="false" customHeight="false" outlineLevel="0" collapsed="false">
      <c r="C3" s="3" t="n">
        <f aca="false">+'Financial Statements'!B4</f>
        <v>2022</v>
      </c>
      <c r="D3" s="3" t="n">
        <f aca="false">+'Financial Statements'!C4</f>
        <v>2021</v>
      </c>
      <c r="E3" s="3" t="n">
        <f aca="false">+'Financial Statements'!D4</f>
        <v>2020</v>
      </c>
      <c r="G3" s="3"/>
      <c r="H3" s="3"/>
      <c r="I3" s="3"/>
    </row>
    <row r="4" customFormat="false" ht="14.25" hidden="false" customHeight="false" outlineLevel="0" collapsed="false">
      <c r="A4" s="33" t="n">
        <v>1</v>
      </c>
      <c r="B4" s="3" t="s">
        <v>122</v>
      </c>
    </row>
    <row r="5" customFormat="false" ht="14.25" hidden="false" customHeight="false" outlineLevel="0" collapsed="false">
      <c r="A5" s="33" t="n">
        <f aca="false">+A4+0.1</f>
        <v>1.1</v>
      </c>
      <c r="B5" s="5" t="s">
        <v>123</v>
      </c>
      <c r="C5" s="34" t="n">
        <f aca="false">'Financial Statements'!B42/'Financial Statements'!B56</f>
        <v>0.879356028626723</v>
      </c>
      <c r="D5" s="34" t="n">
        <f aca="false">'Financial Statements'!C42/'Financial Statements'!C56</f>
        <v>1.0745531195958</v>
      </c>
      <c r="E5" s="34" t="n">
        <f aca="false">'Financial Statements'!D42/'Financial Statements'!D56</f>
        <v>1.36360444815546</v>
      </c>
    </row>
    <row r="6" customFormat="false" ht="14.25" hidden="false" customHeight="false" outlineLevel="0" collapsed="false">
      <c r="A6" s="33" t="n">
        <f aca="false">+A5+0.1</f>
        <v>1.2</v>
      </c>
      <c r="B6" s="5" t="s">
        <v>124</v>
      </c>
      <c r="C6" s="34" t="n">
        <f aca="false">('Financial Statements'!B36+'Financial Statements'!B37+'Financial Statements'!B38)/'Financial Statements'!B56</f>
        <v>0.496733384421556</v>
      </c>
      <c r="D6" s="34" t="n">
        <f aca="false">('Financial Statements'!C36+'Financial Statements'!C37+'Financial Statements'!C38)/'Financial Statements'!C56</f>
        <v>0.708609271523179</v>
      </c>
      <c r="E6" s="34" t="n">
        <f aca="false">('Financial Statements'!D36+'Financial Statements'!D37+'Financial Statements'!D38)/'Financial Statements'!D56</f>
        <v>1.01585509336572</v>
      </c>
    </row>
    <row r="7" customFormat="false" ht="14.25" hidden="false" customHeight="false" outlineLevel="0" collapsed="false">
      <c r="A7" s="33" t="n">
        <f aca="false">+A6+0.1</f>
        <v>1.3</v>
      </c>
      <c r="B7" s="5" t="s">
        <v>125</v>
      </c>
      <c r="C7" s="34" t="n">
        <f aca="false">'Financial Statements'!B110/'Financial Statements'!B56</f>
        <v>0.162207270979725</v>
      </c>
      <c r="D7" s="34" t="n">
        <f aca="false">('Financial Statements'!C110/'Financial Statements'!C56)</f>
        <v>0.28633020138507</v>
      </c>
      <c r="E7" s="34" t="n">
        <f aca="false">'Financial Statements'!D110/'Financial Statements'!D56</f>
        <v>0.377533399119478</v>
      </c>
    </row>
    <row r="8" customFormat="false" ht="14.25" hidden="false" customHeight="false" outlineLevel="0" collapsed="false">
      <c r="A8" s="33" t="n">
        <f aca="false">+A7+0.1</f>
        <v>1.4</v>
      </c>
      <c r="B8" s="5" t="s">
        <v>126</v>
      </c>
      <c r="C8" s="34" t="n">
        <f aca="false">'Financial Statements'!B42/'Financial Statements'!H15/365</f>
        <v>4.48405470742127</v>
      </c>
      <c r="D8" s="34" t="n">
        <f aca="false">'Financial Statements'!C42/'Financial Statements'!I15/365</f>
        <v>4.55250185697886</v>
      </c>
      <c r="E8" s="34" t="n">
        <f aca="false">'Financial Statements'!D42/'Financial Statements'!J15/365</f>
        <v>6.81265702773169</v>
      </c>
      <c r="F8" s="1" t="s">
        <v>127</v>
      </c>
      <c r="M8" s="35"/>
    </row>
    <row r="9" customFormat="false" ht="13.8" hidden="false" customHeight="false" outlineLevel="0" collapsed="false">
      <c r="A9" s="33" t="n">
        <f aca="false">+A8+0.1</f>
        <v>1.5</v>
      </c>
      <c r="B9" s="5" t="s">
        <v>128</v>
      </c>
      <c r="C9" s="15" t="n">
        <f aca="false">('Financial Statements'!B39/'Financial Statements'!B12)*365</f>
        <v>8.07569806661716</v>
      </c>
      <c r="D9" s="15" t="n">
        <f aca="false">('Financial Statements'!C39/'Financial Statements'!C12)*365</f>
        <v>11.2765927477099</v>
      </c>
      <c r="E9" s="15" t="n">
        <f aca="false">('Financial Statements'!D39/'Financial Statements'!D12)*365</f>
        <v>8.74188335623588</v>
      </c>
      <c r="F9" s="1" t="s">
        <v>129</v>
      </c>
      <c r="J9" s="35"/>
    </row>
    <row r="10" customFormat="false" ht="13.8" hidden="false" customHeight="false" outlineLevel="0" collapsed="false">
      <c r="A10" s="33" t="n">
        <f aca="false">+A9+0.1</f>
        <v>1.6</v>
      </c>
      <c r="B10" s="5" t="s">
        <v>130</v>
      </c>
      <c r="C10" s="34" t="n">
        <f aca="false">'Financial Statements'!B51/'Financial Statements'!B12*365</f>
        <v>104.685277303105</v>
      </c>
      <c r="D10" s="34" t="n">
        <f aca="false">'Financial Statements'!C51/'Financial Statements'!C12*365</f>
        <v>93.8510712223156</v>
      </c>
      <c r="E10" s="34" t="n">
        <f aca="false">'Financial Statements'!D51/'Financial Statements'!D12*365</f>
        <v>91.0481897156742</v>
      </c>
      <c r="F10" s="1" t="s">
        <v>131</v>
      </c>
      <c r="G10" s="35"/>
    </row>
    <row r="11" customFormat="false" ht="14.25" hidden="false" customHeight="false" outlineLevel="0" collapsed="false">
      <c r="A11" s="33" t="n">
        <f aca="false">+A10+0.1</f>
        <v>1.7</v>
      </c>
      <c r="B11" s="5" t="s">
        <v>132</v>
      </c>
      <c r="C11" s="34" t="n">
        <f aca="false">('Financial Statements'!B38/'Financial Statements'!B8)*365</f>
        <v>26.0878253636567</v>
      </c>
      <c r="D11" s="34" t="n">
        <f aca="false">('Financial Statements'!C38/'Financial Statements'!C8)*365</f>
        <v>26.2193118417132</v>
      </c>
      <c r="E11" s="34" t="n">
        <f aca="false">('Financial Statements'!D38/'Financial Statements'!D8)*365</f>
        <v>21.4334371527968</v>
      </c>
    </row>
    <row r="12" customFormat="false" ht="14.25" hidden="false" customHeight="false" outlineLevel="0" collapsed="false">
      <c r="A12" s="33" t="n">
        <f aca="false">+A11+0.1</f>
        <v>1.8</v>
      </c>
      <c r="B12" s="5" t="s">
        <v>133</v>
      </c>
      <c r="C12" s="34" t="n">
        <f aca="false">C9+C11-C10</f>
        <v>-70.5217538728311</v>
      </c>
      <c r="D12" s="34" t="n">
        <f aca="false">D9+D11-D10</f>
        <v>-56.3551666328925</v>
      </c>
      <c r="E12" s="34" t="n">
        <f aca="false">E9+E11-E10</f>
        <v>-60.8728692066415</v>
      </c>
    </row>
    <row r="13" customFormat="false" ht="14.25" hidden="false" customHeight="false" outlineLevel="0" collapsed="false">
      <c r="A13" s="33" t="n">
        <f aca="false">+A12+0.1</f>
        <v>1.9</v>
      </c>
      <c r="B13" s="5" t="s">
        <v>134</v>
      </c>
      <c r="C13" s="7" t="n">
        <f aca="false">'Financial Statements'!H11/'Financial Statements'!B8</f>
        <v>-0.0471105272767848</v>
      </c>
      <c r="D13" s="7" t="n">
        <f aca="false">'Financial Statements'!I11/'Financial Statements'!C8</f>
        <v>0.0255728957374862</v>
      </c>
      <c r="E13" s="7" t="n">
        <f aca="false">'Financial Statements'!J11/'Financial Statements'!D8</f>
        <v>0.139595286232082</v>
      </c>
      <c r="G13" s="7"/>
      <c r="H13" s="7"/>
      <c r="I13" s="7"/>
    </row>
    <row r="14" customFormat="false" ht="14.25" hidden="false" customHeight="false" outlineLevel="0" collapsed="false">
      <c r="A14" s="33"/>
      <c r="B14" s="29" t="s">
        <v>135</v>
      </c>
      <c r="C14" s="1" t="n">
        <f aca="false">'Financial Statements'!B42-'Financial Statements'!B56</f>
        <v>-18577</v>
      </c>
      <c r="D14" s="1" t="n">
        <f aca="false">'Financial Statements'!C42-'Financial Statements'!C56</f>
        <v>9355</v>
      </c>
      <c r="E14" s="1" t="n">
        <f aca="false">'Financial Statements'!D42-'Financial Statements'!D56</f>
        <v>38321</v>
      </c>
    </row>
    <row r="15" customFormat="false" ht="14.25" hidden="false" customHeight="false" outlineLevel="0" collapsed="false">
      <c r="A15" s="33"/>
    </row>
    <row r="16" customFormat="false" ht="14.25" hidden="false" customHeight="false" outlineLevel="0" collapsed="false">
      <c r="A16" s="33" t="n">
        <f aca="false">+A4+1</f>
        <v>2</v>
      </c>
      <c r="B16" s="6" t="s">
        <v>136</v>
      </c>
    </row>
    <row r="17" customFormat="false" ht="13.8" hidden="false" customHeight="false" outlineLevel="0" collapsed="false">
      <c r="A17" s="33" t="n">
        <f aca="false">+A16+0.1</f>
        <v>2.1</v>
      </c>
      <c r="B17" s="5" t="s">
        <v>38</v>
      </c>
      <c r="C17" s="7" t="n">
        <f aca="false">'Financial Statements'!B13/'Financial Statements'!B8</f>
        <v>0.433096305613601</v>
      </c>
      <c r="D17" s="7" t="n">
        <f aca="false">'Financial Statements'!C13/'Financial Statements'!C8</f>
        <v>0.417793596251678</v>
      </c>
      <c r="E17" s="7" t="n">
        <f aca="false">'Financial Statements'!D13/'Financial Statements'!D8</f>
        <v>0.382332477278109</v>
      </c>
      <c r="F17" s="1" t="s">
        <v>137</v>
      </c>
      <c r="G17" s="36"/>
      <c r="H17" s="35"/>
    </row>
    <row r="18" customFormat="false" ht="14.25" hidden="false" customHeight="false" outlineLevel="0" collapsed="false">
      <c r="A18" s="33" t="n">
        <f aca="false">+A17+0.1</f>
        <v>2.2</v>
      </c>
      <c r="B18" s="5" t="s">
        <v>138</v>
      </c>
      <c r="C18" s="7" t="n">
        <f aca="false">'Financial Statements'!H6/'Financial Statements'!B8</f>
        <v>0.33104674281309</v>
      </c>
      <c r="D18" s="7" t="n">
        <f aca="false">'Financial Statements'!I6/'Financial Statements'!C8</f>
        <v>0.328669799380565</v>
      </c>
      <c r="E18" s="7" t="n">
        <f aca="false">'Financial Statements'!J6/'Financial Statements'!D8</f>
        <v>0.281747809773601</v>
      </c>
      <c r="F18" s="1" t="s">
        <v>139</v>
      </c>
      <c r="G18" s="7"/>
      <c r="H18" s="37"/>
      <c r="I18" s="7"/>
    </row>
    <row r="19" customFormat="false" ht="13.8" hidden="false" customHeight="false" outlineLevel="0" collapsed="false">
      <c r="A19" s="33"/>
      <c r="B19" s="1" t="s">
        <v>140</v>
      </c>
      <c r="C19" s="1" t="n">
        <f aca="false">'Financial Statements'!B18+'Financial Statements'!B79</f>
        <v>130541</v>
      </c>
      <c r="D19" s="1" t="n">
        <f aca="false">'Financial Statements'!C18+'Financial Statements'!C79</f>
        <v>120233</v>
      </c>
      <c r="E19" s="1" t="n">
        <f aca="false">'Financial Statements'!D18+'Financial Statements'!D79</f>
        <v>77344</v>
      </c>
    </row>
    <row r="20" customFormat="false" ht="14.25" hidden="false" customHeight="false" outlineLevel="0" collapsed="false">
      <c r="A20" s="33" t="n">
        <f aca="false">+A18+0.1</f>
        <v>2.3</v>
      </c>
      <c r="B20" s="5" t="s">
        <v>141</v>
      </c>
      <c r="C20" s="7" t="n">
        <f aca="false">'Financial Statements'!B18/'Financial Statements'!B8</f>
        <v>0.302887443955286</v>
      </c>
      <c r="D20" s="7" t="n">
        <f aca="false">'Financial Statements'!C18/'Financial Statements'!C8</f>
        <v>0.297823775275616</v>
      </c>
      <c r="E20" s="7" t="n">
        <f aca="false">'Financial Statements'!D18/'Financial Statements'!D8</f>
        <v>0.241473143544069</v>
      </c>
      <c r="F20" s="1" t="s">
        <v>142</v>
      </c>
      <c r="G20" s="7"/>
      <c r="H20" s="37"/>
      <c r="I20" s="7"/>
    </row>
    <row r="21" customFormat="false" ht="14.25" hidden="false" customHeight="false" outlineLevel="0" collapsed="false">
      <c r="A21" s="33"/>
      <c r="B21" s="29" t="s">
        <v>30</v>
      </c>
      <c r="C21" s="1" t="n">
        <f aca="false">'Financial Statements'!B18+'Financial Statements'!B19</f>
        <v>119103</v>
      </c>
      <c r="D21" s="1" t="n">
        <f aca="false">'Financial Statements'!C18+'Financial Statements'!C19</f>
        <v>109207</v>
      </c>
      <c r="E21" s="1" t="n">
        <f aca="false">'Financial Statements'!D18+'Financial Statements'!D19</f>
        <v>67091</v>
      </c>
      <c r="F21" s="1" t="s">
        <v>142</v>
      </c>
      <c r="G21" s="19"/>
      <c r="H21" s="35"/>
    </row>
    <row r="22" customFormat="false" ht="14.25" hidden="false" customHeight="false" outlineLevel="0" collapsed="false">
      <c r="A22" s="33" t="n">
        <f aca="false">+A20+0.1</f>
        <v>2.4</v>
      </c>
      <c r="B22" s="5" t="s">
        <v>143</v>
      </c>
      <c r="C22" s="7" t="n">
        <f aca="false">'Financial Statements'!B22/'Financial Statements'!B8</f>
        <v>0.253096407051997</v>
      </c>
      <c r="D22" s="7" t="n">
        <f aca="false">'Financial Statements'!C22/'Financial Statements'!C8</f>
        <v>0.258817933556942</v>
      </c>
      <c r="E22" s="7" t="n">
        <f aca="false">'Financial Statements'!D22/'Financial Statements'!D8</f>
        <v>0.209136112780722</v>
      </c>
    </row>
    <row r="23" customFormat="false" ht="14.25" hidden="false" customHeight="false" outlineLevel="0" collapsed="false">
      <c r="A23" s="33"/>
    </row>
    <row r="24" customFormat="false" ht="14.25" hidden="false" customHeight="false" outlineLevel="0" collapsed="false">
      <c r="A24" s="33" t="n">
        <f aca="false">+A16+1</f>
        <v>3</v>
      </c>
      <c r="B24" s="3" t="s">
        <v>144</v>
      </c>
    </row>
    <row r="25" customFormat="false" ht="13.8" hidden="false" customHeight="false" outlineLevel="0" collapsed="false">
      <c r="A25" s="33" t="n">
        <f aca="false">+A24+0.1</f>
        <v>3.1</v>
      </c>
      <c r="B25" s="5" t="s">
        <v>145</v>
      </c>
      <c r="C25" s="34" t="n">
        <f aca="false">'Financial Statements'!B59/'Financial Statements'!B68</f>
        <v>1.95293258604357</v>
      </c>
      <c r="D25" s="34" t="n">
        <f aca="false">'Financial Statements'!C59/'Financial Statements'!C68</f>
        <v>1.7293707402124</v>
      </c>
      <c r="E25" s="34" t="n">
        <f aca="false">'Financial Statements'!D59/'Financial Statements'!D68</f>
        <v>1.51007820750241</v>
      </c>
      <c r="F25" s="1" t="s">
        <v>146</v>
      </c>
      <c r="I25" s="35"/>
    </row>
    <row r="26" customFormat="false" ht="13.8" hidden="false" customHeight="false" outlineLevel="0" collapsed="false">
      <c r="A26" s="33" t="n">
        <f aca="false">+A25+0.1</f>
        <v>3.2</v>
      </c>
      <c r="B26" s="5" t="s">
        <v>147</v>
      </c>
      <c r="C26" s="7" t="n">
        <f aca="false">'Financial Statements'!B59/'Financial Statements'!B48</f>
        <v>0.280531813865147</v>
      </c>
      <c r="D26" s="7" t="n">
        <f aca="false">'Financial Statements'!C59/'Financial Statements'!C48</f>
        <v>0.310841533666475</v>
      </c>
      <c r="E26" s="7" t="n">
        <f aca="false">'Financial Statements'!D59/'Financial Statements'!D48</f>
        <v>0.304633083041051</v>
      </c>
      <c r="F26" s="1" t="s">
        <v>146</v>
      </c>
      <c r="I26" s="35"/>
    </row>
    <row r="27" customFormat="false" ht="13.8" hidden="false" customHeight="false" outlineLevel="0" collapsed="false">
      <c r="A27" s="33" t="n">
        <f aca="false">+A26+0.1</f>
        <v>3.3</v>
      </c>
      <c r="B27" s="5" t="s">
        <v>148</v>
      </c>
      <c r="C27" s="7" t="n">
        <f aca="false">'Financial Statements'!B59/'Financial Statements'!H22</f>
        <v>0.497849305489176</v>
      </c>
      <c r="D27" s="7" t="n">
        <f aca="false">'Financial Statements'!C59/'Financial Statements'!I22</f>
        <v>0.483795300659362</v>
      </c>
      <c r="E27" s="7" t="n">
        <f aca="false">'Financial Statements'!D59/'Financial Statements'!J22</f>
        <v>0.451573484182777</v>
      </c>
      <c r="F27" s="1" t="s">
        <v>149</v>
      </c>
      <c r="N27" s="35"/>
    </row>
    <row r="28" customFormat="false" ht="13.8" hidden="false" customHeight="false" outlineLevel="0" collapsed="false">
      <c r="A28" s="33" t="n">
        <f aca="false">+A27+0.1</f>
        <v>3.4</v>
      </c>
      <c r="B28" s="5" t="s">
        <v>150</v>
      </c>
      <c r="C28" s="38" t="n">
        <f aca="false">'Financial Statements'!H7/'Financial Statements'!B19</f>
        <v>-356.595808383234</v>
      </c>
      <c r="D28" s="38" t="n">
        <f aca="false">'Financial Statements'!I7/'Financial Statements'!C19</f>
        <v>423.282945736434</v>
      </c>
      <c r="E28" s="38" t="n">
        <f aca="false">'Financial Statements'!J7/'Financial Statements'!D19</f>
        <v>83.5504358655044</v>
      </c>
      <c r="F28" s="1" t="s">
        <v>151</v>
      </c>
      <c r="M28" s="35"/>
    </row>
    <row r="29" customFormat="false" ht="13.8" hidden="false" customHeight="false" outlineLevel="0" collapsed="false">
      <c r="A29" s="33" t="n">
        <f aca="false">+A28+0.1</f>
        <v>3.5</v>
      </c>
      <c r="B29" s="5" t="s">
        <v>152</v>
      </c>
      <c r="C29" s="1" t="n">
        <f aca="false">'Financial Statements'!H7/('Financial Statements'!B114+'Financial Statements'!B105)</f>
        <v>-17.8351302785265</v>
      </c>
      <c r="D29" s="1" t="n">
        <f aca="false">'Financial Statements'!I7/('Financial Statements'!C114+'Financial Statements'!C105)</f>
        <v>-18.0120402441036</v>
      </c>
      <c r="E29" s="1" t="n">
        <f aca="false">'Financial Statements'!J7/('Financial Statements'!D114+'Financial Statements'!D105)</f>
        <v>-6.96904539316506</v>
      </c>
      <c r="F29" s="1" t="s">
        <v>153</v>
      </c>
      <c r="M29" s="35"/>
    </row>
    <row r="30" customFormat="false" ht="13.8" hidden="false" customHeight="false" outlineLevel="0" collapsed="false">
      <c r="A30" s="33" t="n">
        <f aca="false">+A29+0.1</f>
        <v>3.6</v>
      </c>
      <c r="B30" s="5" t="s">
        <v>154</v>
      </c>
      <c r="C30" s="34" t="n">
        <f aca="false">C31/'Financial Statements'!B28*1000</f>
        <v>6.44757852576952</v>
      </c>
      <c r="D30" s="34" t="n">
        <f aca="false">D31/'Financial Statements'!C28*1000</f>
        <v>6.51565536721522</v>
      </c>
      <c r="E30" s="34" t="n">
        <f aca="false">E31/'Financial Statements'!D28*1000</f>
        <v>5.27583700199005</v>
      </c>
    </row>
    <row r="31" customFormat="false" ht="13.8" hidden="false" customHeight="false" outlineLevel="0" collapsed="false">
      <c r="A31" s="33"/>
      <c r="B31" s="29" t="s">
        <v>155</v>
      </c>
      <c r="C31" s="1" t="n">
        <f aca="false">'Financial Statements'!B91+'Financial Statements'!B99+'Financial Statements'!B104</f>
        <v>105262</v>
      </c>
      <c r="D31" s="1" t="n">
        <f aca="false">'Financial Statements'!C91+'Financial Statements'!C99+'Financial Statements'!C104</f>
        <v>109886</v>
      </c>
      <c r="E31" s="1" t="n">
        <f aca="false">'Financial Statements'!D91+'Financial Statements'!D99+'Financial Statements'!D104</f>
        <v>92476</v>
      </c>
      <c r="F31" s="1" t="s">
        <v>156</v>
      </c>
      <c r="J31" s="35"/>
    </row>
    <row r="32" customFormat="false" ht="14.25" hidden="false" customHeight="false" outlineLevel="0" collapsed="false">
      <c r="A32" s="33"/>
      <c r="F32" s="7"/>
    </row>
    <row r="33" customFormat="false" ht="13.8" hidden="false" customHeight="false" outlineLevel="0" collapsed="false">
      <c r="A33" s="33" t="n">
        <f aca="false">+A24+1</f>
        <v>4</v>
      </c>
      <c r="B33" s="6" t="s">
        <v>157</v>
      </c>
    </row>
    <row r="34" customFormat="false" ht="14.25" hidden="false" customHeight="false" outlineLevel="0" collapsed="false">
      <c r="A34" s="33" t="n">
        <f aca="false">+A33+0.1</f>
        <v>4.1</v>
      </c>
      <c r="B34" s="5" t="s">
        <v>158</v>
      </c>
      <c r="C34" s="34" t="n">
        <f aca="false">'Financial Statements'!B8/'Financial Statements'!B48</f>
        <v>1.11785233377273</v>
      </c>
      <c r="D34" s="34" t="n">
        <f aca="false">'Financial Statements'!C8/'Financial Statements'!C48</f>
        <v>1.04220773670805</v>
      </c>
      <c r="E34" s="34" t="n">
        <f aca="false">'Financial Statements'!D8/'Financial Statements'!D48</f>
        <v>0.847561502741689</v>
      </c>
    </row>
    <row r="35" customFormat="false" ht="14.25" hidden="false" customHeight="false" outlineLevel="0" collapsed="false">
      <c r="A35" s="33" t="n">
        <f aca="false">+A34+0.1</f>
        <v>4.2</v>
      </c>
      <c r="B35" s="5" t="s">
        <v>159</v>
      </c>
      <c r="C35" s="34" t="n">
        <f aca="false">'Financial Statements'!B8/'Financial Statements'!B47</f>
        <v>1.81425350816655</v>
      </c>
      <c r="D35" s="34" t="n">
        <f aca="false">'Financial Statements'!C8/'Financial Statements'!C47</f>
        <v>1.69229666089949</v>
      </c>
      <c r="E35" s="34" t="n">
        <f aca="false">'Financial Statements'!D8/'Financial Statements'!D47</f>
        <v>1.52360205355904</v>
      </c>
    </row>
    <row r="36" customFormat="false" ht="14.25" hidden="false" customHeight="false" outlineLevel="0" collapsed="false">
      <c r="A36" s="33" t="n">
        <f aca="false">+A35+0.1</f>
        <v>4.3</v>
      </c>
      <c r="B36" s="5" t="s">
        <v>160</v>
      </c>
      <c r="C36" s="34" t="n">
        <f aca="false">'Financial Statements'!B12/'Financial Statements'!B39</f>
        <v>45.1973311767085</v>
      </c>
      <c r="D36" s="34" t="n">
        <f aca="false">'Financial Statements'!C12/'Financial Statements'!C39</f>
        <v>32.3679331306991</v>
      </c>
      <c r="E36" s="34" t="n">
        <f aca="false">'Financial Statements'!D12/'Financial Statements'!D39</f>
        <v>41.7530164983994</v>
      </c>
    </row>
    <row r="37" customFormat="false" ht="14.25" hidden="false" customHeight="false" outlineLevel="0" collapsed="false">
      <c r="A37" s="33" t="n">
        <f aca="false">+A36+0.1</f>
        <v>4.4</v>
      </c>
      <c r="B37" s="5" t="s">
        <v>161</v>
      </c>
      <c r="C37" s="34" t="n">
        <f aca="false">'Financial Statements'!B22/'Financial Statements'!B48</f>
        <v>0.282924409292569</v>
      </c>
      <c r="D37" s="34" t="n">
        <f aca="false">'Financial Statements'!C22/'Financial Statements'!C48</f>
        <v>0.269742052751836</v>
      </c>
      <c r="E37" s="34" t="n">
        <f aca="false">'Financial Statements'!D22/'Financial Statements'!D48</f>
        <v>0.177255718025984</v>
      </c>
      <c r="G37" s="7"/>
      <c r="H37" s="7"/>
      <c r="I37" s="7"/>
    </row>
    <row r="38" customFormat="false" ht="14.25" hidden="false" customHeight="false" outlineLevel="0" collapsed="false">
      <c r="A38" s="33"/>
    </row>
    <row r="39" customFormat="false" ht="14.25" hidden="false" customHeight="false" outlineLevel="0" collapsed="false">
      <c r="A39" s="33" t="n">
        <f aca="false">+A33+1</f>
        <v>5</v>
      </c>
      <c r="B39" s="6" t="s">
        <v>162</v>
      </c>
    </row>
    <row r="40" customFormat="false" ht="14.25" hidden="false" customHeight="false" outlineLevel="0" collapsed="false">
      <c r="A40" s="33" t="n">
        <f aca="false">+A39+0.1</f>
        <v>5.1</v>
      </c>
      <c r="B40" s="5" t="s">
        <v>163</v>
      </c>
      <c r="C40" s="1" t="n">
        <f aca="false">'Financial Statements'!H8/'Financial Statements'!B25</f>
        <v>22.6186579378069</v>
      </c>
      <c r="D40" s="1" t="n">
        <f aca="false">'Financial Statements'!I8/'Financial Statements'!C25</f>
        <v>26.1889483065954</v>
      </c>
      <c r="E40" s="1" t="n">
        <f aca="false">'Financial Statements'!J8/'Financial Statements'!D25</f>
        <v>34.2317073170732</v>
      </c>
    </row>
    <row r="41" customFormat="false" ht="13.8" hidden="false" customHeight="false" outlineLevel="0" collapsed="false">
      <c r="A41" s="33" t="n">
        <f aca="false">+A40+0.1</f>
        <v>5.2</v>
      </c>
      <c r="B41" s="29" t="s">
        <v>164</v>
      </c>
      <c r="C41" s="1" t="n">
        <f aca="false">'Financial Statements'!B25</f>
        <v>6.11</v>
      </c>
      <c r="D41" s="1" t="n">
        <f aca="false">'Financial Statements'!C25</f>
        <v>5.61</v>
      </c>
      <c r="E41" s="1" t="n">
        <f aca="false">'Financial Statements'!D25</f>
        <v>3.28</v>
      </c>
      <c r="F41" s="1" t="s">
        <v>165</v>
      </c>
      <c r="G41" s="39"/>
    </row>
    <row r="42" customFormat="false" ht="14.25" hidden="false" customHeight="false" outlineLevel="0" collapsed="false">
      <c r="A42" s="33" t="n">
        <f aca="false">+A41+0.1</f>
        <v>5.3</v>
      </c>
      <c r="B42" s="5" t="s">
        <v>166</v>
      </c>
      <c r="C42" s="1" t="n">
        <f aca="false">'Financial Statements'!H8/C43</f>
        <v>44.5261324952636</v>
      </c>
      <c r="D42" s="1" t="n">
        <f aca="false">'Financial Statements'!I8/D43</f>
        <v>39.2739562447298</v>
      </c>
      <c r="E42" s="1" t="n">
        <f aca="false">'Financial Statements'!J8/E43</f>
        <v>30.1208752493916</v>
      </c>
    </row>
    <row r="43" customFormat="false" ht="13.8" hidden="false" customHeight="false" outlineLevel="0" collapsed="false">
      <c r="A43" s="33" t="n">
        <f aca="false">+A42+0.1</f>
        <v>5.4</v>
      </c>
      <c r="B43" s="29" t="s">
        <v>167</v>
      </c>
      <c r="C43" s="1" t="n">
        <f aca="false">'Financial Statements'!B68/'Financial Statements'!B28*1000</f>
        <v>3.10379528279715</v>
      </c>
      <c r="D43" s="1" t="n">
        <f aca="false">'Financial Statements'!C68/'Financial Statements'!C28*1000</f>
        <v>3.7409014534846</v>
      </c>
      <c r="E43" s="1" t="n">
        <f aca="false">'Financial Statements'!D68/'Financial Statements'!D28*1000</f>
        <v>3.72764732333825</v>
      </c>
      <c r="F43" s="1" t="s">
        <v>168</v>
      </c>
      <c r="G43" s="35"/>
    </row>
    <row r="44" customFormat="false" ht="13.8" hidden="false" customHeight="false" outlineLevel="0" collapsed="false">
      <c r="A44" s="33" t="n">
        <f aca="false">+A43+0.1</f>
        <v>5.5</v>
      </c>
      <c r="B44" s="5" t="s">
        <v>169</v>
      </c>
      <c r="C44" s="7" t="n">
        <f aca="false">'Financial Statements'!H24/'Financial Statements'!B25</f>
        <v>0.148780830133973</v>
      </c>
      <c r="D44" s="7" t="n">
        <f aca="false">'Financial Statements'!I24/'Financial Statements'!C25</f>
        <v>0.152908405832716</v>
      </c>
      <c r="E44" s="7" t="n">
        <f aca="false">'Financial Statements'!J24/'Financial Statements'!D25</f>
        <v>0.244918723885848</v>
      </c>
      <c r="F44" s="1" t="s">
        <v>170</v>
      </c>
      <c r="G44" s="40"/>
    </row>
    <row r="45" customFormat="false" ht="13.8" hidden="false" customHeight="false" outlineLevel="0" collapsed="false">
      <c r="A45" s="33"/>
      <c r="B45" s="29" t="s">
        <v>54</v>
      </c>
      <c r="C45" s="1" t="n">
        <f aca="false">ABS('Financial Statements'!B102)/'Financial Statements'!B28*1000</f>
        <v>0.909050872118575</v>
      </c>
      <c r="D45" s="1" t="n">
        <f aca="false">ABS('Financial Statements'!C102)/'Financial Statements'!C28*1000</f>
        <v>0.857816156721535</v>
      </c>
      <c r="E45" s="1" t="n">
        <f aca="false">ABS('Financial Statements'!D102)/'Financial Statements'!D28*1000</f>
        <v>0.80333341434558</v>
      </c>
      <c r="F45" s="1" t="s">
        <v>171</v>
      </c>
      <c r="G45" s="35"/>
      <c r="L45" s="7"/>
    </row>
    <row r="46" customFormat="false" ht="13.8" hidden="false" customHeight="false" outlineLevel="0" collapsed="false">
      <c r="A46" s="33" t="n">
        <f aca="false">+A44+0.1</f>
        <v>5.6</v>
      </c>
      <c r="B46" s="5" t="s">
        <v>172</v>
      </c>
      <c r="C46" s="7" t="n">
        <f aca="false">'Financial Statements'!H24/'Financial Statements'!H8</f>
        <v>0.00657779212820966</v>
      </c>
      <c r="D46" s="7" t="n">
        <f aca="false">'Financial Statements'!I24/'Financial Statements'!I8</f>
        <v>0.00583866156222118</v>
      </c>
      <c r="E46" s="7" t="n">
        <f aca="false">'Financial Statements'!J24/'Financial Statements'!J8</f>
        <v>0.00715473293859619</v>
      </c>
      <c r="F46" s="1" t="s">
        <v>173</v>
      </c>
      <c r="G46" s="37"/>
      <c r="H46" s="7"/>
      <c r="I46" s="7"/>
    </row>
    <row r="47" customFormat="false" ht="14.25" hidden="false" customHeight="false" outlineLevel="0" collapsed="false">
      <c r="A47" s="33" t="n">
        <f aca="false">+A45+0.1</f>
        <v>0.1</v>
      </c>
      <c r="B47" s="5" t="s">
        <v>174</v>
      </c>
      <c r="C47" s="7" t="n">
        <f aca="false">'Financial Statements'!B22/'Financial Statements'!B68</f>
        <v>1.96958872750237</v>
      </c>
      <c r="D47" s="7" t="n">
        <f aca="false">'Financial Statements'!C22/'Financial Statements'!C68</f>
        <v>1.50071326676177</v>
      </c>
      <c r="E47" s="7" t="n">
        <f aca="false">'Financial Statements'!D22/'Financial Statements'!D68</f>
        <v>0.878663585301275</v>
      </c>
      <c r="G47" s="7"/>
      <c r="H47" s="7"/>
      <c r="I47" s="7"/>
    </row>
    <row r="48" customFormat="false" ht="13.8" hidden="false" customHeight="false" outlineLevel="0" collapsed="false">
      <c r="A48" s="33" t="n">
        <f aca="false">+A46+0.1</f>
        <v>5.7</v>
      </c>
      <c r="B48" s="5" t="s">
        <v>175</v>
      </c>
      <c r="C48" s="7" t="n">
        <f aca="false">'Financial Statements'!B20/('Financial Statements'!B61+'Financial Statements'!B68)</f>
        <v>0.599191037012069</v>
      </c>
      <c r="D48" s="7" t="n">
        <f aca="false">'Financial Statements'!C20/('Financial Statements'!C61+'Financial Statements'!C68)</f>
        <v>0.484243152522382</v>
      </c>
      <c r="E48" s="7" t="n">
        <f aca="false">'Financial Statements'!D20/('Financial Statements'!D61+'Financial Statements'!D68)</f>
        <v>0.30705825278266</v>
      </c>
      <c r="F48" s="1" t="s">
        <v>176</v>
      </c>
      <c r="G48" s="37"/>
      <c r="H48" s="7"/>
      <c r="I48" s="7"/>
    </row>
    <row r="49" customFormat="false" ht="14.25" hidden="false" customHeight="false" outlineLevel="0" collapsed="false">
      <c r="A49" s="33" t="n">
        <f aca="false">+A47+0.1</f>
        <v>0.2</v>
      </c>
      <c r="B49" s="5" t="s">
        <v>161</v>
      </c>
      <c r="C49" s="7" t="n">
        <f aca="false">'Financial Statements'!B22/'Financial Statements'!B48</f>
        <v>0.282924409292569</v>
      </c>
      <c r="D49" s="7" t="n">
        <f aca="false">'Financial Statements'!C22/'Financial Statements'!C48</f>
        <v>0.269742052751836</v>
      </c>
      <c r="E49" s="7" t="n">
        <f aca="false">'Financial Statements'!D22/'Financial Statements'!D48</f>
        <v>0.177255718025984</v>
      </c>
      <c r="G49" s="7"/>
      <c r="H49" s="7"/>
      <c r="I49" s="7"/>
    </row>
    <row r="50" customFormat="false" ht="14.25" hidden="false" customHeight="false" outlineLevel="0" collapsed="false">
      <c r="A50" s="33" t="n">
        <f aca="false">+A48+0.1</f>
        <v>5.8</v>
      </c>
      <c r="B50" s="5" t="s">
        <v>177</v>
      </c>
      <c r="C50" s="1" t="n">
        <f aca="false">C51/C19</f>
        <v>0.943816360429668</v>
      </c>
      <c r="D50" s="1" t="n">
        <f aca="false">D51/D19</f>
        <v>1.0528153269525</v>
      </c>
      <c r="E50" s="1" t="n">
        <f aca="false">E51/E19</f>
        <v>1.46651058285773</v>
      </c>
    </row>
    <row r="51" customFormat="false" ht="13.8" hidden="false" customHeight="false" outlineLevel="0" collapsed="false">
      <c r="A51" s="33"/>
      <c r="B51" s="29" t="s">
        <v>178</v>
      </c>
      <c r="C51" s="1" t="n">
        <f aca="false">'Financial Statements'!H15+'Financial Statements'!B61-'Financial Statements'!B110</f>
        <v>123206.731506849</v>
      </c>
      <c r="D51" s="1" t="n">
        <f aca="false">'Financial Statements'!I15+'Financial Statements'!C61-'Financial Statements'!C110</f>
        <v>126583.145205479</v>
      </c>
      <c r="E51" s="1" t="n">
        <f aca="false">'Financial Statements'!J15+'Financial Statements'!D61-'Financial Statements'!D110</f>
        <v>113425.794520548</v>
      </c>
      <c r="F51" s="1" t="s">
        <v>179</v>
      </c>
      <c r="G51" s="35"/>
    </row>
    <row r="54" customFormat="false" ht="14.25" hidden="false" customHeight="false" outlineLevel="0" collapsed="false">
      <c r="B54" s="28" t="s">
        <v>32</v>
      </c>
      <c r="C54" s="1" t="n">
        <v>138.2</v>
      </c>
      <c r="D54" s="1" t="n">
        <v>146.92</v>
      </c>
      <c r="E54" s="1" t="n">
        <v>112.28</v>
      </c>
    </row>
    <row r="56" customFormat="false" ht="14.25" hidden="false" customHeight="false" outlineLevel="0" collapsed="false">
      <c r="B56" s="6" t="s">
        <v>180</v>
      </c>
    </row>
    <row r="57" customFormat="false" ht="14.25" hidden="false" customHeight="false" outlineLevel="0" collapsed="false">
      <c r="B57" s="1" t="s">
        <v>25</v>
      </c>
    </row>
    <row r="58" customFormat="false" ht="13.8" hidden="false" customHeight="false" outlineLevel="0" collapsed="false">
      <c r="B58" s="5" t="s">
        <v>27</v>
      </c>
      <c r="C58" s="7" t="n">
        <f aca="false">('Financial Statements'!B6-'Financial Statements'!C6)/'Financial Statements'!C6</f>
        <v>0.0632397643514284</v>
      </c>
      <c r="D58" s="7" t="n">
        <f aca="false">('Financial Statements'!C6-'Financial Statements'!D6)/'Financial Statements'!D6</f>
        <v>0.347207436567654</v>
      </c>
      <c r="F58" s="1" t="s">
        <v>181</v>
      </c>
      <c r="G58" s="35"/>
    </row>
    <row r="59" customFormat="false" ht="13.8" hidden="false" customHeight="false" outlineLevel="0" collapsed="false">
      <c r="B59" s="5" t="s">
        <v>29</v>
      </c>
      <c r="C59" s="7" t="n">
        <f aca="false">('Financial Statements'!B7-'Financial Statements'!C7)/'Financial Statements'!C7</f>
        <v>0.141819510412861</v>
      </c>
      <c r="D59" s="7" t="n">
        <f aca="false">('Financial Statements'!C7-'Financial Statements'!D7)/'Financial Statements'!D7</f>
        <v>0.272597083767297</v>
      </c>
      <c r="G59" s="7"/>
    </row>
    <row r="60" customFormat="false" ht="13.8" hidden="false" customHeight="false" outlineLevel="0" collapsed="false">
      <c r="B60" s="18" t="s">
        <v>31</v>
      </c>
      <c r="C60" s="7" t="n">
        <f aca="false">('Financial Statements'!B8-'Financial Statements'!C8)/'Financial Statements'!C8</f>
        <v>0.0779378760418461</v>
      </c>
      <c r="D60" s="7" t="n">
        <f aca="false">('Financial Statements'!C8-'Financial Statements'!D8)/'Financial Statements'!D8</f>
        <v>0.332593847330747</v>
      </c>
      <c r="G60" s="41"/>
    </row>
    <row r="62" customFormat="false" ht="14.25" hidden="false" customHeight="false" outlineLevel="0" collapsed="false">
      <c r="B62" s="1" t="s">
        <v>33</v>
      </c>
    </row>
    <row r="63" customFormat="false" ht="13.8" hidden="false" customHeight="false" outlineLevel="0" collapsed="false">
      <c r="B63" s="5" t="s">
        <v>27</v>
      </c>
      <c r="C63" s="7" t="n">
        <f aca="false">('Financial Statements'!B10-'Financial Statements'!C10)/'Financial Statements'!C10</f>
        <v>0.0478763795990971</v>
      </c>
      <c r="D63" s="7" t="n">
        <f aca="false">('Financial Statements'!C10-'Financial Statements'!D10)/'Financial Statements'!D10</f>
        <v>0.270877675396269</v>
      </c>
      <c r="G63" s="7"/>
    </row>
    <row r="64" customFormat="false" ht="13.8" hidden="false" customHeight="false" outlineLevel="0" collapsed="false">
      <c r="B64" s="5" t="s">
        <v>29</v>
      </c>
      <c r="C64" s="7" t="n">
        <f aca="false">('Financial Statements'!B11-'Financial Statements'!C11)/'Financial Statements'!C11</f>
        <v>0.0656529085203959</v>
      </c>
      <c r="D64" s="7" t="n">
        <f aca="false">('Financial Statements'!C11-'Financial Statements'!D11)/'Financial Statements'!D11</f>
        <v>0.133639796420949</v>
      </c>
      <c r="G64" s="7"/>
    </row>
    <row r="65" customFormat="false" ht="13.8" hidden="false" customHeight="false" outlineLevel="0" collapsed="false">
      <c r="B65" s="18" t="s">
        <v>36</v>
      </c>
      <c r="C65" s="7" t="n">
        <f aca="false">('Financial Statements'!B12-'Financial Statements'!C12)/'Financial Statements'!C12</f>
        <v>0.049605363858748</v>
      </c>
      <c r="D65" s="7" t="n">
        <f aca="false">('Financial Statements'!C12-'Financial Statements'!D12)/'Financial Statements'!D12</f>
        <v>0.256087851426347</v>
      </c>
      <c r="G65" s="41"/>
    </row>
    <row r="67" customFormat="false" ht="14.25" hidden="false" customHeight="false" outlineLevel="0" collapsed="false">
      <c r="B67" s="28" t="s">
        <v>7</v>
      </c>
      <c r="G67" s="7"/>
    </row>
    <row r="69" customFormat="false" ht="14.25" hidden="false" customHeight="false" outlineLevel="0" collapsed="false">
      <c r="B69" s="1" t="s">
        <v>40</v>
      </c>
    </row>
    <row r="70" customFormat="false" ht="13.8" hidden="false" customHeight="false" outlineLevel="0" collapsed="false">
      <c r="B70" s="5" t="s">
        <v>41</v>
      </c>
      <c r="C70" s="7" t="n">
        <f aca="false">('Financial Statements'!B15-'Financial Statements'!C15)/'Financial Statements'!C15</f>
        <v>0.197910011864561</v>
      </c>
      <c r="D70" s="7" t="n">
        <f aca="false">('Financial Statements'!C15-'Financial Statements'!D15)/'Financial Statements'!D15</f>
        <v>0.168622013651877</v>
      </c>
      <c r="G70" s="7"/>
    </row>
    <row r="71" customFormat="false" ht="13.8" hidden="false" customHeight="false" outlineLevel="0" collapsed="false">
      <c r="B71" s="5" t="s">
        <v>43</v>
      </c>
      <c r="C71" s="7" t="n">
        <f aca="false">('Financial Statements'!B16-'Financial Statements'!C16)/'Financial Statements'!C16</f>
        <v>0.142037955672871</v>
      </c>
      <c r="D71" s="7" t="n">
        <f aca="false">('Financial Statements'!C16-'Financial Statements'!D16)/'Financial Statements'!D16</f>
        <v>0.10328379192609</v>
      </c>
      <c r="G71" s="7"/>
    </row>
    <row r="72" customFormat="false" ht="13.8" hidden="false" customHeight="false" outlineLevel="0" collapsed="false">
      <c r="B72" s="18" t="s">
        <v>45</v>
      </c>
      <c r="C72" s="7" t="n">
        <f aca="false">('Financial Statements'!B17-'Financial Statements'!C17)/'Financial Statements'!C17</f>
        <v>0.169936427643721</v>
      </c>
      <c r="D72" s="7" t="n">
        <f aca="false">('Financial Statements'!C17-'Financial Statements'!D17)/'Financial Statements'!D17</f>
        <v>0.134969483810903</v>
      </c>
      <c r="G72" s="41"/>
    </row>
    <row r="74" customFormat="false" ht="13.8" hidden="false" customHeight="false" outlineLevel="0" collapsed="false">
      <c r="B74" s="42" t="s">
        <v>66</v>
      </c>
      <c r="C74" s="7" t="n">
        <f aca="false">('Financial Statements'!B42-'Financial Statements'!C42)/'Financial Statements'!C42</f>
        <v>0.00421994126197751</v>
      </c>
      <c r="D74" s="7" t="n">
        <f aca="false">('Financial Statements'!C42-'Financial Statements'!D42)/'Financial Statements'!D42</f>
        <v>-0.0617689422668791</v>
      </c>
      <c r="G74" s="7"/>
    </row>
    <row r="75" customFormat="false" ht="13.8" hidden="false" customHeight="false" outlineLevel="0" collapsed="false">
      <c r="B75" s="42" t="s">
        <v>70</v>
      </c>
      <c r="C75" s="7" t="n">
        <f aca="false">('Financial Statements'!B47-'Financial Statements'!C47)/'Financial Statements'!C47</f>
        <v>0.0054772720964444</v>
      </c>
      <c r="D75" s="7" t="n">
        <f aca="false">('Financial Statements'!C47-'Financial Statements'!D47)/'Financial Statements'!D47</f>
        <v>0.199755792979048</v>
      </c>
      <c r="G75" s="7"/>
    </row>
    <row r="76" customFormat="false" ht="13.8" hidden="false" customHeight="false" outlineLevel="0" collapsed="false">
      <c r="B76" s="21" t="s">
        <v>71</v>
      </c>
      <c r="C76" s="7" t="n">
        <f aca="false">('Financial Statements'!B48-'Financial Statements'!C48)/'Financial Statements'!C48</f>
        <v>0.00499427353690292</v>
      </c>
      <c r="D76" s="7" t="n">
        <f aca="false">('Financial Statements'!C48-'Financial Statements'!D48)/'Financial Statements'!D48</f>
        <v>0.0837141234006817</v>
      </c>
      <c r="G76" s="41"/>
    </row>
    <row r="78" customFormat="false" ht="13.8" hidden="false" customHeight="false" outlineLevel="0" collapsed="false">
      <c r="B78" s="42" t="s">
        <v>78</v>
      </c>
      <c r="C78" s="7" t="n">
        <f aca="false">('Financial Statements'!B56-'Financial Statements'!C56)/'Financial Statements'!C56</f>
        <v>0.227133988412588</v>
      </c>
      <c r="D78" s="7" t="n">
        <f aca="false">('Financial Statements'!C56-'Financial Statements'!D56)/'Financial Statements'!D56</f>
        <v>0.190612190678609</v>
      </c>
      <c r="G78" s="7"/>
    </row>
    <row r="79" customFormat="false" ht="13.8" hidden="false" customHeight="false" outlineLevel="0" collapsed="false">
      <c r="B79" s="43" t="s">
        <v>81</v>
      </c>
      <c r="C79" s="7" t="n">
        <f aca="false">('Financial Statements'!B61-'Financial Statements'!C61)/'Financial Statements'!C61</f>
        <v>-0.0882220758352778</v>
      </c>
      <c r="D79" s="7" t="n">
        <f aca="false">('Financial Statements'!C61-'Financial Statements'!D61)/'Financial Statements'!D61</f>
        <v>0.0605522437759946</v>
      </c>
      <c r="G79" s="7"/>
    </row>
    <row r="80" customFormat="false" ht="13.8" hidden="false" customHeight="false" outlineLevel="0" collapsed="false">
      <c r="B80" s="18" t="s">
        <v>82</v>
      </c>
      <c r="C80" s="7" t="n">
        <f aca="false">('Financial Statements'!B62-'Financial Statements'!C62)/'Financial Statements'!C62</f>
        <v>0.0492199005251605</v>
      </c>
      <c r="D80" s="7" t="n">
        <f aca="false">('Financial Statements'!C62-'Financial Statements'!D62)/'Financial Statements'!D62</f>
        <v>0.113568414497832</v>
      </c>
      <c r="G80" s="41"/>
    </row>
    <row r="82" customFormat="false" ht="13.8" hidden="false" customHeight="false" outlineLevel="0" collapsed="false">
      <c r="B82" s="18" t="s">
        <v>87</v>
      </c>
      <c r="C82" s="7" t="n">
        <f aca="false">('Financial Statements'!B68-'Financial Statements'!C68)/'Financial Statements'!C68</f>
        <v>-0.196829925503249</v>
      </c>
      <c r="D82" s="7" t="n">
        <f aca="false">('Financial Statements'!C68-'Financial Statements'!D68)/'Financial Statements'!D68</f>
        <v>-0.0344204839376177</v>
      </c>
      <c r="G82" s="7"/>
    </row>
    <row r="83" customFormat="false" ht="13.8" hidden="false" customHeight="false" outlineLevel="0" collapsed="false">
      <c r="B83" s="21" t="s">
        <v>88</v>
      </c>
      <c r="C83" s="7" t="n">
        <f aca="false">('Financial Statements'!B69-'Financial Statements'!C69)/'Financial Statements'!C69</f>
        <v>0.00499427353690292</v>
      </c>
      <c r="D83" s="7" t="n">
        <f aca="false">('Financial Statements'!C69-'Financial Statements'!D69)/'Financial Statements'!D69</f>
        <v>0.0837141234006817</v>
      </c>
      <c r="G83" s="7"/>
    </row>
    <row r="85" customFormat="false" ht="14.25" hidden="false" customHeight="false" outlineLevel="0" collapsed="false">
      <c r="B85" s="6" t="s">
        <v>182</v>
      </c>
    </row>
    <row r="86" customFormat="false" ht="13.8" hidden="false" customHeight="false" outlineLevel="0" collapsed="false">
      <c r="B86" s="5" t="s">
        <v>11</v>
      </c>
      <c r="C86" s="7" t="n">
        <f aca="false">'Financial Statements'!B12/'Financial Statements'!B8</f>
        <v>0.566903694386399</v>
      </c>
      <c r="D86" s="7" t="n">
        <f aca="false">'Financial Statements'!C12/'Financial Statements'!C8</f>
        <v>0.582206403748322</v>
      </c>
      <c r="G86" s="7"/>
    </row>
    <row r="87" customFormat="false" ht="13.8" hidden="false" customHeight="false" outlineLevel="0" collapsed="false">
      <c r="B87" s="5" t="s">
        <v>7</v>
      </c>
      <c r="C87" s="7" t="n">
        <f aca="false">'Financial Statements'!B13/'Financial Statements'!B8</f>
        <v>0.433096305613601</v>
      </c>
      <c r="D87" s="7" t="n">
        <f aca="false">'Financial Statements'!C13/'Financial Statements'!C8</f>
        <v>0.417793596251678</v>
      </c>
      <c r="G87" s="7"/>
    </row>
    <row r="88" customFormat="false" ht="13.8" hidden="false" customHeight="false" outlineLevel="0" collapsed="false">
      <c r="B88" s="5" t="s">
        <v>12</v>
      </c>
      <c r="C88" s="7" t="n">
        <f aca="false">'Financial Statements'!B18/'Financial Statements'!B8</f>
        <v>0.302887443955286</v>
      </c>
      <c r="D88" s="7" t="n">
        <f aca="false">'Financial Statements'!C18/'Financial Statements'!C8</f>
        <v>0.297823775275616</v>
      </c>
      <c r="G88" s="7"/>
    </row>
    <row r="89" customFormat="false" ht="13.8" hidden="false" customHeight="false" outlineLevel="0" collapsed="false">
      <c r="B89" s="5" t="s">
        <v>13</v>
      </c>
      <c r="C89" s="7" t="n">
        <f aca="false">('Financial Statements'!B13-'Financial Statements'!B22)/'Financial Statements'!B8</f>
        <v>0.179999898561604</v>
      </c>
      <c r="D89" s="7" t="n">
        <f aca="false">('Financial Statements'!C13-'Financial Statements'!C22)/'Financial Statements'!C8</f>
        <v>0.158975662694735</v>
      </c>
      <c r="G89" s="7"/>
    </row>
    <row r="91" customFormat="false" ht="14.25" hidden="false" customHeight="false" outlineLevel="0" collapsed="false">
      <c r="B91" s="1" t="s">
        <v>40</v>
      </c>
    </row>
    <row r="92" customFormat="false" ht="13.8" hidden="false" customHeight="false" outlineLevel="0" collapsed="false">
      <c r="B92" s="5" t="s">
        <v>43</v>
      </c>
      <c r="C92" s="7" t="n">
        <f aca="false">'Financial Statements'!B15/'Financial Statements'!B8</f>
        <v>0.0665714836379867</v>
      </c>
      <c r="D92" s="7" t="n">
        <f aca="false">'Financial Statements'!C15/'Financial Statements'!C8</f>
        <v>0.0599042690744279</v>
      </c>
      <c r="G92" s="7"/>
    </row>
    <row r="93" customFormat="false" ht="13.8" hidden="false" customHeight="false" outlineLevel="0" collapsed="false">
      <c r="B93" s="5" t="s">
        <v>41</v>
      </c>
      <c r="C93" s="7" t="n">
        <f aca="false">'Financial Statements'!B16/'Financial Statements'!B8</f>
        <v>0.0636373780203283</v>
      </c>
      <c r="D93" s="7" t="n">
        <f aca="false">'Financial Statements'!C16/'Financial Statements'!C8</f>
        <v>0.0600655519016339</v>
      </c>
      <c r="G93" s="7"/>
    </row>
    <row r="94" customFormat="false" ht="14.25" hidden="false" customHeight="false" outlineLevel="0" collapsed="false">
      <c r="B94" s="18" t="s">
        <v>45</v>
      </c>
    </row>
    <row r="96" customFormat="false" ht="13.8" hidden="false" customHeight="false" outlineLevel="0" collapsed="false">
      <c r="B96" s="5" t="s">
        <v>15</v>
      </c>
      <c r="C96" s="7" t="n">
        <f aca="false">'Financial Statements'!B21/'Financial Statements'!B20</f>
        <v>0.162044616844244</v>
      </c>
      <c r="D96" s="7" t="n">
        <f aca="false">'Financial Statements'!C21/'Financial Statements'!C20</f>
        <v>0.133022608440851</v>
      </c>
      <c r="E96" s="7" t="n">
        <f aca="false">'Financial Statements'!D21/'Financial Statements'!D20</f>
        <v>0.144281647314841</v>
      </c>
      <c r="G96" s="7"/>
    </row>
    <row r="97" customFormat="false" ht="13.8" hidden="false" customHeight="false" outlineLevel="0" collapsed="false">
      <c r="B97" s="1" t="s">
        <v>183</v>
      </c>
      <c r="C97" s="14" t="n">
        <f aca="false">'Financial Statements'!B99</f>
        <v>-22354</v>
      </c>
      <c r="D97" s="14" t="n">
        <f aca="false">'Financial Statements'!C99</f>
        <v>-14545</v>
      </c>
      <c r="E97" s="14" t="n">
        <f aca="false">'Financial Statements'!D99</f>
        <v>-4289</v>
      </c>
      <c r="F97" s="1" t="s">
        <v>184</v>
      </c>
      <c r="G97" s="35"/>
    </row>
    <row r="98" customFormat="false" ht="13.8" hidden="false" customHeight="false" outlineLevel="0" collapsed="false">
      <c r="B98" s="5" t="s">
        <v>16</v>
      </c>
      <c r="C98" s="7" t="n">
        <f aca="false">'Financial Statements'!B99/'Financial Statements'!B8</f>
        <v>-0.056688847862693</v>
      </c>
      <c r="D98" s="7" t="n">
        <f aca="false">'Financial Statements'!C99/'Financial Statements'!C8</f>
        <v>-0.0397603173171285</v>
      </c>
      <c r="E98" s="7" t="n">
        <f aca="false">'Financial Statements'!D99/'Financial Statements'!D8</f>
        <v>-0.0156239185472561</v>
      </c>
      <c r="G98" s="7"/>
    </row>
    <row r="99" customFormat="false" ht="13.8" hidden="false" customHeight="false" outlineLevel="0" collapsed="false">
      <c r="B99" s="5" t="s">
        <v>17</v>
      </c>
      <c r="C99" s="7" t="n">
        <f aca="false">'Financial Statements'!B99/'Financial Statements'!B47</f>
        <v>-0.102847941108811</v>
      </c>
      <c r="D99" s="7" t="n">
        <f aca="false">'Financial Statements'!C99/'Financial Statements'!C47</f>
        <v>-0.0672862522320809</v>
      </c>
      <c r="E99" s="7" t="n">
        <f aca="false">'Financial Statements'!D99/'Financial Statements'!D47</f>
        <v>-0.0238046343832385</v>
      </c>
      <c r="G99" s="7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3777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2023-11-06T04:06:41Z</dcterms:modified>
  <cp:revision>112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