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<sst xmlns="http://schemas.openxmlformats.org/spreadsheetml/2006/main" count="262" uniqueCount="223">
  <si>
    <t xml:space="preserve">Instructions</t>
  </si>
  <si>
    <t xml:space="preserve">Perform a management report, analyzing the financial health of Amazon Inc. based on its recent two annual reports (2022 &amp; 2021).</t>
  </si>
  <si>
    <t xml:space="preserve">Please refer to the below website in order to download the company financial statements:</t>
  </si>
  <si>
    <t xml:space="preserve">https://ir.aboutamazon.com/annual-reports-proxies-and-shareholder-letters/default.aspx</t>
  </si>
  <si>
    <t xml:space="preserve">Please input the three financial statements in the format from previous task, attached here in the second tab</t>
  </si>
  <si>
    <t xml:space="preserve">Perform the calculations on tab three similar to previous task.</t>
  </si>
  <si>
    <t xml:space="preserve">You are required write up a 1-2 page report commenting on the financial health of Amazon Inc. based on the ratios you have calculated, addressing the five key topics mentioned in the ratios tab.</t>
  </si>
  <si>
    <t xml:space="preserve">You are free to use any additional publicly available information/ news articles whilst mentioning the sources at the end page</t>
  </si>
  <si>
    <t xml:space="preserve">However make sure you have covered the five key topics in the ratio analysis</t>
  </si>
  <si>
    <t xml:space="preserve">Formats:</t>
  </si>
  <si>
    <t xml:space="preserve">The report should be submitted as a word document</t>
  </si>
  <si>
    <t xml:space="preserve">The supporting calculations should be submitted in excel document as same as the previous task.</t>
  </si>
  <si>
    <t xml:space="preserve">Company name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</si>
  <si>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</si>
  <si>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</si>
  <si>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</t>
  </si>
  <si>
    <t xml:space="preserve"> Net sales:</t>
  </si>
  <si>
    <t xml:space="preserve">    Product   </t>
  </si>
  <si>
    <t xml:space="preserve">EBIT</t>
  </si>
  <si>
    <t xml:space="preserve">    Services </t>
  </si>
  <si>
    <t xml:space="preserve">EBITDA</t>
  </si>
  <si>
    <t xml:space="preserve">Total net sales</t>
  </si>
  <si>
    <t xml:space="preserve">FCFE</t>
  </si>
  <si>
    <t xml:space="preserve">Total cost of sales</t>
  </si>
  <si>
    <t xml:space="preserve">Gross Profits</t>
  </si>
  <si>
    <t xml:space="preserve">Capital employed</t>
  </si>
  <si>
    <t xml:space="preserve">Operating expenses:</t>
  </si>
  <si>
    <t xml:space="preserve">     Fulfillment</t>
  </si>
  <si>
    <t xml:space="preserve">Total capitalization</t>
  </si>
  <si>
    <t xml:space="preserve">     Technology and content  </t>
  </si>
  <si>
    <t xml:space="preserve">     Marketing  </t>
  </si>
  <si>
    <t xml:space="preserve">Share price</t>
  </si>
  <si>
    <t xml:space="preserve">     General and administrative  </t>
  </si>
  <si>
    <t xml:space="preserve">     Other operating expense (income), net </t>
  </si>
  <si>
    <t xml:space="preserve">Total operating expenses</t>
  </si>
  <si>
    <t xml:space="preserve">Net Working Capital =</t>
  </si>
  <si>
    <t xml:space="preserve">     Operating income </t>
  </si>
  <si>
    <t xml:space="preserve">                         Change:</t>
  </si>
  <si>
    <t xml:space="preserve">     Interest income </t>
  </si>
  <si>
    <t xml:space="preserve">Net Borrowing</t>
  </si>
  <si>
    <t xml:space="preserve">     Interest expense</t>
  </si>
  <si>
    <t xml:space="preserve">     Other income (expense), net </t>
  </si>
  <si>
    <t xml:space="preserve">     Total non-operating income (expense) </t>
  </si>
  <si>
    <t xml:space="preserve">Non cash charges</t>
  </si>
  <si>
    <t xml:space="preserve">Income before provision for income taxes</t>
  </si>
  <si>
    <t xml:space="preserve">     Provision for income taxes </t>
  </si>
  <si>
    <t xml:space="preserve">Annual Operating Exp</t>
  </si>
  <si>
    <t xml:space="preserve">     Equity-method investment activity, net of tax </t>
  </si>
  <si>
    <t xml:space="preserve">Daily Operational Exp</t>
  </si>
  <si>
    <t xml:space="preserve">Net income</t>
  </si>
  <si>
    <t xml:space="preserve">Interest + debt Repayments</t>
  </si>
  <si>
    <t xml:space="preserve">     Basic earnings per share </t>
  </si>
  <si>
    <t xml:space="preserve">     Diluted earnings per share</t>
  </si>
  <si>
    <t xml:space="preserve"> Weighted-average shares used in computation of earnings per share:</t>
  </si>
  <si>
    <t xml:space="preserve">      Basic</t>
  </si>
  <si>
    <t xml:space="preserve">      Diluted</t>
  </si>
  <si>
    <t xml:space="preserve">CONSOLIDATED BALANCE SHEETS</t>
  </si>
  <si>
    <t xml:space="preserve">As at </t>
  </si>
  <si>
    <t xml:space="preserve">Current assets:</t>
  </si>
  <si>
    <t xml:space="preserve">    Cash and cash equivalents</t>
  </si>
  <si>
    <t xml:space="preserve">    Marketable securities</t>
  </si>
  <si>
    <t xml:space="preserve">       Inventories</t>
  </si>
  <si>
    <t xml:space="preserve">       Accounts receivable, net and other </t>
  </si>
  <si>
    <t xml:space="preserve"> Total current assets </t>
  </si>
  <si>
    <t xml:space="preserve">    Property and equipment,  </t>
  </si>
  <si>
    <t xml:space="preserve">    Operating leases </t>
  </si>
  <si>
    <t xml:space="preserve">       Goodwill </t>
  </si>
  <si>
    <t xml:space="preserve">       Other assets  </t>
  </si>
  <si>
    <t xml:space="preserve"> Total non current assets</t>
  </si>
  <si>
    <t xml:space="preserve"> Total assets  </t>
  </si>
  <si>
    <t xml:space="preserve">   Current liabilities: </t>
  </si>
  <si>
    <t xml:space="preserve">   Accounts payable  </t>
  </si>
  <si>
    <t xml:space="preserve">   Accrued expenses and other</t>
  </si>
  <si>
    <t xml:space="preserve">   Unearned revenue  </t>
  </si>
  <si>
    <t xml:space="preserve"> Total current liabilities</t>
  </si>
  <si>
    <t xml:space="preserve">   Long-term lease liabilities   </t>
  </si>
  <si>
    <t xml:space="preserve">      Long-term debt  </t>
  </si>
  <si>
    <t xml:space="preserve">  Other long-term liabilities  </t>
  </si>
  <si>
    <t xml:space="preserve"> Total non current liabilities</t>
  </si>
  <si>
    <t xml:space="preserve"> Total liabilities</t>
  </si>
  <si>
    <t xml:space="preserve">Preferred stock, $0.01 par value:</t>
  </si>
  <si>
    <t xml:space="preserve">    Authorized shares — 500</t>
  </si>
  <si>
    <t xml:space="preserve">    Issued and outstanding shares — none —</t>
  </si>
  <si>
    <t xml:space="preserve">      Common stock, $0.01 par value:</t>
  </si>
  <si>
    <t xml:space="preserve">      Authorized shares — 100,000</t>
  </si>
  <si>
    <t xml:space="preserve">      Issued shares —  10,644 and 10,757</t>
  </si>
  <si>
    <t xml:space="preserve">   Outstanding shares — 10,175 and 10,242 </t>
  </si>
  <si>
    <t xml:space="preserve">   Treasury stock, at cost  </t>
  </si>
  <si>
    <t xml:space="preserve">   Additional paid-in capital </t>
  </si>
  <si>
    <t xml:space="preserve">      Accumulated other comprehensive income (loss) </t>
  </si>
  <si>
    <t xml:space="preserve">      Retained earnings  </t>
  </si>
  <si>
    <t xml:space="preserve"> Total stockholders’ equity </t>
  </si>
  <si>
    <t xml:space="preserve"> Total liabilities and stockholders’ equity  </t>
  </si>
  <si>
    <t xml:space="preserve">CONSOLIDATED STATEMENTS OF CASH FLOWS</t>
  </si>
  <si>
    <t xml:space="preserve">CASH, CASH EQUIVALENTS, AND RESTRICTED CASH, BEGINNING OF PERIOD</t>
  </si>
  <si>
    <t xml:space="preserve">  OPERATING ACTIVITIES:</t>
  </si>
  <si>
    <r>
      <rPr>
        <b val="true"/>
        <sz val="11"/>
        <color rgb="FF000000"/>
        <rFont val="Calibri"/>
        <family val="2"/>
        <charset val="1"/>
      </rPr>
      <t xml:space="preserve"> Net income </t>
    </r>
    <r>
      <rPr>
        <sz val="11"/>
        <color rgb="FF000000"/>
        <rFont val="Calibri"/>
        <family val="2"/>
        <charset val="1"/>
      </rPr>
      <t xml:space="preserve">(loss)</t>
    </r>
  </si>
  <si>
    <t xml:space="preserve">   Adjustments to reconcile net income to net cash from operating activities:</t>
  </si>
  <si>
    <t xml:space="preserve">      Depreciation and amortization</t>
  </si>
  <si>
    <t xml:space="preserve">      Stock-based compensation  </t>
  </si>
  <si>
    <t xml:space="preserve">      Other operating expense (income), net </t>
  </si>
  <si>
    <t xml:space="preserve">Other expense (income), net</t>
  </si>
  <si>
    <t xml:space="preserve">      Deferred income taxes </t>
  </si>
  <si>
    <t xml:space="preserve">Changes in operating assets and liabilities:</t>
  </si>
  <si>
    <t xml:space="preserve">   Inventories</t>
  </si>
  <si>
    <t xml:space="preserve">   Accounts receivable, net and other</t>
  </si>
  <si>
    <t xml:space="preserve">      Accounts payable</t>
  </si>
  <si>
    <t xml:space="preserve">   Net cash provided by (used in) operating activities</t>
  </si>
  <si>
    <t xml:space="preserve">Cash generated by operating activities</t>
  </si>
  <si>
    <t xml:space="preserve">INVESTING ACTIVITIES:</t>
  </si>
  <si>
    <t xml:space="preserve">   Purchases of property and equipment </t>
  </si>
  <si>
    <t xml:space="preserve">    Proceeds from property and equipment sales and incentives</t>
  </si>
  <si>
    <t xml:space="preserve">   Acquisitions, net of cash acquired, and other</t>
  </si>
  <si>
    <t xml:space="preserve">   Sales and maturities of marketable securities   </t>
  </si>
  <si>
    <t xml:space="preserve">   Purchases of marketable securities</t>
  </si>
  <si>
    <t xml:space="preserve">    Net cash provided by (used in) investing activities </t>
  </si>
  <si>
    <t xml:space="preserve">Cash generated by/(used in) investing activities</t>
  </si>
  <si>
    <t xml:space="preserve">FINANCING ACTIVITIES:</t>
  </si>
  <si>
    <t xml:space="preserve">       Common stock repurchased — </t>
  </si>
  <si>
    <t xml:space="preserve">— </t>
  </si>
  <si>
    <t xml:space="preserve">       Proceeds from short-term debt, and other </t>
  </si>
  <si>
    <t xml:space="preserve">       Repayments of short-term debt, and other</t>
  </si>
  <si>
    <t xml:space="preserve">   Proceeds from long-term debt</t>
  </si>
  <si>
    <t xml:space="preserve">   Repayments of long-term debt </t>
  </si>
  <si>
    <t xml:space="preserve">   Principal repayments of finance leases    </t>
  </si>
  <si>
    <t xml:space="preserve">   Principal repayments of financing obligations </t>
  </si>
  <si>
    <t xml:space="preserve">   Net cash provided by (used in) financing activities   </t>
  </si>
  <si>
    <t xml:space="preserve">   Foreign currency effect on cash, cash equivalents, and restricted cash</t>
  </si>
  <si>
    <t xml:space="preserve">   Net increase (decrease) in cash, cash equivalents, and restricted cash</t>
  </si>
  <si>
    <t xml:space="preserve">Cash used in financing activities</t>
  </si>
  <si>
    <t xml:space="preserve">Increase/(Decrease) in cash, cash equivalents and restricted</t>
  </si>
  <si>
    <t xml:space="preserve">CASH, CASH EQUIVALENTS, AND RESTRICTED CASH, END OF PERIOD </t>
  </si>
  <si>
    <t xml:space="preserve">   SUPPLEMENTAL CASH FLOW INFORMATION:</t>
  </si>
  <si>
    <t xml:space="preserve">      Cash paid for interest on debt  </t>
  </si>
  <si>
    <t xml:space="preserve">      Cash paid for operating leases  </t>
  </si>
  <si>
    <t xml:space="preserve">      Cash paid for interest on finance leases  </t>
  </si>
  <si>
    <t xml:space="preserve">      Cash paid for interest on financing obligations  </t>
  </si>
  <si>
    <t xml:space="preserve">      Cash paid for income taxes, net of refunds  </t>
  </si>
  <si>
    <t xml:space="preserve">      Assets acquired under operating leases</t>
  </si>
  <si>
    <t xml:space="preserve">      Property and equipment acquired under finance leases </t>
  </si>
  <si>
    <t xml:space="preserve">      Property and equipment acquired under build-to-suit lease arrangements </t>
  </si>
  <si>
    <t xml:space="preserve">      Derecognized after the construction period of build-to-suit lease </t>
  </si>
  <si>
    <t xml:space="preserve">   Shares used in computation of basic earnings per share  </t>
  </si>
  <si>
    <t xml:space="preserve">     Total dilutive effect of outstanding stock awards </t>
  </si>
  <si>
    <t xml:space="preserve">     Shares used in computation of diluted earnings per share  </t>
  </si>
  <si>
    <t xml:space="preserve">North America</t>
  </si>
  <si>
    <t xml:space="preserve"> Net sales</t>
  </si>
  <si>
    <t xml:space="preserve">Operating expenses</t>
  </si>
  <si>
    <t xml:space="preserve">Operating income</t>
  </si>
  <si>
    <t xml:space="preserve">International</t>
  </si>
  <si>
    <t xml:space="preserve"> Operating expenses</t>
  </si>
  <si>
    <t xml:space="preserve">Operating income (loss)</t>
  </si>
  <si>
    <t xml:space="preserve">AWS Net sales</t>
  </si>
  <si>
    <t xml:space="preserve"> Consolidated Net sales</t>
  </si>
  <si>
    <t xml:space="preserve">Total non-operating income(expense) </t>
  </si>
  <si>
    <t xml:space="preserve">Provision for income taxes</t>
  </si>
  <si>
    <t xml:space="preserve"> Equity-method investment activity, net of tax</t>
  </si>
  <si>
    <t xml:space="preserve">Shares used in computation of basic earnings per share</t>
  </si>
  <si>
    <t xml:space="preserve">Total dilutive effect of outstanding stock awards</t>
  </si>
  <si>
    <t xml:space="preserve">Shares used in computation of diluted earnings per share</t>
  </si>
  <si>
    <t xml:space="preserve">Company Name</t>
  </si>
  <si>
    <t xml:space="preserve">Years ended ,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</si>
  <si>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</si>
  <si>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</si>
  <si>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</si>
  <si>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</si>
  <si>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</si>
  <si>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</si>
  <si>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</si>
  <si>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</si>
  <si>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</si>
  <si>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</si>
  <si>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</si>
  <si>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</si>
  <si>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Gross margin</t>
  </si>
  <si>
    <t xml:space="preserve">EBITDA margin</t>
  </si>
  <si>
    <t xml:space="preserve">EBIT margin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</si>
  <si>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</si>
  <si>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</si>
  <si>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</si>
  <si>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</si>
  <si>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</si>
  <si>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</si>
  <si>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</si>
  <si>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</si>
  <si>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</si>
  <si>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</si>
  <si>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</si>
  <si>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</si>
  <si>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</si>
  <si>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</si>
  <si>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</si>
  <si>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</si>
  <si>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</si>
  <si>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</si>
  <si>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</si>
  <si>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n/a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</si>
  <si>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</si>
  <si>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</si>
  <si>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</si>
  <si>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</si>
  <si>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Enterprise value to EBITDA (EV/EBITDA)</t>
  </si>
  <si>
    <t xml:space="preserve">Enterprise value (EV)</t>
  </si>
  <si>
    <t xml:space="preserve">Growth rates for the following:</t>
  </si>
  <si>
    <t xml:space="preserve">Net sales:</t>
  </si>
  <si>
    <t xml:space="preserve">Products</t>
  </si>
  <si>
    <t xml:space="preserve">Services</t>
  </si>
  <si>
    <t xml:space="preserve">Gross profits</t>
  </si>
  <si>
    <t xml:space="preserve">Total current assets</t>
  </si>
  <si>
    <t xml:space="preserve">Total non current assets</t>
  </si>
  <si>
    <t xml:space="preserve">Total assets</t>
  </si>
  <si>
    <t xml:space="preserve">Total current liabilities</t>
  </si>
  <si>
    <t xml:space="preserve">Total non current liabilities</t>
  </si>
  <si>
    <t xml:space="preserve">Total liabilities</t>
  </si>
  <si>
    <t xml:space="preserve">Total shareholders’ equity</t>
  </si>
  <si>
    <t xml:space="preserve">Total liabilities and shareholders’ equity</t>
  </si>
  <si>
    <t xml:space="preserve">Margins/ as a % of net sales for the following:</t>
  </si>
  <si>
    <t xml:space="preserve">COGS (Cost of goods sold)</t>
  </si>
  <si>
    <t xml:space="preserve">Net profit</t>
  </si>
  <si>
    <t xml:space="preserve">Income tax rate</t>
  </si>
  <si>
    <t xml:space="preserve">   Capex </t>
  </si>
  <si>
    <t xml:space="preserve">Capex as a percentage of sales</t>
  </si>
  <si>
    <t xml:space="preserve">Capex as a percentage of fixed assets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</si>
</sst>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0.00%"/>
    <numFmt numFmtId="167" formatCode="_(* #,##0.00_);_(* \(#,##0.00\);_(* \-??_);_(@_)"/>
    <numFmt numFmtId="168" formatCode="_(* #,##0_);_(* \(#,##0\);_(* \-??_);_(@_)"/>
    <numFmt numFmtId="169" formatCode="#,##0"/>
    <numFmt numFmtId="170" formatCode="0.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1"/>
      <color rgb="FFC9211E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F6F9D4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0" borderId="0" xfId="2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6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6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6F9D4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57.88"/>
  </cols>
  <sheetData>
    <row r="1" customFormat="false" ht="23.25" hidden="false" customHeight="false" outlineLevel="0" collapsed="false">
      <c r="A1" s="2" t="s">
        <v>0</v>
      </c>
    </row>
    <row r="3" customFormat="false" ht="14.25" hidden="false" customHeight="false" outlineLevel="0" collapsed="false">
      <c r="A3" s="1" t="s">
        <v>1</v>
      </c>
    </row>
    <row r="4" customFormat="false" ht="14.25" hidden="false" customHeight="false" outlineLevel="0" collapsed="false">
      <c r="A4" s="3" t="s">
        <v>2</v>
      </c>
    </row>
    <row r="5" customFormat="false" ht="13.8" hidden="false" customHeight="false" outlineLevel="0" collapsed="false">
      <c r="A5" s="4" t="s">
        <v>3</v>
      </c>
    </row>
    <row r="7" customFormat="false" ht="14.25" hidden="false" customHeight="false" outlineLevel="0" collapsed="false">
      <c r="A7" s="1" t="s">
        <v>4</v>
      </c>
    </row>
    <row r="8" customFormat="false" ht="14.25" hidden="false" customHeight="false" outlineLevel="0" collapsed="false">
      <c r="A8" s="1" t="s">
        <v>5</v>
      </c>
    </row>
    <row r="9" customFormat="false" ht="28.5" hidden="false" customHeight="false" outlineLevel="0" collapsed="false">
      <c r="A9" s="1" t="s">
        <v>6</v>
      </c>
    </row>
    <row r="10" customFormat="false" ht="14.25" hidden="false" customHeight="false" outlineLevel="0" collapsed="false">
      <c r="A10" s="1" t="s">
        <v>7</v>
      </c>
    </row>
    <row r="11" customFormat="false" ht="14.25" hidden="false" customHeight="false" outlineLevel="0" collapsed="false">
      <c r="A11" s="1" t="s">
        <v>8</v>
      </c>
    </row>
    <row r="13" customFormat="false" ht="14.25" hidden="false" customHeight="false" outlineLevel="0" collapsed="false">
      <c r="A13" s="5" t="s">
        <v>9</v>
      </c>
    </row>
    <row r="14" customFormat="false" ht="14.25" hidden="false" customHeight="false" outlineLevel="0" collapsed="false">
      <c r="A14" s="1" t="s">
        <v>10</v>
      </c>
    </row>
    <row r="15" customFormat="false" ht="14.25" hidden="false" customHeight="false" outlineLevel="0" collapsed="false">
      <c r="A15" s="1" t="s">
        <v>11</v>
      </c>
    </row>
  </sheetData>
  <hyperlinks>
    <hyperlink ref="A5" r:id="rId1" display="https://ir.aboutamazon.com/annual-reports-proxies-and-shareholder-letters/default.aspx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94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G28" activeCellId="0" sqref="G28"/>
    </sheetView>
  </sheetViews>
  <sheetFormatPr defaultColWidth="8.54296875" defaultRowHeight="14.25" zeroHeight="false" outlineLevelRow="0" outlineLevelCol="0"/>
  <cols>
    <col collapsed="false" customWidth="true" hidden="false" outlineLevel="0" max="1" min="1" style="6" width="62.33"/>
    <col collapsed="false" customWidth="true" hidden="false" outlineLevel="0" max="3" min="2" style="6" width="11.56"/>
    <col collapsed="false" customWidth="true" hidden="false" outlineLevel="0" max="4" min="4" style="6" width="11.67"/>
    <col collapsed="false" customWidth="true" hidden="false" outlineLevel="0" max="6" min="6" style="6" width="20.43"/>
    <col collapsed="false" customWidth="true" hidden="false" outlineLevel="0" max="7" min="7" style="6" width="8.48"/>
  </cols>
  <sheetData>
    <row r="1" customFormat="false" ht="60" hidden="false" customHeight="true" outlineLevel="0" collapsed="false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customFormat="false" ht="14.25" hidden="false" customHeight="false" outlineLevel="0" collapsed="false">
      <c r="A2" s="9" t="s">
        <v>14</v>
      </c>
      <c r="B2" s="9"/>
      <c r="C2" s="9"/>
      <c r="D2" s="9"/>
    </row>
    <row r="3" customFormat="false" ht="14.25" hidden="false" customHeight="false" outlineLevel="0" collapsed="false">
      <c r="B3" s="10" t="s">
        <v>15</v>
      </c>
      <c r="C3" s="10"/>
      <c r="D3" s="10"/>
    </row>
    <row r="4" customFormat="false" ht="13.8" hidden="false" customHeight="false" outlineLevel="0" collapsed="false">
      <c r="B4" s="11" t="n">
        <v>2022</v>
      </c>
      <c r="C4" s="11" t="n">
        <v>2021</v>
      </c>
      <c r="D4" s="11"/>
    </row>
    <row r="5" customFormat="false" ht="13.8" hidden="false" customHeight="false" outlineLevel="0" collapsed="false">
      <c r="A5" s="12" t="s">
        <v>16</v>
      </c>
      <c r="H5" s="12"/>
      <c r="I5" s="12"/>
      <c r="J5" s="13"/>
    </row>
    <row r="6" customFormat="false" ht="13.8" hidden="false" customHeight="false" outlineLevel="0" collapsed="false">
      <c r="A6" s="12" t="s">
        <v>17</v>
      </c>
      <c r="B6" s="12" t="n">
        <v>242901</v>
      </c>
      <c r="C6" s="12" t="n">
        <v>241787</v>
      </c>
      <c r="F6" s="14" t="s">
        <v>18</v>
      </c>
      <c r="G6" s="6" t="n">
        <f aca="false">B18+B21</f>
        <v>-4558</v>
      </c>
      <c r="H6" s="6" t="n">
        <f aca="false">C18+C21</f>
        <v>39512</v>
      </c>
      <c r="J6" s="13"/>
    </row>
    <row r="7" customFormat="false" ht="13.8" hidden="false" customHeight="false" outlineLevel="0" collapsed="false">
      <c r="A7" s="12" t="s">
        <v>19</v>
      </c>
      <c r="B7" s="12" t="n">
        <v>271082</v>
      </c>
      <c r="C7" s="12" t="n">
        <v>228035</v>
      </c>
      <c r="F7" s="14" t="s">
        <v>20</v>
      </c>
      <c r="G7" s="6" t="n">
        <f aca="false">B18+B84</f>
        <v>54169</v>
      </c>
      <c r="H7" s="6" t="n">
        <f aca="false">C18+C84</f>
        <v>59175</v>
      </c>
      <c r="J7" s="15" t="n">
        <f aca="false">B8/G6</f>
        <v>-112.765028521281</v>
      </c>
      <c r="K7" s="16" t="n">
        <f aca="false">H6/C8</f>
        <v>0.0840999357203366</v>
      </c>
    </row>
    <row r="8" customFormat="false" ht="13.8" hidden="false" customHeight="false" outlineLevel="0" collapsed="false">
      <c r="A8" s="17" t="s">
        <v>21</v>
      </c>
      <c r="B8" s="17" t="n">
        <v>513983</v>
      </c>
      <c r="C8" s="17" t="n">
        <v>469822</v>
      </c>
      <c r="F8" s="14" t="s">
        <v>22</v>
      </c>
      <c r="G8" s="6" t="n">
        <f aca="false">B97+B105+B108</f>
        <v>62577</v>
      </c>
      <c r="H8" s="6" t="n">
        <f aca="false">C97+C105+C108</f>
        <v>-49062</v>
      </c>
      <c r="J8" s="6"/>
    </row>
    <row r="9" customFormat="false" ht="13.8" hidden="false" customHeight="false" outlineLevel="0" collapsed="false">
      <c r="A9" s="17" t="s">
        <v>23</v>
      </c>
      <c r="B9" s="17" t="n">
        <v>288831</v>
      </c>
      <c r="C9" s="17" t="n">
        <v>272344</v>
      </c>
      <c r="F9" s="11"/>
      <c r="J9" s="13"/>
    </row>
    <row r="10" customFormat="false" ht="13.8" hidden="false" customHeight="false" outlineLevel="0" collapsed="false">
      <c r="A10" s="17" t="s">
        <v>24</v>
      </c>
      <c r="B10" s="11" t="n">
        <f aca="false">B8-B9</f>
        <v>225152</v>
      </c>
      <c r="C10" s="11" t="n">
        <f aca="false">C8-C9</f>
        <v>197478</v>
      </c>
      <c r="F10" s="11" t="s">
        <v>25</v>
      </c>
      <c r="G10" s="6" t="n">
        <f aca="false">B59+B73</f>
        <v>307282</v>
      </c>
      <c r="H10" s="6" t="n">
        <f aca="false">C59+C73</f>
        <v>278283</v>
      </c>
      <c r="J10" s="13"/>
    </row>
    <row r="11" customFormat="false" ht="13.8" hidden="false" customHeight="false" outlineLevel="0" collapsed="false">
      <c r="A11" s="6" t="s">
        <v>26</v>
      </c>
      <c r="J11" s="18"/>
    </row>
    <row r="12" customFormat="false" ht="13.8" hidden="false" customHeight="false" outlineLevel="0" collapsed="false">
      <c r="A12" s="19" t="s">
        <v>27</v>
      </c>
      <c r="B12" s="12" t="n">
        <v>84299</v>
      </c>
      <c r="C12" s="12" t="n">
        <v>75111</v>
      </c>
      <c r="F12" s="20" t="s">
        <v>28</v>
      </c>
      <c r="G12" s="6" t="n">
        <f aca="false">G14*B33</f>
        <v>1152375.9</v>
      </c>
      <c r="H12" s="6" t="n">
        <f aca="false">H14*C33</f>
        <v>1690500.24</v>
      </c>
      <c r="J12" s="18"/>
    </row>
    <row r="13" customFormat="false" ht="13.8" hidden="false" customHeight="false" outlineLevel="0" collapsed="false">
      <c r="A13" s="12" t="s">
        <v>29</v>
      </c>
      <c r="B13" s="12" t="n">
        <v>73213</v>
      </c>
      <c r="C13" s="12" t="n">
        <v>56052</v>
      </c>
      <c r="J13" s="6"/>
    </row>
    <row r="14" customFormat="false" ht="13.8" hidden="false" customHeight="false" outlineLevel="0" collapsed="false">
      <c r="A14" s="12" t="s">
        <v>30</v>
      </c>
      <c r="B14" s="12" t="n">
        <v>42238</v>
      </c>
      <c r="C14" s="12" t="n">
        <v>32551</v>
      </c>
      <c r="F14" s="20" t="s">
        <v>31</v>
      </c>
      <c r="G14" s="6" t="n">
        <v>113.1</v>
      </c>
      <c r="H14" s="6" t="n">
        <v>164.19</v>
      </c>
      <c r="J14" s="13"/>
    </row>
    <row r="15" customFormat="false" ht="13.8" hidden="false" customHeight="false" outlineLevel="0" collapsed="false">
      <c r="A15" s="12" t="s">
        <v>32</v>
      </c>
      <c r="B15" s="12" t="n">
        <v>11891</v>
      </c>
      <c r="C15" s="12" t="n">
        <v>8823</v>
      </c>
      <c r="J15" s="13"/>
    </row>
    <row r="16" customFormat="false" ht="13.8" hidden="false" customHeight="false" outlineLevel="0" collapsed="false">
      <c r="A16" s="12" t="s">
        <v>33</v>
      </c>
      <c r="B16" s="12" t="n">
        <v>1263</v>
      </c>
      <c r="C16" s="12" t="n">
        <v>62</v>
      </c>
      <c r="J16" s="18"/>
    </row>
    <row r="17" customFormat="false" ht="13.8" hidden="false" customHeight="false" outlineLevel="0" collapsed="false">
      <c r="A17" s="21" t="s">
        <v>34</v>
      </c>
      <c r="B17" s="21" t="n">
        <v>501735</v>
      </c>
      <c r="C17" s="21" t="n">
        <v>444943</v>
      </c>
      <c r="F17" s="22" t="s">
        <v>35</v>
      </c>
      <c r="G17" s="6" t="n">
        <f aca="false">B44-B55</f>
        <v>-8602</v>
      </c>
      <c r="H17" s="6" t="n">
        <f aca="false">C44-C55</f>
        <v>19314</v>
      </c>
      <c r="J17" s="18"/>
    </row>
    <row r="18" s="17" customFormat="true" ht="13.8" hidden="false" customHeight="false" outlineLevel="0" collapsed="false">
      <c r="A18" s="11" t="s">
        <v>36</v>
      </c>
      <c r="B18" s="11" t="n">
        <v>12248</v>
      </c>
      <c r="C18" s="11" t="n">
        <v>24879</v>
      </c>
      <c r="D18" s="6"/>
      <c r="E18" s="18"/>
      <c r="F18" s="23" t="s">
        <v>37</v>
      </c>
      <c r="G18" s="6" t="n">
        <f aca="false">G17-H17</f>
        <v>-27916</v>
      </c>
      <c r="H18" s="6"/>
      <c r="I18" s="18"/>
      <c r="J18" s="6"/>
      <c r="K18" s="18"/>
      <c r="L18" s="18"/>
      <c r="M18" s="18"/>
      <c r="N18" s="18"/>
      <c r="O18" s="18"/>
    </row>
    <row r="19" customFormat="false" ht="13.8" hidden="false" customHeight="false" outlineLevel="0" collapsed="false">
      <c r="A19" s="12" t="s">
        <v>38</v>
      </c>
      <c r="B19" s="12" t="n">
        <v>989</v>
      </c>
      <c r="C19" s="12" t="n">
        <v>448</v>
      </c>
      <c r="F19" s="22" t="s">
        <v>39</v>
      </c>
      <c r="G19" s="6" t="n">
        <f aca="false">B110-B111</f>
        <v>22424</v>
      </c>
      <c r="H19" s="6" t="n">
        <f aca="false">C110-C111</f>
        <v>20593</v>
      </c>
      <c r="J19" s="18"/>
    </row>
    <row r="20" customFormat="false" ht="13.8" hidden="false" customHeight="false" outlineLevel="0" collapsed="false">
      <c r="A20" s="12" t="s">
        <v>40</v>
      </c>
      <c r="B20" s="12" t="n">
        <v>-2367</v>
      </c>
      <c r="C20" s="12" t="n">
        <v>-1809</v>
      </c>
      <c r="J20" s="6"/>
    </row>
    <row r="21" customFormat="false" ht="13.8" hidden="false" customHeight="false" outlineLevel="0" collapsed="false">
      <c r="A21" s="12" t="s">
        <v>41</v>
      </c>
      <c r="B21" s="12" t="n">
        <v>-16806</v>
      </c>
      <c r="C21" s="12" t="n">
        <v>14633</v>
      </c>
      <c r="F21" s="6" t="s">
        <v>25</v>
      </c>
      <c r="G21" s="6" t="n">
        <f aca="false">B59+B73</f>
        <v>307282</v>
      </c>
      <c r="H21" s="6" t="n">
        <f aca="false">C59+C73</f>
        <v>278283</v>
      </c>
      <c r="J21" s="18"/>
    </row>
    <row r="22" customFormat="false" ht="13.8" hidden="false" customHeight="false" outlineLevel="0" collapsed="false">
      <c r="A22" s="12" t="s">
        <v>42</v>
      </c>
      <c r="B22" s="24" t="n">
        <v>-18184</v>
      </c>
      <c r="C22" s="24" t="n">
        <v>13272</v>
      </c>
      <c r="F22" s="6" t="s">
        <v>43</v>
      </c>
      <c r="G22" s="6" t="n">
        <f aca="false">B84+B85+B86+B88</f>
        <v>70360</v>
      </c>
      <c r="H22" s="6" t="n">
        <f aca="false">C84+C85+C86+C87+C88</f>
        <v>32574</v>
      </c>
    </row>
    <row r="23" customFormat="false" ht="13.8" hidden="false" customHeight="false" outlineLevel="0" collapsed="false">
      <c r="A23" s="17" t="s">
        <v>44</v>
      </c>
      <c r="B23" s="11" t="n">
        <v>-5936</v>
      </c>
      <c r="C23" s="11" t="n">
        <v>38151</v>
      </c>
    </row>
    <row r="24" customFormat="false" ht="13.8" hidden="false" customHeight="false" outlineLevel="0" collapsed="false">
      <c r="A24" s="12" t="s">
        <v>45</v>
      </c>
      <c r="B24" s="12" t="n">
        <v>3217</v>
      </c>
      <c r="C24" s="12" t="n">
        <v>-4791</v>
      </c>
      <c r="F24" s="12" t="s">
        <v>46</v>
      </c>
      <c r="G24" s="6" t="n">
        <f aca="false">(B17-G22)</f>
        <v>431375</v>
      </c>
      <c r="H24" s="6" t="n">
        <f aca="false">(C17-H22)</f>
        <v>412369</v>
      </c>
    </row>
    <row r="25" customFormat="false" ht="13.8" hidden="false" customHeight="false" outlineLevel="0" collapsed="false">
      <c r="A25" s="12" t="s">
        <v>47</v>
      </c>
      <c r="B25" s="12" t="n">
        <v>-3</v>
      </c>
      <c r="C25" s="12" t="n">
        <v>4</v>
      </c>
      <c r="F25" s="12" t="s">
        <v>48</v>
      </c>
      <c r="G25" s="6" t="n">
        <f aca="false">(B17-G22)/365</f>
        <v>1181.84931506849</v>
      </c>
      <c r="H25" s="6" t="n">
        <f aca="false">(C17-H22)/365</f>
        <v>1129.77808219178</v>
      </c>
    </row>
    <row r="26" customFormat="false" ht="13.8" hidden="false" customHeight="false" outlineLevel="0" collapsed="false">
      <c r="A26" s="25" t="s">
        <v>49</v>
      </c>
      <c r="B26" s="26" t="n">
        <v>-2722</v>
      </c>
      <c r="C26" s="25" t="n">
        <v>33364</v>
      </c>
    </row>
    <row r="27" customFormat="false" ht="13.8" hidden="false" customHeight="false" outlineLevel="0" collapsed="false">
      <c r="F27" s="12" t="s">
        <v>50</v>
      </c>
      <c r="G27" s="6" t="n">
        <f aca="false">B111+B122+B125+B124</f>
        <v>884</v>
      </c>
      <c r="H27" s="6" t="n">
        <f aca="false">C111+C122+C125+C124</f>
        <v>182</v>
      </c>
    </row>
    <row r="28" customFormat="false" ht="13.8" hidden="false" customHeight="false" outlineLevel="0" collapsed="false">
      <c r="A28" s="22" t="s">
        <v>51</v>
      </c>
      <c r="B28" s="27" t="n">
        <v>-0.27</v>
      </c>
      <c r="C28" s="28" t="n">
        <v>3.3</v>
      </c>
      <c r="G28" s="0"/>
    </row>
    <row r="29" customFormat="false" ht="13.8" hidden="false" customHeight="false" outlineLevel="0" collapsed="false">
      <c r="A29" s="22" t="s">
        <v>52</v>
      </c>
      <c r="B29" s="27" t="n">
        <v>-0.27</v>
      </c>
      <c r="C29" s="29" t="n">
        <v>3.24</v>
      </c>
    </row>
    <row r="30" customFormat="false" ht="13.8" hidden="false" customHeight="false" outlineLevel="0" collapsed="false"/>
    <row r="31" customFormat="false" ht="13.8" hidden="false" customHeight="false" outlineLevel="0" collapsed="false">
      <c r="A31" s="12" t="s">
        <v>53</v>
      </c>
    </row>
    <row r="32" customFormat="false" ht="13.8" hidden="false" customHeight="false" outlineLevel="0" collapsed="false">
      <c r="A32" s="22" t="s">
        <v>54</v>
      </c>
      <c r="B32" s="27" t="n">
        <v>10189</v>
      </c>
      <c r="C32" s="29" t="n">
        <v>10117</v>
      </c>
    </row>
    <row r="33" customFormat="false" ht="13.8" hidden="false" customHeight="false" outlineLevel="0" collapsed="false">
      <c r="A33" s="22" t="s">
        <v>55</v>
      </c>
      <c r="B33" s="29" t="n">
        <v>10189</v>
      </c>
      <c r="C33" s="27" t="n">
        <v>10296</v>
      </c>
    </row>
    <row r="34" customFormat="false" ht="13.8" hidden="false" customHeight="false" outlineLevel="0" collapsed="false"/>
    <row r="35" customFormat="false" ht="13.8" hidden="false" customHeight="false" outlineLevel="0" collapsed="false">
      <c r="A35" s="9" t="s">
        <v>56</v>
      </c>
      <c r="B35" s="9"/>
      <c r="C35" s="9"/>
      <c r="D35" s="9"/>
    </row>
    <row r="36" customFormat="false" ht="13.8" hidden="false" customHeight="false" outlineLevel="0" collapsed="false">
      <c r="B36" s="10" t="s">
        <v>57</v>
      </c>
      <c r="C36" s="10"/>
      <c r="D36" s="10"/>
    </row>
    <row r="37" customFormat="false" ht="13.8" hidden="false" customHeight="false" outlineLevel="0" collapsed="false">
      <c r="A37" s="30"/>
      <c r="B37" s="11" t="n">
        <v>2022</v>
      </c>
      <c r="C37" s="11" t="n">
        <v>2021</v>
      </c>
      <c r="D37" s="11"/>
    </row>
    <row r="38" customFormat="false" ht="13.8" hidden="false" customHeight="false" outlineLevel="0" collapsed="false">
      <c r="A38" s="30"/>
      <c r="B38" s="31"/>
      <c r="C38" s="31"/>
      <c r="D38" s="31"/>
    </row>
    <row r="39" customFormat="false" ht="13.8" hidden="false" customHeight="false" outlineLevel="0" collapsed="false">
      <c r="A39" s="13" t="s">
        <v>58</v>
      </c>
      <c r="B39" s="31"/>
      <c r="C39" s="31"/>
      <c r="D39" s="31"/>
    </row>
    <row r="40" customFormat="false" ht="13.8" hidden="false" customHeight="false" outlineLevel="0" collapsed="false">
      <c r="A40" s="13" t="s">
        <v>59</v>
      </c>
      <c r="B40" s="31" t="n">
        <v>53888</v>
      </c>
      <c r="C40" s="31" t="n">
        <v>36220</v>
      </c>
      <c r="D40" s="31"/>
    </row>
    <row r="41" customFormat="false" ht="13.8" hidden="false" customHeight="false" outlineLevel="0" collapsed="false">
      <c r="A41" s="13" t="s">
        <v>60</v>
      </c>
      <c r="B41" s="31" t="n">
        <v>16138</v>
      </c>
      <c r="C41" s="31" t="n">
        <v>59829</v>
      </c>
      <c r="D41" s="31"/>
    </row>
    <row r="42" customFormat="false" ht="13.8" hidden="false" customHeight="false" outlineLevel="0" collapsed="false">
      <c r="A42" s="32" t="s">
        <v>61</v>
      </c>
      <c r="B42" s="31" t="n">
        <v>34405</v>
      </c>
      <c r="C42" s="31" t="n">
        <v>32640</v>
      </c>
      <c r="D42" s="33"/>
    </row>
    <row r="43" customFormat="false" ht="13.8" hidden="false" customHeight="false" outlineLevel="0" collapsed="false">
      <c r="A43" s="12" t="s">
        <v>62</v>
      </c>
      <c r="B43" s="31" t="n">
        <v>42360</v>
      </c>
      <c r="C43" s="31" t="n">
        <v>32891</v>
      </c>
      <c r="D43" s="31"/>
    </row>
    <row r="44" customFormat="false" ht="13.8" hidden="false" customHeight="false" outlineLevel="0" collapsed="false">
      <c r="A44" s="34" t="s">
        <v>63</v>
      </c>
      <c r="B44" s="35" t="n">
        <v>146791</v>
      </c>
      <c r="C44" s="35" t="n">
        <v>161580</v>
      </c>
      <c r="D44" s="31"/>
    </row>
    <row r="45" customFormat="false" ht="13.8" hidden="false" customHeight="false" outlineLevel="0" collapsed="false">
      <c r="A45" s="13" t="s">
        <v>64</v>
      </c>
      <c r="B45" s="31" t="n">
        <v>186715</v>
      </c>
      <c r="C45" s="31" t="n">
        <v>160281</v>
      </c>
      <c r="D45" s="31"/>
    </row>
    <row r="46" customFormat="false" ht="13.8" hidden="false" customHeight="false" outlineLevel="0" collapsed="false">
      <c r="A46" s="13" t="s">
        <v>65</v>
      </c>
      <c r="B46" s="31" t="n">
        <v>66123</v>
      </c>
      <c r="C46" s="31" t="n">
        <v>56082</v>
      </c>
      <c r="D46" s="31"/>
    </row>
    <row r="47" customFormat="false" ht="13.8" hidden="false" customHeight="false" outlineLevel="0" collapsed="false">
      <c r="A47" s="12" t="s">
        <v>66</v>
      </c>
      <c r="B47" s="31" t="n">
        <v>20288</v>
      </c>
      <c r="C47" s="31" t="n">
        <v>15371</v>
      </c>
      <c r="D47" s="33"/>
    </row>
    <row r="48" customFormat="false" ht="13.8" hidden="false" customHeight="false" outlineLevel="0" collapsed="false">
      <c r="A48" s="32" t="s">
        <v>67</v>
      </c>
      <c r="B48" s="31" t="n">
        <v>42758</v>
      </c>
      <c r="C48" s="31" t="n">
        <v>27235</v>
      </c>
      <c r="D48" s="33"/>
    </row>
    <row r="49" customFormat="false" ht="13.8" hidden="false" customHeight="false" outlineLevel="0" collapsed="false">
      <c r="A49" s="21" t="s">
        <v>68</v>
      </c>
      <c r="B49" s="36" t="n">
        <v>462675</v>
      </c>
      <c r="C49" s="21" t="n">
        <v>420549</v>
      </c>
    </row>
    <row r="50" customFormat="false" ht="13.8" hidden="false" customHeight="false" outlineLevel="0" collapsed="false">
      <c r="A50" s="37" t="s">
        <v>69</v>
      </c>
      <c r="B50" s="38" t="n">
        <f aca="false">B44+B49</f>
        <v>609466</v>
      </c>
      <c r="C50" s="38" t="n">
        <f aca="false">C44+C49</f>
        <v>582129</v>
      </c>
    </row>
    <row r="51" customFormat="false" ht="13.8" hidden="false" customHeight="false" outlineLevel="0" collapsed="false">
      <c r="A51" s="19" t="s">
        <v>70</v>
      </c>
      <c r="D51" s="31"/>
    </row>
    <row r="52" customFormat="false" ht="13.8" hidden="false" customHeight="false" outlineLevel="0" collapsed="false">
      <c r="A52" s="13" t="s">
        <v>71</v>
      </c>
      <c r="B52" s="12" t="n">
        <v>79600</v>
      </c>
      <c r="C52" s="31" t="n">
        <v>78664</v>
      </c>
      <c r="D52" s="31"/>
    </row>
    <row r="53" customFormat="false" ht="13.8" hidden="false" customHeight="false" outlineLevel="0" collapsed="false">
      <c r="A53" s="13" t="s">
        <v>72</v>
      </c>
      <c r="B53" s="12" t="n">
        <v>62566</v>
      </c>
      <c r="C53" s="31" t="n">
        <v>51775</v>
      </c>
      <c r="D53" s="31"/>
    </row>
    <row r="54" customFormat="false" ht="13.8" hidden="false" customHeight="false" outlineLevel="0" collapsed="false">
      <c r="A54" s="13" t="s">
        <v>73</v>
      </c>
      <c r="B54" s="12" t="n">
        <v>13227</v>
      </c>
      <c r="C54" s="31" t="n">
        <v>11827</v>
      </c>
      <c r="D54" s="31"/>
    </row>
    <row r="55" customFormat="false" ht="13.8" hidden="false" customHeight="false" outlineLevel="0" collapsed="false">
      <c r="A55" s="34" t="s">
        <v>74</v>
      </c>
      <c r="B55" s="21" t="n">
        <v>155393</v>
      </c>
      <c r="C55" s="35" t="n">
        <v>142266</v>
      </c>
      <c r="D55" s="31"/>
      <c r="F55" s="19"/>
    </row>
    <row r="56" customFormat="false" ht="13.8" hidden="false" customHeight="false" outlineLevel="0" collapsed="false">
      <c r="A56" s="39" t="s">
        <v>75</v>
      </c>
      <c r="B56" s="12" t="n">
        <v>72968</v>
      </c>
      <c r="C56" s="31" t="n">
        <v>67651</v>
      </c>
      <c r="D56" s="33"/>
    </row>
    <row r="57" customFormat="false" ht="13.8" hidden="false" customHeight="false" outlineLevel="0" collapsed="false">
      <c r="A57" s="32" t="s">
        <v>76</v>
      </c>
      <c r="B57" s="12" t="n">
        <v>67150</v>
      </c>
      <c r="C57" s="31" t="n">
        <v>48744</v>
      </c>
      <c r="D57" s="31"/>
    </row>
    <row r="58" customFormat="false" ht="13.8" hidden="false" customHeight="false" outlineLevel="0" collapsed="false">
      <c r="A58" s="12" t="s">
        <v>77</v>
      </c>
      <c r="B58" s="12" t="n">
        <v>21121</v>
      </c>
      <c r="C58" s="31" t="n">
        <v>23643</v>
      </c>
      <c r="D58" s="31"/>
    </row>
    <row r="59" customFormat="false" ht="13.8" hidden="false" customHeight="false" outlineLevel="0" collapsed="false">
      <c r="A59" s="34" t="s">
        <v>78</v>
      </c>
      <c r="B59" s="35" t="n">
        <f aca="false">B56+B57+B58</f>
        <v>161239</v>
      </c>
      <c r="C59" s="35" t="n">
        <f aca="false">C56+C57+C58</f>
        <v>140038</v>
      </c>
    </row>
    <row r="60" customFormat="false" ht="13.8" hidden="false" customHeight="false" outlineLevel="0" collapsed="false">
      <c r="A60" s="37" t="s">
        <v>79</v>
      </c>
      <c r="B60" s="38" t="n">
        <f aca="false">B55+B59</f>
        <v>316632</v>
      </c>
      <c r="C60" s="38" t="n">
        <f aca="false">C55+C59</f>
        <v>282304</v>
      </c>
    </row>
    <row r="61" customFormat="false" ht="13.8" hidden="false" customHeight="false" outlineLevel="0" collapsed="false">
      <c r="A61" s="18"/>
      <c r="B61" s="18"/>
      <c r="C61" s="18"/>
    </row>
    <row r="62" customFormat="false" ht="13.8" hidden="false" customHeight="false" outlineLevel="0" collapsed="false">
      <c r="A62" s="13" t="s">
        <v>80</v>
      </c>
      <c r="B62" s="31"/>
      <c r="C62" s="31"/>
      <c r="D62" s="31"/>
    </row>
    <row r="63" customFormat="false" ht="13.8" hidden="false" customHeight="false" outlineLevel="0" collapsed="false">
      <c r="A63" s="13" t="s">
        <v>81</v>
      </c>
      <c r="B63" s="31"/>
      <c r="C63" s="31"/>
      <c r="D63" s="31"/>
    </row>
    <row r="64" customFormat="false" ht="13.8" hidden="false" customHeight="false" outlineLevel="0" collapsed="false">
      <c r="A64" s="13" t="s">
        <v>82</v>
      </c>
      <c r="B64" s="31"/>
      <c r="C64" s="31"/>
      <c r="D64" s="31"/>
    </row>
    <row r="65" customFormat="false" ht="13.8" hidden="false" customHeight="false" outlineLevel="0" collapsed="false">
      <c r="A65" s="32" t="s">
        <v>83</v>
      </c>
      <c r="B65" s="33"/>
      <c r="C65" s="33"/>
      <c r="D65" s="33"/>
    </row>
    <row r="66" customFormat="false" ht="13.8" hidden="false" customHeight="false" outlineLevel="0" collapsed="false">
      <c r="A66" s="12" t="s">
        <v>84</v>
      </c>
      <c r="B66" s="31"/>
      <c r="C66" s="31"/>
      <c r="D66" s="31"/>
    </row>
    <row r="67" customFormat="false" ht="13.8" hidden="false" customHeight="false" outlineLevel="0" collapsed="false">
      <c r="A67" s="12" t="s">
        <v>85</v>
      </c>
      <c r="B67" s="31"/>
      <c r="C67" s="31"/>
      <c r="D67" s="31"/>
    </row>
    <row r="68" customFormat="false" ht="13.8" hidden="false" customHeight="false" outlineLevel="0" collapsed="false">
      <c r="A68" s="13" t="s">
        <v>86</v>
      </c>
      <c r="B68" s="40"/>
      <c r="C68" s="31"/>
      <c r="D68" s="31"/>
    </row>
    <row r="69" customFormat="false" ht="13.8" hidden="false" customHeight="false" outlineLevel="0" collapsed="false">
      <c r="A69" s="13" t="s">
        <v>87</v>
      </c>
      <c r="B69" s="31" t="n">
        <v>-7837</v>
      </c>
      <c r="C69" s="31" t="n">
        <v>-1837</v>
      </c>
      <c r="D69" s="31"/>
    </row>
    <row r="70" customFormat="false" ht="13.8" hidden="false" customHeight="false" outlineLevel="0" collapsed="false">
      <c r="A70" s="13" t="s">
        <v>88</v>
      </c>
      <c r="B70" s="31" t="n">
        <v>75066</v>
      </c>
      <c r="C70" s="31" t="n">
        <v>55538</v>
      </c>
      <c r="D70" s="31"/>
    </row>
    <row r="71" customFormat="false" ht="13.8" hidden="false" customHeight="false" outlineLevel="0" collapsed="false">
      <c r="A71" s="41" t="s">
        <v>89</v>
      </c>
      <c r="B71" s="42" t="n">
        <v>-4487</v>
      </c>
      <c r="C71" s="42" t="n">
        <v>-1376</v>
      </c>
      <c r="D71" s="33"/>
    </row>
    <row r="72" customFormat="false" ht="13.8" hidden="false" customHeight="false" outlineLevel="0" collapsed="false">
      <c r="A72" s="43" t="s">
        <v>90</v>
      </c>
      <c r="B72" s="44" t="n">
        <v>83193</v>
      </c>
      <c r="C72" s="44" t="n">
        <v>85915</v>
      </c>
    </row>
    <row r="73" customFormat="false" ht="13.8" hidden="false" customHeight="false" outlineLevel="0" collapsed="false">
      <c r="A73" s="20" t="s">
        <v>91</v>
      </c>
      <c r="B73" s="11" t="n">
        <v>146043</v>
      </c>
      <c r="C73" s="11" t="n">
        <v>138245</v>
      </c>
    </row>
    <row r="74" customFormat="false" ht="13.8" hidden="false" customHeight="false" outlineLevel="0" collapsed="false">
      <c r="A74" s="45" t="s">
        <v>92</v>
      </c>
      <c r="B74" s="45" t="n">
        <v>462675</v>
      </c>
      <c r="C74" s="45" t="n">
        <v>420549</v>
      </c>
    </row>
    <row r="75" customFormat="false" ht="13.8" hidden="false" customHeight="false" outlineLevel="0" collapsed="false"/>
    <row r="76" customFormat="false" ht="13.8" hidden="false" customHeight="false" outlineLevel="0" collapsed="false">
      <c r="A76" s="9" t="s">
        <v>93</v>
      </c>
      <c r="B76" s="9"/>
      <c r="C76" s="9"/>
      <c r="D76" s="9"/>
    </row>
    <row r="77" customFormat="false" ht="13.8" hidden="false" customHeight="false" outlineLevel="0" collapsed="false">
      <c r="B77" s="10" t="s">
        <v>15</v>
      </c>
      <c r="C77" s="10"/>
      <c r="D77" s="10"/>
    </row>
    <row r="78" customFormat="false" ht="13.8" hidden="false" customHeight="false" outlineLevel="0" collapsed="false">
      <c r="B78" s="11" t="n">
        <v>2022</v>
      </c>
      <c r="C78" s="11" t="n">
        <v>2021</v>
      </c>
      <c r="D78" s="11"/>
    </row>
    <row r="79" customFormat="false" ht="13.8" hidden="false" customHeight="false" outlineLevel="0" collapsed="false"/>
    <row r="80" customFormat="false" ht="13.8" hidden="false" customHeight="false" outlineLevel="0" collapsed="false">
      <c r="A80" s="37" t="s">
        <v>94</v>
      </c>
      <c r="B80" s="37" t="n">
        <v>36477</v>
      </c>
      <c r="C80" s="37" t="n">
        <v>42377</v>
      </c>
    </row>
    <row r="81" customFormat="false" ht="13.8" hidden="false" customHeight="false" outlineLevel="0" collapsed="false">
      <c r="A81" s="12" t="s">
        <v>95</v>
      </c>
    </row>
    <row r="82" customFormat="false" ht="13.8" hidden="false" customHeight="false" outlineLevel="0" collapsed="false">
      <c r="A82" s="45" t="s">
        <v>96</v>
      </c>
      <c r="B82" s="45" t="n">
        <v>-2722</v>
      </c>
      <c r="C82" s="45" t="n">
        <v>33364</v>
      </c>
    </row>
    <row r="83" customFormat="false" ht="13.8" hidden="false" customHeight="false" outlineLevel="0" collapsed="false">
      <c r="A83" s="12" t="s">
        <v>97</v>
      </c>
      <c r="F83" s="12"/>
    </row>
    <row r="84" customFormat="false" ht="13.8" hidden="false" customHeight="false" outlineLevel="0" collapsed="false">
      <c r="A84" s="12" t="s">
        <v>98</v>
      </c>
      <c r="B84" s="12" t="n">
        <v>41921</v>
      </c>
      <c r="C84" s="12" t="n">
        <v>34296</v>
      </c>
    </row>
    <row r="85" customFormat="false" ht="13.8" hidden="false" customHeight="false" outlineLevel="0" collapsed="false">
      <c r="A85" s="12" t="s">
        <v>99</v>
      </c>
      <c r="B85" s="12" t="n">
        <v>19621</v>
      </c>
      <c r="C85" s="12" t="n">
        <v>12757</v>
      </c>
    </row>
    <row r="86" customFormat="false" ht="13.8" hidden="false" customHeight="false" outlineLevel="0" collapsed="false">
      <c r="A86" s="19" t="s">
        <v>100</v>
      </c>
      <c r="B86" s="31" t="n">
        <v>16966</v>
      </c>
      <c r="C86" s="31" t="n">
        <v>137</v>
      </c>
      <c r="D86" s="31"/>
    </row>
    <row r="87" customFormat="false" ht="13.8" hidden="false" customHeight="false" outlineLevel="0" collapsed="false">
      <c r="A87" s="46" t="s">
        <v>101</v>
      </c>
      <c r="B87" s="31"/>
      <c r="C87" s="47" t="n">
        <v>-14306</v>
      </c>
      <c r="D87" s="31"/>
    </row>
    <row r="88" customFormat="false" ht="13.8" hidden="false" customHeight="false" outlineLevel="0" collapsed="false">
      <c r="A88" s="12" t="s">
        <v>102</v>
      </c>
      <c r="B88" s="31" t="n">
        <v>-8148</v>
      </c>
      <c r="C88" s="47" t="n">
        <v>-310</v>
      </c>
      <c r="D88" s="31"/>
    </row>
    <row r="89" customFormat="false" ht="13.8" hidden="false" customHeight="false" outlineLevel="0" collapsed="false">
      <c r="A89" s="30"/>
      <c r="B89" s="31"/>
      <c r="C89" s="31"/>
      <c r="D89" s="31"/>
    </row>
    <row r="90" customFormat="false" ht="13.8" hidden="false" customHeight="false" outlineLevel="0" collapsed="false">
      <c r="A90" s="13" t="s">
        <v>103</v>
      </c>
      <c r="B90" s="31"/>
      <c r="C90" s="31"/>
      <c r="D90" s="31"/>
    </row>
    <row r="91" customFormat="false" ht="13.8" hidden="false" customHeight="false" outlineLevel="0" collapsed="false">
      <c r="A91" s="13" t="s">
        <v>104</v>
      </c>
      <c r="B91" s="31" t="n">
        <v>-2592</v>
      </c>
      <c r="C91" s="31" t="n">
        <v>-9487</v>
      </c>
      <c r="D91" s="31"/>
    </row>
    <row r="92" customFormat="false" ht="13.8" hidden="false" customHeight="false" outlineLevel="0" collapsed="false">
      <c r="A92" s="13" t="s">
        <v>105</v>
      </c>
      <c r="B92" s="31" t="n">
        <v>-21897</v>
      </c>
      <c r="C92" s="31" t="n">
        <v>-18163</v>
      </c>
      <c r="D92" s="31"/>
    </row>
    <row r="93" customFormat="false" ht="13.8" hidden="false" customHeight="false" outlineLevel="0" collapsed="false">
      <c r="A93" s="19" t="s">
        <v>106</v>
      </c>
      <c r="B93" s="31" t="n">
        <v>2945</v>
      </c>
      <c r="C93" s="31" t="n">
        <v>3602</v>
      </c>
      <c r="D93" s="31"/>
    </row>
    <row r="94" customFormat="false" ht="13.8" hidden="false" customHeight="false" outlineLevel="0" collapsed="false">
      <c r="A94" s="13" t="s">
        <v>72</v>
      </c>
      <c r="B94" s="31" t="n">
        <v>-1558</v>
      </c>
      <c r="C94" s="31" t="n">
        <v>2123</v>
      </c>
      <c r="D94" s="31"/>
    </row>
    <row r="95" customFormat="false" ht="13.8" hidden="false" customHeight="false" outlineLevel="0" collapsed="false">
      <c r="A95" s="13" t="s">
        <v>73</v>
      </c>
      <c r="B95" s="31" t="n">
        <v>2216</v>
      </c>
      <c r="C95" s="31" t="n">
        <v>2314</v>
      </c>
      <c r="D95" s="31"/>
    </row>
    <row r="96" customFormat="false" ht="13.8" hidden="false" customHeight="false" outlineLevel="0" collapsed="false">
      <c r="A96" s="32" t="s">
        <v>107</v>
      </c>
      <c r="B96" s="31" t="n">
        <v>46752</v>
      </c>
      <c r="C96" s="31" t="n">
        <v>46327</v>
      </c>
      <c r="D96" s="33"/>
    </row>
    <row r="97" customFormat="false" ht="13.8" hidden="false" customHeight="false" outlineLevel="0" collapsed="false">
      <c r="A97" s="21" t="s">
        <v>108</v>
      </c>
      <c r="B97" s="35" t="n">
        <f aca="false">B96+B95+B94+B93+B92+B91+B88+B86+B85+B84</f>
        <v>96226</v>
      </c>
      <c r="C97" s="35" t="n">
        <f aca="false">C96+C95+C94+C93+C92+C91+C88+C86+C85+C84+C87</f>
        <v>59290</v>
      </c>
      <c r="D97" s="31"/>
    </row>
    <row r="98" customFormat="false" ht="13.8" hidden="false" customHeight="false" outlineLevel="0" collapsed="false">
      <c r="A98" s="48" t="s">
        <v>109</v>
      </c>
      <c r="B98" s="31"/>
      <c r="C98" s="31"/>
      <c r="D98" s="31"/>
    </row>
    <row r="99" customFormat="false" ht="13.8" hidden="false" customHeight="false" outlineLevel="0" collapsed="false">
      <c r="A99" s="13" t="s">
        <v>110</v>
      </c>
      <c r="B99" s="31" t="n">
        <v>-63645</v>
      </c>
      <c r="C99" s="31" t="n">
        <v>-61053</v>
      </c>
      <c r="D99" s="31"/>
    </row>
    <row r="100" customFormat="false" ht="13.8" hidden="false" customHeight="false" outlineLevel="0" collapsed="false">
      <c r="A100" s="13" t="s">
        <v>111</v>
      </c>
      <c r="B100" s="31" t="n">
        <v>5324</v>
      </c>
      <c r="C100" s="31" t="n">
        <v>5657</v>
      </c>
      <c r="D100" s="31"/>
    </row>
    <row r="101" customFormat="false" ht="13.8" hidden="false" customHeight="false" outlineLevel="0" collapsed="false">
      <c r="A101" s="13" t="s">
        <v>112</v>
      </c>
      <c r="B101" s="31" t="n">
        <v>-8316</v>
      </c>
      <c r="C101" s="31" t="n">
        <v>-1985</v>
      </c>
      <c r="D101" s="31"/>
    </row>
    <row r="102" customFormat="false" ht="13.8" hidden="false" customHeight="false" outlineLevel="0" collapsed="false">
      <c r="A102" s="13" t="s">
        <v>113</v>
      </c>
      <c r="B102" s="31" t="n">
        <v>31601</v>
      </c>
      <c r="C102" s="31" t="n">
        <v>59384</v>
      </c>
      <c r="D102" s="31"/>
    </row>
    <row r="103" customFormat="false" ht="13.8" hidden="false" customHeight="false" outlineLevel="0" collapsed="false">
      <c r="A103" s="13" t="s">
        <v>114</v>
      </c>
      <c r="B103" s="31" t="n">
        <v>-2565</v>
      </c>
      <c r="C103" s="31" t="n">
        <v>-60157</v>
      </c>
      <c r="D103" s="31"/>
    </row>
    <row r="104" customFormat="false" ht="13.8" hidden="false" customHeight="false" outlineLevel="0" collapsed="false">
      <c r="A104" s="13" t="s">
        <v>115</v>
      </c>
      <c r="B104" s="31" t="n">
        <v>-37601</v>
      </c>
      <c r="C104" s="31" t="n">
        <v>-58154</v>
      </c>
      <c r="D104" s="31"/>
    </row>
    <row r="105" customFormat="false" ht="13.8" hidden="false" customHeight="false" outlineLevel="0" collapsed="false">
      <c r="A105" s="21" t="s">
        <v>116</v>
      </c>
      <c r="B105" s="21" t="n">
        <f aca="false">B104+B103+B102+B101+B100+B99</f>
        <v>-75202</v>
      </c>
      <c r="C105" s="21" t="n">
        <f aca="false">C104+C103+C102+C101+C100+C99</f>
        <v>-116308</v>
      </c>
      <c r="D105" s="31"/>
      <c r="E105" s="6"/>
    </row>
    <row r="106" customFormat="false" ht="13.8" hidden="false" customHeight="false" outlineLevel="0" collapsed="false">
      <c r="A106" s="48" t="s">
        <v>117</v>
      </c>
      <c r="B106" s="31"/>
      <c r="C106" s="31"/>
      <c r="D106" s="33"/>
    </row>
    <row r="107" customFormat="false" ht="13.8" hidden="false" customHeight="false" outlineLevel="0" collapsed="false">
      <c r="A107" s="19" t="s">
        <v>118</v>
      </c>
      <c r="B107" s="23" t="n">
        <v>-6000</v>
      </c>
      <c r="C107" s="23" t="s">
        <v>119</v>
      </c>
    </row>
    <row r="108" customFormat="false" ht="13.8" hidden="false" customHeight="false" outlineLevel="0" collapsed="false">
      <c r="A108" s="32" t="s">
        <v>120</v>
      </c>
      <c r="B108" s="31" t="n">
        <v>41553</v>
      </c>
      <c r="C108" s="31" t="n">
        <v>7956</v>
      </c>
      <c r="D108" s="31"/>
    </row>
    <row r="109" customFormat="false" ht="13.8" hidden="false" customHeight="false" outlineLevel="0" collapsed="false">
      <c r="A109" s="12" t="s">
        <v>121</v>
      </c>
      <c r="B109" s="31" t="n">
        <v>-37554</v>
      </c>
      <c r="C109" s="31" t="n">
        <v>-7753</v>
      </c>
      <c r="D109" s="31"/>
    </row>
    <row r="110" customFormat="false" ht="13.8" hidden="false" customHeight="false" outlineLevel="0" collapsed="false">
      <c r="A110" s="13" t="s">
        <v>122</v>
      </c>
      <c r="B110" s="31" t="n">
        <v>21166</v>
      </c>
      <c r="C110" s="31" t="n">
        <v>19003</v>
      </c>
      <c r="D110" s="31"/>
    </row>
    <row r="111" customFormat="false" ht="13.8" hidden="false" customHeight="false" outlineLevel="0" collapsed="false">
      <c r="A111" s="13" t="s">
        <v>123</v>
      </c>
      <c r="B111" s="31" t="n">
        <v>-1258</v>
      </c>
      <c r="C111" s="31" t="n">
        <v>-1590</v>
      </c>
      <c r="D111" s="31"/>
    </row>
    <row r="112" customFormat="false" ht="13.8" hidden="false" customHeight="false" outlineLevel="0" collapsed="false">
      <c r="A112" s="13" t="s">
        <v>124</v>
      </c>
      <c r="B112" s="31" t="n">
        <v>-7941</v>
      </c>
      <c r="C112" s="31" t="n">
        <v>-11163</v>
      </c>
      <c r="D112" s="31"/>
    </row>
    <row r="113" customFormat="false" ht="13.8" hidden="false" customHeight="false" outlineLevel="0" collapsed="false">
      <c r="A113" s="13" t="s">
        <v>125</v>
      </c>
      <c r="B113" s="31" t="n">
        <v>-248</v>
      </c>
      <c r="C113" s="31" t="n">
        <v>162</v>
      </c>
      <c r="D113" s="31"/>
    </row>
    <row r="114" customFormat="false" ht="13.8" hidden="false" customHeight="false" outlineLevel="0" collapsed="false">
      <c r="A114" s="13" t="s">
        <v>126</v>
      </c>
      <c r="B114" s="31" t="n">
        <v>9718</v>
      </c>
      <c r="C114" s="31" t="n">
        <v>6291</v>
      </c>
      <c r="D114" s="31"/>
    </row>
    <row r="115" customFormat="false" ht="13.8" hidden="false" customHeight="false" outlineLevel="0" collapsed="false">
      <c r="A115" s="13" t="s">
        <v>127</v>
      </c>
      <c r="B115" s="31" t="n">
        <v>-1093</v>
      </c>
      <c r="C115" s="31" t="n">
        <v>364</v>
      </c>
      <c r="D115" s="31"/>
    </row>
    <row r="116" customFormat="false" ht="13.8" hidden="false" customHeight="false" outlineLevel="0" collapsed="false">
      <c r="A116" s="13" t="s">
        <v>128</v>
      </c>
      <c r="B116" s="31" t="n">
        <v>17776</v>
      </c>
      <c r="C116" s="31" t="n">
        <v>-5900</v>
      </c>
      <c r="D116" s="31"/>
    </row>
    <row r="117" customFormat="false" ht="13.8" hidden="false" customHeight="false" outlineLevel="0" collapsed="false">
      <c r="A117" s="17" t="s">
        <v>129</v>
      </c>
      <c r="B117" s="49" t="n">
        <f aca="false">B116+B115+B114+B113+B112+B111+B110+B109+B108</f>
        <v>42119</v>
      </c>
      <c r="C117" s="49" t="n">
        <f aca="false">C116+C115+C114+C113+C112+C111+C110+C109+C108</f>
        <v>7370</v>
      </c>
      <c r="D117" s="31"/>
    </row>
    <row r="118" customFormat="false" ht="13.8" hidden="false" customHeight="false" outlineLevel="0" collapsed="false">
      <c r="A118" s="17" t="s">
        <v>130</v>
      </c>
      <c r="B118" s="50"/>
      <c r="C118" s="50"/>
      <c r="D118" s="31"/>
    </row>
    <row r="119" customFormat="false" ht="13.8" hidden="false" customHeight="false" outlineLevel="0" collapsed="false">
      <c r="A119" s="51" t="s">
        <v>131</v>
      </c>
      <c r="B119" s="52" t="n">
        <v>54253</v>
      </c>
      <c r="C119" s="52" t="n">
        <v>36477</v>
      </c>
      <c r="D119" s="31"/>
    </row>
    <row r="120" customFormat="false" ht="13.8" hidden="false" customHeight="false" outlineLevel="0" collapsed="false">
      <c r="B120" s="31"/>
      <c r="C120" s="31"/>
      <c r="D120" s="31"/>
    </row>
    <row r="121" customFormat="false" ht="13.8" hidden="false" customHeight="false" outlineLevel="0" collapsed="false">
      <c r="A121" s="11" t="s">
        <v>132</v>
      </c>
      <c r="B121" s="31"/>
      <c r="C121" s="31"/>
    </row>
    <row r="122" customFormat="false" ht="13.8" hidden="false" customHeight="false" outlineLevel="0" collapsed="false">
      <c r="A122" s="12" t="s">
        <v>133</v>
      </c>
      <c r="B122" s="40" t="n">
        <v>1561</v>
      </c>
      <c r="C122" s="31" t="n">
        <v>1098</v>
      </c>
    </row>
    <row r="123" customFormat="false" ht="13.8" hidden="false" customHeight="false" outlineLevel="0" collapsed="false">
      <c r="A123" s="12" t="s">
        <v>134</v>
      </c>
      <c r="B123" s="40" t="n">
        <v>8633</v>
      </c>
      <c r="C123" s="31" t="n">
        <v>6722</v>
      </c>
    </row>
    <row r="124" customFormat="false" ht="13.8" hidden="false" customHeight="false" outlineLevel="0" collapsed="false">
      <c r="A124" s="12" t="s">
        <v>135</v>
      </c>
      <c r="B124" s="19" t="n">
        <v>374</v>
      </c>
      <c r="C124" s="12" t="n">
        <v>521</v>
      </c>
    </row>
    <row r="125" customFormat="false" ht="13.8" hidden="false" customHeight="false" outlineLevel="0" collapsed="false">
      <c r="A125" s="12" t="s">
        <v>136</v>
      </c>
      <c r="B125" s="19" t="n">
        <v>207</v>
      </c>
      <c r="C125" s="12" t="n">
        <v>153</v>
      </c>
    </row>
    <row r="126" customFormat="false" ht="13.8" hidden="false" customHeight="false" outlineLevel="0" collapsed="false">
      <c r="A126" s="12" t="s">
        <v>137</v>
      </c>
      <c r="B126" s="19" t="n">
        <v>6035</v>
      </c>
      <c r="C126" s="12" t="n">
        <v>3688</v>
      </c>
    </row>
    <row r="127" customFormat="false" ht="13.8" hidden="false" customHeight="false" outlineLevel="0" collapsed="false">
      <c r="A127" s="12"/>
      <c r="B127" s="5" t="n">
        <f aca="false">B122+B124+B125</f>
        <v>2142</v>
      </c>
      <c r="C127" s="5" t="n">
        <f aca="false">C122+C124+C125</f>
        <v>1772</v>
      </c>
    </row>
    <row r="128" customFormat="false" ht="13.8" hidden="false" customHeight="false" outlineLevel="0" collapsed="false">
      <c r="A128" s="19" t="s">
        <v>138</v>
      </c>
      <c r="B128" s="19" t="n">
        <v>18800</v>
      </c>
      <c r="C128" s="12" t="n">
        <v>25369</v>
      </c>
    </row>
    <row r="129" customFormat="false" ht="13.8" hidden="false" customHeight="false" outlineLevel="0" collapsed="false">
      <c r="A129" s="12" t="s">
        <v>139</v>
      </c>
      <c r="B129" s="19" t="n">
        <v>675</v>
      </c>
      <c r="C129" s="12" t="n">
        <v>7061</v>
      </c>
    </row>
    <row r="130" customFormat="false" ht="13.8" hidden="false" customHeight="false" outlineLevel="0" collapsed="false">
      <c r="A130" s="12" t="s">
        <v>140</v>
      </c>
      <c r="B130" s="19" t="n">
        <v>3187</v>
      </c>
      <c r="C130" s="19" t="n">
        <v>5846</v>
      </c>
    </row>
    <row r="131" customFormat="false" ht="13.8" hidden="false" customHeight="false" outlineLevel="0" collapsed="false">
      <c r="A131" s="19" t="s">
        <v>141</v>
      </c>
      <c r="B131" s="19" t="n">
        <v>5158</v>
      </c>
      <c r="C131" s="19" t="n">
        <v>230</v>
      </c>
    </row>
    <row r="132" customFormat="false" ht="13.8" hidden="false" customHeight="false" outlineLevel="0" collapsed="false"/>
    <row r="133" customFormat="false" ht="13.8" hidden="false" customHeight="false" outlineLevel="0" collapsed="false">
      <c r="A133" s="12" t="s">
        <v>142</v>
      </c>
      <c r="B133" s="19" t="n">
        <v>10189</v>
      </c>
      <c r="C133" s="19" t="n">
        <v>10117</v>
      </c>
    </row>
    <row r="134" customFormat="false" ht="13.8" hidden="false" customHeight="false" outlineLevel="0" collapsed="false">
      <c r="A134" s="12" t="s">
        <v>143</v>
      </c>
      <c r="C134" s="19" t="n">
        <v>179</v>
      </c>
    </row>
    <row r="135" customFormat="false" ht="13.8" hidden="false" customHeight="false" outlineLevel="0" collapsed="false">
      <c r="A135" s="12" t="s">
        <v>144</v>
      </c>
      <c r="B135" s="19" t="n">
        <v>10189</v>
      </c>
      <c r="C135" s="19" t="n">
        <v>10296</v>
      </c>
    </row>
    <row r="136" customFormat="false" ht="13.8" hidden="false" customHeight="false" outlineLevel="0" collapsed="false"/>
    <row r="137" customFormat="false" ht="13.8" hidden="false" customHeight="false" outlineLevel="0" collapsed="false">
      <c r="A137" s="17"/>
      <c r="B137" s="17"/>
      <c r="C137" s="17"/>
      <c r="D137" s="17"/>
    </row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>
      <c r="A140" s="12"/>
      <c r="B140" s="33"/>
      <c r="C140" s="33"/>
      <c r="D140" s="33"/>
    </row>
    <row r="141" customFormat="false" ht="13.8" hidden="false" customHeight="false" outlineLevel="0" collapsed="false">
      <c r="A141" s="12"/>
      <c r="B141" s="31"/>
      <c r="C141" s="31"/>
      <c r="D141" s="31"/>
    </row>
    <row r="142" customFormat="false" ht="13.8" hidden="false" customHeight="false" outlineLevel="0" collapsed="false">
      <c r="A142" s="13"/>
      <c r="B142" s="33"/>
      <c r="C142" s="31"/>
      <c r="D142" s="31"/>
    </row>
    <row r="143" customFormat="false" ht="13.8" hidden="false" customHeight="false" outlineLevel="0" collapsed="false">
      <c r="A143" s="13"/>
      <c r="B143" s="31"/>
      <c r="C143" s="31"/>
      <c r="D143" s="31"/>
    </row>
    <row r="144" customFormat="false" ht="13.8" hidden="false" customHeight="false" outlineLevel="0" collapsed="false">
      <c r="A144" s="46"/>
      <c r="B144" s="31"/>
      <c r="C144" s="31"/>
      <c r="D144" s="31"/>
    </row>
    <row r="145" customFormat="false" ht="13.8" hidden="false" customHeight="false" outlineLevel="0" collapsed="false">
      <c r="A145" s="46"/>
      <c r="B145" s="31"/>
      <c r="C145" s="31"/>
      <c r="D145" s="31"/>
    </row>
    <row r="146" customFormat="false" ht="13.8" hidden="false" customHeight="false" outlineLevel="0" collapsed="false">
      <c r="A146" s="19"/>
    </row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70" customFormat="false" ht="13.8" hidden="false" customHeight="false" outlineLevel="0" collapsed="false">
      <c r="A170" s="12" t="s">
        <v>145</v>
      </c>
    </row>
    <row r="171" customFormat="false" ht="13.8" hidden="false" customHeight="false" outlineLevel="0" collapsed="false">
      <c r="A171" s="13" t="s">
        <v>146</v>
      </c>
      <c r="C171" s="31" t="n">
        <v>279833</v>
      </c>
      <c r="D171" s="31" t="n">
        <v>236282</v>
      </c>
    </row>
    <row r="172" customFormat="false" ht="13.8" hidden="false" customHeight="false" outlineLevel="0" collapsed="false">
      <c r="A172" s="13" t="s">
        <v>147</v>
      </c>
      <c r="C172" s="12" t="n">
        <v>272562</v>
      </c>
      <c r="D172" s="12" t="n">
        <v>227631</v>
      </c>
    </row>
    <row r="173" customFormat="false" ht="13.8" hidden="false" customHeight="false" outlineLevel="0" collapsed="false">
      <c r="A173" s="41" t="s">
        <v>148</v>
      </c>
      <c r="C173" s="42" t="n">
        <v>7271</v>
      </c>
      <c r="D173" s="42" t="n">
        <v>8651</v>
      </c>
    </row>
    <row r="174" customFormat="false" ht="13.8" hidden="false" customHeight="false" outlineLevel="0" collapsed="false">
      <c r="C174" s="31"/>
      <c r="D174" s="31"/>
    </row>
    <row r="175" customFormat="false" ht="13.8" hidden="false" customHeight="false" outlineLevel="0" collapsed="false">
      <c r="A175" s="13" t="s">
        <v>149</v>
      </c>
      <c r="C175" s="31"/>
      <c r="D175" s="31"/>
    </row>
    <row r="176" customFormat="false" ht="13.8" hidden="false" customHeight="false" outlineLevel="0" collapsed="false">
      <c r="A176" s="13" t="s">
        <v>146</v>
      </c>
      <c r="C176" s="31" t="n">
        <v>127787</v>
      </c>
      <c r="D176" s="31" t="n">
        <v>104412</v>
      </c>
    </row>
    <row r="177" customFormat="false" ht="13.8" hidden="false" customHeight="false" outlineLevel="0" collapsed="false">
      <c r="A177" s="41" t="s">
        <v>150</v>
      </c>
      <c r="C177" s="42" t="n">
        <v>128711</v>
      </c>
      <c r="D177" s="42" t="n">
        <v>103695</v>
      </c>
    </row>
    <row r="178" customFormat="false" ht="13.8" hidden="false" customHeight="false" outlineLevel="0" collapsed="false">
      <c r="A178" s="41" t="s">
        <v>151</v>
      </c>
      <c r="C178" s="42" t="n">
        <v>-924</v>
      </c>
      <c r="D178" s="42" t="n">
        <v>717</v>
      </c>
    </row>
    <row r="179" customFormat="false" ht="13.8" hidden="false" customHeight="false" outlineLevel="0" collapsed="false">
      <c r="A179" s="12" t="s">
        <v>152</v>
      </c>
      <c r="C179" s="31" t="n">
        <v>62202</v>
      </c>
      <c r="D179" s="31" t="n">
        <v>45370</v>
      </c>
    </row>
    <row r="180" customFormat="false" ht="13.8" hidden="false" customHeight="false" outlineLevel="0" collapsed="false">
      <c r="C180" s="31"/>
      <c r="D180" s="31"/>
    </row>
    <row r="181" customFormat="false" ht="13.8" hidden="false" customHeight="false" outlineLevel="0" collapsed="false">
      <c r="A181" s="13" t="s">
        <v>147</v>
      </c>
      <c r="C181" s="31" t="n">
        <v>43670</v>
      </c>
      <c r="D181" s="31" t="n">
        <v>31839</v>
      </c>
    </row>
    <row r="182" customFormat="false" ht="13.8" hidden="false" customHeight="false" outlineLevel="0" collapsed="false">
      <c r="A182" s="41" t="s">
        <v>148</v>
      </c>
      <c r="C182" s="42" t="n">
        <v>18532</v>
      </c>
      <c r="D182" s="42" t="n">
        <v>13531</v>
      </c>
    </row>
    <row r="183" customFormat="false" ht="13.8" hidden="false" customHeight="false" outlineLevel="0" collapsed="false">
      <c r="A183" s="17"/>
      <c r="C183" s="53"/>
      <c r="D183" s="53"/>
    </row>
    <row r="184" customFormat="false" ht="13.8" hidden="false" customHeight="false" outlineLevel="0" collapsed="false">
      <c r="A184" s="12" t="s">
        <v>153</v>
      </c>
      <c r="C184" s="31" t="n">
        <v>280522</v>
      </c>
      <c r="D184" s="31" t="n">
        <v>386064</v>
      </c>
    </row>
    <row r="185" customFormat="false" ht="13.8" hidden="false" customHeight="false" outlineLevel="0" collapsed="false">
      <c r="A185" s="41" t="s">
        <v>147</v>
      </c>
      <c r="C185" s="42" t="n">
        <v>444943</v>
      </c>
      <c r="D185" s="42" t="n">
        <v>363165</v>
      </c>
    </row>
    <row r="186" customFormat="false" ht="13.8" hidden="false" customHeight="false" outlineLevel="0" collapsed="false">
      <c r="A186" s="12" t="s">
        <v>148</v>
      </c>
      <c r="C186" s="31" t="n">
        <v>22899</v>
      </c>
      <c r="D186" s="31" t="n">
        <v>24879</v>
      </c>
    </row>
    <row r="187" customFormat="false" ht="13.8" hidden="false" customHeight="false" outlineLevel="0" collapsed="false">
      <c r="A187" s="54" t="s">
        <v>154</v>
      </c>
      <c r="C187" s="55" t="n">
        <v>13272</v>
      </c>
      <c r="D187" s="55" t="n">
        <v>1279</v>
      </c>
    </row>
    <row r="188" customFormat="false" ht="13.8" hidden="false" customHeight="false" outlineLevel="0" collapsed="false"/>
    <row r="189" customFormat="false" ht="13.8" hidden="false" customHeight="false" outlineLevel="0" collapsed="false">
      <c r="A189" s="13" t="s">
        <v>155</v>
      </c>
      <c r="C189" s="12" t="n">
        <v>-4791</v>
      </c>
      <c r="D189" s="12" t="n">
        <v>-2863</v>
      </c>
    </row>
    <row r="190" customFormat="false" ht="13.8" hidden="false" customHeight="false" outlineLevel="0" collapsed="false">
      <c r="A190" s="13" t="s">
        <v>156</v>
      </c>
      <c r="C190" s="12" t="n">
        <v>4</v>
      </c>
      <c r="D190" s="12" t="n">
        <v>16</v>
      </c>
    </row>
    <row r="191" customFormat="false" ht="13.8" hidden="false" customHeight="false" outlineLevel="0" collapsed="false">
      <c r="A191" s="11" t="s">
        <v>49</v>
      </c>
      <c r="C191" s="11" t="n">
        <v>21331</v>
      </c>
      <c r="D191" s="11" t="n">
        <v>33364</v>
      </c>
    </row>
    <row r="192" customFormat="false" ht="13.8" hidden="false" customHeight="false" outlineLevel="0" collapsed="false">
      <c r="A192" s="13" t="s">
        <v>157</v>
      </c>
      <c r="B192" s="56"/>
      <c r="C192" s="57" t="n">
        <v>506</v>
      </c>
      <c r="D192" s="56"/>
    </row>
    <row r="193" customFormat="false" ht="13.8" hidden="false" customHeight="false" outlineLevel="0" collapsed="false">
      <c r="A193" s="13" t="s">
        <v>158</v>
      </c>
      <c r="B193" s="56"/>
      <c r="C193" s="57" t="n">
        <v>9</v>
      </c>
      <c r="D193" s="56"/>
    </row>
    <row r="194" customFormat="false" ht="13.8" hidden="false" customHeight="false" outlineLevel="0" collapsed="false">
      <c r="A194" s="12" t="s">
        <v>159</v>
      </c>
      <c r="C194" s="12" t="n">
        <v>515</v>
      </c>
    </row>
  </sheetData>
  <mergeCells count="6">
    <mergeCell ref="A2:D2"/>
    <mergeCell ref="B3:D3"/>
    <mergeCell ref="A35:D35"/>
    <mergeCell ref="B36:D36"/>
    <mergeCell ref="A76:D76"/>
    <mergeCell ref="B77:D7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15"/>
  <sheetViews>
    <sheetView showFormulas="false" showGridLines="true" showRowColHeaders="true" showZeros="true" rightToLeft="false" tabSelected="true" showOutlineSymbols="true" defaultGridColor="true" view="normal" topLeftCell="A75" colorId="64" zoomScale="100" zoomScaleNormal="100" zoomScalePageLayoutView="100" workbookViewId="0">
      <selection pane="topLeft" activeCell="D77" activeCellId="0" sqref="D77"/>
    </sheetView>
  </sheetViews>
  <sheetFormatPr defaultColWidth="8.54296875" defaultRowHeight="14.25" zeroHeight="false" outlineLevelRow="0" outlineLevelCol="0"/>
  <cols>
    <col collapsed="false" customWidth="true" hidden="false" outlineLevel="0" max="1" min="1" style="6" width="4.67"/>
    <col collapsed="false" customWidth="true" hidden="false" outlineLevel="0" max="2" min="2" style="6" width="44.88"/>
  </cols>
  <sheetData>
    <row r="1" customFormat="false" ht="60" hidden="false" customHeight="true" outlineLevel="0" collapsed="false">
      <c r="A1" s="7"/>
      <c r="B1" s="58" t="s">
        <v>160</v>
      </c>
      <c r="C1" s="59"/>
      <c r="D1" s="59"/>
      <c r="E1" s="59"/>
      <c r="F1" s="59"/>
      <c r="G1" s="59"/>
      <c r="H1" s="59"/>
      <c r="I1" s="59"/>
      <c r="J1" s="59"/>
    </row>
    <row r="2" customFormat="false" ht="14.25" hidden="false" customHeight="false" outlineLevel="0" collapsed="false">
      <c r="C2" s="10" t="s">
        <v>161</v>
      </c>
      <c r="D2" s="10"/>
      <c r="E2" s="10"/>
    </row>
    <row r="3" customFormat="false" ht="14.25" hidden="false" customHeight="false" outlineLevel="0" collapsed="false">
      <c r="C3" s="11" t="n">
        <v>2022</v>
      </c>
      <c r="D3" s="11" t="n">
        <v>2021</v>
      </c>
      <c r="E3" s="11"/>
    </row>
    <row r="4" customFormat="false" ht="14.25" hidden="false" customHeight="false" outlineLevel="0" collapsed="false">
      <c r="A4" s="60" t="n">
        <v>1</v>
      </c>
      <c r="B4" s="11" t="s">
        <v>162</v>
      </c>
    </row>
    <row r="5" customFormat="false" ht="13.8" hidden="false" customHeight="false" outlineLevel="0" collapsed="false">
      <c r="A5" s="60" t="n">
        <f aca="false">+A4+0.1</f>
        <v>1.1</v>
      </c>
      <c r="B5" s="30" t="s">
        <v>163</v>
      </c>
      <c r="C5" s="6" t="n">
        <f aca="false">'Financial Statements'!B44/'Financial Statements'!B55</f>
        <v>0.944643581113692</v>
      </c>
      <c r="D5" s="6" t="n">
        <f aca="false">'Financial Statements'!C44/'Financial Statements'!C55</f>
        <v>1.13575977394458</v>
      </c>
    </row>
    <row r="6" customFormat="false" ht="13.8" hidden="false" customHeight="false" outlineLevel="0" collapsed="false">
      <c r="A6" s="60" t="n">
        <f aca="false">+A5+0.1</f>
        <v>1.2</v>
      </c>
      <c r="B6" s="30" t="s">
        <v>164</v>
      </c>
      <c r="C6" s="6" t="n">
        <f aca="false">('Financial Statements'!B40+'Financial Statements'!B41+'Financial Statements'!B2)/'Financial Statements'!B55</f>
        <v>0.450638059629456</v>
      </c>
      <c r="D6" s="6" t="n">
        <f aca="false">('Financial Statements'!C40+'Financial Statements'!C41+'Financial Statements'!C2)/'Financial Statements'!C55</f>
        <v>0.67513671572969</v>
      </c>
    </row>
    <row r="7" customFormat="false" ht="13.8" hidden="false" customHeight="false" outlineLevel="0" collapsed="false">
      <c r="A7" s="60" t="n">
        <f aca="false">+A6+0.1</f>
        <v>1.3</v>
      </c>
      <c r="B7" s="30" t="s">
        <v>165</v>
      </c>
      <c r="C7" s="6" t="n">
        <f aca="false">'Financial Statements'!B105/'Financial Statements'!B55</f>
        <v>-0.483947153346676</v>
      </c>
      <c r="D7" s="6" t="n">
        <f aca="false">'Financial Statements'!C105/'Financial Statements'!C55</f>
        <v>-0.817538976283863</v>
      </c>
    </row>
    <row r="8" customFormat="false" ht="13.8" hidden="false" customHeight="false" outlineLevel="0" collapsed="false">
      <c r="A8" s="60" t="n">
        <f aca="false">+A7+0.1</f>
        <v>1.4</v>
      </c>
      <c r="B8" s="30" t="s">
        <v>166</v>
      </c>
      <c r="C8" s="6" t="n">
        <f aca="false">'Financial Statements'!B44/'Financial Statements'!G25</f>
        <v>124.204497247175</v>
      </c>
      <c r="D8" s="6" t="n">
        <f aca="false">'Financial Statements'!C44/'Financial Statements'!H25</f>
        <v>143.019237624555</v>
      </c>
    </row>
    <row r="9" customFormat="false" ht="13.8" hidden="false" customHeight="false" outlineLevel="0" collapsed="false">
      <c r="A9" s="60" t="n">
        <f aca="false">+A8+0.1</f>
        <v>1.5</v>
      </c>
      <c r="B9" s="30" t="s">
        <v>167</v>
      </c>
      <c r="C9" s="6" t="n">
        <f aca="false">('Financial Statements'!B42/'Financial Statements'!B9)*365</f>
        <v>43.4781065744328</v>
      </c>
      <c r="D9" s="6" t="n">
        <f aca="false">('Financial Statements'!C42/'Financial Statements'!C9)*365</f>
        <v>43.7446758511295</v>
      </c>
    </row>
    <row r="10" customFormat="false" ht="13.8" hidden="false" customHeight="false" outlineLevel="0" collapsed="false">
      <c r="A10" s="60" t="n">
        <f aca="false">+A9+0.1</f>
        <v>1.6</v>
      </c>
      <c r="B10" s="30" t="s">
        <v>168</v>
      </c>
      <c r="C10" s="6" t="n">
        <f aca="false">'Financial Statements'!B52/'Financial Statements'!B9*365</f>
        <v>100.59169548975</v>
      </c>
      <c r="D10" s="6" t="n">
        <f aca="false">'Financial Statements'!C52/'Financial Statements'!C9*365</f>
        <v>105.426813148077</v>
      </c>
    </row>
    <row r="11" customFormat="false" ht="13.8" hidden="false" customHeight="false" outlineLevel="0" collapsed="false">
      <c r="A11" s="60" t="n">
        <f aca="false">+A10+0.1</f>
        <v>1.7</v>
      </c>
      <c r="B11" s="30" t="s">
        <v>169</v>
      </c>
      <c r="C11" s="6" t="n">
        <f aca="false">('Financial Statements'!B43/'Financial Statements'!B8)*365</f>
        <v>30.0815396618176</v>
      </c>
      <c r="D11" s="6" t="n">
        <f aca="false">('Financial Statements'!C43/'Financial Statements'!C8)*365</f>
        <v>25.5526880393</v>
      </c>
    </row>
    <row r="12" customFormat="false" ht="13.8" hidden="false" customHeight="false" outlineLevel="0" collapsed="false">
      <c r="A12" s="60" t="n">
        <f aca="false">+A11+0.1</f>
        <v>1.8</v>
      </c>
      <c r="B12" s="30" t="s">
        <v>170</v>
      </c>
      <c r="C12" s="6" t="n">
        <f aca="false">C11-C10+C9</f>
        <v>-27.0320492534997</v>
      </c>
      <c r="D12" s="6" t="n">
        <f aca="false">D11-D10+D9</f>
        <v>-36.129449257648</v>
      </c>
    </row>
    <row r="13" customFormat="false" ht="13.8" hidden="false" customHeight="false" outlineLevel="0" collapsed="false">
      <c r="A13" s="60" t="n">
        <f aca="false">+A12+0.1</f>
        <v>1.9</v>
      </c>
      <c r="B13" s="30" t="s">
        <v>171</v>
      </c>
      <c r="C13" s="6" t="n">
        <f aca="false">'Financial Statements'!G17/'Financial Statements'!B8</f>
        <v>-0.0167359620843491</v>
      </c>
      <c r="D13" s="6" t="n">
        <f aca="false">'Financial Statements'!H17/'Financial Statements'!C8</f>
        <v>0.0411091860321569</v>
      </c>
    </row>
    <row r="14" customFormat="false" ht="13.8" hidden="false" customHeight="false" outlineLevel="0" collapsed="false">
      <c r="A14" s="60"/>
      <c r="B14" s="46" t="s">
        <v>172</v>
      </c>
      <c r="C14" s="6" t="n">
        <f aca="false">'Financial Statements'!B44-'Financial Statements'!B55</f>
        <v>-8602</v>
      </c>
      <c r="D14" s="6" t="n">
        <f aca="false">'Financial Statements'!C44-'Financial Statements'!C55</f>
        <v>19314</v>
      </c>
    </row>
    <row r="15" customFormat="false" ht="14.25" hidden="false" customHeight="false" outlineLevel="0" collapsed="false">
      <c r="A15" s="60"/>
    </row>
    <row r="16" customFormat="false" ht="14.25" hidden="false" customHeight="false" outlineLevel="0" collapsed="false">
      <c r="A16" s="60" t="n">
        <f aca="false">+A4+1</f>
        <v>2</v>
      </c>
      <c r="B16" s="20" t="s">
        <v>173</v>
      </c>
    </row>
    <row r="17" customFormat="false" ht="13.8" hidden="false" customHeight="false" outlineLevel="0" collapsed="false">
      <c r="A17" s="60" t="n">
        <f aca="false">+A16+0.1</f>
        <v>2.1</v>
      </c>
      <c r="B17" s="30" t="s">
        <v>174</v>
      </c>
      <c r="C17" s="61" t="n">
        <f aca="false">'Financial Statements'!B10/'Financial Statements'!B8</f>
        <v>0.438053398653263</v>
      </c>
      <c r="D17" s="61" t="n">
        <f aca="false">'Financial Statements'!C10/'Financial Statements'!C8</f>
        <v>0.420325144416396</v>
      </c>
    </row>
    <row r="18" customFormat="false" ht="13.8" hidden="false" customHeight="false" outlineLevel="0" collapsed="false">
      <c r="A18" s="60" t="n">
        <f aca="false">+A17+0.1</f>
        <v>2.2</v>
      </c>
      <c r="B18" s="30" t="s">
        <v>175</v>
      </c>
      <c r="C18" s="61" t="n">
        <f aca="false">'Financial Statements'!G7/'Financial Statements'!B8</f>
        <v>0.105390645215892</v>
      </c>
      <c r="D18" s="61" t="n">
        <f aca="false">'Financial Statements'!C18/'Financial Statements'!C8</f>
        <v>0.0529540975092695</v>
      </c>
    </row>
    <row r="19" customFormat="false" ht="13.8" hidden="false" customHeight="false" outlineLevel="0" collapsed="false">
      <c r="A19" s="60"/>
      <c r="B19" s="46" t="s">
        <v>20</v>
      </c>
      <c r="C19" s="6" t="n">
        <f aca="false">'Financial Statements'!B18+'Financial Statements'!B84</f>
        <v>54169</v>
      </c>
      <c r="D19" s="6" t="n">
        <f aca="false">'Financial Statements'!C18+'Financial Statements'!C84</f>
        <v>59175</v>
      </c>
    </row>
    <row r="20" customFormat="false" ht="13.8" hidden="false" customHeight="false" outlineLevel="0" collapsed="false">
      <c r="A20" s="60" t="n">
        <f aca="false">+A18+0.1</f>
        <v>2.3</v>
      </c>
      <c r="B20" s="30" t="s">
        <v>176</v>
      </c>
      <c r="C20" s="61" t="n">
        <f aca="false">'Financial Statements'!B18/'Financial Statements'!B8</f>
        <v>0.0238295819122422</v>
      </c>
      <c r="D20" s="61" t="n">
        <f aca="false">'Financial Statements'!C18/'Financial Statements'!C8</f>
        <v>0.0529540975092695</v>
      </c>
    </row>
    <row r="21" customFormat="false" ht="13.8" hidden="false" customHeight="false" outlineLevel="0" collapsed="false">
      <c r="A21" s="60"/>
      <c r="B21" s="46" t="s">
        <v>18</v>
      </c>
      <c r="C21" s="6" t="n">
        <f aca="false">'Financial Statements'!B18+'Financial Statements'!B21</f>
        <v>-4558</v>
      </c>
      <c r="D21" s="6" t="n">
        <f aca="false">'Financial Statements'!C18+'Financial Statements'!C21</f>
        <v>39512</v>
      </c>
    </row>
    <row r="22" customFormat="false" ht="13.8" hidden="false" customHeight="false" outlineLevel="0" collapsed="false">
      <c r="A22" s="60" t="n">
        <f aca="false">+A20+0.1</f>
        <v>2.4</v>
      </c>
      <c r="B22" s="30" t="s">
        <v>177</v>
      </c>
      <c r="C22" s="61" t="n">
        <f aca="false">'Financial Statements'!B26/'Financial Statements'!B8</f>
        <v>-0.0052958950004183</v>
      </c>
      <c r="D22" s="61" t="n">
        <f aca="false">'Financial Statements'!C26/'Financial Statements'!C8</f>
        <v>0.0710141287551456</v>
      </c>
    </row>
    <row r="23" customFormat="false" ht="14.25" hidden="false" customHeight="false" outlineLevel="0" collapsed="false">
      <c r="A23" s="60"/>
    </row>
    <row r="24" customFormat="false" ht="14.25" hidden="false" customHeight="false" outlineLevel="0" collapsed="false">
      <c r="A24" s="60" t="n">
        <f aca="false">+A16+1</f>
        <v>3</v>
      </c>
      <c r="B24" s="11" t="s">
        <v>178</v>
      </c>
    </row>
    <row r="25" customFormat="false" ht="13.8" hidden="false" customHeight="false" outlineLevel="0" collapsed="false">
      <c r="A25" s="60" t="n">
        <f aca="false">+A24+0.1</f>
        <v>3.1</v>
      </c>
      <c r="B25" s="30" t="s">
        <v>179</v>
      </c>
      <c r="C25" s="61" t="n">
        <f aca="false">'Financial Statements'!B57/'Financial Statements'!B73</f>
        <v>0.459796087453695</v>
      </c>
      <c r="D25" s="61" t="n">
        <f aca="false">'Financial Statements'!C57/'Financial Statements'!C73</f>
        <v>0.352591413794351</v>
      </c>
    </row>
    <row r="26" customFormat="false" ht="13.8" hidden="false" customHeight="false" outlineLevel="0" collapsed="false">
      <c r="A26" s="60" t="n">
        <f aca="false">+A25+0.1</f>
        <v>3.2</v>
      </c>
      <c r="B26" s="30" t="s">
        <v>180</v>
      </c>
      <c r="C26" s="61" t="n">
        <f aca="false">'Financial Statements'!B57/'Financial Statements'!B50</f>
        <v>0.110178418484378</v>
      </c>
      <c r="D26" s="61" t="n">
        <f aca="false">'Financial Statements'!C57/'Financial Statements'!C50</f>
        <v>0.0837340177177224</v>
      </c>
    </row>
    <row r="27" customFormat="false" ht="13.8" hidden="false" customHeight="false" outlineLevel="0" collapsed="false">
      <c r="A27" s="60" t="n">
        <f aca="false">+A26+0.1</f>
        <v>3.3</v>
      </c>
      <c r="B27" s="30" t="s">
        <v>181</v>
      </c>
      <c r="C27" s="62" t="n">
        <f aca="false">'Financial Statements'!B57/'Financial Statements'!G10</f>
        <v>0.218528908299217</v>
      </c>
      <c r="D27" s="62" t="n">
        <f aca="false">'Financial Statements'!C57/'Financial Statements'!H10</f>
        <v>0.17515981932062</v>
      </c>
    </row>
    <row r="28" customFormat="false" ht="13.8" hidden="false" customHeight="false" outlineLevel="0" collapsed="false">
      <c r="A28" s="60" t="n">
        <f aca="false">+A27+0.1</f>
        <v>3.4</v>
      </c>
      <c r="B28" s="30" t="s">
        <v>182</v>
      </c>
      <c r="C28" s="62" t="n">
        <f aca="false">'Financial Statements'!G6/'Financial Statements'!B22</f>
        <v>0.250659920809503</v>
      </c>
      <c r="D28" s="62" t="n">
        <f aca="false">'Financial Statements'!H6/'Financial Statements'!C22</f>
        <v>2.97709463532248</v>
      </c>
    </row>
    <row r="29" customFormat="false" ht="13.8" hidden="false" customHeight="false" outlineLevel="0" collapsed="false">
      <c r="A29" s="60" t="n">
        <f aca="false">+A28+0.1</f>
        <v>3.5</v>
      </c>
      <c r="B29" s="30" t="s">
        <v>183</v>
      </c>
      <c r="C29" s="62" t="n">
        <f aca="false">'Financial Statements'!G6/'Financial Statements'!G27</f>
        <v>-5.15610859728507</v>
      </c>
      <c r="D29" s="62" t="n">
        <f aca="false">'Financial Statements'!H6/'Financial Statements'!H27</f>
        <v>217.098901098901</v>
      </c>
    </row>
    <row r="30" customFormat="false" ht="13.8" hidden="false" customHeight="false" outlineLevel="0" collapsed="false">
      <c r="A30" s="60" t="n">
        <f aca="false">+A29+0.1</f>
        <v>3.6</v>
      </c>
      <c r="B30" s="30" t="s">
        <v>184</v>
      </c>
      <c r="C30" s="6" t="n">
        <f aca="false">'Financial Statements'!G8/'Financial Statements'!B33</f>
        <v>6.14162331926588</v>
      </c>
      <c r="D30" s="6" t="n">
        <f aca="false">'Financial Statements'!H8/'Financial Statements'!C33</f>
        <v>-4.76515151515152</v>
      </c>
    </row>
    <row r="31" customFormat="false" ht="13.8" hidden="false" customHeight="false" outlineLevel="0" collapsed="false">
      <c r="A31" s="60"/>
      <c r="B31" s="46" t="s">
        <v>22</v>
      </c>
      <c r="C31" s="6" t="n">
        <f aca="false">'Financial Statements'!B97+'Financial Statements'!B105+'Financial Statements'!B108</f>
        <v>62577</v>
      </c>
      <c r="D31" s="6" t="n">
        <f aca="false">'Financial Statements'!C97+'Financial Statements'!C105+'Financial Statements'!C108</f>
        <v>-49062</v>
      </c>
    </row>
    <row r="32" customFormat="false" ht="14.25" hidden="false" customHeight="false" outlineLevel="0" collapsed="false">
      <c r="A32" s="60"/>
    </row>
    <row r="33" customFormat="false" ht="14.25" hidden="false" customHeight="false" outlineLevel="0" collapsed="false">
      <c r="A33" s="60" t="n">
        <f aca="false">+A24+1</f>
        <v>4</v>
      </c>
      <c r="B33" s="20" t="s">
        <v>185</v>
      </c>
    </row>
    <row r="34" customFormat="false" ht="13.8" hidden="false" customHeight="false" outlineLevel="0" collapsed="false">
      <c r="A34" s="60" t="n">
        <f aca="false">+A33+0.1</f>
        <v>4.1</v>
      </c>
      <c r="B34" s="30" t="s">
        <v>186</v>
      </c>
      <c r="C34" s="6" t="n">
        <f aca="false">'Financial Statements'!B8/'Financial Statements'!B50</f>
        <v>0.843333344271871</v>
      </c>
      <c r="D34" s="6" t="n">
        <f aca="false">'Financial Statements'!C8/'Financial Statements'!C50</f>
        <v>0.807075407684551</v>
      </c>
    </row>
    <row r="35" customFormat="false" ht="13.8" hidden="false" customHeight="false" outlineLevel="0" collapsed="false">
      <c r="A35" s="60" t="n">
        <f aca="false">+A34+0.1</f>
        <v>4.2</v>
      </c>
      <c r="B35" s="30" t="s">
        <v>187</v>
      </c>
      <c r="C35" s="6" t="n">
        <f aca="false">'Financial Statements'!B8/'Financial Statements'!B49</f>
        <v>1.11089425622737</v>
      </c>
      <c r="D35" s="6" t="n">
        <f aca="false">'Financial Statements'!C8/'Financial Statements'!C49</f>
        <v>1.11716351721203</v>
      </c>
    </row>
    <row r="36" customFormat="false" ht="13.8" hidden="false" customHeight="false" outlineLevel="0" collapsed="false">
      <c r="A36" s="60" t="n">
        <f aca="false">+A35+0.1</f>
        <v>4.3</v>
      </c>
      <c r="B36" s="30" t="s">
        <v>188</v>
      </c>
      <c r="C36" s="6" t="n">
        <f aca="false">'Financial Statements'!B9/'Financial Statements'!B43</f>
        <v>6.81848441926346</v>
      </c>
      <c r="D36" s="6" t="n">
        <f aca="false">'Financial Statements'!C9/'Financial Statements'!C43</f>
        <v>8.28019823051899</v>
      </c>
    </row>
    <row r="37" customFormat="false" ht="13.8" hidden="false" customHeight="false" outlineLevel="0" collapsed="false">
      <c r="A37" s="60" t="n">
        <f aca="false">+A36+0.1</f>
        <v>4.4</v>
      </c>
      <c r="B37" s="30" t="s">
        <v>189</v>
      </c>
      <c r="C37" s="61" t="n">
        <f aca="false">'Financial Statements'!B26/'Financial Statements'!B50</f>
        <v>-0.00446620484161545</v>
      </c>
      <c r="D37" s="61" t="n">
        <f aca="false">'Financial Statements'!C26/'Financial Statements'!C50</f>
        <v>0.0573137569164223</v>
      </c>
    </row>
    <row r="38" customFormat="false" ht="14.25" hidden="false" customHeight="false" outlineLevel="0" collapsed="false">
      <c r="A38" s="60"/>
    </row>
    <row r="39" customFormat="false" ht="14.25" hidden="false" customHeight="false" outlineLevel="0" collapsed="false">
      <c r="A39" s="60" t="n">
        <f aca="false">+A33+1</f>
        <v>5</v>
      </c>
      <c r="B39" s="20" t="s">
        <v>190</v>
      </c>
    </row>
    <row r="40" customFormat="false" ht="13.8" hidden="false" customHeight="false" outlineLevel="0" collapsed="false">
      <c r="A40" s="60" t="n">
        <f aca="false">+A39+0.1</f>
        <v>5.1</v>
      </c>
      <c r="B40" s="30" t="s">
        <v>191</v>
      </c>
      <c r="C40" s="6" t="n">
        <f aca="false">'Financial Statements'!G14/'Financial Statements'!B29</f>
        <v>-418.888888888889</v>
      </c>
      <c r="D40" s="6" t="n">
        <f aca="false">'Financial Statements'!H14/'Financial Statements'!C29</f>
        <v>50.6759259259259</v>
      </c>
    </row>
    <row r="41" customFormat="false" ht="13.8" hidden="false" customHeight="false" outlineLevel="0" collapsed="false">
      <c r="A41" s="60" t="n">
        <f aca="false">+A40+0.1</f>
        <v>5.2</v>
      </c>
      <c r="B41" s="46" t="s">
        <v>192</v>
      </c>
      <c r="C41" s="62" t="n">
        <f aca="false">'Financial Statements'!B29</f>
        <v>-0.27</v>
      </c>
      <c r="D41" s="62" t="n">
        <f aca="false">'Financial Statements'!C29</f>
        <v>3.24</v>
      </c>
    </row>
    <row r="42" customFormat="false" ht="13.8" hidden="false" customHeight="false" outlineLevel="0" collapsed="false">
      <c r="A42" s="60" t="n">
        <f aca="false">+A41+0.1</f>
        <v>5.3</v>
      </c>
      <c r="B42" s="30" t="s">
        <v>193</v>
      </c>
      <c r="C42" s="6" t="n">
        <f aca="false">'Financial Statements'!G14/'List of Ratios'!C43</f>
        <v>7.89066165444422</v>
      </c>
      <c r="D42" s="6" t="n">
        <f aca="false">'Financial Statements'!H14/'List of Ratios'!D43</f>
        <v>12.2282920901298</v>
      </c>
    </row>
    <row r="43" customFormat="false" ht="13.8" hidden="false" customHeight="false" outlineLevel="0" collapsed="false">
      <c r="A43" s="60" t="n">
        <f aca="false">+A42+0.1</f>
        <v>5.4</v>
      </c>
      <c r="B43" s="46" t="s">
        <v>194</v>
      </c>
      <c r="C43" s="6" t="n">
        <f aca="false">'Financial Statements'!B73/'Financial Statements'!B33</f>
        <v>14.3333987633723</v>
      </c>
      <c r="D43" s="6" t="n">
        <f aca="false">'Financial Statements'!C73/'Financial Statements'!C33</f>
        <v>13.4270590520591</v>
      </c>
    </row>
    <row r="44" customFormat="false" ht="13.8" hidden="false" customHeight="false" outlineLevel="0" collapsed="false">
      <c r="A44" s="60" t="n">
        <f aca="false">+A43+0.1</f>
        <v>5.5</v>
      </c>
      <c r="B44" s="30" t="s">
        <v>195</v>
      </c>
      <c r="C44" s="63" t="s">
        <v>196</v>
      </c>
      <c r="D44" s="63" t="s">
        <v>196</v>
      </c>
    </row>
    <row r="45" customFormat="false" ht="13.8" hidden="false" customHeight="false" outlineLevel="0" collapsed="false">
      <c r="A45" s="60"/>
      <c r="B45" s="46" t="s">
        <v>197</v>
      </c>
      <c r="C45" s="63" t="s">
        <v>196</v>
      </c>
      <c r="D45" s="63" t="s">
        <v>196</v>
      </c>
    </row>
    <row r="46" customFormat="false" ht="13.8" hidden="false" customHeight="false" outlineLevel="0" collapsed="false">
      <c r="A46" s="60" t="n">
        <f aca="false">+A44+0.1</f>
        <v>5.6</v>
      </c>
      <c r="B46" s="30" t="s">
        <v>198</v>
      </c>
      <c r="C46" s="63" t="s">
        <v>196</v>
      </c>
      <c r="D46" s="63" t="s">
        <v>196</v>
      </c>
    </row>
    <row r="47" customFormat="false" ht="13.8" hidden="false" customHeight="false" outlineLevel="0" collapsed="false">
      <c r="A47" s="60" t="n">
        <f aca="false">+A45+0.1</f>
        <v>0.1</v>
      </c>
      <c r="B47" s="30" t="s">
        <v>199</v>
      </c>
      <c r="C47" s="61" t="n">
        <f aca="false">'Financial Statements'!B26/'Financial Statements'!B73</f>
        <v>-0.0186383462404908</v>
      </c>
      <c r="D47" s="61" t="n">
        <f aca="false">'Financial Statements'!C26/'Financial Statements'!C73</f>
        <v>0.241339650620276</v>
      </c>
    </row>
    <row r="48" customFormat="false" ht="13.8" hidden="false" customHeight="false" outlineLevel="0" collapsed="false">
      <c r="A48" s="60" t="n">
        <f aca="false">+A46+0.1</f>
        <v>5.7</v>
      </c>
      <c r="B48" s="30" t="s">
        <v>200</v>
      </c>
      <c r="C48" s="61" t="n">
        <f aca="false">'Financial Statements'!B23/('Financial Statements'!B59+'Financial Statements'!B73)</f>
        <v>-0.0193177602332711</v>
      </c>
      <c r="D48" s="61" t="n">
        <f aca="false">'Financial Statements'!C23/('Financial Statements'!C59+'Financial Statements'!C73)</f>
        <v>0.137094252972693</v>
      </c>
    </row>
    <row r="49" customFormat="false" ht="13.8" hidden="false" customHeight="false" outlineLevel="0" collapsed="false">
      <c r="A49" s="60" t="n">
        <f aca="false">+A47+0.1</f>
        <v>0.2</v>
      </c>
      <c r="B49" s="30" t="s">
        <v>189</v>
      </c>
      <c r="C49" s="61" t="n">
        <f aca="false">'Financial Statements'!B26/'Financial Statements'!B50</f>
        <v>-0.00446620484161545</v>
      </c>
      <c r="D49" s="61" t="n">
        <f aca="false">'Financial Statements'!C26/'Financial Statements'!C50</f>
        <v>0.0573137569164223</v>
      </c>
    </row>
    <row r="50" customFormat="false" ht="13.8" hidden="false" customHeight="false" outlineLevel="0" collapsed="false">
      <c r="A50" s="60" t="n">
        <f aca="false">+A48+0.1</f>
        <v>5.8</v>
      </c>
      <c r="B50" s="30" t="s">
        <v>201</v>
      </c>
      <c r="C50" s="62" t="n">
        <f aca="false">C51/C19</f>
        <v>1.99685889189515</v>
      </c>
      <c r="D50" s="62" t="n">
        <f aca="false">D51/D19</f>
        <v>1.76917242217477</v>
      </c>
    </row>
    <row r="51" customFormat="false" ht="13.8" hidden="false" customHeight="false" outlineLevel="0" collapsed="false">
      <c r="A51" s="60"/>
      <c r="B51" s="46" t="s">
        <v>202</v>
      </c>
      <c r="C51" s="62" t="n">
        <f aca="false">'Financial Statements'!G25+'Financial Statements'!B59-'Financial Statements'!B119</f>
        <v>108167.849315068</v>
      </c>
      <c r="D51" s="62" t="n">
        <f aca="false">'Financial Statements'!H25+'Financial Statements'!C59-'Financial Statements'!C119</f>
        <v>104690.778082192</v>
      </c>
    </row>
    <row r="53" customFormat="false" ht="13.8" hidden="false" customHeight="false" outlineLevel="0" collapsed="false">
      <c r="B53" s="20" t="s">
        <v>203</v>
      </c>
    </row>
    <row r="54" customFormat="false" ht="13.8" hidden="false" customHeight="false" outlineLevel="0" collapsed="false">
      <c r="B54" s="6" t="s">
        <v>204</v>
      </c>
    </row>
    <row r="55" customFormat="false" ht="13.8" hidden="false" customHeight="false" outlineLevel="0" collapsed="false">
      <c r="B55" s="13" t="s">
        <v>205</v>
      </c>
      <c r="C55" s="61" t="n">
        <f aca="false">('Financial Statements'!B6-'Financial Statements'!C6)/'Financial Statements'!C6</f>
        <v>0.00460736102437269</v>
      </c>
    </row>
    <row r="56" customFormat="false" ht="13.8" hidden="false" customHeight="false" outlineLevel="0" collapsed="false">
      <c r="B56" s="13" t="s">
        <v>206</v>
      </c>
      <c r="C56" s="61" t="n">
        <f aca="false">('Financial Statements'!B7-'Financial Statements'!C7)/'Financial Statements'!C7</f>
        <v>0.188773653167277</v>
      </c>
      <c r="D56" s="6"/>
    </row>
    <row r="57" customFormat="false" ht="13.8" hidden="false" customHeight="false" outlineLevel="0" collapsed="false">
      <c r="B57" s="17" t="s">
        <v>21</v>
      </c>
      <c r="C57" s="64" t="n">
        <f aca="false">('Financial Statements'!B8-'Financial Statements'!C8)/'Financial Statements'!C8</f>
        <v>0.0939951726398508</v>
      </c>
    </row>
    <row r="58" customFormat="false" ht="13.8" hidden="false" customHeight="false" outlineLevel="0" collapsed="false"/>
    <row r="59" customFormat="false" ht="13.8" hidden="false" customHeight="false" outlineLevel="0" collapsed="false">
      <c r="B59" s="17" t="s">
        <v>23</v>
      </c>
      <c r="C59" s="64" t="n">
        <f aca="false">('Financial Statements'!B9-'Financial Statements'!C9)/'Financial Statements'!C9</f>
        <v>0.0605374085715125</v>
      </c>
    </row>
    <row r="60" customFormat="false" ht="13.8" hidden="false" customHeight="false" outlineLevel="0" collapsed="false">
      <c r="B60" s="48" t="s">
        <v>207</v>
      </c>
      <c r="C60" s="64" t="n">
        <f aca="false">('Financial Statements'!B10-'Financial Statements'!C10)/'Financial Statements'!C10</f>
        <v>0.140137129199202</v>
      </c>
    </row>
    <row r="61" customFormat="false" ht="13.8" hidden="false" customHeight="false" outlineLevel="0" collapsed="false">
      <c r="B61" s="6" t="s">
        <v>26</v>
      </c>
    </row>
    <row r="62" customFormat="false" ht="13.8" hidden="false" customHeight="false" outlineLevel="0" collapsed="false">
      <c r="B62" s="19" t="s">
        <v>27</v>
      </c>
      <c r="C62" s="61" t="n">
        <f aca="false">('Financial Statements'!B12-'Financial Statements'!C12)/'Financial Statements'!C12</f>
        <v>0.122325624742048</v>
      </c>
    </row>
    <row r="63" customFormat="false" ht="13.8" hidden="false" customHeight="false" outlineLevel="0" collapsed="false">
      <c r="B63" s="12" t="s">
        <v>29</v>
      </c>
      <c r="C63" s="61" t="n">
        <f aca="false">('Financial Statements'!B13-'Financial Statements'!C13)/'Financial Statements'!C13</f>
        <v>0.306162135160208</v>
      </c>
    </row>
    <row r="64" customFormat="false" ht="13.8" hidden="false" customHeight="false" outlineLevel="0" collapsed="false">
      <c r="B64" s="12" t="s">
        <v>30</v>
      </c>
      <c r="C64" s="61" t="n">
        <f aca="false">('Financial Statements'!B14-'Financial Statements'!C14)/'Financial Statements'!C14</f>
        <v>0.297594543946423</v>
      </c>
    </row>
    <row r="65" customFormat="false" ht="13.8" hidden="false" customHeight="false" outlineLevel="0" collapsed="false">
      <c r="B65" s="12" t="s">
        <v>32</v>
      </c>
      <c r="C65" s="61" t="n">
        <f aca="false">('Financial Statements'!B15-'Financial Statements'!C15)/'Financial Statements'!C15</f>
        <v>0.347727530318486</v>
      </c>
    </row>
    <row r="66" customFormat="false" ht="13.8" hidden="false" customHeight="false" outlineLevel="0" collapsed="false">
      <c r="B66" s="12" t="s">
        <v>33</v>
      </c>
      <c r="C66" s="61" t="n">
        <f aca="false">('Financial Statements'!B16-'Financial Statements'!C16)/'Financial Statements'!C16</f>
        <v>19.3709677419355</v>
      </c>
    </row>
    <row r="67" customFormat="false" ht="13.8" hidden="false" customHeight="false" outlineLevel="0" collapsed="false">
      <c r="B67" s="21" t="s">
        <v>34</v>
      </c>
      <c r="C67" s="64" t="n">
        <f aca="false">('Financial Statements'!B17-'Financial Statements'!C17)/'Financial Statements'!C17</f>
        <v>0.127638821152372</v>
      </c>
    </row>
    <row r="68" customFormat="false" ht="13.8" hidden="false" customHeight="false" outlineLevel="0" collapsed="false">
      <c r="B68" s="41" t="s">
        <v>208</v>
      </c>
      <c r="C68" s="61" t="n">
        <f aca="false">('Financial Statements'!B44-'Financial Statements'!C44)/'Financial Statements'!C44</f>
        <v>-0.0915274167594999</v>
      </c>
    </row>
    <row r="69" customFormat="false" ht="13.8" hidden="false" customHeight="false" outlineLevel="0" collapsed="false">
      <c r="B69" s="41" t="s">
        <v>209</v>
      </c>
      <c r="C69" s="61" t="n">
        <f aca="false">('Financial Statements'!B49-'Financial Statements'!C49)/'Financial Statements'!C49</f>
        <v>0.100169064722541</v>
      </c>
    </row>
    <row r="70" customFormat="false" ht="13.8" hidden="false" customHeight="false" outlineLevel="0" collapsed="false">
      <c r="B70" s="65" t="s">
        <v>210</v>
      </c>
      <c r="C70" s="64" t="n">
        <f aca="false">('Financial Statements'!B50-'Financial Statements'!C50)/'Financial Statements'!C50</f>
        <v>0.0469603816336242</v>
      </c>
    </row>
    <row r="71" customFormat="false" ht="13.8" hidden="false" customHeight="false" outlineLevel="0" collapsed="false"/>
    <row r="72" customFormat="false" ht="13.8" hidden="false" customHeight="false" outlineLevel="0" collapsed="false">
      <c r="B72" s="41" t="s">
        <v>211</v>
      </c>
      <c r="C72" s="61" t="n">
        <f aca="false">('Financial Statements'!B55-'Financial Statements'!C55)/'Financial Statements'!C55</f>
        <v>0.0922708166392532</v>
      </c>
    </row>
    <row r="73" customFormat="false" ht="13.8" hidden="false" customHeight="false" outlineLevel="0" collapsed="false">
      <c r="B73" s="66" t="s">
        <v>212</v>
      </c>
      <c r="C73" s="61" t="n">
        <f aca="false">('Financial Statements'!B59-'Financial Statements'!C59)/'Financial Statements'!C59</f>
        <v>0.151394621459889</v>
      </c>
    </row>
    <row r="74" customFormat="false" ht="13.8" hidden="false" customHeight="false" outlineLevel="0" collapsed="false">
      <c r="B74" s="17" t="s">
        <v>213</v>
      </c>
      <c r="C74" s="61" t="n">
        <f aca="false">('Financial Statements'!B54-'Financial Statements'!C54)/'Financial Statements'!C54</f>
        <v>0.118373213832756</v>
      </c>
    </row>
    <row r="75" customFormat="false" ht="13.8" hidden="false" customHeight="false" outlineLevel="0" collapsed="false"/>
    <row r="76" customFormat="false" ht="13.8" hidden="false" customHeight="false" outlineLevel="0" collapsed="false">
      <c r="B76" s="17" t="s">
        <v>214</v>
      </c>
      <c r="C76" s="61" t="n">
        <f aca="false">('Financial Statements'!B73-'Financial Statements'!C73)/'Financial Statements'!C73</f>
        <v>0.0564071033310427</v>
      </c>
    </row>
    <row r="77" customFormat="false" ht="13.8" hidden="false" customHeight="false" outlineLevel="0" collapsed="false">
      <c r="B77" s="65" t="s">
        <v>215</v>
      </c>
      <c r="C77" s="61" t="n">
        <f aca="false">('Financial Statements'!B74-'Financial Statements'!C74)/'Financial Statements'!C74</f>
        <v>0.100169064722541</v>
      </c>
    </row>
    <row r="78" customFormat="false" ht="13.8" hidden="false" customHeight="false" outlineLevel="0" collapsed="false">
      <c r="B78" s="0"/>
    </row>
    <row r="79" customFormat="false" ht="13.8" hidden="false" customHeight="false" outlineLevel="0" collapsed="false">
      <c r="B79" s="12" t="s">
        <v>50</v>
      </c>
      <c r="C79" s="67" t="n">
        <f aca="false">('Financial Statements'!G27-'Financial Statements'!H27)/'Financial Statements'!H27</f>
        <v>3.85714285714286</v>
      </c>
    </row>
    <row r="80" customFormat="false" ht="13.8" hidden="false" customHeight="false" outlineLevel="0" collapsed="false">
      <c r="B80" s="12" t="s">
        <v>121</v>
      </c>
      <c r="C80" s="67" t="n">
        <f aca="false">('Financial Statements'!B109-'Financial Statements'!C109)/'Financial Statements'!C109</f>
        <v>3.84380239907133</v>
      </c>
    </row>
    <row r="81" customFormat="false" ht="13.8" hidden="false" customHeight="false" outlineLevel="0" collapsed="false">
      <c r="B81" s="0"/>
    </row>
    <row r="82" customFormat="false" ht="13.8" hidden="false" customHeight="false" outlineLevel="0" collapsed="false">
      <c r="B82" s="20" t="s">
        <v>216</v>
      </c>
    </row>
    <row r="83" customFormat="false" ht="13.8" hidden="false" customHeight="false" outlineLevel="0" collapsed="false">
      <c r="B83" s="13" t="s">
        <v>217</v>
      </c>
      <c r="C83" s="61" t="n">
        <f aca="false">'Financial Statements'!B9/'Financial Statements'!B8</f>
        <v>0.561946601346737</v>
      </c>
      <c r="D83" s="61" t="n">
        <f aca="false">'Financial Statements'!C9/'Financial Statements'!C8</f>
        <v>0.579674855583604</v>
      </c>
    </row>
    <row r="84" customFormat="false" ht="13.8" hidden="false" customHeight="false" outlineLevel="0" collapsed="false">
      <c r="B84" s="13" t="s">
        <v>207</v>
      </c>
      <c r="C84" s="61" t="n">
        <f aca="false">'Financial Statements'!B10/'Financial Statements'!B8</f>
        <v>0.438053398653263</v>
      </c>
      <c r="D84" s="61" t="n">
        <f aca="false">'Financial Statements'!C10/'Financial Statements'!C8</f>
        <v>0.420325144416396</v>
      </c>
    </row>
    <row r="85" customFormat="false" ht="13.8" hidden="false" customHeight="false" outlineLevel="0" collapsed="false">
      <c r="B85" s="13" t="s">
        <v>148</v>
      </c>
      <c r="C85" s="61" t="n">
        <f aca="false">'Financial Statements'!B18/'Financial Statements'!B8</f>
        <v>0.0238295819122422</v>
      </c>
      <c r="D85" s="61" t="n">
        <f aca="false">'Financial Statements'!C18/'Financial Statements'!C8</f>
        <v>0.0529540975092695</v>
      </c>
    </row>
    <row r="86" customFormat="false" ht="13.8" hidden="false" customHeight="false" outlineLevel="0" collapsed="false">
      <c r="B86" s="13" t="s">
        <v>218</v>
      </c>
      <c r="C86" s="61" t="n">
        <f aca="false">('Financial Statements'!B10-'Financial Statements'!B26)/'Financial Statements'!B8</f>
        <v>0.443349293653681</v>
      </c>
      <c r="D86" s="61" t="n">
        <f aca="false">('Financial Statements'!C10-'Financial Statements'!C26)/'Financial Statements'!C8</f>
        <v>0.34931101566125</v>
      </c>
    </row>
    <row r="87" customFormat="false" ht="13.8" hidden="false" customHeight="false" outlineLevel="0" collapsed="false">
      <c r="B87" s="6" t="s">
        <v>26</v>
      </c>
    </row>
    <row r="88" customFormat="false" ht="13.8" hidden="false" customHeight="false" outlineLevel="0" collapsed="false">
      <c r="B88" s="19" t="s">
        <v>27</v>
      </c>
      <c r="C88" s="61" t="n">
        <f aca="false">'Financial Statements'!B12/'Financial Statements'!B8</f>
        <v>0.164011261072837</v>
      </c>
      <c r="D88" s="61" t="n">
        <f aca="false">'Financial Statements'!C12/'Financial Statements'!C8</f>
        <v>0.159871185257395</v>
      </c>
    </row>
    <row r="89" customFormat="false" ht="13.8" hidden="false" customHeight="false" outlineLevel="0" collapsed="false">
      <c r="B89" s="12" t="s">
        <v>29</v>
      </c>
      <c r="C89" s="61" t="n">
        <f aca="false">'Financial Statements'!B13/'Financial Statements'!B8</f>
        <v>0.142442454322419</v>
      </c>
      <c r="D89" s="61" t="n">
        <f aca="false">'Financial Statements'!C13/'Financial Statements'!C8</f>
        <v>0.119304757972168</v>
      </c>
    </row>
    <row r="90" customFormat="false" ht="13.8" hidden="false" customHeight="false" outlineLevel="0" collapsed="false">
      <c r="B90" s="12" t="s">
        <v>30</v>
      </c>
      <c r="C90" s="61" t="n">
        <f aca="false">'Financial Statements'!B14/'Financial Statements'!B8</f>
        <v>0.0821778152195695</v>
      </c>
      <c r="D90" s="61" t="n">
        <f aca="false">'Financial Statements'!C14/'Financial Statements'!C8</f>
        <v>0.0692836861619933</v>
      </c>
    </row>
    <row r="91" customFormat="false" ht="13.8" hidden="false" customHeight="false" outlineLevel="0" collapsed="false">
      <c r="B91" s="12" t="s">
        <v>32</v>
      </c>
      <c r="C91" s="61" t="n">
        <f aca="false">'Financial Statements'!B15/'Financial Statements'!B8</f>
        <v>0.0231350064107179</v>
      </c>
      <c r="D91" s="61" t="n">
        <f aca="false">'Financial Statements'!C15/'Financial Statements'!C8</f>
        <v>0.0187794526437672</v>
      </c>
    </row>
    <row r="92" customFormat="false" ht="13.8" hidden="false" customHeight="false" outlineLevel="0" collapsed="false">
      <c r="B92" s="12" t="s">
        <v>33</v>
      </c>
      <c r="C92" s="61" t="n">
        <f aca="false">'Financial Statements'!B16/'Financial Statements'!B8</f>
        <v>0.00245727971547697</v>
      </c>
      <c r="D92" s="61" t="n">
        <f aca="false">'Financial Statements'!C16/'Financial Statements'!C8</f>
        <v>0.000131964871802512</v>
      </c>
    </row>
    <row r="93" customFormat="false" ht="13.8" hidden="false" customHeight="false" outlineLevel="0" collapsed="false">
      <c r="B93" s="17" t="s">
        <v>34</v>
      </c>
      <c r="C93" s="61" t="n">
        <f aca="false">'Financial Statements'!B17/'Financial Statements'!B8</f>
        <v>0.976170418087758</v>
      </c>
      <c r="D93" s="61" t="n">
        <f aca="false">'Financial Statements'!C17/'Financial Statements'!C8</f>
        <v>0.947045902490731</v>
      </c>
    </row>
    <row r="94" customFormat="false" ht="13.8" hidden="false" customHeight="false" outlineLevel="0" collapsed="false">
      <c r="B94" s="0"/>
    </row>
    <row r="95" customFormat="false" ht="13.8" hidden="false" customHeight="false" outlineLevel="0" collapsed="false">
      <c r="B95" s="13" t="s">
        <v>219</v>
      </c>
      <c r="C95" s="6" t="n">
        <f aca="false">ABS('Financial Statements'!B23)/'Financial Statements'!B24</f>
        <v>1.84519738887162</v>
      </c>
      <c r="D95" s="6" t="n">
        <f aca="false">ABS('Financial Statements'!C23)/'Financial Statements'!C24</f>
        <v>-7.9630557294928</v>
      </c>
    </row>
    <row r="96" customFormat="false" ht="13.8" hidden="false" customHeight="false" outlineLevel="0" collapsed="false">
      <c r="B96" s="6" t="s">
        <v>220</v>
      </c>
      <c r="C96" s="6" t="n">
        <f aca="false">'Financial Statements'!B105</f>
        <v>-75202</v>
      </c>
      <c r="D96" s="6" t="n">
        <f aca="false">'Financial Statements'!C105</f>
        <v>-116308</v>
      </c>
    </row>
    <row r="97" customFormat="false" ht="13.8" hidden="false" customHeight="false" outlineLevel="0" collapsed="false">
      <c r="B97" s="13" t="s">
        <v>221</v>
      </c>
      <c r="C97" s="6" t="n">
        <f aca="false">'Financial Statements'!B8/'Financial Statements'!B105</f>
        <v>-6.83469854525146</v>
      </c>
      <c r="D97" s="6" t="n">
        <f aca="false">'Financial Statements'!C8/'Financial Statements'!C105</f>
        <v>-4.03946418131169</v>
      </c>
    </row>
    <row r="98" customFormat="false" ht="13.8" hidden="false" customHeight="false" outlineLevel="0" collapsed="false">
      <c r="B98" s="13" t="s">
        <v>222</v>
      </c>
      <c r="C98" s="6" t="n">
        <f aca="false">'Financial Statements'!B49/'Financial Statements'!B105</f>
        <v>-6.15242945666339</v>
      </c>
      <c r="D98" s="6" t="n">
        <f aca="false">'Financial Statements'!C49/'Financial Statements'!C105</f>
        <v>-3.61582178354026</v>
      </c>
    </row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8781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2020-05-19T16:15:53Z</dcterms:created>
  <dc:creator>Dell</dc:creator>
  <dc:description/>
  <dc:language>en-GB</dc:language>
  <cp:lastModifiedBy/>
  <dcterms:modified xsi:type="dcterms:W3CDTF">2023-11-25T00:26:35Z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