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<sst xmlns="http://schemas.openxmlformats.org/spreadsheetml/2006/main" count="544" uniqueCount="216">
  <si>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</si>
  <si>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</si>
  <si>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</si>
  <si>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</si>
  <si>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</si>
  <si>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</si>
  <si>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</si>
  <si>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</si>
  <si>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</si>
  <si>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</si>
  <si>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</si>
  <si>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</si>
  <si>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</si>
  <si>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</si>
  <si>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</si>
  <si>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</si>
  <si>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</si>
  <si>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</si>
  <si>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</si>
  <si>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</si>
  <si>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</si>
  <si>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</si>
  <si>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</si>
  <si>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</si>
  <si>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</si>
  <si>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</si>
  <si>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</si>
  <si>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</si>
  <si>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</si>
  <si>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</si>
  <si>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</si>
  <si>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</si>
  <si>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</si>
  <si>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</si>
  <si>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</si>
  <si>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</si>
  <si>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</si>
  <si>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</si>
  <si>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</si>
  <si>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</si>
  <si>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</si>
  <si>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</si>
  <si>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</si>
  <si>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</si>
  <si>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</si>
  <si>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</si>
  <si>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</si>
  <si>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</si>
  <si>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</si>
  <si>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</si>
  <si>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</si>
  <si>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</si>
  <si>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</si>
  <si>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</si>
  <si>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</si>
  <si>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</si>
  <si>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</si>
  <si>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</si>
  <si>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</si>
  <si>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</si>
  <si>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</si>
  <si>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</si>
  <si>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</si>
  <si>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</si>
  <si>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</si>
  <si>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</si>
  <si>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</si>
  <si>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</si>
  <si>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</si>
  <si>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</si>
  <si>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</si>
  <si>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</si>
  <si>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</si>
  <si>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</si>
  <si>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</si>
  <si>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</si>
  <si>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</si>
  <si>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</si>
  <si>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</si>
  <si>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</si>
  <si>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</si>
  <si>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</si>
  <si>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</si>
  <si>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</si>
  <si>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</si>
  <si>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</si>
  <si>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</si>
  <si>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</si>
  <si>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</si>
  <si>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</si>
  <si>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</si>
  <si>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</si>
  <si>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</si>
  <si>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</si>
  <si>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</si>
  <si>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</si>
  <si>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</si>
  <si>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</si>
  <si>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</si>
  <si>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</si>
  <si>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</si>
  <si>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</si>
  <si>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</si>
  <si>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</si>
  <si>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</si>
  <si>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</si>
  <si>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</si>
  <si>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</si>
  <si>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</si>
  <si>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</si>
  <si>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</si>
  <si>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</si>
  <si>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</si>
  <si>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</si>
  <si>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</si>
  <si>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</si>
  <si>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</si>
  <si>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</si>
  <si>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</si>
  <si>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</si>
  <si>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</si>
  <si>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</si>
  <si>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</si>
  <si>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</si>
  <si>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</si>
  <si>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</si>
  <si>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</si>
  <si>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</si>
  <si>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</si>
  <si>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</si>
  <si>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</si>
  <si>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</si>
  <si>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</si>
  <si>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</si>
  <si>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</si>
  <si>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</si>
  <si>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</si>
  <si>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</si>
  <si>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</si>
  <si>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</si>
  <si>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</si>
  <si>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</si>
  <si>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</si>
  <si>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</si>
  <si>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</si>
  <si>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</si>
  <si>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</si>
  <si>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</si>
  <si>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</si>
  <si>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</si>
  <si>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</si>
  <si>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</si>
  <si>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</si>
  <si>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</si>
  <si>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</si>
  <si>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</si>
  <si>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</si>
  <si>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</si>
  <si>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</si>
  <si>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</si>
  <si>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</si>
  <si>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</si>
  <si>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</si>
  <si>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</si>
  <si>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</si>
  <si>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</si>
  <si>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</si>
  <si>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</si>
  <si>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</si>
  <si>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</si>
  <si>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</si>
  <si>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</si>
  <si>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</si>
  <si>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</si>
  <si>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</si>
  <si>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</si>
  <si>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</si>
  <si>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</si>
  <si>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</si>
  <si>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</si>
  <si>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</si>
  <si>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</si>
  <si>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</si>
  <si>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</si>
  <si>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</si>
  <si>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</si>
  <si>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</si>
  <si>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</si>
  <si>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Cash Interest</t>
  </si>
  <si>
    <t xml:space="preserve">(Increase)/Decrease in Working Capital</t>
  </si>
  <si>
    <t xml:space="preserve"> Opening (2015) numbers should be sourced from 2014 statements, Other periods should be linked from row22 in this sheet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</si>
  <si>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</si>
  <si>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</si>
  <si>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</si>
  <si>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Hisoticals row 76 - (NOPAT + Change in WC+D&amp;A)</t>
  </si>
  <si>
    <t xml:space="preserve">CFO</t>
  </si>
  <si>
    <t xml:space="preserve">rows  50+52+48+55 from above</t>
  </si>
  <si>
    <t xml:space="preserve">Acquisitions </t>
  </si>
  <si>
    <t xml:space="preserve">Other Investing Activities</t>
  </si>
  <si>
    <t xml:space="preserve">CFI</t>
  </si>
  <si>
    <t xml:space="preserve">row 58+57+53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</si>
  <si>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</si>
  <si>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</si>
  <si>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</si>
  <si>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</si>
  <si>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</si>
  <si>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row 60+62+63+64</t>
  </si>
  <si>
    <t xml:space="preserve">Other Adjustments</t>
  </si>
  <si>
    <t xml:space="preserve">Net Change in Cash</t>
  </si>
  <si>
    <t xml:space="preserve">row 56+59+65+66</t>
  </si>
  <si>
    <t xml:space="preserve">Opening Cash</t>
  </si>
  <si>
    <t xml:space="preserve">Except for column B, all others have to be linked to row 68</t>
  </si>
  <si>
    <t xml:space="preserve">Closing Cash</t>
  </si>
  <si>
    <t xml:space="preserve">row 67+68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</si>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</sst>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#,##0.00"/>
    <numFmt numFmtId="174" formatCode="_(* #,##0_);_(* \(#,##0\);_(* \-??_);_(@_)"/>
    <numFmt numFmtId="175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1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1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9" activeCellId="0" sqref="A9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89" activePane="bottomLeft" state="frozen"/>
      <selection pane="topLeft" activeCell="A1" activeCellId="0" sqref="A1"/>
      <selection pane="bottomLeft" activeCell="A76" activeCellId="0" sqref="A76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  <c r="K2" s="7" t="n">
        <v>27799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  <c r="K10" s="11" t="n">
        <v>3577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  <c r="K11" s="11"/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  <c r="K14" s="0" t="n">
        <v>3.05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  <c r="K15" s="0" t="n">
        <v>2.97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  <c r="K17" s="20" t="n">
        <v>883</v>
      </c>
    </row>
    <row r="18" customFormat="false" ht="14.25" hidden="false" customHeight="false" outlineLevel="0" collapsed="false">
      <c r="A18" s="15" t="s">
        <v>18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  <c r="K18" s="20" t="n">
        <v>905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 t="n">
        <v>2014</v>
      </c>
    </row>
    <row r="23" customFormat="false" ht="14.25" hidden="false" customHeight="false" outlineLevel="0" collapsed="false">
      <c r="A23" s="10" t="s">
        <v>22</v>
      </c>
      <c r="M23" s="0" t="s">
        <v>23</v>
      </c>
      <c r="N23" s="0" t="n">
        <f aca="false">K27+K28-K41</f>
        <v>5451</v>
      </c>
    </row>
    <row r="24" customFormat="false" ht="14.25" hidden="false" customHeight="false" outlineLevel="0" collapsed="false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s="0" t="s">
        <v>25</v>
      </c>
      <c r="N24" s="26" t="n">
        <f aca="false">ABS(K18/K93)</f>
        <v>1.13266583229036</v>
      </c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  <c r="K27" s="0" t="n">
        <v>3434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  <c r="K28" s="0" t="n">
        <v>3947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  <c r="K41" s="0" t="n">
        <v>1930</v>
      </c>
    </row>
    <row r="42" customFormat="false" ht="14.25" hidden="false" customHeight="false" outlineLevel="0" collapsed="false">
      <c r="A42" s="12" t="s">
        <v>43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7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7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7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7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5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8" t="s">
        <v>77</v>
      </c>
      <c r="B76" s="29" t="n">
        <f aca="false">+SUM(B64:B75)</f>
        <v>4608</v>
      </c>
      <c r="C76" s="29" t="n">
        <f aca="false">+SUM(C64:C75)</f>
        <v>3399</v>
      </c>
      <c r="D76" s="29" t="n">
        <f aca="false">+SUM(D64:D75)</f>
        <v>3846</v>
      </c>
      <c r="E76" s="29" t="n">
        <f aca="false">+SUM(E64:E75)</f>
        <v>4955</v>
      </c>
      <c r="F76" s="29" t="n">
        <f aca="false">+SUM(F64:F75)</f>
        <v>5903</v>
      </c>
      <c r="G76" s="29" t="n">
        <f aca="false">+SUM(G64:G75)</f>
        <v>2485</v>
      </c>
      <c r="H76" s="29" t="n">
        <f aca="false">+SUM(H64:H75)</f>
        <v>6657</v>
      </c>
      <c r="I76" s="29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82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83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84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4.25" hidden="false" customHeight="false" outlineLevel="0" collapsed="false">
      <c r="A84" s="15" t="s">
        <v>85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30" t="s">
        <v>86</v>
      </c>
      <c r="B85" s="29" t="n">
        <f aca="false">+SUM(B78:B84)</f>
        <v>-175</v>
      </c>
      <c r="C85" s="29" t="n">
        <f aca="false">+SUM(C78:C84)</f>
        <v>-1034</v>
      </c>
      <c r="D85" s="29" t="n">
        <f aca="false">+SUM(D78:D84)</f>
        <v>-1008</v>
      </c>
      <c r="E85" s="29" t="n">
        <f aca="false">+SUM(E78:E84)</f>
        <v>276</v>
      </c>
      <c r="F85" s="29" t="n">
        <f aca="false">+SUM(F78:F84)</f>
        <v>-264</v>
      </c>
      <c r="G85" s="29" t="n">
        <f aca="false">+SUM(G78:G84)</f>
        <v>-1028</v>
      </c>
      <c r="H85" s="29" t="n">
        <f aca="false">+SUM(H78:H84)</f>
        <v>-3800</v>
      </c>
      <c r="I85" s="29" t="n">
        <f aca="false">+SUM(I78:I84)</f>
        <v>-1524</v>
      </c>
    </row>
    <row r="86" customFormat="false" ht="14.25" hidden="false" customHeight="false" outlineLevel="0" collapsed="false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88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  <c r="K87" s="0" t="s">
        <v>89</v>
      </c>
    </row>
    <row r="88" customFormat="false" ht="14.25" hidden="false" customHeight="false" outlineLevel="0" collapsed="false">
      <c r="A88" s="1" t="s">
        <v>90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91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92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93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  <c r="K91" s="0" t="n">
        <v>383</v>
      </c>
    </row>
    <row r="92" customFormat="false" ht="14.25" hidden="false" customHeight="false" outlineLevel="0" collapsed="false">
      <c r="A92" s="15" t="s">
        <v>94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95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  <c r="K93" s="7" t="n">
        <v>-799</v>
      </c>
    </row>
    <row r="94" customFormat="false" ht="14.25" hidden="false" customHeight="false" outlineLevel="0" collapsed="false">
      <c r="A94" s="15" t="s">
        <v>96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30" t="s">
        <v>97</v>
      </c>
      <c r="B95" s="29" t="n">
        <f aca="false">+SUM(B87:B94)</f>
        <v>-2790</v>
      </c>
      <c r="C95" s="29" t="n">
        <f aca="false">+SUM(C87:C94)</f>
        <v>-2974</v>
      </c>
      <c r="D95" s="29" t="n">
        <f aca="false">+SUM(D87:D94)</f>
        <v>-2148</v>
      </c>
      <c r="E95" s="29" t="n">
        <f aca="false">+SUM(E87:E94)</f>
        <v>-4835</v>
      </c>
      <c r="F95" s="29" t="n">
        <f aca="false">+SUM(F87:F94)</f>
        <v>-5293</v>
      </c>
      <c r="G95" s="29" t="n">
        <f aca="false">+SUM(G87:G94)</f>
        <v>2491</v>
      </c>
      <c r="H95" s="29" t="n">
        <f aca="false">+SUM(H87:H94)</f>
        <v>-1459</v>
      </c>
      <c r="I95" s="29" t="n">
        <f aca="false">+SUM(I87:I94)</f>
        <v>-4836</v>
      </c>
    </row>
    <row r="96" customFormat="false" ht="14.25" hidden="false" customHeight="false" outlineLevel="0" collapsed="false">
      <c r="A96" s="15" t="s">
        <v>98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30" t="s">
        <v>99</v>
      </c>
      <c r="B97" s="29" t="n">
        <f aca="false">+B76+B85+B95+B96</f>
        <v>1560</v>
      </c>
      <c r="C97" s="29" t="n">
        <f aca="false">+C76+C85+C95+C96</f>
        <v>-714</v>
      </c>
      <c r="D97" s="29" t="n">
        <f aca="false">+D76+D85+D95+D96</f>
        <v>670</v>
      </c>
      <c r="E97" s="29" t="n">
        <f aca="false">+E76+E85+E95+E96</f>
        <v>441</v>
      </c>
      <c r="F97" s="29" t="n">
        <f aca="false">+F76+F85+F95+F96</f>
        <v>217</v>
      </c>
      <c r="G97" s="29" t="n">
        <f aca="false">+G76+G85+G95+G96</f>
        <v>3882</v>
      </c>
      <c r="H97" s="29" t="n">
        <f aca="false">+H76+H85+H95+H96</f>
        <v>1541</v>
      </c>
      <c r="I97" s="29" t="n">
        <f aca="false">+I76+I85+I95+I96</f>
        <v>-1315</v>
      </c>
    </row>
    <row r="98" customFormat="false" ht="14.25" hidden="false" customHeight="false" outlineLevel="0" collapsed="false">
      <c r="A98" s="0" t="s">
        <v>100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101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102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105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106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107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108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111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112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113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114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115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112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113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114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116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112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113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114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117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112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113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114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118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119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120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112</v>
      </c>
      <c r="B129" s="32" t="s">
        <v>89</v>
      </c>
      <c r="C129" s="32" t="s">
        <v>89</v>
      </c>
      <c r="D129" s="32" t="s">
        <v>89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113</v>
      </c>
      <c r="B130" s="32" t="s">
        <v>89</v>
      </c>
      <c r="C130" s="32" t="s">
        <v>89</v>
      </c>
      <c r="D130" s="32" t="s">
        <v>89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114</v>
      </c>
      <c r="B131" s="32" t="s">
        <v>89</v>
      </c>
      <c r="C131" s="32" t="s">
        <v>89</v>
      </c>
      <c r="D131" s="32" t="s">
        <v>89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121</v>
      </c>
      <c r="B132" s="32" t="s">
        <v>89</v>
      </c>
      <c r="C132" s="32" t="s">
        <v>89</v>
      </c>
      <c r="D132" s="32" t="s">
        <v>89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122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123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124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125</v>
      </c>
    </row>
    <row r="137" customFormat="false" ht="14.25" hidden="false" customHeight="false" outlineLevel="0" collapsed="false">
      <c r="A137" s="15" t="s">
        <v>111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115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116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117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118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119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120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122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126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124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127</v>
      </c>
    </row>
    <row r="148" customFormat="false" ht="14.25" hidden="false" customHeight="false" outlineLevel="0" collapsed="false">
      <c r="A148" s="15" t="s">
        <v>111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115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116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128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118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129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120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122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130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124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131</v>
      </c>
    </row>
    <row r="159" customFormat="false" ht="14.25" hidden="false" customHeight="false" outlineLevel="0" collapsed="false">
      <c r="A159" s="15" t="s">
        <v>111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115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116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128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118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129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120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122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3" t="s">
        <v>132</v>
      </c>
      <c r="B167" s="34" t="n">
        <v>-40</v>
      </c>
      <c r="C167" s="34" t="n">
        <v>-48</v>
      </c>
      <c r="D167" s="34" t="n">
        <v>-96</v>
      </c>
      <c r="E167" s="34" t="n">
        <v>-166</v>
      </c>
      <c r="F167" s="34" t="n">
        <v>44</v>
      </c>
      <c r="G167" s="35" t="n">
        <v>-38</v>
      </c>
      <c r="H167" s="34" t="n">
        <v>-96</v>
      </c>
      <c r="I167" s="7"/>
    </row>
    <row r="168" customFormat="false" ht="14.25" hidden="false" customHeight="false" outlineLevel="0" collapsed="false">
      <c r="A168" s="18" t="s">
        <v>133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124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134</v>
      </c>
    </row>
    <row r="171" customFormat="false" ht="14.25" hidden="false" customHeight="false" outlineLevel="0" collapsed="false">
      <c r="A171" s="15" t="s">
        <v>111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115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116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117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118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129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120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122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135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124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31" t="s">
        <v>137</v>
      </c>
    </row>
    <row r="183" customFormat="false" ht="14.25" hidden="false" customHeight="false" outlineLevel="0" collapsed="false">
      <c r="A183" s="36" t="s">
        <v>111</v>
      </c>
      <c r="B183" s="37" t="n">
        <v>0.14</v>
      </c>
      <c r="C183" s="37" t="n">
        <v>0.08</v>
      </c>
      <c r="D183" s="37" t="n">
        <v>0.03</v>
      </c>
      <c r="E183" s="37" t="n">
        <v>-0.02</v>
      </c>
      <c r="F183" s="37" t="n">
        <v>0.07</v>
      </c>
      <c r="G183" s="37" t="n">
        <v>-0.09</v>
      </c>
      <c r="H183" s="37" t="n">
        <v>0.19</v>
      </c>
      <c r="I183" s="37" t="n">
        <v>0.07</v>
      </c>
    </row>
    <row r="184" customFormat="false" ht="14.25" hidden="false" customHeight="false" outlineLevel="0" collapsed="false">
      <c r="A184" s="38" t="s">
        <v>112</v>
      </c>
      <c r="B184" s="39" t="n">
        <v>0.12</v>
      </c>
      <c r="C184" s="39" t="n">
        <v>0.09</v>
      </c>
      <c r="D184" s="39" t="n">
        <v>0.04</v>
      </c>
      <c r="E184" s="39" t="n">
        <v>-0.04</v>
      </c>
      <c r="F184" s="39" t="n">
        <v>0.08</v>
      </c>
      <c r="G184" s="39" t="n">
        <v>-0.07</v>
      </c>
      <c r="H184" s="39" t="n">
        <v>0.25</v>
      </c>
      <c r="I184" s="39" t="n">
        <v>0.05</v>
      </c>
    </row>
    <row r="185" customFormat="false" ht="14.25" hidden="false" customHeight="false" outlineLevel="0" collapsed="false">
      <c r="A185" s="38" t="s">
        <v>113</v>
      </c>
      <c r="B185" s="39" t="n">
        <v>-0.05</v>
      </c>
      <c r="C185" s="39" t="n">
        <v>0.08</v>
      </c>
      <c r="D185" s="39" t="n">
        <v>0.03</v>
      </c>
      <c r="E185" s="39" t="n">
        <v>0.01</v>
      </c>
      <c r="F185" s="39" t="n">
        <v>0.07</v>
      </c>
      <c r="G185" s="39" t="n">
        <v>-0.12</v>
      </c>
      <c r="H185" s="39" t="n">
        <v>0.08</v>
      </c>
      <c r="I185" s="39" t="n">
        <v>0.09</v>
      </c>
    </row>
    <row r="186" customFormat="false" ht="14.25" hidden="false" customHeight="false" outlineLevel="0" collapsed="false">
      <c r="A186" s="38" t="s">
        <v>114</v>
      </c>
      <c r="B186" s="39" t="n">
        <v>0.12</v>
      </c>
      <c r="C186" s="39" t="n">
        <v>-0.13</v>
      </c>
      <c r="D186" s="39" t="n">
        <v>-0.1</v>
      </c>
      <c r="E186" s="39" t="n">
        <v>-0.08</v>
      </c>
      <c r="F186" s="39" t="n">
        <v>0</v>
      </c>
      <c r="G186" s="39" t="n">
        <v>-0.14</v>
      </c>
      <c r="H186" s="39" t="n">
        <v>-0.02</v>
      </c>
      <c r="I186" s="39" t="n">
        <v>0.25</v>
      </c>
    </row>
    <row r="187" customFormat="false" ht="14.25" hidden="false" customHeight="false" outlineLevel="0" collapsed="false">
      <c r="A187" s="36" t="s">
        <v>115</v>
      </c>
      <c r="B187" s="40" t="n">
        <v>0.2</v>
      </c>
      <c r="C187" s="40" t="n">
        <v>0.15</v>
      </c>
      <c r="D187" s="40" t="n">
        <v>0.1</v>
      </c>
      <c r="E187" s="40" t="n">
        <v>0.09</v>
      </c>
      <c r="F187" s="40" t="n">
        <v>0.11</v>
      </c>
      <c r="G187" s="40" t="n">
        <v>-0.01</v>
      </c>
      <c r="H187" s="40" t="n">
        <v>0.17</v>
      </c>
      <c r="I187" s="40" t="n">
        <v>0.12</v>
      </c>
    </row>
    <row r="188" customFormat="false" ht="14.25" hidden="false" customHeight="false" outlineLevel="0" collapsed="false">
      <c r="A188" s="38" t="s">
        <v>112</v>
      </c>
      <c r="B188" s="39" t="n">
        <v>0.24</v>
      </c>
      <c r="C188" s="39" t="n">
        <v>0.16</v>
      </c>
      <c r="D188" s="39" t="n">
        <v>0.08</v>
      </c>
      <c r="E188" s="39" t="n">
        <v>0.06</v>
      </c>
      <c r="F188" s="39" t="n">
        <v>0.12</v>
      </c>
      <c r="G188" s="39" t="n">
        <v>-0.03</v>
      </c>
      <c r="H188" s="39" t="n">
        <v>0.19</v>
      </c>
      <c r="I188" s="39" t="n">
        <v>0.09</v>
      </c>
    </row>
    <row r="189" customFormat="false" ht="14.25" hidden="false" customHeight="false" outlineLevel="0" collapsed="false">
      <c r="A189" s="38" t="s">
        <v>113</v>
      </c>
      <c r="B189" s="39" t="n">
        <v>0.12</v>
      </c>
      <c r="C189" s="39" t="n">
        <v>0.14</v>
      </c>
      <c r="D189" s="39" t="n">
        <v>0.17</v>
      </c>
      <c r="E189" s="39" t="n">
        <v>0.16</v>
      </c>
      <c r="F189" s="39" t="n">
        <v>0.09</v>
      </c>
      <c r="G189" s="39" t="n">
        <v>0.02</v>
      </c>
      <c r="H189" s="39" t="n">
        <v>0.25</v>
      </c>
      <c r="I189" s="39" t="n">
        <v>0.16</v>
      </c>
    </row>
    <row r="190" customFormat="false" ht="14.25" hidden="false" customHeight="false" outlineLevel="0" collapsed="false">
      <c r="A190" s="38" t="s">
        <v>114</v>
      </c>
      <c r="B190" s="39" t="n">
        <v>0.15</v>
      </c>
      <c r="C190" s="39" t="n">
        <v>0.08</v>
      </c>
      <c r="D190" s="39" t="n">
        <v>0.07</v>
      </c>
      <c r="E190" s="39" t="n">
        <v>0.06</v>
      </c>
      <c r="F190" s="39" t="n">
        <v>0.05</v>
      </c>
      <c r="G190" s="39" t="n">
        <v>-0.03</v>
      </c>
      <c r="H190" s="39" t="n">
        <v>0.19</v>
      </c>
      <c r="I190" s="39" t="n">
        <v>0.17</v>
      </c>
    </row>
    <row r="191" customFormat="false" ht="14.25" hidden="false" customHeight="false" outlineLevel="0" collapsed="false">
      <c r="A191" s="36" t="s">
        <v>116</v>
      </c>
      <c r="B191" s="40" t="n">
        <v>0.19</v>
      </c>
      <c r="C191" s="40" t="n">
        <v>0.27</v>
      </c>
      <c r="D191" s="40" t="n">
        <v>0.17</v>
      </c>
      <c r="E191" s="40" t="n">
        <v>0.18</v>
      </c>
      <c r="F191" s="40" t="n">
        <v>0.24</v>
      </c>
      <c r="G191" s="40" t="n">
        <v>0.11</v>
      </c>
      <c r="H191" s="40" t="n">
        <v>0.19</v>
      </c>
      <c r="I191" s="40" t="n">
        <v>-0.13</v>
      </c>
    </row>
    <row r="192" customFormat="false" ht="14.25" hidden="false" customHeight="false" outlineLevel="0" collapsed="false">
      <c r="A192" s="38" t="s">
        <v>112</v>
      </c>
      <c r="B192" s="39" t="n">
        <v>0.28</v>
      </c>
      <c r="C192" s="39" t="n">
        <v>0.33</v>
      </c>
      <c r="D192" s="39" t="n">
        <v>0.18</v>
      </c>
      <c r="E192" s="39" t="n">
        <v>0.16</v>
      </c>
      <c r="F192" s="39" t="n">
        <v>0.25</v>
      </c>
      <c r="G192" s="39" t="n">
        <v>0.12</v>
      </c>
      <c r="H192" s="39" t="n">
        <v>0.19</v>
      </c>
      <c r="I192" s="39" t="n">
        <v>-0.1</v>
      </c>
    </row>
    <row r="193" customFormat="false" ht="14.25" hidden="false" customHeight="false" outlineLevel="0" collapsed="false">
      <c r="A193" s="38" t="s">
        <v>113</v>
      </c>
      <c r="B193" s="39" t="n">
        <v>0.07</v>
      </c>
      <c r="C193" s="39" t="n">
        <v>0.17</v>
      </c>
      <c r="D193" s="39" t="n">
        <v>0.18</v>
      </c>
      <c r="E193" s="39" t="n">
        <v>0.23</v>
      </c>
      <c r="F193" s="39" t="n">
        <v>0.23</v>
      </c>
      <c r="G193" s="39" t="n">
        <v>0.08</v>
      </c>
      <c r="H193" s="39" t="n">
        <v>0.19</v>
      </c>
      <c r="I193" s="39" t="n">
        <v>-0.21</v>
      </c>
    </row>
    <row r="194" customFormat="false" ht="14.25" hidden="false" customHeight="false" outlineLevel="0" collapsed="false">
      <c r="A194" s="38" t="s">
        <v>114</v>
      </c>
      <c r="B194" s="39" t="n">
        <v>0.01</v>
      </c>
      <c r="C194" s="39" t="n">
        <v>0.07</v>
      </c>
      <c r="D194" s="39" t="n">
        <v>0.03</v>
      </c>
      <c r="E194" s="39" t="n">
        <v>-0.01</v>
      </c>
      <c r="F194" s="39" t="n">
        <v>0.08</v>
      </c>
      <c r="G194" s="39" t="n">
        <v>0.11</v>
      </c>
      <c r="H194" s="39" t="n">
        <v>0.26</v>
      </c>
      <c r="I194" s="39" t="n">
        <v>-0.06</v>
      </c>
    </row>
    <row r="195" customFormat="false" ht="14.25" hidden="false" customHeight="false" outlineLevel="0" collapsed="false">
      <c r="A195" s="36" t="s">
        <v>117</v>
      </c>
      <c r="B195" s="40" t="n">
        <v>0.08</v>
      </c>
      <c r="C195" s="40" t="n">
        <v>0.15</v>
      </c>
      <c r="D195" s="40" t="n">
        <v>0.13</v>
      </c>
      <c r="E195" s="40" t="n">
        <v>0.1</v>
      </c>
      <c r="F195" s="40" t="n">
        <v>0.13</v>
      </c>
      <c r="G195" s="40" t="n">
        <v>0.01</v>
      </c>
      <c r="H195" s="40" t="n">
        <v>0.08</v>
      </c>
      <c r="I195" s="40" t="n">
        <v>0.16</v>
      </c>
    </row>
    <row r="196" customFormat="false" ht="14.25" hidden="false" customHeight="false" outlineLevel="0" collapsed="false">
      <c r="A196" s="38" t="s">
        <v>112</v>
      </c>
      <c r="B196" s="39" t="n">
        <v>0.12</v>
      </c>
      <c r="C196" s="39" t="n">
        <v>0.19</v>
      </c>
      <c r="D196" s="39" t="n">
        <v>0.16</v>
      </c>
      <c r="E196" s="39" t="n">
        <v>0.09</v>
      </c>
      <c r="F196" s="39" t="n">
        <v>0.12</v>
      </c>
      <c r="G196" s="39" t="n">
        <v>0</v>
      </c>
      <c r="H196" s="39" t="n">
        <v>0.08</v>
      </c>
      <c r="I196" s="39" t="n">
        <v>0.17</v>
      </c>
    </row>
    <row r="197" customFormat="false" ht="14.25" hidden="false" customHeight="false" outlineLevel="0" collapsed="false">
      <c r="A197" s="38" t="s">
        <v>113</v>
      </c>
      <c r="B197" s="39" t="n">
        <v>0.08</v>
      </c>
      <c r="C197" s="39" t="n">
        <v>0.1</v>
      </c>
      <c r="D197" s="39" t="n">
        <v>0.09</v>
      </c>
      <c r="E197" s="39" t="n">
        <v>0.15</v>
      </c>
      <c r="F197" s="39" t="n">
        <v>0.15</v>
      </c>
      <c r="G197" s="39" t="n">
        <v>0.03</v>
      </c>
      <c r="H197" s="39" t="n">
        <v>0.1</v>
      </c>
      <c r="I197" s="39" t="n">
        <v>0.12</v>
      </c>
    </row>
    <row r="198" customFormat="false" ht="14.25" hidden="false" customHeight="false" outlineLevel="0" collapsed="false">
      <c r="A198" s="38" t="s">
        <v>114</v>
      </c>
      <c r="B198" s="39" t="n">
        <v>0.03</v>
      </c>
      <c r="C198" s="39" t="n">
        <v>0.09</v>
      </c>
      <c r="D198" s="39" t="n">
        <v>-0.01</v>
      </c>
      <c r="E198" s="39" t="n">
        <v>-0.08</v>
      </c>
      <c r="F198" s="39" t="n">
        <v>0.08</v>
      </c>
      <c r="G198" s="39" t="n">
        <v>-0.04</v>
      </c>
      <c r="H198" s="39" t="n">
        <v>-0.09</v>
      </c>
      <c r="I198" s="39" t="n">
        <v>0.28</v>
      </c>
    </row>
    <row r="199" customFormat="false" ht="14.25" hidden="false" customHeight="false" outlineLevel="0" collapsed="false">
      <c r="A199" s="36" t="s">
        <v>118</v>
      </c>
      <c r="B199" s="37" t="n">
        <v>-0.02</v>
      </c>
      <c r="C199" s="37" t="n">
        <v>-0.37</v>
      </c>
      <c r="D199" s="37" t="n">
        <v>0.02</v>
      </c>
      <c r="E199" s="37" t="n">
        <v>0.12</v>
      </c>
      <c r="F199" s="37" t="n">
        <v>0.53</v>
      </c>
      <c r="G199" s="37" t="n">
        <v>-0.26</v>
      </c>
      <c r="H199" s="37" t="n">
        <v>-0.17</v>
      </c>
      <c r="I199" s="37" t="n">
        <v>3.02</v>
      </c>
    </row>
    <row r="200" customFormat="false" ht="14.25" hidden="false" customHeight="false" outlineLevel="0" collapsed="false">
      <c r="A200" s="41" t="s">
        <v>119</v>
      </c>
      <c r="B200" s="42" t="n">
        <v>0.14</v>
      </c>
      <c r="C200" s="42" t="n">
        <v>0.13</v>
      </c>
      <c r="D200" s="42" t="n">
        <v>0.08</v>
      </c>
      <c r="E200" s="42" t="n">
        <v>0.05</v>
      </c>
      <c r="F200" s="42" t="n">
        <v>0.11</v>
      </c>
      <c r="G200" s="42" t="n">
        <v>-0.04</v>
      </c>
      <c r="H200" s="42" t="n">
        <v>0.17</v>
      </c>
      <c r="I200" s="40" t="n">
        <v>0.06</v>
      </c>
    </row>
    <row r="201" customFormat="false" ht="14.25" hidden="false" customHeight="false" outlineLevel="0" collapsed="false">
      <c r="A201" s="36" t="s">
        <v>120</v>
      </c>
      <c r="B201" s="37" t="n">
        <v>0.21</v>
      </c>
      <c r="C201" s="37" t="n">
        <v>0.02</v>
      </c>
      <c r="D201" s="37" t="n">
        <v>0.06</v>
      </c>
      <c r="E201" s="37" t="n">
        <v>-0.11</v>
      </c>
      <c r="F201" s="37" t="n">
        <v>0.03</v>
      </c>
      <c r="G201" s="37" t="n">
        <v>-0.01</v>
      </c>
      <c r="H201" s="37" t="n">
        <v>0.16</v>
      </c>
      <c r="I201" s="37" t="n">
        <v>0.07</v>
      </c>
    </row>
    <row r="202" customFormat="false" ht="14.25" hidden="false" customHeight="false" outlineLevel="0" collapsed="false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 t="n">
        <v>0.05</v>
      </c>
      <c r="G202" s="37" t="n">
        <v>0.01</v>
      </c>
      <c r="H202" s="39" t="n">
        <v>0.17</v>
      </c>
      <c r="I202" s="39" t="n">
        <v>0.06</v>
      </c>
    </row>
    <row r="203" customFormat="false" ht="14.25" hidden="false" customHeight="false" outlineLevel="0" collapsed="false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 t="n">
        <v>-0.17</v>
      </c>
      <c r="G203" s="39" t="n">
        <v>-0.22</v>
      </c>
      <c r="H203" s="39" t="n">
        <v>0.13</v>
      </c>
      <c r="I203" s="39" t="n">
        <v>-0.03</v>
      </c>
    </row>
    <row r="204" customFormat="false" ht="14.25" hidden="false" customHeight="false" outlineLevel="0" collapsed="false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 t="n">
        <v>-0.13</v>
      </c>
      <c r="G204" s="39" t="n">
        <v>0.08</v>
      </c>
      <c r="H204" s="39" t="n">
        <v>0.14</v>
      </c>
      <c r="I204" s="39" t="n">
        <v>-0.16</v>
      </c>
    </row>
    <row r="205" customFormat="false" ht="14.25" hidden="false" customHeight="false" outlineLevel="0" collapsed="false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 t="n">
        <v>0.04</v>
      </c>
      <c r="G205" s="39" t="n">
        <v>-0.14</v>
      </c>
      <c r="H205" s="39" t="n">
        <v>-0.01</v>
      </c>
      <c r="I205" s="39" t="n">
        <v>0.42</v>
      </c>
    </row>
    <row r="206" customFormat="false" ht="14.25" hidden="false" customHeight="false" outlineLevel="0" collapsed="false">
      <c r="A206" s="43" t="s">
        <v>122</v>
      </c>
      <c r="B206" s="39" t="n">
        <v>0.06</v>
      </c>
      <c r="C206" s="39" t="n">
        <v>0.07</v>
      </c>
      <c r="D206" s="44" t="s">
        <v>89</v>
      </c>
      <c r="E206" s="39" t="n">
        <v>-1.01</v>
      </c>
      <c r="F206" s="39" t="n">
        <v>0.24</v>
      </c>
      <c r="G206" s="39" t="n">
        <v>0.09</v>
      </c>
      <c r="H206" s="39" t="n">
        <v>0.15</v>
      </c>
      <c r="I206" s="39" t="n">
        <v>0</v>
      </c>
    </row>
    <row r="207" customFormat="false" ht="14.25" hidden="false" customHeight="false" outlineLevel="0" collapsed="false">
      <c r="A207" s="45" t="s">
        <v>123</v>
      </c>
      <c r="B207" s="42" t="n">
        <v>0.14</v>
      </c>
      <c r="C207" s="42" t="n">
        <v>0.12</v>
      </c>
      <c r="D207" s="42" t="n">
        <v>0.08</v>
      </c>
      <c r="E207" s="42" t="n">
        <v>0.04</v>
      </c>
      <c r="F207" s="42" t="n">
        <v>0.11</v>
      </c>
      <c r="G207" s="42" t="n">
        <v>-0.04</v>
      </c>
      <c r="H207" s="42" t="n">
        <v>0.17</v>
      </c>
      <c r="I207" s="46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B52" colorId="64" zoomScale="110" zoomScaleNormal="110" zoomScalePageLayoutView="100" workbookViewId="0">
      <selection pane="topLeft" activeCell="B12" activeCellId="0" sqref="B12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7" t="n">
        <f aca="false">+I1+1</f>
        <v>2023</v>
      </c>
      <c r="K1" s="47" t="n">
        <f aca="false">+J1+1</f>
        <v>2024</v>
      </c>
      <c r="L1" s="47" t="n">
        <f aca="false">+K1+1</f>
        <v>2025</v>
      </c>
      <c r="M1" s="47" t="n">
        <f aca="false">+L1+1</f>
        <v>2026</v>
      </c>
      <c r="N1" s="47" t="n">
        <f aca="false">+M1+1</f>
        <v>2027</v>
      </c>
    </row>
    <row r="2" customFormat="false" ht="14.25" hidden="false" customHeight="false" outlineLevel="0" collapsed="false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customFormat="false" ht="14.25" hidden="false" customHeight="false" outlineLevel="0" collapsed="false">
      <c r="A3" s="11" t="s">
        <v>139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9" t="s">
        <v>140</v>
      </c>
      <c r="B4" s="50" t="str">
        <f aca="false">+IFERROR(B3/A3-1,"nm")</f>
        <v>nm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 t="n">
        <f aca="false">+IFERROR(J3/I3-1,"nm")</f>
        <v>0</v>
      </c>
      <c r="K4" s="50" t="n">
        <f aca="false">+IFERROR(K3/J3-1,"nm")</f>
        <v>0</v>
      </c>
      <c r="L4" s="50" t="n">
        <f aca="false">+IFERROR(L3/K3-1,"nm")</f>
        <v>0</v>
      </c>
      <c r="M4" s="50" t="n">
        <f aca="false">+IFERROR(M3/L3-1,"nm")</f>
        <v>0</v>
      </c>
      <c r="N4" s="50" t="n">
        <f aca="false">+IFERROR(N3/M3-1,"nm")</f>
        <v>0</v>
      </c>
    </row>
    <row r="5" customFormat="false" ht="14.25" hidden="false" customHeight="false" outlineLevel="0" collapsed="false">
      <c r="A5" s="11" t="s">
        <v>141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51" t="n">
        <f aca="false">J35+J66+J97+J128+J149+J184+J205</f>
        <v>7573</v>
      </c>
      <c r="K5" s="51" t="n">
        <f aca="false">K35+K66+K97+K128+K149+K184+K205</f>
        <v>7573</v>
      </c>
      <c r="L5" s="51" t="n">
        <f aca="false">L35+L66+L97+L128+L149+L184+L205</f>
        <v>7573</v>
      </c>
      <c r="M5" s="51" t="n">
        <f aca="false">M35+M66+M97+M128+M149+M184+M205</f>
        <v>7573</v>
      </c>
      <c r="N5" s="51" t="n">
        <f aca="false">N35+N66+N97+N128+N149+N184+N205</f>
        <v>7573</v>
      </c>
    </row>
    <row r="6" customFormat="false" ht="14.25" hidden="false" customHeight="false" outlineLevel="0" collapsed="false">
      <c r="A6" s="49" t="s">
        <v>140</v>
      </c>
      <c r="B6" s="50" t="str">
        <f aca="false">+IFERROR(B5/A5-1,"nm")</f>
        <v>nm</v>
      </c>
      <c r="C6" s="50" t="n">
        <f aca="false">+IFERROR(C5/B5-1,"nm")</f>
        <v>0.0934077288696011</v>
      </c>
      <c r="D6" s="50" t="n">
        <f aca="false">+IFERROR(D5/C5-1,"nm")</f>
        <v>0.0680400680400681</v>
      </c>
      <c r="E6" s="50" t="n">
        <f aca="false">+IFERROR(E5/D5-1,"nm")</f>
        <v>-0.0929039108122456</v>
      </c>
      <c r="F6" s="50" t="n">
        <f aca="false">+IFERROR(F5/E5-1,"nm")</f>
        <v>0.0836909871244636</v>
      </c>
      <c r="G6" s="50" t="n">
        <f aca="false">+IFERROR(G5/F5-1,"nm")</f>
        <v>-0.334473447344735</v>
      </c>
      <c r="H6" s="50" t="n">
        <f aca="false">+IFERROR(H5/G5-1,"nm")</f>
        <v>1.07384365701921</v>
      </c>
      <c r="I6" s="50" t="n">
        <f aca="false">+IFERROR(I5/H5-1,"nm")</f>
        <v>-0.0122603365071083</v>
      </c>
      <c r="J6" s="50" t="n">
        <f aca="false">+IFERROR(J5/I5-1,"nm")</f>
        <v>0</v>
      </c>
      <c r="K6" s="50" t="n">
        <f aca="false">+IFERROR(K5/J5-1,"nm")</f>
        <v>0</v>
      </c>
      <c r="L6" s="50" t="n">
        <f aca="false">+IFERROR(L5/K5-1,"nm")</f>
        <v>0</v>
      </c>
      <c r="M6" s="50" t="n">
        <f aca="false">+IFERROR(M5/L5-1,"nm")</f>
        <v>0</v>
      </c>
      <c r="N6" s="50" t="n">
        <f aca="false">+IFERROR(N5/M5-1,"nm")</f>
        <v>0</v>
      </c>
    </row>
    <row r="7" customFormat="false" ht="14.25" hidden="false" customHeight="false" outlineLevel="0" collapsed="false">
      <c r="A7" s="49" t="s">
        <v>142</v>
      </c>
      <c r="B7" s="50" t="n">
        <f aca="false">+IFERROR(B5/B$3,"nm")</f>
        <v>0.158132087186693</v>
      </c>
      <c r="C7" s="50" t="n">
        <f aca="false">+IFERROR(C5/C$3,"nm")</f>
        <v>0.163423523597727</v>
      </c>
      <c r="D7" s="50" t="n">
        <f aca="false">+IFERROR(D5/D$3,"nm")</f>
        <v>0.164512372634643</v>
      </c>
      <c r="E7" s="50" t="n">
        <f aca="false">+IFERROR(E5/E$3,"nm")</f>
        <v>0.140835783168943</v>
      </c>
      <c r="F7" s="50" t="n">
        <f aca="false">+IFERROR(F5/F$3,"nm")</f>
        <v>0.1420098678324</v>
      </c>
      <c r="G7" s="50" t="n">
        <f aca="false">+IFERROR(G5/G$3,"nm")</f>
        <v>0.0988423388498249</v>
      </c>
      <c r="H7" s="50" t="n">
        <f aca="false">+IFERROR(H5/H$3,"nm")</f>
        <v>0.172145134491895</v>
      </c>
      <c r="I7" s="50" t="n">
        <f aca="false">+IFERROR(I5/I$3,"nm")</f>
        <v>0.162128023977735</v>
      </c>
      <c r="J7" s="50" t="n">
        <f aca="false">+IFERROR(J5/J$3,"nm")</f>
        <v>0.162128023977735</v>
      </c>
      <c r="K7" s="50" t="n">
        <f aca="false">+IFERROR(K5/K$3,"nm")</f>
        <v>0.162128023977735</v>
      </c>
      <c r="L7" s="50" t="n">
        <f aca="false">+IFERROR(L5/L$3,"nm")</f>
        <v>0.162128023977735</v>
      </c>
      <c r="M7" s="50" t="n">
        <f aca="false">+IFERROR(M5/M$3,"nm")</f>
        <v>0.162128023977735</v>
      </c>
      <c r="N7" s="50" t="n">
        <f aca="false">+IFERROR(N5/N$3,"nm")</f>
        <v>0.162128023977735</v>
      </c>
    </row>
    <row r="8" customFormat="false" ht="14.25" hidden="false" customHeight="false" outlineLevel="0" collapsed="false">
      <c r="A8" s="11" t="s">
        <v>143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51" t="n">
        <f aca="false">J38+J69+J100+J131+J152+J187+J208</f>
        <v>717</v>
      </c>
      <c r="K8" s="51" t="n">
        <f aca="false">K38+K69+K100+K131+K152+K187+K208</f>
        <v>717</v>
      </c>
      <c r="L8" s="51" t="n">
        <f aca="false">L38+L69+L100+L131+L152+L187+L208</f>
        <v>717</v>
      </c>
      <c r="M8" s="51" t="n">
        <f aca="false">M38+M69+M100+M131+M152+M187+M208</f>
        <v>717</v>
      </c>
      <c r="N8" s="51" t="n">
        <f aca="false">N38+N69+N100+N131+N152+N187+N208</f>
        <v>717</v>
      </c>
    </row>
    <row r="9" customFormat="false" ht="14.25" hidden="false" customHeight="false" outlineLevel="0" collapsed="false">
      <c r="A9" s="49" t="s">
        <v>140</v>
      </c>
      <c r="B9" s="50" t="str">
        <f aca="false">+IFERROR(B8/A8-1,"nm")</f>
        <v>nm</v>
      </c>
      <c r="C9" s="50" t="n">
        <f aca="false">+IFERROR(C8/B8-1,"nm")</f>
        <v>0.0709570957095709</v>
      </c>
      <c r="D9" s="50" t="n">
        <f aca="false">+IFERROR(D8/C8-1,"nm")</f>
        <v>0.0878274268104777</v>
      </c>
      <c r="E9" s="50" t="n">
        <f aca="false">+IFERROR(E8/D8-1,"nm")</f>
        <v>0.0580736543909348</v>
      </c>
      <c r="F9" s="50" t="n">
        <f aca="false">+IFERROR(F8/E8-1,"nm")</f>
        <v>-0.0562248995983936</v>
      </c>
      <c r="G9" s="50" t="n">
        <f aca="false">+IFERROR(G8/F8-1,"nm")</f>
        <v>0.0226950354609929</v>
      </c>
      <c r="H9" s="50" t="n">
        <f aca="false">+IFERROR(H8/G8-1,"nm")</f>
        <v>0.0319001386962552</v>
      </c>
      <c r="I9" s="50" t="n">
        <f aca="false">+IFERROR(I8/H8-1,"nm")</f>
        <v>-0.0362903225806451</v>
      </c>
      <c r="J9" s="50" t="n">
        <f aca="false">+IFERROR(J8/I8-1,"nm")</f>
        <v>0</v>
      </c>
      <c r="K9" s="50" t="n">
        <f aca="false">+IFERROR(K8/J8-1,"nm")</f>
        <v>0</v>
      </c>
      <c r="L9" s="50" t="n">
        <f aca="false">+IFERROR(L8/K8-1,"nm")</f>
        <v>0</v>
      </c>
      <c r="M9" s="50" t="n">
        <f aca="false">+IFERROR(M8/L8-1,"nm")</f>
        <v>0</v>
      </c>
      <c r="N9" s="50" t="n">
        <f aca="false">+IFERROR(N8/M8-1,"nm")</f>
        <v>0</v>
      </c>
    </row>
    <row r="10" customFormat="false" ht="14.25" hidden="false" customHeight="false" outlineLevel="0" collapsed="false">
      <c r="A10" s="49" t="s">
        <v>144</v>
      </c>
      <c r="B10" s="50" t="n">
        <f aca="false">+IFERROR(B8/B$3,"nm")</f>
        <v>0.0198032744027973</v>
      </c>
      <c r="C10" s="50" t="n">
        <f aca="false">+IFERROR(C8/C$3,"nm")</f>
        <v>0.0200457128737336</v>
      </c>
      <c r="D10" s="50" t="n">
        <f aca="false">+IFERROR(D8/D$3,"nm")</f>
        <v>0.0205531295487627</v>
      </c>
      <c r="E10" s="50" t="n">
        <f aca="false">+IFERROR(E8/E$3,"nm")</f>
        <v>0.0205236695332033</v>
      </c>
      <c r="F10" s="50" t="n">
        <f aca="false">+IFERROR(F8/F$3,"nm")</f>
        <v>0.0180228545133829</v>
      </c>
      <c r="G10" s="50" t="n">
        <f aca="false">+IFERROR(G8/G$3,"nm")</f>
        <v>0.0192765286206989</v>
      </c>
      <c r="H10" s="50" t="n">
        <f aca="false">+IFERROR(H8/H$3,"nm")</f>
        <v>0.0167048363195474</v>
      </c>
      <c r="I10" s="50" t="n">
        <f aca="false">+IFERROR(I8/I$3,"nm")</f>
        <v>0.0153500321130379</v>
      </c>
      <c r="J10" s="50" t="n">
        <f aca="false">+IFERROR(J8/J$3,"nm")</f>
        <v>0.0153500321130379</v>
      </c>
      <c r="K10" s="50" t="n">
        <f aca="false">+IFERROR(K8/K$3,"nm")</f>
        <v>0.0153500321130379</v>
      </c>
      <c r="L10" s="50" t="n">
        <f aca="false">+IFERROR(L8/L$3,"nm")</f>
        <v>0.0153500321130379</v>
      </c>
      <c r="M10" s="50" t="n">
        <f aca="false">+IFERROR(M8/M$3,"nm")</f>
        <v>0.0153500321130379</v>
      </c>
      <c r="N10" s="50" t="n">
        <f aca="false">+IFERROR(N8/N$3,"nm")</f>
        <v>0.0153500321130379</v>
      </c>
    </row>
    <row r="11" customFormat="false" ht="14.25" hidden="false" customHeight="false" outlineLevel="0" collapsed="false">
      <c r="A11" s="11" t="s">
        <v>145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51" t="n">
        <f aca="false">J42+J73+J104+J135+J156+J191+J212</f>
        <v>6856</v>
      </c>
      <c r="K11" s="51" t="n">
        <f aca="false">K42+K73+K104+K135+K156+K191+K212</f>
        <v>6856</v>
      </c>
      <c r="L11" s="51" t="n">
        <f aca="false">L42+L73+L104+L135+L156+L191+L212</f>
        <v>6856</v>
      </c>
      <c r="M11" s="51" t="n">
        <f aca="false">M42+M73+M104+M135+M156+M191+M212</f>
        <v>6856</v>
      </c>
      <c r="N11" s="51" t="n">
        <f aca="false">N42+N73+N104+N135+N156+N191+N212</f>
        <v>6856</v>
      </c>
    </row>
    <row r="12" customFormat="false" ht="14.25" hidden="false" customHeight="false" outlineLevel="0" collapsed="false">
      <c r="A12" s="49" t="s">
        <v>140</v>
      </c>
      <c r="B12" s="50" t="str">
        <f aca="false">+IFERROR(B11/A11-1,"nm")</f>
        <v>nm</v>
      </c>
      <c r="C12" s="50" t="n">
        <f aca="false">+IFERROR(C11/B11-1,"nm")</f>
        <v>0.0966217812426176</v>
      </c>
      <c r="D12" s="50" t="n">
        <f aca="false">+IFERROR(D11/C11-1,"nm")</f>
        <v>0.0652735889702714</v>
      </c>
      <c r="E12" s="50" t="n">
        <f aca="false">+IFERROR(E11/D11-1,"nm")</f>
        <v>-0.114459049544995</v>
      </c>
      <c r="F12" s="50" t="n">
        <f aca="false">+IFERROR(F11/E11-1,"nm")</f>
        <v>0.107558803379767</v>
      </c>
      <c r="G12" s="50" t="n">
        <f aca="false">+IFERROR(G11/F11-1,"nm")</f>
        <v>-0.38639175257732</v>
      </c>
      <c r="H12" s="50" t="n">
        <f aca="false">+IFERROR(H11/G11-1,"nm")</f>
        <v>1.32627688172043</v>
      </c>
      <c r="I12" s="50" t="n">
        <f aca="false">+IFERROR(I11/H11-1,"nm")</f>
        <v>-0.00967788530983682</v>
      </c>
      <c r="J12" s="50" t="n">
        <f aca="false">+IFERROR(J11/I11-1,"nm")</f>
        <v>0</v>
      </c>
      <c r="K12" s="50" t="n">
        <f aca="false">+IFERROR(K11/J11-1,"nm")</f>
        <v>0</v>
      </c>
      <c r="L12" s="50" t="n">
        <f aca="false">+IFERROR(L11/K11-1,"nm")</f>
        <v>0</v>
      </c>
      <c r="M12" s="50" t="n">
        <f aca="false">+IFERROR(M11/L11-1,"nm")</f>
        <v>0</v>
      </c>
      <c r="N12" s="50" t="n">
        <f aca="false">+IFERROR(N11/M11-1,"nm")</f>
        <v>0</v>
      </c>
    </row>
    <row r="13" customFormat="false" ht="14.25" hidden="false" customHeight="false" outlineLevel="0" collapsed="false">
      <c r="A13" s="49" t="s">
        <v>142</v>
      </c>
      <c r="B13" s="50" t="n">
        <f aca="false">+IFERROR(B11/B$3,"nm")</f>
        <v>0.138328812783896</v>
      </c>
      <c r="C13" s="50" t="n">
        <f aca="false">+IFERROR(C11/C$3,"nm")</f>
        <v>0.143377810723993</v>
      </c>
      <c r="D13" s="50" t="n">
        <f aca="false">+IFERROR(D11/D$3,"nm")</f>
        <v>0.143959243085881</v>
      </c>
      <c r="E13" s="50" t="n">
        <f aca="false">+IFERROR(E11/E$3,"nm")</f>
        <v>0.120312113635739</v>
      </c>
      <c r="F13" s="50" t="n">
        <f aca="false">+IFERROR(F11/F$3,"nm")</f>
        <v>0.123987013319017</v>
      </c>
      <c r="G13" s="50" t="n">
        <f aca="false">+IFERROR(G11/G$3,"nm")</f>
        <v>0.079565810229126</v>
      </c>
      <c r="H13" s="50" t="n">
        <f aca="false">+IFERROR(H11/H$3,"nm")</f>
        <v>0.155440298172347</v>
      </c>
      <c r="I13" s="50" t="n">
        <f aca="false">+IFERROR(I11/I$3,"nm")</f>
        <v>0.146777991864697</v>
      </c>
      <c r="J13" s="50" t="n">
        <f aca="false">+IFERROR(J11/J$3,"nm")</f>
        <v>0.146777991864697</v>
      </c>
      <c r="K13" s="50" t="n">
        <f aca="false">+IFERROR(K11/K$3,"nm")</f>
        <v>0.146777991864697</v>
      </c>
      <c r="L13" s="50" t="n">
        <f aca="false">+IFERROR(L11/L$3,"nm")</f>
        <v>0.146777991864697</v>
      </c>
      <c r="M13" s="50" t="n">
        <f aca="false">+IFERROR(M11/M$3,"nm")</f>
        <v>0.146777991864697</v>
      </c>
      <c r="N13" s="50" t="n">
        <f aca="false">+IFERROR(N11/N$3,"nm")</f>
        <v>0.146777991864697</v>
      </c>
    </row>
    <row r="14" customFormat="false" ht="14.25" hidden="false" customHeight="false" outlineLevel="0" collapsed="false">
      <c r="A14" s="11" t="s">
        <v>146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51" t="n">
        <f aca="false">J45+J76+J107+J138+J159+J194+J215</f>
        <v>758</v>
      </c>
      <c r="K14" s="51" t="n">
        <f aca="false">K45+K76+K107+K138+K159+K194+K215</f>
        <v>758</v>
      </c>
      <c r="L14" s="51" t="n">
        <f aca="false">L45+L76+L107+L138+L159+L194+L215</f>
        <v>758</v>
      </c>
      <c r="M14" s="51" t="n">
        <f aca="false">M45+M76+M107+M138+M159+M194+M215</f>
        <v>758</v>
      </c>
      <c r="N14" s="51" t="n">
        <f aca="false">N45+N76+N107+N138+N159+N194+N215</f>
        <v>758</v>
      </c>
    </row>
    <row r="15" customFormat="false" ht="14.25" hidden="false" customHeight="false" outlineLevel="0" collapsed="false">
      <c r="A15" s="49" t="s">
        <v>140</v>
      </c>
      <c r="B15" s="50" t="str">
        <f aca="false">+IFERROR(B14/A14-1,"nm")</f>
        <v>nm</v>
      </c>
      <c r="C15" s="50" t="n">
        <f aca="false">+IFERROR(C14/B14-1,"nm")</f>
        <v>0.186915887850467</v>
      </c>
      <c r="D15" s="50" t="n">
        <f aca="false">+IFERROR(D14/C14-1,"nm")</f>
        <v>-0.0332458442694663</v>
      </c>
      <c r="E15" s="50" t="n">
        <f aca="false">+IFERROR(E14/D14-1,"nm")</f>
        <v>-0.069683257918552</v>
      </c>
      <c r="F15" s="50" t="n">
        <f aca="false">+IFERROR(F14/E14-1,"nm")</f>
        <v>0.08852140077821</v>
      </c>
      <c r="G15" s="50" t="n">
        <f aca="false">+IFERROR(G14/F14-1,"nm")</f>
        <v>-0.0294906166219839</v>
      </c>
      <c r="H15" s="50" t="n">
        <f aca="false">+IFERROR(H14/G14-1,"nm")</f>
        <v>-0.360036832412523</v>
      </c>
      <c r="I15" s="50" t="n">
        <f aca="false">+IFERROR(I14/H14-1,"nm")</f>
        <v>0.0906474820143886</v>
      </c>
      <c r="J15" s="50" t="n">
        <f aca="false">+IFERROR(J14/I14-1,"nm")</f>
        <v>0</v>
      </c>
      <c r="K15" s="50" t="n">
        <f aca="false">+IFERROR(K14/J14-1,"nm")</f>
        <v>0</v>
      </c>
      <c r="L15" s="50" t="n">
        <f aca="false">+IFERROR(L14/K14-1,"nm")</f>
        <v>0</v>
      </c>
      <c r="M15" s="50" t="n">
        <f aca="false">+IFERROR(M14/L14-1,"nm")</f>
        <v>0</v>
      </c>
      <c r="N15" s="50" t="n">
        <f aca="false">+IFERROR(N14/M14-1,"nm")</f>
        <v>0</v>
      </c>
    </row>
    <row r="16" customFormat="false" ht="14.25" hidden="false" customHeight="false" outlineLevel="0" collapsed="false">
      <c r="A16" s="49" t="s">
        <v>144</v>
      </c>
      <c r="B16" s="50" t="n">
        <f aca="false">+IFERROR(B14/B$3,"nm")</f>
        <v>0.0314695598183066</v>
      </c>
      <c r="C16" s="50" t="n">
        <f aca="false">+IFERROR(C14/C$3,"nm")</f>
        <v>0.035303928836175</v>
      </c>
      <c r="D16" s="50" t="n">
        <f aca="false">+IFERROR(D14/D$3,"nm")</f>
        <v>0.0321688500727802</v>
      </c>
      <c r="E16" s="50" t="n">
        <f aca="false">+IFERROR(E14/E$3,"nm")</f>
        <v>0.0282440860510482</v>
      </c>
      <c r="F16" s="50" t="n">
        <f aca="false">+IFERROR(F14/F$3,"nm")</f>
        <v>0.0286064882276248</v>
      </c>
      <c r="G16" s="50" t="n">
        <f aca="false">+IFERROR(G14/G$3,"nm")</f>
        <v>0.0290351041360319</v>
      </c>
      <c r="H16" s="50" t="n">
        <f aca="false">+IFERROR(H14/H$3,"nm")</f>
        <v>0.015604652207104</v>
      </c>
      <c r="I16" s="50" t="n">
        <f aca="false">+IFERROR(I14/I$3,"nm")</f>
        <v>0.0162277884821237</v>
      </c>
      <c r="J16" s="50" t="n">
        <f aca="false">+IFERROR(J14/J$3,"nm")</f>
        <v>0.0162277884821237</v>
      </c>
      <c r="K16" s="50" t="n">
        <f aca="false">+IFERROR(K14/K$3,"nm")</f>
        <v>0.0162277884821237</v>
      </c>
      <c r="L16" s="50" t="n">
        <f aca="false">+IFERROR(L14/L$3,"nm")</f>
        <v>0.0162277884821237</v>
      </c>
      <c r="M16" s="50" t="n">
        <f aca="false">+IFERROR(M14/M$3,"nm")</f>
        <v>0.0162277884821237</v>
      </c>
      <c r="N16" s="50" t="n">
        <f aca="false">+IFERROR(N14/N$3,"nm")</f>
        <v>0.0162277884821237</v>
      </c>
    </row>
    <row r="17" customFormat="false" ht="14.25" hidden="false" customHeight="false" outlineLevel="0" collapsed="false">
      <c r="A17" s="11" t="s">
        <v>147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51" t="n">
        <f aca="false">J48+J79+J110+J141+J162+J197+J218</f>
        <v>4566</v>
      </c>
      <c r="K17" s="51" t="n">
        <f aca="false">K48+K79+K110+K141+K162+K197+K218</f>
        <v>4566</v>
      </c>
      <c r="L17" s="51" t="n">
        <f aca="false">L48+L79+L110+L141+L162+L197+L218</f>
        <v>4566</v>
      </c>
      <c r="M17" s="51" t="n">
        <f aca="false">M48+M79+M110+M141+M162+M197+M218</f>
        <v>4566</v>
      </c>
      <c r="N17" s="51" t="n">
        <f aca="false">N48+N79+N110+N141+N162+N197+N218</f>
        <v>4566</v>
      </c>
    </row>
    <row r="18" customFormat="false" ht="14.25" hidden="false" customHeight="false" outlineLevel="0" collapsed="false">
      <c r="A18" s="49" t="s">
        <v>140</v>
      </c>
      <c r="B18" s="50" t="str">
        <f aca="false">+IFERROR(B17/A17-1,"nm")</f>
        <v>nm</v>
      </c>
      <c r="C18" s="50" t="n">
        <f aca="false">+IFERROR(C17/B17-1,"nm")</f>
        <v>0.172743362831858</v>
      </c>
      <c r="D18" s="50" t="n">
        <f aca="false">+IFERROR(D17/C17-1,"nm")</f>
        <v>0.139148807727135</v>
      </c>
      <c r="E18" s="50" t="n">
        <f aca="false">+IFERROR(E17/D17-1,"nm")</f>
        <v>0.120826709062003</v>
      </c>
      <c r="F18" s="50" t="n">
        <f aca="false">+IFERROR(F17/E17-1,"nm")</f>
        <v>0.0680851063829788</v>
      </c>
      <c r="G18" s="50" t="n">
        <f aca="false">+IFERROR(G17/F17-1,"nm")</f>
        <v>0.0292164674634794</v>
      </c>
      <c r="H18" s="50" t="n">
        <f aca="false">+IFERROR(H17/G17-1,"nm")</f>
        <v>0.00279569892473108</v>
      </c>
      <c r="I18" s="50" t="n">
        <f aca="false">+IFERROR(I17/H17-1,"nm")</f>
        <v>-0.0208020587604546</v>
      </c>
      <c r="J18" s="50" t="n">
        <f aca="false">+IFERROR(J17/I17-1,"nm")</f>
        <v>0</v>
      </c>
      <c r="K18" s="50" t="n">
        <f aca="false">+IFERROR(K17/J17-1,"nm")</f>
        <v>0</v>
      </c>
      <c r="L18" s="50" t="n">
        <f aca="false">+IFERROR(L17/K17-1,"nm")</f>
        <v>0</v>
      </c>
      <c r="M18" s="50" t="n">
        <f aca="false">+IFERROR(M17/L17-1,"nm")</f>
        <v>0</v>
      </c>
      <c r="N18" s="50" t="n">
        <f aca="false">+IFERROR(N17/M17-1,"nm")</f>
        <v>0</v>
      </c>
    </row>
    <row r="19" customFormat="false" ht="14.25" hidden="false" customHeight="false" outlineLevel="0" collapsed="false">
      <c r="A19" s="49" t="s">
        <v>144</v>
      </c>
      <c r="B19" s="50" t="n">
        <f aca="false">+IFERROR(B17/B$3,"nm")</f>
        <v>0.0923172445344923</v>
      </c>
      <c r="C19" s="50" t="n">
        <f aca="false">+IFERROR(C17/C$3,"nm")</f>
        <v>0.102328885594267</v>
      </c>
      <c r="D19" s="50" t="n">
        <f aca="false">+IFERROR(D17/D$3,"nm")</f>
        <v>0.109868995633188</v>
      </c>
      <c r="E19" s="50" t="n">
        <f aca="false">+IFERROR(E17/E$3,"nm")</f>
        <v>0.11621836964585</v>
      </c>
      <c r="F19" s="50" t="n">
        <f aca="false">+IFERROR(F17/F$3,"nm")</f>
        <v>0.115499654881509</v>
      </c>
      <c r="G19" s="50" t="n">
        <f aca="false">+IFERROR(G17/G$3,"nm")</f>
        <v>0.124321578483009</v>
      </c>
      <c r="H19" s="50" t="n">
        <f aca="false">+IFERROR(H17/H$3,"nm")</f>
        <v>0.104697112578023</v>
      </c>
      <c r="I19" s="50" t="n">
        <f aca="false">+IFERROR(I17/I$3,"nm")</f>
        <v>0.0977520873474631</v>
      </c>
      <c r="J19" s="50" t="n">
        <f aca="false">+IFERROR(J17/J$3,"nm")</f>
        <v>0.0977520873474631</v>
      </c>
      <c r="K19" s="50" t="n">
        <f aca="false">+IFERROR(K17/K$3,"nm")</f>
        <v>0.0977520873474631</v>
      </c>
      <c r="L19" s="50" t="n">
        <f aca="false">+IFERROR(L17/L$3,"nm")</f>
        <v>0.0977520873474631</v>
      </c>
      <c r="M19" s="50" t="n">
        <f aca="false">+IFERROR(M17/M$3,"nm")</f>
        <v>0.0977520873474631</v>
      </c>
      <c r="N19" s="50" t="n">
        <f aca="false">+IFERROR(N17/N$3,"nm")</f>
        <v>0.0977520873474631</v>
      </c>
    </row>
    <row r="20" customFormat="false" ht="14.25" hidden="false" customHeight="false" outlineLevel="0" collapsed="false">
      <c r="A20" s="52" t="str">
        <f aca="false"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customFormat="false" ht="14.25" hidden="false" customHeight="false" outlineLevel="0" collapsed="false">
      <c r="A21" s="11" t="s">
        <v>148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4" t="s">
        <v>140</v>
      </c>
      <c r="B22" s="50" t="str">
        <f aca="false">+IFERROR(B21/A21-1,"nm")</f>
        <v>nm</v>
      </c>
      <c r="C22" s="50" t="n">
        <f aca="false">+IFERROR(C21/B21-1,"nm")</f>
        <v>0.0745269286754002</v>
      </c>
      <c r="D22" s="50" t="n">
        <f aca="false">+IFERROR(D21/C21-1,"nm")</f>
        <v>0.030615009482525</v>
      </c>
      <c r="E22" s="50" t="n">
        <f aca="false">+IFERROR(E21/D21-1,"nm")</f>
        <v>-0.0237250262881178</v>
      </c>
      <c r="F22" s="50" t="n">
        <f aca="false">+IFERROR(F21/E21-1,"nm")</f>
        <v>0.0704813194210703</v>
      </c>
      <c r="G22" s="50" t="n">
        <f aca="false">+IFERROR(G21/F21-1,"nm")</f>
        <v>-0.0891711734373035</v>
      </c>
      <c r="H22" s="50" t="n">
        <f aca="false">+IFERROR(H21/G21-1,"nm")</f>
        <v>0.186067384700359</v>
      </c>
      <c r="I22" s="50" t="n">
        <f aca="false">+IFERROR(I21/H21-1,"nm")</f>
        <v>0.0683392514116072</v>
      </c>
      <c r="J22" s="50" t="n">
        <f aca="false">+IFERROR(J21/I21-1,"nm")</f>
        <v>0</v>
      </c>
      <c r="K22" s="50" t="n">
        <f aca="false">+IFERROR(K21/J21-1,"nm")</f>
        <v>0</v>
      </c>
      <c r="L22" s="50" t="n">
        <f aca="false">+IFERROR(L21/K21-1,"nm")</f>
        <v>0</v>
      </c>
      <c r="M22" s="50" t="n">
        <f aca="false">+IFERROR(M21/L21-1,"nm")</f>
        <v>0</v>
      </c>
      <c r="N22" s="50" t="n">
        <f aca="false">+IFERROR(N21/M21-1,"nm")</f>
        <v>0</v>
      </c>
    </row>
    <row r="23" customFormat="false" ht="14.25" hidden="false" customHeight="false" outlineLevel="0" collapsed="false">
      <c r="A23" s="55" t="s">
        <v>112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4" t="s">
        <v>140</v>
      </c>
      <c r="B24" s="50" t="str">
        <f aca="false">+IFERROR(B23/A23-1,"nm")</f>
        <v>nm</v>
      </c>
      <c r="C24" s="50" t="n">
        <f aca="false">+IFERROR(C23/B23-1,"nm")</f>
        <v>0.0932283094286386</v>
      </c>
      <c r="D24" s="50" t="n">
        <f aca="false">+IFERROR(D23/C23-1,"nm")</f>
        <v>0.0414023013227229</v>
      </c>
      <c r="E24" s="50" t="n">
        <f aca="false">+IFERROR(E23/D23-1,"nm")</f>
        <v>-0.0373812474184222</v>
      </c>
      <c r="F24" s="50" t="n">
        <f aca="false">+IFERROR(F23/E23-1,"nm")</f>
        <v>0.0775584638489595</v>
      </c>
      <c r="G24" s="50" t="n">
        <f aca="false">+IFERROR(G23/F23-1,"nm")</f>
        <v>-0.071279243404679</v>
      </c>
      <c r="H24" s="50" t="n">
        <f aca="false">+IFERROR(H23/G23-1,"nm")</f>
        <v>0.248150927216207</v>
      </c>
      <c r="I24" s="50" t="n">
        <f aca="false">+IFERROR(I23/H23-1,"nm")</f>
        <v>0.0501545860529027</v>
      </c>
      <c r="J24" s="50" t="n">
        <f aca="false">+J25+J26</f>
        <v>0</v>
      </c>
      <c r="K24" s="50" t="n">
        <f aca="false">+K25+K26</f>
        <v>0</v>
      </c>
      <c r="L24" s="50" t="n">
        <f aca="false">+L25+L26</f>
        <v>0</v>
      </c>
      <c r="M24" s="50" t="n">
        <f aca="false">+M25+M26</f>
        <v>0</v>
      </c>
      <c r="N24" s="50" t="n">
        <f aca="false">+N25+N26</f>
        <v>0</v>
      </c>
    </row>
    <row r="25" customFormat="false" ht="14.25" hidden="false" customHeight="false" outlineLevel="0" collapsed="false">
      <c r="A25" s="54" t="s">
        <v>149</v>
      </c>
      <c r="B25" s="50" t="n">
        <f aca="false">+Historicals!B184</f>
        <v>0.12</v>
      </c>
      <c r="C25" s="50" t="n">
        <f aca="false">+Historicals!C184</f>
        <v>0.09</v>
      </c>
      <c r="D25" s="50" t="n">
        <f aca="false">+Historicals!D184</f>
        <v>0.04</v>
      </c>
      <c r="E25" s="50" t="n">
        <f aca="false">+Historicals!E184</f>
        <v>-0.04</v>
      </c>
      <c r="F25" s="50" t="n">
        <f aca="false">+Historicals!F184</f>
        <v>0.08</v>
      </c>
      <c r="G25" s="50" t="n">
        <f aca="false">+Historicals!G184</f>
        <v>-0.07</v>
      </c>
      <c r="H25" s="50" t="n">
        <f aca="false">+Historicals!H184</f>
        <v>0.25</v>
      </c>
      <c r="I25" s="50" t="n">
        <f aca="false">+Historicals!I184</f>
        <v>0.05</v>
      </c>
      <c r="J25" s="56" t="n">
        <v>0</v>
      </c>
      <c r="K25" s="56" t="n">
        <f aca="false">+J25</f>
        <v>0</v>
      </c>
      <c r="L25" s="56" t="n">
        <f aca="false">+K25</f>
        <v>0</v>
      </c>
      <c r="M25" s="56" t="n">
        <f aca="false">+L25</f>
        <v>0</v>
      </c>
      <c r="N25" s="56" t="n">
        <f aca="false">+M25</f>
        <v>0</v>
      </c>
    </row>
    <row r="26" customFormat="false" ht="14.25" hidden="false" customHeight="false" outlineLevel="0" collapsed="false">
      <c r="A26" s="54" t="s">
        <v>150</v>
      </c>
      <c r="B26" s="50" t="str">
        <f aca="false">+IFERROR(B24-B25,"nm")</f>
        <v>nm</v>
      </c>
      <c r="C26" s="50" t="n">
        <f aca="false">+IFERROR(C24-C25,"nm")</f>
        <v>0.00322830942863858</v>
      </c>
      <c r="D26" s="50" t="n">
        <f aca="false">+IFERROR(D24-D25,"nm")</f>
        <v>0.00140230132272293</v>
      </c>
      <c r="E26" s="50" t="n">
        <f aca="false">+IFERROR(E24-E25,"nm")</f>
        <v>0.00261875258157781</v>
      </c>
      <c r="F26" s="50" t="n">
        <f aca="false">+IFERROR(F24-F25,"nm")</f>
        <v>-0.00244153615104052</v>
      </c>
      <c r="G26" s="50" t="n">
        <f aca="false">+IFERROR(G24-G25,"nm")</f>
        <v>-0.00127924340467894</v>
      </c>
      <c r="H26" s="50" t="n">
        <f aca="false">+IFERROR(H24-H25,"nm")</f>
        <v>-0.00184907278379254</v>
      </c>
      <c r="I26" s="50" t="n">
        <f aca="false">+IFERROR(I24-I25,"nm")</f>
        <v>0.00015458605290268</v>
      </c>
      <c r="J26" s="56" t="n">
        <v>0</v>
      </c>
      <c r="K26" s="56" t="n">
        <f aca="false">+J26</f>
        <v>0</v>
      </c>
      <c r="L26" s="56" t="n">
        <f aca="false">+K26</f>
        <v>0</v>
      </c>
      <c r="M26" s="56" t="n">
        <f aca="false">+L26</f>
        <v>0</v>
      </c>
      <c r="N26" s="56" t="n">
        <f aca="false">+M26</f>
        <v>0</v>
      </c>
    </row>
    <row r="27" customFormat="false" ht="14.25" hidden="false" customHeight="false" outlineLevel="0" collapsed="false">
      <c r="A27" s="55" t="s">
        <v>113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4" t="s">
        <v>140</v>
      </c>
      <c r="B28" s="50" t="str">
        <f aca="false">+IFERROR(B27/A27-1,"nm")</f>
        <v>nm</v>
      </c>
      <c r="C28" s="50" t="n">
        <f aca="false">+IFERROR(C27/B27-1,"nm")</f>
        <v>0.0761904761904761</v>
      </c>
      <c r="D28" s="50" t="n">
        <f aca="false">+IFERROR(D27/C27-1,"nm")</f>
        <v>0.0294985250737463</v>
      </c>
      <c r="E28" s="50" t="n">
        <f aca="false">+IFERROR(E27/D27-1,"nm")</f>
        <v>0.0106426524764633</v>
      </c>
      <c r="F28" s="50" t="n">
        <f aca="false">+IFERROR(F27/E27-1,"nm")</f>
        <v>0.065208586472256</v>
      </c>
      <c r="G28" s="50" t="n">
        <f aca="false">+IFERROR(G27/F27-1,"nm")</f>
        <v>-0.118060836501901</v>
      </c>
      <c r="H28" s="50" t="n">
        <f aca="false">+IFERROR(H27/G27-1,"nm")</f>
        <v>0.0838542789394265</v>
      </c>
      <c r="I28" s="50" t="n">
        <f aca="false">+IFERROR(I27/H27-1,"nm")</f>
        <v>0.092283214001591</v>
      </c>
      <c r="J28" s="50" t="n">
        <f aca="false">+J29+J30</f>
        <v>0</v>
      </c>
      <c r="K28" s="50" t="n">
        <f aca="false">+K29+K30</f>
        <v>0</v>
      </c>
      <c r="L28" s="50" t="n">
        <f aca="false">+L29+L30</f>
        <v>0</v>
      </c>
      <c r="M28" s="50" t="n">
        <f aca="false">+M29+M30</f>
        <v>0</v>
      </c>
      <c r="N28" s="50" t="n">
        <f aca="false">+N29+N30</f>
        <v>0</v>
      </c>
    </row>
    <row r="29" customFormat="false" ht="14.25" hidden="false" customHeight="false" outlineLevel="0" collapsed="false">
      <c r="A29" s="54" t="s">
        <v>149</v>
      </c>
      <c r="B29" s="50" t="n">
        <f aca="false">+Historicals!B188</f>
        <v>0.24</v>
      </c>
      <c r="C29" s="50" t="n">
        <f aca="false">+Historicals!C188</f>
        <v>0.16</v>
      </c>
      <c r="D29" s="50" t="n">
        <f aca="false">+Historicals!D188</f>
        <v>0.08</v>
      </c>
      <c r="E29" s="50" t="n">
        <f aca="false">+Historicals!E188</f>
        <v>0.06</v>
      </c>
      <c r="F29" s="50" t="n">
        <f aca="false">+Historicals!F188</f>
        <v>0.12</v>
      </c>
      <c r="G29" s="50" t="n">
        <f aca="false">+Historicals!G188</f>
        <v>-0.03</v>
      </c>
      <c r="H29" s="50" t="n">
        <f aca="false">+Historicals!H188</f>
        <v>0.19</v>
      </c>
      <c r="I29" s="50" t="n">
        <f aca="false">+Historicals!I188</f>
        <v>0.09</v>
      </c>
      <c r="J29" s="56" t="n">
        <v>0</v>
      </c>
      <c r="K29" s="56" t="n">
        <f aca="false">+J29</f>
        <v>0</v>
      </c>
      <c r="L29" s="56" t="n">
        <f aca="false">+K29</f>
        <v>0</v>
      </c>
      <c r="M29" s="56" t="n">
        <f aca="false">+L29</f>
        <v>0</v>
      </c>
      <c r="N29" s="56" t="n">
        <f aca="false">+M29</f>
        <v>0</v>
      </c>
    </row>
    <row r="30" customFormat="false" ht="14.25" hidden="false" customHeight="false" outlineLevel="0" collapsed="false">
      <c r="A30" s="54" t="s">
        <v>150</v>
      </c>
      <c r="B30" s="50" t="str">
        <f aca="false">+IFERROR(B28-B29,"nm")</f>
        <v>nm</v>
      </c>
      <c r="C30" s="50" t="n">
        <f aca="false">+IFERROR(C28-C29,"nm")</f>
        <v>-0.0838095238095239</v>
      </c>
      <c r="D30" s="50" t="n">
        <f aca="false">+IFERROR(D28-D29,"nm")</f>
        <v>-0.0505014749262537</v>
      </c>
      <c r="E30" s="50" t="n">
        <f aca="false">+IFERROR(E28-E29,"nm")</f>
        <v>-0.0493573475235367</v>
      </c>
      <c r="F30" s="50" t="n">
        <f aca="false">+IFERROR(F28-F29,"nm")</f>
        <v>-0.054791413527744</v>
      </c>
      <c r="G30" s="50" t="n">
        <f aca="false">+IFERROR(G28-G29,"nm")</f>
        <v>-0.0880608365019011</v>
      </c>
      <c r="H30" s="50" t="n">
        <f aca="false">+IFERROR(H28-H29,"nm")</f>
        <v>-0.106145721060573</v>
      </c>
      <c r="I30" s="50" t="n">
        <f aca="false">+IFERROR(I28-I29,"nm")</f>
        <v>0.00228321400159101</v>
      </c>
      <c r="J30" s="56" t="n">
        <v>0</v>
      </c>
      <c r="K30" s="56" t="n">
        <f aca="false">+J30</f>
        <v>0</v>
      </c>
      <c r="L30" s="56" t="n">
        <f aca="false">+K30</f>
        <v>0</v>
      </c>
      <c r="M30" s="56" t="n">
        <f aca="false">+L30</f>
        <v>0</v>
      </c>
      <c r="N30" s="56" t="n">
        <f aca="false">+M30</f>
        <v>0</v>
      </c>
    </row>
    <row r="31" customFormat="false" ht="14.25" hidden="false" customHeight="false" outlineLevel="0" collapsed="false">
      <c r="A31" s="55" t="s">
        <v>114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4" t="s">
        <v>140</v>
      </c>
      <c r="B32" s="50" t="str">
        <f aca="false">+IFERROR(B31/A31-1,"nm")</f>
        <v>nm</v>
      </c>
      <c r="C32" s="50" t="n">
        <f aca="false">+IFERROR(C31/B31-1,"nm")</f>
        <v>-0.127427184466019</v>
      </c>
      <c r="D32" s="50" t="n">
        <f aca="false">+IFERROR(D31/C31-1,"nm")</f>
        <v>-0.101529902642559</v>
      </c>
      <c r="E32" s="50" t="n">
        <f aca="false">+IFERROR(E31/D31-1,"nm")</f>
        <v>-0.0789473684210527</v>
      </c>
      <c r="F32" s="50" t="n">
        <f aca="false">+IFERROR(F31/E31-1,"nm")</f>
        <v>0.00336134453781511</v>
      </c>
      <c r="G32" s="50" t="n">
        <f aca="false">+IFERROR(G31/F31-1,"nm")</f>
        <v>-0.135678391959799</v>
      </c>
      <c r="H32" s="50" t="n">
        <f aca="false">+IFERROR(H31/G31-1,"nm")</f>
        <v>-0.0174418604651163</v>
      </c>
      <c r="I32" s="50" t="n">
        <f aca="false">+IFERROR(I31/H31-1,"nm")</f>
        <v>0.248520710059172</v>
      </c>
      <c r="J32" s="50" t="n">
        <f aca="false">+J33+J34</f>
        <v>0</v>
      </c>
      <c r="K32" s="50" t="n">
        <f aca="false">+K33+K34</f>
        <v>0</v>
      </c>
      <c r="L32" s="50" t="n">
        <f aca="false">+L33+L34</f>
        <v>0</v>
      </c>
      <c r="M32" s="50" t="n">
        <f aca="false">+M33+M34</f>
        <v>0</v>
      </c>
      <c r="N32" s="50" t="n">
        <f aca="false">+N33+N34</f>
        <v>0</v>
      </c>
    </row>
    <row r="33" customFormat="false" ht="14.25" hidden="false" customHeight="false" outlineLevel="0" collapsed="false">
      <c r="A33" s="54" t="s">
        <v>149</v>
      </c>
      <c r="B33" s="50" t="n">
        <f aca="false">+Historicals!B186</f>
        <v>0.12</v>
      </c>
      <c r="C33" s="50" t="n">
        <f aca="false">+Historicals!C186</f>
        <v>-0.13</v>
      </c>
      <c r="D33" s="50" t="n">
        <f aca="false">+Historicals!D186</f>
        <v>-0.1</v>
      </c>
      <c r="E33" s="50" t="n">
        <f aca="false">+Historicals!E186</f>
        <v>-0.08</v>
      </c>
      <c r="F33" s="50" t="n">
        <f aca="false">+Historicals!F186</f>
        <v>0</v>
      </c>
      <c r="G33" s="50" t="n">
        <f aca="false">+Historicals!G186</f>
        <v>-0.14</v>
      </c>
      <c r="H33" s="50" t="n">
        <f aca="false">+Historicals!H186</f>
        <v>-0.02</v>
      </c>
      <c r="I33" s="50" t="n">
        <f aca="false">+Historicals!I186</f>
        <v>0.25</v>
      </c>
      <c r="J33" s="56" t="n">
        <v>0</v>
      </c>
      <c r="K33" s="56" t="n">
        <f aca="false">+J33</f>
        <v>0</v>
      </c>
      <c r="L33" s="56" t="n">
        <f aca="false">+K33</f>
        <v>0</v>
      </c>
      <c r="M33" s="56" t="n">
        <f aca="false">+L33</f>
        <v>0</v>
      </c>
      <c r="N33" s="56" t="n">
        <f aca="false">+M33</f>
        <v>0</v>
      </c>
    </row>
    <row r="34" customFormat="false" ht="14.25" hidden="false" customHeight="false" outlineLevel="0" collapsed="false">
      <c r="A34" s="54" t="s">
        <v>150</v>
      </c>
      <c r="B34" s="50" t="str">
        <f aca="false">+IFERROR(B32-B33,"nm")</f>
        <v>nm</v>
      </c>
      <c r="C34" s="50" t="n">
        <f aca="false">+IFERROR(C32-C33,"nm")</f>
        <v>0.00257281553398059</v>
      </c>
      <c r="D34" s="50" t="n">
        <f aca="false">+IFERROR(D32-D33,"nm")</f>
        <v>-0.00152990264255912</v>
      </c>
      <c r="E34" s="50" t="n">
        <f aca="false">+IFERROR(E32-E33,"nm")</f>
        <v>0.00105263157894735</v>
      </c>
      <c r="F34" s="50" t="n">
        <f aca="false">+IFERROR(F32-F33,"nm")</f>
        <v>0.00336134453781511</v>
      </c>
      <c r="G34" s="50" t="n">
        <f aca="false">+IFERROR(G32-G33,"nm")</f>
        <v>0.00432160804020099</v>
      </c>
      <c r="H34" s="50" t="n">
        <f aca="false">+IFERROR(H32-H33,"nm")</f>
        <v>0.00255813953488369</v>
      </c>
      <c r="I34" s="50" t="n">
        <f aca="false">+IFERROR(I32-I33,"nm")</f>
        <v>-0.00147928994082847</v>
      </c>
      <c r="J34" s="56" t="n">
        <v>0</v>
      </c>
      <c r="K34" s="56" t="n">
        <f aca="false">+J34</f>
        <v>0</v>
      </c>
      <c r="L34" s="56" t="n">
        <f aca="false">+K34</f>
        <v>0</v>
      </c>
      <c r="M34" s="56" t="n">
        <f aca="false">+L34</f>
        <v>0</v>
      </c>
      <c r="N34" s="56" t="n">
        <f aca="false">+M34</f>
        <v>0</v>
      </c>
    </row>
    <row r="35" customFormat="false" ht="14.25" hidden="false" customHeight="false" outlineLevel="0" collapsed="false">
      <c r="A35" s="11" t="s">
        <v>141</v>
      </c>
      <c r="B35" s="57" t="n">
        <f aca="false">+B42+B38</f>
        <v>3766</v>
      </c>
      <c r="C35" s="57" t="n">
        <f aca="false">+C42+C38</f>
        <v>3896</v>
      </c>
      <c r="D35" s="57" t="n">
        <f aca="false">+D42+D38</f>
        <v>4015</v>
      </c>
      <c r="E35" s="57" t="n">
        <f aca="false">+E42+E38</f>
        <v>3760</v>
      </c>
      <c r="F35" s="57" t="n">
        <f aca="false">+F42+F38</f>
        <v>4074</v>
      </c>
      <c r="G35" s="57" t="n">
        <f aca="false">+G42+G38</f>
        <v>3047</v>
      </c>
      <c r="H35" s="57" t="n">
        <f aca="false">+H42+H38</f>
        <v>5219</v>
      </c>
      <c r="I35" s="57" t="n">
        <f aca="false">+I42+I38</f>
        <v>5238</v>
      </c>
      <c r="J35" s="57" t="n">
        <f aca="false">+J21*J37</f>
        <v>5238</v>
      </c>
      <c r="K35" s="57" t="n">
        <f aca="false">+K21*K37</f>
        <v>5238</v>
      </c>
      <c r="L35" s="57" t="n">
        <f aca="false">+L21*L37</f>
        <v>5238</v>
      </c>
      <c r="M35" s="57" t="n">
        <f aca="false">+M21*M37</f>
        <v>5238</v>
      </c>
      <c r="N35" s="57" t="n">
        <f aca="false">+N21*N37</f>
        <v>5238</v>
      </c>
    </row>
    <row r="36" customFormat="false" ht="14.25" hidden="false" customHeight="false" outlineLevel="0" collapsed="false">
      <c r="A36" s="49" t="s">
        <v>140</v>
      </c>
      <c r="B36" s="50" t="str">
        <f aca="false">+IFERROR(B35/A35-1,"nm")</f>
        <v>nm</v>
      </c>
      <c r="C36" s="50" t="n">
        <f aca="false">+IFERROR(C35/B35-1,"nm")</f>
        <v>0.0345193839617632</v>
      </c>
      <c r="D36" s="50" t="n">
        <f aca="false">+IFERROR(D35/C35-1,"nm")</f>
        <v>0.0305441478439426</v>
      </c>
      <c r="E36" s="50" t="n">
        <f aca="false">+IFERROR(E35/D35-1,"nm")</f>
        <v>-0.0635118306351183</v>
      </c>
      <c r="F36" s="50" t="n">
        <f aca="false">+IFERROR(F35/E35-1,"nm")</f>
        <v>0.0835106382978723</v>
      </c>
      <c r="G36" s="50" t="n">
        <f aca="false">+IFERROR(G35/F35-1,"nm")</f>
        <v>-0.252086401570938</v>
      </c>
      <c r="H36" s="50" t="n">
        <f aca="false">+IFERROR(H35/G35-1,"nm")</f>
        <v>0.712832294059731</v>
      </c>
      <c r="I36" s="50" t="n">
        <f aca="false">+IFERROR(I35/H35-1,"nm")</f>
        <v>0.00364054416554893</v>
      </c>
      <c r="J36" s="50" t="n">
        <f aca="false">+IFERROR(J35/I35-1,"nm")</f>
        <v>0</v>
      </c>
      <c r="K36" s="50" t="n">
        <f aca="false">+IFERROR(K35/J35-1,"nm")</f>
        <v>0</v>
      </c>
      <c r="L36" s="50" t="n">
        <f aca="false">+IFERROR(L35/K35-1,"nm")</f>
        <v>0</v>
      </c>
      <c r="M36" s="50" t="n">
        <f aca="false">+IFERROR(M35/L35-1,"nm")</f>
        <v>0</v>
      </c>
      <c r="N36" s="50" t="n">
        <f aca="false">+IFERROR(N35/M35-1,"nm")</f>
        <v>0</v>
      </c>
    </row>
    <row r="37" customFormat="false" ht="14.25" hidden="false" customHeight="false" outlineLevel="0" collapsed="false">
      <c r="A37" s="49" t="s">
        <v>142</v>
      </c>
      <c r="B37" s="50" t="n">
        <f aca="false">+IFERROR(B35/B$21,"nm")</f>
        <v>0.274090247452693</v>
      </c>
      <c r="C37" s="50" t="n">
        <f aca="false">+IFERROR(C35/C$21,"nm")</f>
        <v>0.263885125982119</v>
      </c>
      <c r="D37" s="50" t="n">
        <f aca="false">+IFERROR(D35/D$21,"nm")</f>
        <v>0.26386698212408</v>
      </c>
      <c r="E37" s="50" t="n">
        <f aca="false">+IFERROR(E35/E$21,"nm")</f>
        <v>0.253113429821609</v>
      </c>
      <c r="F37" s="50" t="n">
        <f aca="false">+IFERROR(F35/F$21,"nm")</f>
        <v>0.256194189410137</v>
      </c>
      <c r="G37" s="50" t="n">
        <f aca="false">+IFERROR(G35/G$21,"nm")</f>
        <v>0.210370063518365</v>
      </c>
      <c r="H37" s="50" t="n">
        <f aca="false">+IFERROR(H35/H$21,"nm")</f>
        <v>0.303801152569998</v>
      </c>
      <c r="I37" s="50" t="n">
        <f aca="false">+IFERROR(I35/I$21,"nm")</f>
        <v>0.285402931400861</v>
      </c>
      <c r="J37" s="56" t="n">
        <f aca="false">+I37</f>
        <v>0.285402931400861</v>
      </c>
      <c r="K37" s="56" t="n">
        <f aca="false">+J37</f>
        <v>0.285402931400861</v>
      </c>
      <c r="L37" s="56" t="n">
        <f aca="false">+K37</f>
        <v>0.285402931400861</v>
      </c>
      <c r="M37" s="56" t="n">
        <f aca="false">+L37</f>
        <v>0.285402931400861</v>
      </c>
      <c r="N37" s="56" t="n">
        <f aca="false">+M37</f>
        <v>0.285402931400861</v>
      </c>
    </row>
    <row r="38" customFormat="false" ht="14.25" hidden="false" customHeight="false" outlineLevel="0" collapsed="false">
      <c r="A38" s="11" t="s">
        <v>143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7" t="n">
        <f aca="false">+J41*J48</f>
        <v>124</v>
      </c>
      <c r="K38" s="57" t="n">
        <f aca="false">+K41*K48</f>
        <v>124</v>
      </c>
      <c r="L38" s="57" t="n">
        <f aca="false">+L41*L48</f>
        <v>124</v>
      </c>
      <c r="M38" s="57" t="n">
        <f aca="false">+M41*M48</f>
        <v>124</v>
      </c>
      <c r="N38" s="57" t="n">
        <f aca="false">+N41*N48</f>
        <v>124</v>
      </c>
    </row>
    <row r="39" customFormat="false" ht="14.25" hidden="false" customHeight="false" outlineLevel="0" collapsed="false">
      <c r="A39" s="49" t="s">
        <v>140</v>
      </c>
      <c r="B39" s="50" t="str">
        <f aca="false">+IFERROR(B38/A38-1,"nm")</f>
        <v>nm</v>
      </c>
      <c r="C39" s="50" t="n">
        <f aca="false">+IFERROR(C38/B38-1,"nm")</f>
        <v>0.0991735537190082</v>
      </c>
      <c r="D39" s="50" t="n">
        <f aca="false">+IFERROR(D38/C38-1,"nm")</f>
        <v>0.0526315789473684</v>
      </c>
      <c r="E39" s="50" t="n">
        <f aca="false">+IFERROR(E38/D38-1,"nm")</f>
        <v>0.142857142857143</v>
      </c>
      <c r="F39" s="50" t="n">
        <f aca="false">+IFERROR(F38/E38-1,"nm")</f>
        <v>-0.06875</v>
      </c>
      <c r="G39" s="50" t="n">
        <f aca="false">+IFERROR(G38/F38-1,"nm")</f>
        <v>-0.00671140939597315</v>
      </c>
      <c r="H39" s="50" t="n">
        <f aca="false">+IFERROR(H38/G38-1,"nm")</f>
        <v>-0.121621621621622</v>
      </c>
      <c r="I39" s="50" t="n">
        <f aca="false">+IFERROR(I38/H38-1,"nm")</f>
        <v>-0.0461538461538461</v>
      </c>
      <c r="J39" s="50" t="n">
        <f aca="false">+IFERROR(J38/I38-1,"nm")</f>
        <v>0</v>
      </c>
      <c r="K39" s="50" t="n">
        <f aca="false">+IFERROR(K38/J38-1,"nm")</f>
        <v>0</v>
      </c>
      <c r="L39" s="50" t="n">
        <f aca="false">+IFERROR(L38/K38-1,"nm")</f>
        <v>0</v>
      </c>
      <c r="M39" s="50" t="n">
        <f aca="false">+IFERROR(M38/L38-1,"nm")</f>
        <v>0</v>
      </c>
      <c r="N39" s="50" t="n">
        <f aca="false">+IFERROR(N38/M38-1,"nm")</f>
        <v>0</v>
      </c>
    </row>
    <row r="40" customFormat="false" ht="14.25" hidden="false" customHeight="false" outlineLevel="0" collapsed="false">
      <c r="A40" s="49" t="s">
        <v>144</v>
      </c>
      <c r="B40" s="50" t="n">
        <f aca="false">+IFERROR(B38/B$21,"nm")</f>
        <v>0.00880640465793304</v>
      </c>
      <c r="C40" s="50" t="n">
        <f aca="false">+IFERROR(C38/C$21,"nm")</f>
        <v>0.00900839880791114</v>
      </c>
      <c r="D40" s="50" t="n">
        <f aca="false">+IFERROR(D38/D$21,"nm")</f>
        <v>0.00920084121976867</v>
      </c>
      <c r="E40" s="50" t="n">
        <f aca="false">+IFERROR(E38/E$21,"nm")</f>
        <v>0.010770784247728</v>
      </c>
      <c r="F40" s="50" t="n">
        <f aca="false">+IFERROR(F38/F$21,"nm")</f>
        <v>0.00936989057980128</v>
      </c>
      <c r="G40" s="50" t="n">
        <f aca="false">+IFERROR(G38/G$21,"nm")</f>
        <v>0.0102181717757526</v>
      </c>
      <c r="H40" s="50" t="n">
        <f aca="false">+IFERROR(H38/H$21,"nm")</f>
        <v>0.00756737877641306</v>
      </c>
      <c r="I40" s="50" t="n">
        <f aca="false">+IFERROR(I38/I$21,"nm")</f>
        <v>0.00675638860131859</v>
      </c>
      <c r="J40" s="50" t="n">
        <f aca="false">+IFERROR(J38/J$21,"nm")</f>
        <v>0.00675638860131859</v>
      </c>
      <c r="K40" s="50" t="n">
        <f aca="false">+IFERROR(K38/K$21,"nm")</f>
        <v>0.00675638860131859</v>
      </c>
      <c r="L40" s="50" t="n">
        <f aca="false">+IFERROR(L38/L$21,"nm")</f>
        <v>0.00675638860131859</v>
      </c>
      <c r="M40" s="50" t="n">
        <f aca="false">+IFERROR(M38/M$21,"nm")</f>
        <v>0.00675638860131859</v>
      </c>
      <c r="N40" s="50" t="n">
        <f aca="false">+IFERROR(N38/N$21,"nm")</f>
        <v>0.00675638860131859</v>
      </c>
    </row>
    <row r="41" customFormat="false" ht="14.25" hidden="false" customHeight="false" outlineLevel="0" collapsed="false">
      <c r="A41" s="49" t="s">
        <v>151</v>
      </c>
      <c r="B41" s="50" t="n">
        <f aca="false">+IFERROR(B38/B48,"nm")</f>
        <v>0.191455696202532</v>
      </c>
      <c r="C41" s="50" t="n">
        <f aca="false">+IFERROR(C38/C48,"nm")</f>
        <v>0.179245283018868</v>
      </c>
      <c r="D41" s="50" t="n">
        <f aca="false">+IFERROR(D38/D48,"nm")</f>
        <v>0.170940170940171</v>
      </c>
      <c r="E41" s="50" t="n">
        <f aca="false">+IFERROR(E38/E48,"nm")</f>
        <v>0.188679245283019</v>
      </c>
      <c r="F41" s="50" t="n">
        <f aca="false">+IFERROR(F38/F48,"nm")</f>
        <v>0.183046683046683</v>
      </c>
      <c r="G41" s="50" t="n">
        <f aca="false">+IFERROR(G38/G48,"nm")</f>
        <v>0.229457364341085</v>
      </c>
      <c r="H41" s="50" t="n">
        <f aca="false">+IFERROR(H38/H48,"nm")</f>
        <v>0.210696920583468</v>
      </c>
      <c r="I41" s="50" t="n">
        <f aca="false">+IFERROR(I38/I48,"nm")</f>
        <v>0.194053208137715</v>
      </c>
      <c r="J41" s="56" t="n">
        <f aca="false">+I41</f>
        <v>0.194053208137715</v>
      </c>
      <c r="K41" s="56" t="n">
        <f aca="false">+J41</f>
        <v>0.194053208137715</v>
      </c>
      <c r="L41" s="56" t="n">
        <f aca="false">+K41</f>
        <v>0.194053208137715</v>
      </c>
      <c r="M41" s="56" t="n">
        <f aca="false">+L41</f>
        <v>0.194053208137715</v>
      </c>
      <c r="N41" s="56" t="n">
        <f aca="false">+M41</f>
        <v>0.194053208137715</v>
      </c>
    </row>
    <row r="42" customFormat="false" ht="14.25" hidden="false" customHeight="false" outlineLevel="0" collapsed="false">
      <c r="A42" s="11" t="s">
        <v>145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9" t="s">
        <v>140</v>
      </c>
      <c r="B43" s="50" t="str">
        <f aca="false">+IFERROR(B42/A42-1,"nm")</f>
        <v>nm</v>
      </c>
      <c r="C43" s="50" t="n">
        <f aca="false">+IFERROR(C42/B42-1,"nm")</f>
        <v>0.0323731138545953</v>
      </c>
      <c r="D43" s="50" t="n">
        <f aca="false">+IFERROR(D42/C42-1,"nm")</f>
        <v>0.0297634865798564</v>
      </c>
      <c r="E43" s="50" t="n">
        <f aca="false">+IFERROR(E42/D42-1,"nm")</f>
        <v>-0.0709677419354838</v>
      </c>
      <c r="F43" s="50" t="n">
        <f aca="false">+IFERROR(F42/E42-1,"nm")</f>
        <v>0.0902777777777777</v>
      </c>
      <c r="G43" s="50" t="n">
        <f aca="false">+IFERROR(G42/F42-1,"nm")</f>
        <v>-0.26140127388535</v>
      </c>
      <c r="H43" s="50" t="n">
        <f aca="false">+IFERROR(H42/G42-1,"nm")</f>
        <v>0.755432907899276</v>
      </c>
      <c r="I43" s="50" t="n">
        <f aca="false">+IFERROR(I42/H42-1,"nm")</f>
        <v>0.0049125564943997</v>
      </c>
      <c r="J43" s="50" t="n">
        <f aca="false">+IFERROR(J42/I42-1,"nm")</f>
        <v>0</v>
      </c>
      <c r="K43" s="50" t="n">
        <f aca="false">+IFERROR(K42/J42-1,"nm")</f>
        <v>0</v>
      </c>
      <c r="L43" s="50" t="n">
        <f aca="false">+IFERROR(L42/K42-1,"nm")</f>
        <v>0</v>
      </c>
      <c r="M43" s="50" t="n">
        <f aca="false">+IFERROR(M42/L42-1,"nm")</f>
        <v>0</v>
      </c>
      <c r="N43" s="50" t="n">
        <f aca="false">+IFERROR(N42/M42-1,"nm")</f>
        <v>0</v>
      </c>
    </row>
    <row r="44" customFormat="false" ht="14.25" hidden="false" customHeight="false" outlineLevel="0" collapsed="false">
      <c r="A44" s="49" t="s">
        <v>142</v>
      </c>
      <c r="B44" s="50" t="n">
        <f aca="false">+IFERROR(B42/B$21,"nm")</f>
        <v>0.26528384279476</v>
      </c>
      <c r="C44" s="50" t="n">
        <f aca="false">+IFERROR(C42/C$21,"nm")</f>
        <v>0.254876727174208</v>
      </c>
      <c r="D44" s="50" t="n">
        <f aca="false">+IFERROR(D42/D$21,"nm")</f>
        <v>0.254666140904311</v>
      </c>
      <c r="E44" s="50" t="n">
        <f aca="false">+IFERROR(E42/E$21,"nm")</f>
        <v>0.242342645573881</v>
      </c>
      <c r="F44" s="50" t="n">
        <f aca="false">+IFERROR(F42/F$21,"nm")</f>
        <v>0.246824298830336</v>
      </c>
      <c r="G44" s="50" t="n">
        <f aca="false">+IFERROR(G42/G$21,"nm")</f>
        <v>0.200151891742613</v>
      </c>
      <c r="H44" s="50" t="n">
        <f aca="false">+IFERROR(H42/H$21,"nm")</f>
        <v>0.296233773793585</v>
      </c>
      <c r="I44" s="50" t="n">
        <f aca="false">+IFERROR(I42/I$21,"nm")</f>
        <v>0.278646542799542</v>
      </c>
      <c r="J44" s="50" t="n">
        <f aca="false">+IFERROR(J42/J$21,"nm")</f>
        <v>0.278646542799542</v>
      </c>
      <c r="K44" s="50" t="n">
        <f aca="false">+IFERROR(K42/K$21,"nm")</f>
        <v>0.278646542799542</v>
      </c>
      <c r="L44" s="50" t="n">
        <f aca="false">+IFERROR(L42/L$21,"nm")</f>
        <v>0.278646542799542</v>
      </c>
      <c r="M44" s="50" t="n">
        <f aca="false">+IFERROR(M42/M$21,"nm")</f>
        <v>0.278646542799542</v>
      </c>
      <c r="N44" s="50" t="n">
        <f aca="false">+IFERROR(N42/N$21,"nm")</f>
        <v>0.278646542799542</v>
      </c>
    </row>
    <row r="45" customFormat="false" ht="14.25" hidden="false" customHeight="false" outlineLevel="0" collapsed="false">
      <c r="A45" s="11" t="s">
        <v>146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7" t="n">
        <f aca="false">+J21*J47</f>
        <v>146</v>
      </c>
      <c r="K45" s="57" t="n">
        <f aca="false">+K21*K47</f>
        <v>146</v>
      </c>
      <c r="L45" s="57" t="n">
        <f aca="false">+L21*L47</f>
        <v>146</v>
      </c>
      <c r="M45" s="57" t="n">
        <f aca="false">+M21*M47</f>
        <v>146</v>
      </c>
      <c r="N45" s="57" t="n">
        <f aca="false">+N21*N47</f>
        <v>146</v>
      </c>
    </row>
    <row r="46" customFormat="false" ht="14.25" hidden="false" customHeight="false" outlineLevel="0" collapsed="false">
      <c r="A46" s="49" t="s">
        <v>140</v>
      </c>
      <c r="B46" s="50" t="str">
        <f aca="false">+IFERROR(B45/A45-1,"nm")</f>
        <v>nm</v>
      </c>
      <c r="C46" s="50" t="n">
        <f aca="false">+IFERROR(C45/B45-1,"nm")</f>
        <v>0.163461538461539</v>
      </c>
      <c r="D46" s="50" t="n">
        <f aca="false">+IFERROR(D45/C45-1,"nm")</f>
        <v>-0.0785123966942148</v>
      </c>
      <c r="E46" s="50" t="n">
        <f aca="false">+IFERROR(E45/D45-1,"nm")</f>
        <v>-0.121076233183857</v>
      </c>
      <c r="F46" s="50" t="n">
        <f aca="false">+IFERROR(F45/E45-1,"nm")</f>
        <v>-0.403061224489796</v>
      </c>
      <c r="G46" s="50" t="n">
        <f aca="false">+IFERROR(G45/F45-1,"nm")</f>
        <v>-0.0598290598290598</v>
      </c>
      <c r="H46" s="50" t="n">
        <f aca="false">+IFERROR(H45/G45-1,"nm")</f>
        <v>-0.109090909090909</v>
      </c>
      <c r="I46" s="50" t="n">
        <f aca="false">+IFERROR(I45/H45-1,"nm")</f>
        <v>0.489795918367347</v>
      </c>
      <c r="J46" s="50" t="n">
        <f aca="false">+IFERROR(J45/I45-1,"nm")</f>
        <v>0</v>
      </c>
      <c r="K46" s="50" t="n">
        <f aca="false">+IFERROR(K45/J45-1,"nm")</f>
        <v>0</v>
      </c>
      <c r="L46" s="50" t="n">
        <f aca="false">+IFERROR(L45/K45-1,"nm")</f>
        <v>0</v>
      </c>
      <c r="M46" s="50" t="n">
        <f aca="false">+IFERROR(M45/L45-1,"nm")</f>
        <v>0</v>
      </c>
      <c r="N46" s="50" t="n">
        <f aca="false">+IFERROR(N45/M45-1,"nm")</f>
        <v>0</v>
      </c>
    </row>
    <row r="47" customFormat="false" ht="14.25" hidden="false" customHeight="false" outlineLevel="0" collapsed="false">
      <c r="A47" s="49" t="s">
        <v>144</v>
      </c>
      <c r="B47" s="50" t="n">
        <f aca="false">+IFERROR(B45/B$21,"nm")</f>
        <v>0.0151382823871907</v>
      </c>
      <c r="C47" s="50" t="n">
        <f aca="false">+IFERROR(C45/C$21,"nm")</f>
        <v>0.0163912218910864</v>
      </c>
      <c r="D47" s="50" t="n">
        <f aca="false">+IFERROR(D45/D$21,"nm")</f>
        <v>0.0146556256572029</v>
      </c>
      <c r="E47" s="50" t="n">
        <f aca="false">+IFERROR(E45/E$21,"nm")</f>
        <v>0.0131942107034668</v>
      </c>
      <c r="F47" s="50" t="n">
        <f aca="false">+IFERROR(F45/F$21,"nm")</f>
        <v>0.00735756508615269</v>
      </c>
      <c r="G47" s="50" t="n">
        <f aca="false">+IFERROR(G45/G$21,"nm")</f>
        <v>0.0075945871306269</v>
      </c>
      <c r="H47" s="50" t="n">
        <f aca="false">+IFERROR(H45/H$21,"nm")</f>
        <v>0.005704639385296</v>
      </c>
      <c r="I47" s="50" t="n">
        <f aca="false">+IFERROR(I45/I$21,"nm")</f>
        <v>0.00795510270800414</v>
      </c>
      <c r="J47" s="56" t="n">
        <f aca="false">+I47</f>
        <v>0.00795510270800414</v>
      </c>
      <c r="K47" s="56" t="n">
        <f aca="false">+J47</f>
        <v>0.00795510270800414</v>
      </c>
      <c r="L47" s="56" t="n">
        <f aca="false">+K47</f>
        <v>0.00795510270800414</v>
      </c>
      <c r="M47" s="56" t="n">
        <f aca="false">+L47</f>
        <v>0.00795510270800414</v>
      </c>
      <c r="N47" s="56" t="n">
        <f aca="false">+M47</f>
        <v>0.00795510270800414</v>
      </c>
    </row>
    <row r="48" customFormat="false" ht="14.25" hidden="false" customHeight="false" outlineLevel="0" collapsed="false">
      <c r="A48" s="11" t="s">
        <v>147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7" t="n">
        <f aca="false">+J21*J50</f>
        <v>639</v>
      </c>
      <c r="K48" s="57" t="n">
        <f aca="false">+K21*K50</f>
        <v>639</v>
      </c>
      <c r="L48" s="57" t="n">
        <f aca="false">+L21*L50</f>
        <v>639</v>
      </c>
      <c r="M48" s="57" t="n">
        <f aca="false">+M21*M50</f>
        <v>639</v>
      </c>
      <c r="N48" s="57" t="n">
        <f aca="false">+N21*N50</f>
        <v>639</v>
      </c>
    </row>
    <row r="49" customFormat="false" ht="14.25" hidden="false" customHeight="false" outlineLevel="0" collapsed="false">
      <c r="A49" s="49" t="s">
        <v>140</v>
      </c>
      <c r="B49" s="50" t="str">
        <f aca="false">+IFERROR(B48/A48-1,"nm")</f>
        <v>nm</v>
      </c>
      <c r="C49" s="50" t="n">
        <f aca="false">+IFERROR(C48/B48-1,"nm")</f>
        <v>0.174050632911392</v>
      </c>
      <c r="D49" s="50" t="n">
        <f aca="false">+IFERROR(D48/C48-1,"nm")</f>
        <v>0.10377358490566</v>
      </c>
      <c r="E49" s="50" t="n">
        <f aca="false">+IFERROR(E48/D48-1,"nm")</f>
        <v>0.0354090354090355</v>
      </c>
      <c r="F49" s="50" t="n">
        <f aca="false">+IFERROR(F48/E48-1,"nm")</f>
        <v>-0.0400943396226415</v>
      </c>
      <c r="G49" s="50" t="n">
        <f aca="false">+IFERROR(G48/F48-1,"nm")</f>
        <v>-0.207616707616708</v>
      </c>
      <c r="H49" s="50" t="n">
        <f aca="false">+IFERROR(H48/G48-1,"nm")</f>
        <v>-0.0434108527131784</v>
      </c>
      <c r="I49" s="50" t="n">
        <f aca="false">+IFERROR(I48/H48-1,"nm")</f>
        <v>0.0356564019448946</v>
      </c>
      <c r="J49" s="50" t="n">
        <f aca="false">+J50+J51</f>
        <v>0.0348171960987305</v>
      </c>
      <c r="K49" s="50" t="n">
        <f aca="false">+K50+K51</f>
        <v>0.0348171960987305</v>
      </c>
      <c r="L49" s="50" t="n">
        <f aca="false">+L50+L51</f>
        <v>0.0348171960987305</v>
      </c>
      <c r="M49" s="50" t="n">
        <f aca="false">+M50+M51</f>
        <v>0.0348171960987305</v>
      </c>
      <c r="N49" s="50" t="n">
        <f aca="false">+N50+N51</f>
        <v>0.0348171960987305</v>
      </c>
    </row>
    <row r="50" customFormat="false" ht="14.25" hidden="false" customHeight="false" outlineLevel="0" collapsed="false">
      <c r="A50" s="49" t="s">
        <v>144</v>
      </c>
      <c r="B50" s="50" t="n">
        <f aca="false">+IFERROR(B48/B$21,"nm")</f>
        <v>0.0459970887918486</v>
      </c>
      <c r="C50" s="50" t="n">
        <f aca="false">+IFERROR(C48/C$21,"nm")</f>
        <v>0.0502573828230832</v>
      </c>
      <c r="D50" s="50" t="n">
        <f aca="false">+IFERROR(D48/D$21,"nm")</f>
        <v>0.0538249211356467</v>
      </c>
      <c r="E50" s="50" t="n">
        <f aca="false">+IFERROR(E48/E$21,"nm")</f>
        <v>0.0570851565129586</v>
      </c>
      <c r="F50" s="50" t="n">
        <f aca="false">+IFERROR(F48/F$21,"nm")</f>
        <v>0.0511885297446862</v>
      </c>
      <c r="G50" s="50" t="n">
        <f aca="false">+IFERROR(G48/G$21,"nm")</f>
        <v>0.0445318972659486</v>
      </c>
      <c r="H50" s="50" t="n">
        <f aca="false">+IFERROR(H48/H$21,"nm")</f>
        <v>0.0359159438849758</v>
      </c>
      <c r="I50" s="50" t="n">
        <f aca="false">+IFERROR(I48/I$21,"nm")</f>
        <v>0.0348171960987305</v>
      </c>
      <c r="J50" s="56" t="n">
        <f aca="false">+I50</f>
        <v>0.0348171960987305</v>
      </c>
      <c r="K50" s="56" t="n">
        <f aca="false">+J50</f>
        <v>0.0348171960987305</v>
      </c>
      <c r="L50" s="56" t="n">
        <f aca="false">+K50</f>
        <v>0.0348171960987305</v>
      </c>
      <c r="M50" s="56" t="n">
        <f aca="false">+L50</f>
        <v>0.0348171960987305</v>
      </c>
      <c r="N50" s="56" t="n">
        <f aca="false">+M50</f>
        <v>0.0348171960987305</v>
      </c>
    </row>
    <row r="51" customFormat="false" ht="14.25" hidden="false" customHeight="false" outlineLevel="0" collapsed="false">
      <c r="A51" s="52" t="str">
        <f aca="false"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customFormat="false" ht="14.25" hidden="false" customHeight="false" outlineLevel="0" collapsed="false">
      <c r="A52" s="11" t="s">
        <v>148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4" t="s">
        <v>140</v>
      </c>
      <c r="C53" s="50" t="n">
        <f aca="false">+IFERROR(C52/B52-1,"nm")</f>
        <v>0.0620263822621387</v>
      </c>
      <c r="D53" s="50" t="n">
        <f aca="false">+IFERROR(D52/C52-1,"nm")</f>
        <v>0.0531183932346724</v>
      </c>
      <c r="E53" s="50" t="n">
        <f aca="false">+IFERROR(E52/D52-1,"nm")</f>
        <v>0.159598494353827</v>
      </c>
      <c r="F53" s="50" t="n">
        <f aca="false">+IFERROR(F52/E52-1,"nm")</f>
        <v>0.0616749621294093</v>
      </c>
      <c r="G53" s="50" t="n">
        <f aca="false">+IFERROR(G52/F52-1,"nm")</f>
        <v>-0.0473909498573176</v>
      </c>
      <c r="H53" s="50" t="n">
        <f aca="false">+IFERROR(H52/G52-1,"nm")</f>
        <v>0.225633893227774</v>
      </c>
      <c r="I53" s="50" t="n">
        <f aca="false">+IFERROR(I52/H52-1,"nm")</f>
        <v>0.089298184357542</v>
      </c>
      <c r="J53" s="50" t="n">
        <f aca="false">+IFERROR(J52/I52-1,"nm")</f>
        <v>0</v>
      </c>
      <c r="K53" s="50" t="n">
        <f aca="false">+IFERROR(K52/J52-1,"nm")</f>
        <v>0</v>
      </c>
      <c r="L53" s="50" t="n">
        <f aca="false">+IFERROR(L52/K52-1,"nm")</f>
        <v>0</v>
      </c>
      <c r="M53" s="50" t="n">
        <f aca="false">+IFERROR(M52/L52-1,"nm")</f>
        <v>0</v>
      </c>
      <c r="N53" s="50" t="n">
        <f aca="false">+IFERROR(N52/M52-1,"nm")</f>
        <v>0</v>
      </c>
    </row>
    <row r="54" customFormat="false" ht="14.25" hidden="false" customHeight="false" outlineLevel="0" collapsed="false">
      <c r="A54" s="55" t="s">
        <v>112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4" t="s">
        <v>140</v>
      </c>
      <c r="C55" s="50" t="n">
        <f aca="false">+IFERROR(C54/B54-1,"nm")</f>
        <v>0.0722942802466511</v>
      </c>
      <c r="D55" s="50" t="n">
        <f aca="false">+IFERROR(D54/C54-1,"nm")</f>
        <v>0.0295459052151497</v>
      </c>
      <c r="E55" s="50" t="n">
        <f aca="false">+IFERROR(E54/D54-1,"nm")</f>
        <v>0.131548536209553</v>
      </c>
      <c r="F55" s="50" t="n">
        <f aca="false">+IFERROR(F54/E54-1,"nm")</f>
        <v>0.0711489361702127</v>
      </c>
      <c r="G55" s="50" t="n">
        <f aca="false">+IFERROR(G54/F54-1,"nm")</f>
        <v>-0.0637215954234864</v>
      </c>
      <c r="H55" s="50" t="n">
        <f aca="false">+IFERROR(H54/G54-1,"nm")</f>
        <v>0.18295994568907</v>
      </c>
      <c r="I55" s="50" t="n">
        <f aca="false">+IFERROR(I54/H54-1,"nm")</f>
        <v>0.059971305595409</v>
      </c>
      <c r="J55" s="50" t="n">
        <f aca="false">+J56+J57</f>
        <v>0</v>
      </c>
      <c r="K55" s="50" t="n">
        <f aca="false">+K56+K57</f>
        <v>0</v>
      </c>
      <c r="L55" s="50" t="n">
        <f aca="false">+L56+L57</f>
        <v>0</v>
      </c>
      <c r="M55" s="50" t="n">
        <f aca="false">+M56+M57</f>
        <v>0</v>
      </c>
      <c r="N55" s="50" t="n">
        <f aca="false">+N56+N57</f>
        <v>0</v>
      </c>
    </row>
    <row r="56" customFormat="false" ht="14.25" hidden="false" customHeight="false" outlineLevel="0" collapsed="false">
      <c r="A56" s="54" t="s">
        <v>149</v>
      </c>
      <c r="B56" s="50" t="n">
        <f aca="false">+Historicals!B188</f>
        <v>0.24</v>
      </c>
      <c r="C56" s="50" t="n">
        <f aca="false">+Historicals!C188</f>
        <v>0.16</v>
      </c>
      <c r="D56" s="50" t="n">
        <f aca="false">+Historicals!D188</f>
        <v>0.08</v>
      </c>
      <c r="E56" s="50" t="n">
        <f aca="false">+Historicals!E188</f>
        <v>0.06</v>
      </c>
      <c r="F56" s="50" t="n">
        <f aca="false">+Historicals!F188</f>
        <v>0.12</v>
      </c>
      <c r="G56" s="50" t="n">
        <f aca="false">+Historicals!G188</f>
        <v>-0.03</v>
      </c>
      <c r="H56" s="50" t="n">
        <f aca="false">+Historicals!H188</f>
        <v>0.19</v>
      </c>
      <c r="I56" s="50" t="n">
        <f aca="false">+Historicals!I188</f>
        <v>0.09</v>
      </c>
      <c r="J56" s="56" t="n">
        <v>0</v>
      </c>
      <c r="K56" s="56" t="n">
        <f aca="false">+J56</f>
        <v>0</v>
      </c>
      <c r="L56" s="56" t="n">
        <f aca="false">+K56</f>
        <v>0</v>
      </c>
      <c r="M56" s="56" t="n">
        <f aca="false">+L56</f>
        <v>0</v>
      </c>
      <c r="N56" s="56" t="n">
        <f aca="false">+M56</f>
        <v>0</v>
      </c>
    </row>
    <row r="57" customFormat="false" ht="14.25" hidden="false" customHeight="false" outlineLevel="0" collapsed="false">
      <c r="A57" s="54" t="s">
        <v>150</v>
      </c>
      <c r="B57" s="50"/>
      <c r="C57" s="50" t="n">
        <f aca="false">+IFERROR(C55-C56,"nm")</f>
        <v>-0.0877057197533489</v>
      </c>
      <c r="D57" s="50" t="n">
        <f aca="false">+IFERROR(D55-D56,"nm")</f>
        <v>-0.0504540947848503</v>
      </c>
      <c r="E57" s="50" t="n">
        <f aca="false">+IFERROR(E55-E56,"nm")</f>
        <v>0.0715485362095532</v>
      </c>
      <c r="F57" s="50" t="n">
        <f aca="false">+IFERROR(F55-F56,"nm")</f>
        <v>-0.0488510638297873</v>
      </c>
      <c r="G57" s="50" t="n">
        <f aca="false">+IFERROR(G55-G56,"nm")</f>
        <v>-0.0337215954234864</v>
      </c>
      <c r="H57" s="50" t="n">
        <f aca="false">+IFERROR(H55-H56,"nm")</f>
        <v>-0.00704005431092997</v>
      </c>
      <c r="I57" s="50" t="n">
        <f aca="false">+IFERROR(I55-I56,"nm")</f>
        <v>-0.030028694404591</v>
      </c>
      <c r="J57" s="56" t="n">
        <v>0</v>
      </c>
      <c r="K57" s="56" t="n">
        <f aca="false">+J57</f>
        <v>0</v>
      </c>
      <c r="L57" s="56" t="n">
        <f aca="false">+K57</f>
        <v>0</v>
      </c>
      <c r="M57" s="56" t="n">
        <f aca="false">+L57</f>
        <v>0</v>
      </c>
      <c r="N57" s="56" t="n">
        <f aca="false">+M57</f>
        <v>0</v>
      </c>
    </row>
    <row r="58" customFormat="false" ht="14.25" hidden="false" customHeight="false" outlineLevel="0" collapsed="false">
      <c r="A58" s="55" t="s">
        <v>113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4" t="s">
        <v>140</v>
      </c>
      <c r="C59" s="50" t="n">
        <f aca="false">+IFERROR(C58/B58-1,"nm")</f>
        <v>0.0482926829268293</v>
      </c>
      <c r="D59" s="50" t="n">
        <f aca="false">+IFERROR(D58/C58-1,"nm")</f>
        <v>0.11447184737087</v>
      </c>
      <c r="E59" s="50" t="n">
        <f aca="false">+IFERROR(E58/D58-1,"nm")</f>
        <v>0.227557411273486</v>
      </c>
      <c r="F59" s="50" t="n">
        <f aca="false">+IFERROR(F58/E58-1,"nm")</f>
        <v>0.05</v>
      </c>
      <c r="G59" s="50" t="n">
        <f aca="false">+IFERROR(G58/F58-1,"nm")</f>
        <v>-0.0110139293812763</v>
      </c>
      <c r="H59" s="50" t="n">
        <f aca="false">+IFERROR(H58/G58-1,"nm")</f>
        <v>0.308876514903374</v>
      </c>
      <c r="I59" s="50" t="n">
        <f aca="false">+IFERROR(I58/H58-1,"nm")</f>
        <v>0.132882882882883</v>
      </c>
      <c r="J59" s="50" t="n">
        <f aca="false">+J60+J61</f>
        <v>0</v>
      </c>
      <c r="K59" s="50" t="n">
        <f aca="false">+K60+K61</f>
        <v>0</v>
      </c>
      <c r="L59" s="50" t="n">
        <f aca="false">+L60+L61</f>
        <v>0</v>
      </c>
      <c r="M59" s="50" t="n">
        <f aca="false">+M60+M61</f>
        <v>0</v>
      </c>
      <c r="N59" s="50" t="n">
        <f aca="false">+N60+N61</f>
        <v>0</v>
      </c>
    </row>
    <row r="60" customFormat="false" ht="14.25" hidden="false" customHeight="false" outlineLevel="0" collapsed="false">
      <c r="A60" s="54" t="s">
        <v>149</v>
      </c>
      <c r="B60" s="50" t="n">
        <f aca="false">+Historicals!B189</f>
        <v>0.12</v>
      </c>
      <c r="C60" s="50" t="n">
        <f aca="false">+Historicals!C189</f>
        <v>0.14</v>
      </c>
      <c r="D60" s="50" t="n">
        <f aca="false">+Historicals!D189</f>
        <v>0.17</v>
      </c>
      <c r="E60" s="50" t="n">
        <f aca="false">+Historicals!E189</f>
        <v>0.16</v>
      </c>
      <c r="F60" s="50" t="n">
        <f aca="false">+Historicals!F189</f>
        <v>0.09</v>
      </c>
      <c r="G60" s="50" t="n">
        <f aca="false">+Historicals!G189</f>
        <v>0.02</v>
      </c>
      <c r="H60" s="50" t="n">
        <f aca="false">+Historicals!H189</f>
        <v>0.25</v>
      </c>
      <c r="I60" s="50" t="n">
        <f aca="false">+Historicals!I189</f>
        <v>0.16</v>
      </c>
      <c r="J60" s="56" t="n">
        <v>0</v>
      </c>
      <c r="K60" s="56" t="n">
        <f aca="false">+J60</f>
        <v>0</v>
      </c>
      <c r="L60" s="56" t="n">
        <f aca="false">+K60</f>
        <v>0</v>
      </c>
      <c r="M60" s="56" t="n">
        <f aca="false">+L60</f>
        <v>0</v>
      </c>
      <c r="N60" s="56" t="n">
        <f aca="false">+M60</f>
        <v>0</v>
      </c>
    </row>
    <row r="61" customFormat="false" ht="14.25" hidden="false" customHeight="false" outlineLevel="0" collapsed="false">
      <c r="A61" s="54" t="s">
        <v>150</v>
      </c>
      <c r="C61" s="50" t="n">
        <f aca="false">+IFERROR(C59-C60,"nm")</f>
        <v>-0.0917073170731707</v>
      </c>
      <c r="D61" s="50" t="n">
        <f aca="false">+IFERROR(D59-D60,"nm")</f>
        <v>-0.0555281526291299</v>
      </c>
      <c r="E61" s="50" t="n">
        <f aca="false">+IFERROR(E59-E60,"nm")</f>
        <v>0.0675574112734864</v>
      </c>
      <c r="F61" s="50" t="n">
        <f aca="false">+IFERROR(F59-F60,"nm")</f>
        <v>-0.04</v>
      </c>
      <c r="G61" s="50" t="n">
        <f aca="false">+IFERROR(G59-G60,"nm")</f>
        <v>-0.0310139293812763</v>
      </c>
      <c r="H61" s="50" t="n">
        <f aca="false">+IFERROR(H59-H60,"nm")</f>
        <v>0.0588765149033736</v>
      </c>
      <c r="I61" s="50" t="n">
        <f aca="false">+IFERROR(I59-I60,"nm")</f>
        <v>-0.027117117117117</v>
      </c>
      <c r="J61" s="56" t="n">
        <v>0</v>
      </c>
      <c r="K61" s="56" t="n">
        <f aca="false">+J61</f>
        <v>0</v>
      </c>
      <c r="L61" s="56" t="n">
        <f aca="false">+K61</f>
        <v>0</v>
      </c>
      <c r="M61" s="56" t="n">
        <f aca="false">+L61</f>
        <v>0</v>
      </c>
      <c r="N61" s="56" t="n">
        <f aca="false">+M61</f>
        <v>0</v>
      </c>
    </row>
    <row r="62" customFormat="false" ht="14.25" hidden="false" customHeight="false" outlineLevel="0" collapsed="false">
      <c r="A62" s="55" t="s">
        <v>114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4" t="s">
        <v>140</v>
      </c>
      <c r="C63" s="50" t="n">
        <f aca="false">+IFERROR(C62/B62-1,"nm")</f>
        <v>0.00804289544235926</v>
      </c>
      <c r="D63" s="50" t="n">
        <f aca="false">+IFERROR(D62/C62-1,"nm")</f>
        <v>0.0186170212765957</v>
      </c>
      <c r="E63" s="50" t="n">
        <f aca="false">+IFERROR(E62/D62-1,"nm")</f>
        <v>0.114882506527415</v>
      </c>
      <c r="F63" s="50" t="n">
        <f aca="false">+IFERROR(F62/E62-1,"nm")</f>
        <v>0.0117096018735363</v>
      </c>
      <c r="G63" s="50" t="n">
        <f aca="false">+IFERROR(G62/F62-1,"nm")</f>
        <v>-0.0694444444444444</v>
      </c>
      <c r="H63" s="50" t="n">
        <f aca="false">+IFERROR(H62/G62-1,"nm")</f>
        <v>0.218905472636816</v>
      </c>
      <c r="I63" s="50" t="n">
        <f aca="false">+IFERROR(I62/H62-1,"nm")</f>
        <v>0.151020408163265</v>
      </c>
      <c r="J63" s="50" t="n">
        <f aca="false">+J64+J65</f>
        <v>0</v>
      </c>
      <c r="K63" s="50" t="n">
        <f aca="false">+K64+K65</f>
        <v>0</v>
      </c>
      <c r="L63" s="50" t="n">
        <f aca="false">+L64+L65</f>
        <v>0</v>
      </c>
      <c r="M63" s="50" t="n">
        <f aca="false">+M64+M65</f>
        <v>0</v>
      </c>
      <c r="N63" s="50" t="n">
        <f aca="false">+N64+N65</f>
        <v>0</v>
      </c>
    </row>
    <row r="64" customFormat="false" ht="14.25" hidden="false" customHeight="false" outlineLevel="0" collapsed="false">
      <c r="A64" s="54" t="s">
        <v>149</v>
      </c>
      <c r="B64" s="50" t="n">
        <f aca="false">+Historicals!B190</f>
        <v>0.15</v>
      </c>
      <c r="C64" s="50" t="n">
        <f aca="false">+Historicals!C190</f>
        <v>0.08</v>
      </c>
      <c r="D64" s="50" t="n">
        <f aca="false">+Historicals!D190</f>
        <v>0.07</v>
      </c>
      <c r="E64" s="50" t="n">
        <f aca="false">+Historicals!E190</f>
        <v>0.06</v>
      </c>
      <c r="F64" s="50" t="n">
        <f aca="false">+Historicals!F190</f>
        <v>0.05</v>
      </c>
      <c r="G64" s="50" t="n">
        <f aca="false">+Historicals!G190</f>
        <v>-0.03</v>
      </c>
      <c r="H64" s="50" t="n">
        <f aca="false">+Historicals!H190</f>
        <v>0.19</v>
      </c>
      <c r="I64" s="50" t="n">
        <f aca="false">+Historicals!I190</f>
        <v>0.17</v>
      </c>
      <c r="J64" s="56" t="n">
        <v>0</v>
      </c>
      <c r="K64" s="56" t="n">
        <f aca="false">+J64</f>
        <v>0</v>
      </c>
      <c r="L64" s="56" t="n">
        <f aca="false">+K64</f>
        <v>0</v>
      </c>
      <c r="M64" s="56" t="n">
        <f aca="false">+L64</f>
        <v>0</v>
      </c>
      <c r="N64" s="56" t="n">
        <f aca="false">+M64</f>
        <v>0</v>
      </c>
    </row>
    <row r="65" customFormat="false" ht="14.25" hidden="false" customHeight="false" outlineLevel="0" collapsed="false">
      <c r="A65" s="54" t="s">
        <v>150</v>
      </c>
      <c r="C65" s="50" t="n">
        <f aca="false">+IFERROR(C63-C64,"nm")</f>
        <v>-0.0719571045576408</v>
      </c>
      <c r="D65" s="50" t="n">
        <f aca="false">+IFERROR(D63-D64,"nm")</f>
        <v>-0.0513829787234043</v>
      </c>
      <c r="E65" s="50" t="n">
        <f aca="false">+IFERROR(E63-E64,"nm")</f>
        <v>0.0548825065274151</v>
      </c>
      <c r="F65" s="50" t="n">
        <f aca="false">+IFERROR(F63-F64,"nm")</f>
        <v>-0.0382903981264637</v>
      </c>
      <c r="G65" s="50" t="n">
        <f aca="false">+IFERROR(G63-G64,"nm")</f>
        <v>-0.0394444444444444</v>
      </c>
      <c r="H65" s="50" t="n">
        <f aca="false">+IFERROR(H63-H64,"nm")</f>
        <v>0.0289054726368158</v>
      </c>
      <c r="I65" s="50" t="n">
        <f aca="false">+IFERROR(I63-I64,"nm")</f>
        <v>-0.0189795918367347</v>
      </c>
      <c r="J65" s="56" t="n">
        <v>0</v>
      </c>
      <c r="K65" s="56" t="n">
        <f aca="false">+J65</f>
        <v>0</v>
      </c>
      <c r="L65" s="56" t="n">
        <f aca="false">+K65</f>
        <v>0</v>
      </c>
      <c r="M65" s="56" t="n">
        <f aca="false">+L65</f>
        <v>0</v>
      </c>
      <c r="N65" s="56" t="n">
        <f aca="false">+M65</f>
        <v>0</v>
      </c>
    </row>
    <row r="66" customFormat="false" ht="14.25" hidden="false" customHeight="false" outlineLevel="0" collapsed="false">
      <c r="A66" s="11" t="s">
        <v>141</v>
      </c>
      <c r="B66" s="57" t="n">
        <f aca="false">+B73+B69</f>
        <v>1611</v>
      </c>
      <c r="C66" s="57" t="n">
        <f aca="false">+C73+C69</f>
        <v>1871</v>
      </c>
      <c r="D66" s="57" t="n">
        <f aca="false">+D73+D69</f>
        <v>1611</v>
      </c>
      <c r="E66" s="57" t="n">
        <f aca="false">+E73+E69</f>
        <v>1703</v>
      </c>
      <c r="F66" s="57" t="n">
        <f aca="false">+F73+F69</f>
        <v>2106</v>
      </c>
      <c r="G66" s="57" t="n">
        <f aca="false">+G73+G69</f>
        <v>1673</v>
      </c>
      <c r="H66" s="57" t="n">
        <f aca="false">+H73+H69</f>
        <v>2571</v>
      </c>
      <c r="I66" s="57" t="n">
        <f aca="false">+I73+I69</f>
        <v>3427</v>
      </c>
      <c r="J66" s="57" t="n">
        <f aca="false">+J52*J68</f>
        <v>3427</v>
      </c>
      <c r="K66" s="57" t="n">
        <f aca="false">+K52*K68</f>
        <v>3427</v>
      </c>
      <c r="L66" s="57" t="n">
        <f aca="false">+L52*L68</f>
        <v>3427</v>
      </c>
      <c r="M66" s="57" t="n">
        <f aca="false">+M52*M68</f>
        <v>3427</v>
      </c>
      <c r="N66" s="57" t="n">
        <f aca="false">+N52*N68</f>
        <v>3427</v>
      </c>
    </row>
    <row r="67" customFormat="false" ht="14.25" hidden="false" customHeight="false" outlineLevel="0" collapsed="false">
      <c r="A67" s="49" t="s">
        <v>140</v>
      </c>
      <c r="C67" s="50" t="n">
        <f aca="false">+IFERROR(C66/B66-1,"nm")</f>
        <v>0.16139044072005</v>
      </c>
      <c r="D67" s="50" t="n">
        <f aca="false">+IFERROR(D66/C66-1,"nm")</f>
        <v>-0.138963121325494</v>
      </c>
      <c r="E67" s="50" t="n">
        <f aca="false">+IFERROR(E66/D66-1,"nm")</f>
        <v>0.0571073867163252</v>
      </c>
      <c r="F67" s="50" t="n">
        <f aca="false">+IFERROR(F66/E66-1,"nm")</f>
        <v>0.236641221374046</v>
      </c>
      <c r="G67" s="50" t="n">
        <f aca="false">+IFERROR(G66/F66-1,"nm")</f>
        <v>-0.205603038936372</v>
      </c>
      <c r="H67" s="50" t="n">
        <f aca="false">+IFERROR(H66/G66-1,"nm")</f>
        <v>0.536760310818888</v>
      </c>
      <c r="I67" s="50" t="n">
        <f aca="false">+IFERROR(I66/H66-1,"nm")</f>
        <v>0.332944379618825</v>
      </c>
      <c r="J67" s="50" t="n">
        <f aca="false">+IFERROR(J66/I66-1,"nm")</f>
        <v>0</v>
      </c>
      <c r="K67" s="50" t="n">
        <f aca="false">+IFERROR(K66/J66-1,"nm")</f>
        <v>0</v>
      </c>
      <c r="L67" s="50" t="n">
        <f aca="false">+IFERROR(L66/K66-1,"nm")</f>
        <v>0</v>
      </c>
      <c r="M67" s="50" t="n">
        <f aca="false">+IFERROR(M66/L66-1,"nm")</f>
        <v>0</v>
      </c>
      <c r="N67" s="50" t="n">
        <f aca="false">+IFERROR(N66/M66-1,"nm")</f>
        <v>0</v>
      </c>
    </row>
    <row r="68" customFormat="false" ht="14.25" hidden="false" customHeight="false" outlineLevel="0" collapsed="false">
      <c r="A68" s="49" t="s">
        <v>142</v>
      </c>
      <c r="B68" s="50" t="n">
        <f aca="false">+IFERROR(B66/B$52,"nm")</f>
        <v>0.226073533539152</v>
      </c>
      <c r="C68" s="50" t="n">
        <f aca="false">+IFERROR(C66/C$52,"nm")</f>
        <v>0.247225158562368</v>
      </c>
      <c r="D68" s="50" t="n">
        <f aca="false">+IFERROR(D66/D$52,"nm")</f>
        <v>0.202132998745295</v>
      </c>
      <c r="E68" s="50" t="n">
        <f aca="false">+IFERROR(E66/E$52,"nm")</f>
        <v>0.184267474572603</v>
      </c>
      <c r="F68" s="50" t="n">
        <f aca="false">+IFERROR(F66/F$52,"nm")</f>
        <v>0.214635140644109</v>
      </c>
      <c r="G68" s="50" t="n">
        <f aca="false">+IFERROR(G66/G$52,"nm")</f>
        <v>0.178987910559538</v>
      </c>
      <c r="H68" s="50" t="n">
        <f aca="false">+IFERROR(H66/H$52,"nm")</f>
        <v>0.224423882681564</v>
      </c>
      <c r="I68" s="50" t="n">
        <f aca="false">+IFERROR(I66/I$52,"nm")</f>
        <v>0.274621363891337</v>
      </c>
      <c r="J68" s="56" t="n">
        <f aca="false">+I68</f>
        <v>0.274621363891337</v>
      </c>
      <c r="K68" s="56" t="n">
        <f aca="false">+J68</f>
        <v>0.274621363891337</v>
      </c>
      <c r="L68" s="56" t="n">
        <f aca="false">+K68</f>
        <v>0.274621363891337</v>
      </c>
      <c r="M68" s="56" t="n">
        <f aca="false">+L68</f>
        <v>0.274621363891337</v>
      </c>
      <c r="N68" s="56" t="n">
        <f aca="false">+M68</f>
        <v>0.274621363891337</v>
      </c>
    </row>
    <row r="69" customFormat="false" ht="14.25" hidden="false" customHeight="false" outlineLevel="0" collapsed="false">
      <c r="A69" s="11" t="s">
        <v>143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7" t="n">
        <f aca="false">+J72*J79</f>
        <v>134</v>
      </c>
      <c r="K69" s="57" t="n">
        <f aca="false">+K72*K79</f>
        <v>134</v>
      </c>
      <c r="L69" s="57" t="n">
        <f aca="false">+L72*L79</f>
        <v>134</v>
      </c>
      <c r="M69" s="57" t="n">
        <f aca="false">+M72*M79</f>
        <v>134</v>
      </c>
      <c r="N69" s="57" t="n">
        <f aca="false">+N72*N79</f>
        <v>134</v>
      </c>
    </row>
    <row r="70" customFormat="false" ht="14.25" hidden="false" customHeight="false" outlineLevel="0" collapsed="false">
      <c r="A70" s="49" t="s">
        <v>140</v>
      </c>
      <c r="C70" s="50" t="n">
        <f aca="false">+IFERROR(C69/B69-1,"nm")</f>
        <v>-0.0344827586206896</v>
      </c>
      <c r="D70" s="50" t="n">
        <f aca="false">+IFERROR(D69/C69-1,"nm")</f>
        <v>0.238095238095238</v>
      </c>
      <c r="E70" s="50" t="n">
        <f aca="false">+IFERROR(E69/D69-1,"nm")</f>
        <v>0.115384615384615</v>
      </c>
      <c r="F70" s="50" t="n">
        <f aca="false">+IFERROR(F69/E69-1,"nm")</f>
        <v>-0.0431034482758621</v>
      </c>
      <c r="G70" s="50" t="n">
        <f aca="false">+IFERROR(G69/F69-1,"nm")</f>
        <v>0.189189189189189</v>
      </c>
      <c r="H70" s="50" t="n">
        <f aca="false">+IFERROR(H69/G69-1,"nm")</f>
        <v>0.0303030303030303</v>
      </c>
      <c r="I70" s="50" t="n">
        <f aca="false">+IFERROR(I69/H69-1,"nm")</f>
        <v>-0.0147058823529411</v>
      </c>
      <c r="J70" s="50" t="n">
        <f aca="false">+IFERROR(J69/I69-1,"nm")</f>
        <v>0</v>
      </c>
      <c r="K70" s="50" t="n">
        <f aca="false">+IFERROR(K69/J69-1,"nm")</f>
        <v>0</v>
      </c>
      <c r="L70" s="50" t="n">
        <f aca="false">+IFERROR(L69/K69-1,"nm")</f>
        <v>0</v>
      </c>
      <c r="M70" s="50" t="n">
        <f aca="false">+IFERROR(M69/L69-1,"nm")</f>
        <v>0</v>
      </c>
      <c r="N70" s="50" t="n">
        <f aca="false">+IFERROR(N69/M69-1,"nm")</f>
        <v>0</v>
      </c>
    </row>
    <row r="71" customFormat="false" ht="14.25" hidden="false" customHeight="false" outlineLevel="0" collapsed="false">
      <c r="A71" s="49" t="s">
        <v>144</v>
      </c>
      <c r="B71" s="50" t="n">
        <f aca="false">+IFERROR(B69/B$52,"nm")</f>
        <v>0.0122088127982038</v>
      </c>
      <c r="C71" s="50" t="n">
        <f aca="false">+IFERROR(C69/C$52,"nm")</f>
        <v>0.0110993657505285</v>
      </c>
      <c r="D71" s="50" t="n">
        <f aca="false">+IFERROR(D69/D$52,"nm")</f>
        <v>0.0130489335006274</v>
      </c>
      <c r="E71" s="50" t="n">
        <f aca="false">+IFERROR(E69/E$52,"nm")</f>
        <v>0.0125513958017745</v>
      </c>
      <c r="F71" s="50" t="n">
        <f aca="false">+IFERROR(F69/F$52,"nm")</f>
        <v>0.0113126783530371</v>
      </c>
      <c r="G71" s="50" t="n">
        <f aca="false">+IFERROR(G69/G$52,"nm")</f>
        <v>0.0141221782390072</v>
      </c>
      <c r="H71" s="50" t="n">
        <f aca="false">+IFERROR(H69/H$52,"nm")</f>
        <v>0.0118715083798883</v>
      </c>
      <c r="I71" s="50" t="n">
        <f aca="false">+IFERROR(I69/I$52,"nm")</f>
        <v>0.0107380399070438</v>
      </c>
      <c r="J71" s="58" t="n">
        <f aca="false">+IFERROR(J69/J$52,"nm")</f>
        <v>0.0107380399070438</v>
      </c>
      <c r="K71" s="58" t="n">
        <f aca="false">+IFERROR(K69/K$52,"nm")</f>
        <v>0.0107380399070438</v>
      </c>
      <c r="L71" s="58" t="n">
        <f aca="false">+IFERROR(L69/L$52,"nm")</f>
        <v>0.0107380399070438</v>
      </c>
      <c r="M71" s="58" t="n">
        <f aca="false">+IFERROR(M69/M$52,"nm")</f>
        <v>0.0107380399070438</v>
      </c>
      <c r="N71" s="58" t="n">
        <f aca="false">+IFERROR(N69/N$52,"nm")</f>
        <v>0.0107380399070438</v>
      </c>
    </row>
    <row r="72" customFormat="false" ht="14.25" hidden="false" customHeight="false" outlineLevel="0" collapsed="false">
      <c r="A72" s="49" t="s">
        <v>151</v>
      </c>
      <c r="B72" s="50" t="n">
        <f aca="false">+IFERROR(B69/B79,"nm")</f>
        <v>0.174698795180723</v>
      </c>
      <c r="C72" s="50" t="n">
        <f aca="false">+IFERROR(C69/C79,"nm")</f>
        <v>0.131455399061033</v>
      </c>
      <c r="D72" s="50" t="n">
        <f aca="false">+IFERROR(D69/D79,"nm")</f>
        <v>0.146685472496474</v>
      </c>
      <c r="E72" s="50" t="n">
        <f aca="false">+IFERROR(E69/E79,"nm")</f>
        <v>0.136631330977621</v>
      </c>
      <c r="F72" s="50" t="n">
        <f aca="false">+IFERROR(F69/F79,"nm")</f>
        <v>0.119483315392896</v>
      </c>
      <c r="G72" s="50" t="n">
        <f aca="false">+IFERROR(G69/G79,"nm")</f>
        <v>0.149152542372881</v>
      </c>
      <c r="H72" s="50" t="n">
        <f aca="false">+IFERROR(H69/H79,"nm")</f>
        <v>0.138492871690428</v>
      </c>
      <c r="I72" s="50" t="n">
        <f aca="false">+IFERROR(I69/I79,"nm")</f>
        <v>0.145652173913043</v>
      </c>
      <c r="J72" s="56" t="n">
        <f aca="false">+I72</f>
        <v>0.145652173913043</v>
      </c>
      <c r="K72" s="56" t="n">
        <f aca="false">+J72</f>
        <v>0.145652173913043</v>
      </c>
      <c r="L72" s="56" t="n">
        <f aca="false">+K72</f>
        <v>0.145652173913043</v>
      </c>
      <c r="M72" s="56" t="n">
        <f aca="false">+L72</f>
        <v>0.145652173913043</v>
      </c>
      <c r="N72" s="56" t="n">
        <f aca="false">+M72</f>
        <v>0.145652173913043</v>
      </c>
    </row>
    <row r="73" customFormat="false" ht="14.25" hidden="false" customHeight="false" outlineLevel="0" collapsed="false">
      <c r="A73" s="11" t="s">
        <v>145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9" t="s">
        <v>140</v>
      </c>
      <c r="C74" s="50" t="n">
        <f aca="false">+IFERROR(C73/B73-1,"nm")</f>
        <v>0.17257217847769</v>
      </c>
      <c r="D74" s="50" t="n">
        <f aca="false">+IFERROR(D73/C73-1,"nm")</f>
        <v>-0.156687185226637</v>
      </c>
      <c r="E74" s="50" t="n">
        <f aca="false">+IFERROR(E73/D73-1,"nm")</f>
        <v>0.053085600530856</v>
      </c>
      <c r="F74" s="50" t="n">
        <f aca="false">+IFERROR(F73/E73-1,"nm")</f>
        <v>0.257088846880907</v>
      </c>
      <c r="G74" s="50" t="n">
        <f aca="false">+IFERROR(G73/F73-1,"nm")</f>
        <v>-0.227568922305764</v>
      </c>
      <c r="H74" s="50" t="n">
        <f aca="false">+IFERROR(H73/G73-1,"nm")</f>
        <v>0.580142764438676</v>
      </c>
      <c r="I74" s="50" t="n">
        <f aca="false">+IFERROR(I73/H73-1,"nm")</f>
        <v>0.352361396303901</v>
      </c>
      <c r="J74" s="50" t="n">
        <f aca="false">+IFERROR(J73/I73-1,"nm")</f>
        <v>0</v>
      </c>
      <c r="K74" s="50" t="n">
        <f aca="false">+IFERROR(K73/J73-1,"nm")</f>
        <v>0</v>
      </c>
      <c r="L74" s="50" t="n">
        <f aca="false">+IFERROR(L73/K73-1,"nm")</f>
        <v>0</v>
      </c>
      <c r="M74" s="50" t="n">
        <f aca="false">+IFERROR(M73/L73-1,"nm")</f>
        <v>0</v>
      </c>
      <c r="N74" s="50" t="n">
        <f aca="false">+IFERROR(N73/M73-1,"nm")</f>
        <v>0</v>
      </c>
    </row>
    <row r="75" customFormat="false" ht="14.25" hidden="false" customHeight="false" outlineLevel="0" collapsed="false">
      <c r="A75" s="49" t="s">
        <v>142</v>
      </c>
      <c r="B75" s="50" t="n">
        <f aca="false">+IFERROR(B73/B$52,"nm")</f>
        <v>0.213864720740949</v>
      </c>
      <c r="C75" s="50" t="n">
        <f aca="false">+IFERROR(C73/C$52,"nm")</f>
        <v>0.236125792811839</v>
      </c>
      <c r="D75" s="50" t="n">
        <f aca="false">+IFERROR(D73/D$52,"nm")</f>
        <v>0.189084065244668</v>
      </c>
      <c r="E75" s="50" t="n">
        <f aca="false">+IFERROR(E73/E$52,"nm")</f>
        <v>0.171716078770829</v>
      </c>
      <c r="F75" s="50" t="n">
        <f aca="false">+IFERROR(F73/F$52,"nm")</f>
        <v>0.203322462291072</v>
      </c>
      <c r="G75" s="50" t="n">
        <f aca="false">+IFERROR(G73/G$52,"nm")</f>
        <v>0.164865732320531</v>
      </c>
      <c r="H75" s="50" t="n">
        <f aca="false">+IFERROR(H73/H$52,"nm")</f>
        <v>0.212552374301676</v>
      </c>
      <c r="I75" s="50" t="n">
        <f aca="false">+IFERROR(I73/I$52,"nm")</f>
        <v>0.263883323984294</v>
      </c>
      <c r="J75" s="58" t="n">
        <f aca="false">+IFERROR(J73/J$52,"nK75m")</f>
        <v>0.263883323984294</v>
      </c>
      <c r="K75" s="58" t="n">
        <f aca="false">+IFERROR(K73/K$52,"nK75m")</f>
        <v>0.263883323984294</v>
      </c>
      <c r="L75" s="58" t="n">
        <f aca="false">+IFERROR(L73/L$52,"nK75m")</f>
        <v>0.263883323984294</v>
      </c>
      <c r="M75" s="58" t="n">
        <f aca="false">+IFERROR(M73/M$52,"nK75m")</f>
        <v>0.263883323984294</v>
      </c>
      <c r="N75" s="58" t="n">
        <f aca="false">+IFERROR(N73/N$52,"nK75m")</f>
        <v>0.263883323984294</v>
      </c>
    </row>
    <row r="76" customFormat="false" ht="14.25" hidden="false" customHeight="false" outlineLevel="0" collapsed="false">
      <c r="A76" s="11" t="s">
        <v>146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7" t="n">
        <f aca="false">+J52*J78</f>
        <v>197</v>
      </c>
      <c r="K76" s="57" t="n">
        <f aca="false">+K52*K78</f>
        <v>197</v>
      </c>
      <c r="L76" s="57" t="n">
        <f aca="false">+L52*L78</f>
        <v>197</v>
      </c>
      <c r="M76" s="57" t="n">
        <f aca="false">+M52*M78</f>
        <v>197</v>
      </c>
      <c r="N76" s="57" t="n">
        <f aca="false">+N52*N78</f>
        <v>197</v>
      </c>
    </row>
    <row r="77" customFormat="false" ht="14.25" hidden="false" customHeight="false" outlineLevel="0" collapsed="false">
      <c r="A77" s="49" t="s">
        <v>140</v>
      </c>
      <c r="C77" s="50" t="n">
        <f aca="false">+IFERROR(C76/B76-1,"nm")</f>
        <v>-0.0169491525423728</v>
      </c>
      <c r="D77" s="50" t="n">
        <f aca="false">+IFERROR(D76/C76-1,"nm")</f>
        <v>-0.254310344827586</v>
      </c>
      <c r="E77" s="50" t="n">
        <f aca="false">+IFERROR(E76/D76-1,"nm")</f>
        <v>0.38728323699422</v>
      </c>
      <c r="F77" s="50" t="n">
        <f aca="false">+IFERROR(F76/E76-1,"nm")</f>
        <v>-0.0291666666666667</v>
      </c>
      <c r="G77" s="50" t="n">
        <f aca="false">+IFERROR(G76/F76-1,"nm")</f>
        <v>-0.40343347639485</v>
      </c>
      <c r="H77" s="50" t="n">
        <f aca="false">+IFERROR(H76/G76-1,"nm")</f>
        <v>0.100719424460432</v>
      </c>
      <c r="I77" s="50" t="n">
        <f aca="false">+IFERROR(I76/H76-1,"nm")</f>
        <v>0.287581699346405</v>
      </c>
      <c r="J77" s="50" t="n">
        <f aca="false">+IFERROR(J76/I76-1,"nm")</f>
        <v>0</v>
      </c>
      <c r="K77" s="50" t="n">
        <f aca="false">+IFERROR(K76/J76-1,"nm")</f>
        <v>0</v>
      </c>
      <c r="L77" s="50" t="n">
        <f aca="false">+IFERROR(L76/K76-1,"nm")</f>
        <v>0</v>
      </c>
      <c r="M77" s="50" t="n">
        <f aca="false">+IFERROR(M76/L76-1,"nm")</f>
        <v>0</v>
      </c>
      <c r="N77" s="50" t="n">
        <f aca="false">+IFERROR(N76/M76-1,"nm")</f>
        <v>0</v>
      </c>
    </row>
    <row r="78" customFormat="false" ht="14.25" hidden="false" customHeight="false" outlineLevel="0" collapsed="false">
      <c r="A78" s="49" t="s">
        <v>144</v>
      </c>
      <c r="B78" s="50" t="n">
        <f aca="false">+IFERROR(B76/B$52,"nm")</f>
        <v>0.0331181588548976</v>
      </c>
      <c r="C78" s="50" t="n">
        <f aca="false">+IFERROR(C76/C$52,"nm")</f>
        <v>0.0306553911205074</v>
      </c>
      <c r="D78" s="50" t="n">
        <f aca="false">+IFERROR(D76/D$52,"nm")</f>
        <v>0.0217063989962359</v>
      </c>
      <c r="E78" s="50" t="n">
        <f aca="false">+IFERROR(E76/E$52,"nm")</f>
        <v>0.0259684051071197</v>
      </c>
      <c r="F78" s="50" t="n">
        <f aca="false">+IFERROR(F76/F$52,"nm")</f>
        <v>0.0237464329392581</v>
      </c>
      <c r="G78" s="50" t="n">
        <f aca="false">+IFERROR(G76/G$52,"nm")</f>
        <v>0.0148710816304697</v>
      </c>
      <c r="H78" s="50" t="n">
        <f aca="false">+IFERROR(H76/H$52,"nm")</f>
        <v>0.0133554469273743</v>
      </c>
      <c r="I78" s="50" t="n">
        <f aca="false">+IFERROR(I76/I$52,"nm")</f>
        <v>0.0157865213558779</v>
      </c>
      <c r="J78" s="56" t="n">
        <f aca="false">+I78</f>
        <v>0.0157865213558779</v>
      </c>
      <c r="K78" s="56" t="n">
        <f aca="false">+J78</f>
        <v>0.0157865213558779</v>
      </c>
      <c r="L78" s="56" t="n">
        <f aca="false">+K78</f>
        <v>0.0157865213558779</v>
      </c>
      <c r="M78" s="56" t="n">
        <f aca="false">+L78</f>
        <v>0.0157865213558779</v>
      </c>
      <c r="N78" s="56" t="n">
        <f aca="false">+M78</f>
        <v>0.0157865213558779</v>
      </c>
    </row>
    <row r="79" customFormat="false" ht="14.25" hidden="false" customHeight="false" outlineLevel="0" collapsed="false">
      <c r="A79" s="11" t="s">
        <v>147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7" t="n">
        <f aca="false">+J52*J81</f>
        <v>920</v>
      </c>
      <c r="K79" s="57" t="n">
        <f aca="false">+K52*K81</f>
        <v>920</v>
      </c>
      <c r="L79" s="57" t="n">
        <f aca="false">+L52*L81</f>
        <v>920</v>
      </c>
      <c r="M79" s="57" t="n">
        <f aca="false">+M52*M81</f>
        <v>920</v>
      </c>
      <c r="N79" s="57" t="n">
        <f aca="false">+N52*N81</f>
        <v>920</v>
      </c>
    </row>
    <row r="80" customFormat="false" ht="14.25" hidden="false" customHeight="false" outlineLevel="0" collapsed="false">
      <c r="A80" s="49" t="s">
        <v>140</v>
      </c>
      <c r="C80" s="50" t="n">
        <f aca="false">+IFERROR(C79/B79-1,"nm")</f>
        <v>0.283132530120482</v>
      </c>
      <c r="D80" s="50" t="n">
        <f aca="false">+IFERROR(D79/C79-1,"nm")</f>
        <v>0.109546165884194</v>
      </c>
      <c r="E80" s="50" t="n">
        <f aca="false">+IFERROR(E79/D79-1,"nm")</f>
        <v>0.197461212976022</v>
      </c>
      <c r="F80" s="50" t="n">
        <f aca="false">+IFERROR(F79/E79-1,"nm")</f>
        <v>0.0942285041224971</v>
      </c>
      <c r="G80" s="50" t="n">
        <f aca="false">+IFERROR(G79/F79-1,"nm")</f>
        <v>-0.0473627556512379</v>
      </c>
      <c r="H80" s="50" t="n">
        <f aca="false">+IFERROR(H79/G79-1,"nm")</f>
        <v>0.109604519774011</v>
      </c>
      <c r="I80" s="50" t="n">
        <f aca="false">+IFERROR(I79/H79-1,"nm")</f>
        <v>-0.0631364562118126</v>
      </c>
      <c r="J80" s="50" t="n">
        <f aca="false">+J81+J82</f>
        <v>0.0737238560782114</v>
      </c>
      <c r="K80" s="50" t="n">
        <f aca="false">+K81+K82</f>
        <v>0.0737238560782114</v>
      </c>
      <c r="L80" s="50" t="n">
        <f aca="false">+L81+L82</f>
        <v>0.0737238560782114</v>
      </c>
      <c r="M80" s="50" t="n">
        <f aca="false">+M81+M82</f>
        <v>0.0737238560782114</v>
      </c>
      <c r="N80" s="50" t="n">
        <f aca="false">+N81+N82</f>
        <v>0.0737238560782114</v>
      </c>
    </row>
    <row r="81" customFormat="false" ht="14.25" hidden="false" customHeight="false" outlineLevel="0" collapsed="false">
      <c r="A81" s="49" t="s">
        <v>144</v>
      </c>
      <c r="B81" s="50" t="n">
        <f aca="false">+IFERROR(B79/B$52,"nm")</f>
        <v>0.0698849284310974</v>
      </c>
      <c r="C81" s="50" t="n">
        <f aca="false">+IFERROR(C79/C$52,"nm")</f>
        <v>0.0844344608879493</v>
      </c>
      <c r="D81" s="50" t="n">
        <f aca="false">+IFERROR(D79/D$52,"nm")</f>
        <v>0.0889585947302384</v>
      </c>
      <c r="E81" s="50" t="n">
        <f aca="false">+IFERROR(E79/E$52,"nm")</f>
        <v>0.0918632330664358</v>
      </c>
      <c r="F81" s="50" t="n">
        <f aca="false">+IFERROR(F79/F$52,"nm")</f>
        <v>0.0946799836934366</v>
      </c>
      <c r="G81" s="50" t="n">
        <f aca="false">+IFERROR(G79/G$52,"nm")</f>
        <v>0.0946827859206162</v>
      </c>
      <c r="H81" s="50" t="n">
        <f aca="false">+IFERROR(H79/H$52,"nm")</f>
        <v>0.0857192737430168</v>
      </c>
      <c r="I81" s="50" t="n">
        <f aca="false">+IFERROR(I79/I$52,"nm")</f>
        <v>0.0737238560782114</v>
      </c>
      <c r="J81" s="56" t="n">
        <f aca="false">+I81</f>
        <v>0.0737238560782114</v>
      </c>
      <c r="K81" s="56" t="n">
        <f aca="false">+J81</f>
        <v>0.0737238560782114</v>
      </c>
      <c r="L81" s="56" t="n">
        <f aca="false">+K81</f>
        <v>0.0737238560782114</v>
      </c>
      <c r="M81" s="56" t="n">
        <f aca="false">+L81</f>
        <v>0.0737238560782114</v>
      </c>
      <c r="N81" s="56" t="n">
        <f aca="false">+M81</f>
        <v>0.0737238560782114</v>
      </c>
    </row>
    <row r="82" customFormat="false" ht="14.25" hidden="false" customHeight="false" outlineLevel="0" collapsed="false">
      <c r="A82" s="52" t="str">
        <f aca="false"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customFormat="false" ht="14.25" hidden="false" customHeight="false" outlineLevel="0" collapsed="false">
      <c r="A83" s="11" t="s">
        <v>148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4" t="s">
        <v>140</v>
      </c>
      <c r="C84" s="50" t="n">
        <f aca="false">+IFERROR(C83/B83-1,"nm")</f>
        <v>0.234104988588197</v>
      </c>
      <c r="D84" s="50" t="n">
        <f aca="false">+IFERROR(D83/C83-1,"nm")</f>
        <v>0.119418758256275</v>
      </c>
      <c r="E84" s="50" t="n">
        <f aca="false">+IFERROR(E83/D83-1,"nm")</f>
        <v>0.21170639603493</v>
      </c>
      <c r="F84" s="50" t="n">
        <f aca="false">+IFERROR(F83/E83-1,"nm")</f>
        <v>0.209193611219322</v>
      </c>
      <c r="G84" s="50" t="n">
        <f aca="false">+IFERROR(G83/F83-1,"nm")</f>
        <v>0.0758698453608246</v>
      </c>
      <c r="H84" s="50" t="n">
        <f aca="false">+IFERROR(H83/G83-1,"nm")</f>
        <v>0.241203773019913</v>
      </c>
      <c r="I84" s="50" t="n">
        <f aca="false">+IFERROR(I83/H83-1,"nm")</f>
        <v>-0.0896260554885404</v>
      </c>
      <c r="J84" s="50" t="n">
        <f aca="false">+IFERROR(J83/I83-1,"nm")</f>
        <v>0</v>
      </c>
      <c r="K84" s="50" t="n">
        <f aca="false">+IFERROR(K83/J83-1,"nm")</f>
        <v>0</v>
      </c>
      <c r="L84" s="50" t="n">
        <f aca="false">+IFERROR(L83/K83-1,"nm")</f>
        <v>0</v>
      </c>
      <c r="M84" s="50" t="n">
        <f aca="false">+IFERROR(M83/L83-1,"nm")</f>
        <v>0</v>
      </c>
      <c r="N84" s="50" t="n">
        <f aca="false">+IFERROR(N83/M83-1,"nm")</f>
        <v>0</v>
      </c>
    </row>
    <row r="85" customFormat="false" ht="14.25" hidden="false" customHeight="false" outlineLevel="0" collapsed="false">
      <c r="A85" s="55" t="s">
        <v>112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4" t="s">
        <v>140</v>
      </c>
      <c r="C86" s="50" t="n">
        <f aca="false">+IFERROR(C85/B85-1,"nm")</f>
        <v>0.289186507936508</v>
      </c>
      <c r="D86" s="50" t="n">
        <f aca="false">+IFERROR(D85/C85-1,"nm")</f>
        <v>0.123509041939207</v>
      </c>
      <c r="E86" s="50" t="n">
        <f aca="false">+IFERROR(E85/D85-1,"nm")</f>
        <v>0.197260273972603</v>
      </c>
      <c r="F86" s="50" t="n">
        <f aca="false">+IFERROR(F85/E85-1,"nm")</f>
        <v>0.219107551487414</v>
      </c>
      <c r="G86" s="50" t="n">
        <f aca="false">+IFERROR(G85/F85-1,"nm")</f>
        <v>0.0875175973721258</v>
      </c>
      <c r="H86" s="50" t="n">
        <f aca="false">+IFERROR(H85/G85-1,"nm")</f>
        <v>0.240129449838188</v>
      </c>
      <c r="I86" s="50" t="n">
        <f aca="false">+IFERROR(I85/H85-1,"nm")</f>
        <v>-0.0577592205984691</v>
      </c>
      <c r="J86" s="50" t="n">
        <f aca="false">+J87+J88</f>
        <v>0</v>
      </c>
      <c r="K86" s="50" t="n">
        <f aca="false">+K87+K88</f>
        <v>0</v>
      </c>
      <c r="L86" s="50" t="n">
        <f aca="false">+L87+L88</f>
        <v>0</v>
      </c>
      <c r="M86" s="50" t="n">
        <f aca="false">+M87+M88</f>
        <v>0</v>
      </c>
      <c r="N86" s="50" t="n">
        <f aca="false">+N87+N88</f>
        <v>0</v>
      </c>
    </row>
    <row r="87" customFormat="false" ht="14.25" hidden="false" customHeight="false" outlineLevel="0" collapsed="false">
      <c r="A87" s="54" t="s">
        <v>149</v>
      </c>
      <c r="B87" s="50" t="n">
        <f aca="false">+Historicals!B192</f>
        <v>0.28</v>
      </c>
      <c r="C87" s="50" t="n">
        <f aca="false">+Historicals!C192</f>
        <v>0.33</v>
      </c>
      <c r="D87" s="50" t="n">
        <f aca="false">+Historicals!D192</f>
        <v>0.18</v>
      </c>
      <c r="E87" s="50" t="n">
        <f aca="false">+Historicals!E192</f>
        <v>0.16</v>
      </c>
      <c r="F87" s="50" t="n">
        <f aca="false">+Historicals!F192</f>
        <v>0.25</v>
      </c>
      <c r="G87" s="50" t="n">
        <f aca="false">+Historicals!G192</f>
        <v>0.12</v>
      </c>
      <c r="H87" s="50" t="n">
        <f aca="false">+Historicals!H192</f>
        <v>0.19</v>
      </c>
      <c r="I87" s="50" t="n">
        <f aca="false">+Historicals!I192</f>
        <v>-0.1</v>
      </c>
      <c r="J87" s="56" t="n">
        <v>0</v>
      </c>
      <c r="K87" s="56" t="n">
        <f aca="false">+J87</f>
        <v>0</v>
      </c>
      <c r="L87" s="56" t="n">
        <f aca="false">+K87</f>
        <v>0</v>
      </c>
      <c r="M87" s="56" t="n">
        <f aca="false">+L87</f>
        <v>0</v>
      </c>
      <c r="N87" s="56" t="n">
        <f aca="false">+M87</f>
        <v>0</v>
      </c>
    </row>
    <row r="88" customFormat="false" ht="14.25" hidden="false" customHeight="false" outlineLevel="0" collapsed="false">
      <c r="A88" s="54" t="s">
        <v>150</v>
      </c>
      <c r="C88" s="50" t="n">
        <f aca="false">+IFERROR(C86-C87,"nm")</f>
        <v>-0.0408134920634921</v>
      </c>
      <c r="D88" s="50" t="n">
        <f aca="false">+IFERROR(D86-D87,"nm")</f>
        <v>-0.0564909580607927</v>
      </c>
      <c r="E88" s="50" t="n">
        <f aca="false">+IFERROR(E86-E87,"nm")</f>
        <v>0.0372602739726028</v>
      </c>
      <c r="F88" s="50" t="n">
        <f aca="false">+IFERROR(F86-F87,"nm")</f>
        <v>-0.0308924485125859</v>
      </c>
      <c r="G88" s="50" t="n">
        <f aca="false">+IFERROR(G86-G87,"nm")</f>
        <v>-0.0324824026278742</v>
      </c>
      <c r="H88" s="50" t="n">
        <f aca="false">+IFERROR(H86-H87,"nm")</f>
        <v>0.0501294498381876</v>
      </c>
      <c r="I88" s="50" t="n">
        <f aca="false">+IFERROR(I86-I87,"nm")</f>
        <v>0.042240779401531</v>
      </c>
      <c r="J88" s="56" t="n">
        <v>0</v>
      </c>
      <c r="K88" s="56" t="n">
        <f aca="false">+J88</f>
        <v>0</v>
      </c>
      <c r="L88" s="56" t="n">
        <f aca="false">+K88</f>
        <v>0</v>
      </c>
      <c r="M88" s="56" t="n">
        <f aca="false">+L88</f>
        <v>0</v>
      </c>
      <c r="N88" s="56" t="n">
        <f aca="false">+M88</f>
        <v>0</v>
      </c>
    </row>
    <row r="89" customFormat="false" ht="14.25" hidden="false" customHeight="false" outlineLevel="0" collapsed="false">
      <c r="A89" s="55" t="s">
        <v>113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4" t="s">
        <v>140</v>
      </c>
      <c r="C90" s="50" t="n">
        <f aca="false">+IFERROR(C89/B89-1,"nm")</f>
        <v>0.14054054054054</v>
      </c>
      <c r="D90" s="50" t="n">
        <f aca="false">+IFERROR(D89/C89-1,"nm")</f>
        <v>0.126066350710901</v>
      </c>
      <c r="E90" s="50" t="n">
        <f aca="false">+IFERROR(E89/D89-1,"nm")</f>
        <v>0.269360269360269</v>
      </c>
      <c r="F90" s="50" t="n">
        <f aca="false">+IFERROR(F89/E89-1,"nm")</f>
        <v>0.19893899204244</v>
      </c>
      <c r="G90" s="50" t="n">
        <f aca="false">+IFERROR(G89/F89-1,"nm")</f>
        <v>0.0486725663716814</v>
      </c>
      <c r="H90" s="50" t="n">
        <f aca="false">+IFERROR(H89/G89-1,"nm")</f>
        <v>0.237869198312236</v>
      </c>
      <c r="I90" s="50" t="n">
        <f aca="false">+IFERROR(I89/H89-1,"nm")</f>
        <v>-0.174265019173413</v>
      </c>
      <c r="J90" s="50" t="n">
        <f aca="false">+J91+J92</f>
        <v>0</v>
      </c>
      <c r="K90" s="50" t="n">
        <f aca="false">+K91+K92</f>
        <v>0</v>
      </c>
      <c r="L90" s="50" t="n">
        <f aca="false">+L91+L92</f>
        <v>0</v>
      </c>
      <c r="M90" s="50" t="n">
        <f aca="false">+M91+M92</f>
        <v>0</v>
      </c>
      <c r="N90" s="50" t="n">
        <f aca="false">+N91+N92</f>
        <v>0</v>
      </c>
    </row>
    <row r="91" customFormat="false" ht="14.25" hidden="false" customHeight="false" outlineLevel="0" collapsed="false">
      <c r="A91" s="54" t="s">
        <v>149</v>
      </c>
      <c r="B91" s="50" t="n">
        <f aca="false">+Historicals!B193</f>
        <v>0.07</v>
      </c>
      <c r="C91" s="50" t="n">
        <f aca="false">+Historicals!C193</f>
        <v>0.17</v>
      </c>
      <c r="D91" s="50" t="n">
        <f aca="false">+Historicals!D193</f>
        <v>0.18</v>
      </c>
      <c r="E91" s="50" t="n">
        <f aca="false">+Historicals!E193</f>
        <v>0.23</v>
      </c>
      <c r="F91" s="50" t="n">
        <f aca="false">+Historicals!F193</f>
        <v>0.23</v>
      </c>
      <c r="G91" s="50" t="n">
        <f aca="false">+Historicals!G193</f>
        <v>0.08</v>
      </c>
      <c r="H91" s="50" t="n">
        <f aca="false">+Historicals!H193</f>
        <v>0.19</v>
      </c>
      <c r="I91" s="50" t="n">
        <f aca="false">+Historicals!I193</f>
        <v>-0.21</v>
      </c>
      <c r="J91" s="56" t="n">
        <v>0</v>
      </c>
      <c r="K91" s="56" t="n">
        <f aca="false">+J91</f>
        <v>0</v>
      </c>
      <c r="L91" s="56" t="n">
        <f aca="false">+K91</f>
        <v>0</v>
      </c>
      <c r="M91" s="56" t="n">
        <f aca="false">+L91</f>
        <v>0</v>
      </c>
      <c r="N91" s="56" t="n">
        <f aca="false">+M91</f>
        <v>0</v>
      </c>
    </row>
    <row r="92" customFormat="false" ht="14.25" hidden="false" customHeight="false" outlineLevel="0" collapsed="false">
      <c r="A92" s="54" t="s">
        <v>150</v>
      </c>
      <c r="C92" s="50" t="n">
        <f aca="false">+IFERROR(C90-C91,"nm")</f>
        <v>-0.0294594594594596</v>
      </c>
      <c r="D92" s="50" t="n">
        <f aca="false">+IFERROR(D90-D91,"nm")</f>
        <v>-0.0539336492890994</v>
      </c>
      <c r="E92" s="50" t="n">
        <f aca="false">+IFERROR(E90-E91,"nm")</f>
        <v>0.0393602693602695</v>
      </c>
      <c r="F92" s="50" t="n">
        <f aca="false">+IFERROR(F90-F91,"nm")</f>
        <v>-0.0310610079575598</v>
      </c>
      <c r="G92" s="50" t="n">
        <f aca="false">+IFERROR(G90-G91,"nm")</f>
        <v>-0.0313274336283186</v>
      </c>
      <c r="H92" s="50" t="n">
        <f aca="false">+IFERROR(H90-H91,"nm")</f>
        <v>0.0478691983122363</v>
      </c>
      <c r="I92" s="50" t="n">
        <f aca="false">+IFERROR(I90-I91,"nm")</f>
        <v>0.0357349808265871</v>
      </c>
      <c r="J92" s="56" t="n">
        <v>0</v>
      </c>
      <c r="K92" s="56" t="n">
        <f aca="false">+J92</f>
        <v>0</v>
      </c>
      <c r="L92" s="56" t="n">
        <f aca="false">+K92</f>
        <v>0</v>
      </c>
      <c r="M92" s="56" t="n">
        <f aca="false">+L92</f>
        <v>0</v>
      </c>
      <c r="N92" s="56" t="n">
        <f aca="false">+M92</f>
        <v>0</v>
      </c>
    </row>
    <row r="93" customFormat="false" ht="14.25" hidden="false" customHeight="false" outlineLevel="0" collapsed="false">
      <c r="A93" s="55" t="s">
        <v>114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4" t="s">
        <v>140</v>
      </c>
      <c r="C94" s="50" t="n">
        <f aca="false">+IFERROR(C93/B93-1,"nm")</f>
        <v>0.0396825396825398</v>
      </c>
      <c r="D94" s="50" t="n">
        <f aca="false">+IFERROR(D93/C93-1,"nm")</f>
        <v>-0.0152671755725191</v>
      </c>
      <c r="E94" s="50" t="n">
        <f aca="false">+IFERROR(E93/D93-1,"nm")</f>
        <v>0.00775193798449614</v>
      </c>
      <c r="F94" s="50" t="n">
        <f aca="false">+IFERROR(F93/E93-1,"nm")</f>
        <v>0.0615384615384615</v>
      </c>
      <c r="G94" s="50" t="n">
        <f aca="false">+IFERROR(G93/F93-1,"nm")</f>
        <v>0.0724637681159421</v>
      </c>
      <c r="H94" s="50" t="n">
        <f aca="false">+IFERROR(H93/G93-1,"nm")</f>
        <v>0.317567567567568</v>
      </c>
      <c r="I94" s="50" t="n">
        <f aca="false">+IFERROR(I93/H93-1,"nm")</f>
        <v>-0.0102564102564102</v>
      </c>
      <c r="J94" s="50" t="n">
        <f aca="false">+J95+J96</f>
        <v>0</v>
      </c>
      <c r="K94" s="50" t="n">
        <f aca="false">+K95+K96</f>
        <v>0</v>
      </c>
      <c r="L94" s="50" t="n">
        <f aca="false">+L95+L96</f>
        <v>0</v>
      </c>
      <c r="M94" s="50" t="n">
        <f aca="false">+M95+M96</f>
        <v>0</v>
      </c>
      <c r="N94" s="50" t="n">
        <f aca="false">+N95+N96</f>
        <v>0</v>
      </c>
    </row>
    <row r="95" customFormat="false" ht="14.25" hidden="false" customHeight="false" outlineLevel="0" collapsed="false">
      <c r="A95" s="54" t="s">
        <v>149</v>
      </c>
      <c r="B95" s="50" t="n">
        <f aca="false">+Historicals!B194</f>
        <v>0.01</v>
      </c>
      <c r="C95" s="50" t="n">
        <f aca="false">+Historicals!C194</f>
        <v>0.07</v>
      </c>
      <c r="D95" s="50" t="n">
        <f aca="false">+Historicals!D194</f>
        <v>0.03</v>
      </c>
      <c r="E95" s="50" t="n">
        <f aca="false">+Historicals!E194</f>
        <v>-0.01</v>
      </c>
      <c r="F95" s="50" t="n">
        <f aca="false">+Historicals!F194</f>
        <v>0.08</v>
      </c>
      <c r="G95" s="50" t="n">
        <f aca="false">+Historicals!G194</f>
        <v>0.11</v>
      </c>
      <c r="H95" s="50" t="n">
        <f aca="false">+Historicals!H194</f>
        <v>0.26</v>
      </c>
      <c r="I95" s="50" t="n">
        <f aca="false">+Historicals!I194</f>
        <v>-0.06</v>
      </c>
      <c r="J95" s="56" t="n">
        <v>0</v>
      </c>
      <c r="K95" s="56" t="n">
        <f aca="false">+J95</f>
        <v>0</v>
      </c>
      <c r="L95" s="56" t="n">
        <f aca="false">+K95</f>
        <v>0</v>
      </c>
      <c r="M95" s="56" t="n">
        <f aca="false">+L95</f>
        <v>0</v>
      </c>
      <c r="N95" s="56" t="n">
        <f aca="false">+M95</f>
        <v>0</v>
      </c>
    </row>
    <row r="96" customFormat="false" ht="14.25" hidden="false" customHeight="false" outlineLevel="0" collapsed="false">
      <c r="A96" s="54" t="s">
        <v>150</v>
      </c>
      <c r="C96" s="50" t="n">
        <f aca="false">+IFERROR(C94-C95,"nm")</f>
        <v>-0.0303174603174602</v>
      </c>
      <c r="D96" s="50" t="n">
        <f aca="false">+IFERROR(D94-D95,"nm")</f>
        <v>-0.0452671755725191</v>
      </c>
      <c r="E96" s="50" t="n">
        <f aca="false">+IFERROR(E94-E95,"nm")</f>
        <v>0.0177519379844961</v>
      </c>
      <c r="F96" s="50" t="n">
        <f aca="false">+IFERROR(F94-F95,"nm")</f>
        <v>-0.0184615384615385</v>
      </c>
      <c r="G96" s="50" t="n">
        <f aca="false">+IFERROR(G94-G95,"nm")</f>
        <v>-0.0375362318840579</v>
      </c>
      <c r="H96" s="50" t="n">
        <f aca="false">+IFERROR(H94-H95,"nm")</f>
        <v>0.0575675675675675</v>
      </c>
      <c r="I96" s="50" t="n">
        <f aca="false">+IFERROR(I94-I95,"nm")</f>
        <v>0.0497435897435898</v>
      </c>
      <c r="J96" s="56" t="n">
        <v>0</v>
      </c>
      <c r="K96" s="56" t="n">
        <f aca="false">+J96</f>
        <v>0</v>
      </c>
      <c r="L96" s="56" t="n">
        <f aca="false">+K96</f>
        <v>0</v>
      </c>
      <c r="M96" s="56" t="n">
        <f aca="false">+L96</f>
        <v>0</v>
      </c>
      <c r="N96" s="56" t="n">
        <f aca="false">+M96</f>
        <v>0</v>
      </c>
    </row>
    <row r="97" customFormat="false" ht="14.25" hidden="false" customHeight="false" outlineLevel="0" collapsed="false">
      <c r="A97" s="11" t="s">
        <v>141</v>
      </c>
      <c r="B97" s="57" t="n">
        <f aca="false">+B104+B100</f>
        <v>1039</v>
      </c>
      <c r="C97" s="57" t="n">
        <f aca="false">+C104+C100</f>
        <v>1420</v>
      </c>
      <c r="D97" s="57" t="n">
        <f aca="false">+D104+D100</f>
        <v>1561</v>
      </c>
      <c r="E97" s="57" t="n">
        <f aca="false">+E104+E100</f>
        <v>1863</v>
      </c>
      <c r="F97" s="57" t="n">
        <f aca="false">+F104+F100</f>
        <v>2426</v>
      </c>
      <c r="G97" s="57" t="n">
        <f aca="false">+G104+G100</f>
        <v>2534</v>
      </c>
      <c r="H97" s="57" t="n">
        <f aca="false">+H104+H100</f>
        <v>3289</v>
      </c>
      <c r="I97" s="57" t="n">
        <f aca="false">+I104+I100</f>
        <v>2406</v>
      </c>
      <c r="J97" s="57" t="n">
        <f aca="false">+J83*J99</f>
        <v>2406</v>
      </c>
      <c r="K97" s="57" t="n">
        <f aca="false">+K83*K99</f>
        <v>2406</v>
      </c>
      <c r="L97" s="57" t="n">
        <f aca="false">+L83*L99</f>
        <v>2406</v>
      </c>
      <c r="M97" s="57" t="n">
        <f aca="false">+M83*M99</f>
        <v>2406</v>
      </c>
      <c r="N97" s="57" t="n">
        <f aca="false">+N83*N99</f>
        <v>2406</v>
      </c>
    </row>
    <row r="98" customFormat="false" ht="14.25" hidden="false" customHeight="false" outlineLevel="0" collapsed="false">
      <c r="A98" s="49" t="s">
        <v>140</v>
      </c>
      <c r="C98" s="50" t="n">
        <f aca="false">+IFERROR(C97/B97-1,"nm")</f>
        <v>0.36669874879692</v>
      </c>
      <c r="D98" s="50" t="n">
        <f aca="false">+IFERROR(D97/C97-1,"nm")</f>
        <v>0.0992957746478873</v>
      </c>
      <c r="E98" s="50" t="n">
        <f aca="false">+IFERROR(E97/D97-1,"nm")</f>
        <v>0.193465727098014</v>
      </c>
      <c r="F98" s="50" t="n">
        <f aca="false">+IFERROR(F97/E97-1,"nm")</f>
        <v>0.302200751476114</v>
      </c>
      <c r="G98" s="50" t="n">
        <f aca="false">+IFERROR(G97/F97-1,"nm")</f>
        <v>0.0445177246496291</v>
      </c>
      <c r="H98" s="50" t="n">
        <f aca="false">+IFERROR(H97/G97-1,"nm")</f>
        <v>0.297947908445146</v>
      </c>
      <c r="I98" s="50" t="n">
        <f aca="false">+IFERROR(I97/H97-1,"nm")</f>
        <v>-0.268470659775008</v>
      </c>
      <c r="J98" s="50" t="n">
        <f aca="false">+IFERROR(J97/I97-1,"nm")</f>
        <v>0</v>
      </c>
      <c r="K98" s="50" t="n">
        <f aca="false">+IFERROR(K97/J97-1,"nm")</f>
        <v>0</v>
      </c>
      <c r="L98" s="50" t="n">
        <f aca="false">+IFERROR(L97/K97-1,"nm")</f>
        <v>0</v>
      </c>
      <c r="M98" s="50" t="n">
        <f aca="false">+IFERROR(M97/L97-1,"nm")</f>
        <v>0</v>
      </c>
      <c r="N98" s="50" t="n">
        <f aca="false">+IFERROR(N97/M97-1,"nm")</f>
        <v>0</v>
      </c>
    </row>
    <row r="99" customFormat="false" ht="14.25" hidden="false" customHeight="false" outlineLevel="0" collapsed="false">
      <c r="A99" s="49" t="s">
        <v>142</v>
      </c>
      <c r="B99" s="50" t="n">
        <f aca="false">+IFERROR(B97/B$83,"nm")</f>
        <v>0.338767525268993</v>
      </c>
      <c r="C99" s="50" t="n">
        <f aca="false">+IFERROR(C97/C$83,"nm")</f>
        <v>0.375165125495377</v>
      </c>
      <c r="D99" s="50" t="n">
        <f aca="false">+IFERROR(D97/D$83,"nm")</f>
        <v>0.368421052631579</v>
      </c>
      <c r="E99" s="50" t="n">
        <f aca="false">+IFERROR(E97/E$83,"nm")</f>
        <v>0.362874951305025</v>
      </c>
      <c r="F99" s="50" t="n">
        <f aca="false">+IFERROR(F97/F$83,"nm")</f>
        <v>0.390786082474227</v>
      </c>
      <c r="G99" s="50" t="n">
        <f aca="false">+IFERROR(G97/G$83,"nm")</f>
        <v>0.379398113490043</v>
      </c>
      <c r="H99" s="50" t="n">
        <f aca="false">+IFERROR(H97/H$83,"nm")</f>
        <v>0.396743063932449</v>
      </c>
      <c r="I99" s="50" t="n">
        <f aca="false">+IFERROR(I97/I$83,"nm")</f>
        <v>0.318802173048894</v>
      </c>
      <c r="J99" s="56" t="n">
        <f aca="false">+I99</f>
        <v>0.318802173048894</v>
      </c>
      <c r="K99" s="56" t="n">
        <f aca="false">+J99</f>
        <v>0.318802173048894</v>
      </c>
      <c r="L99" s="56" t="n">
        <f aca="false">+K99</f>
        <v>0.318802173048894</v>
      </c>
      <c r="M99" s="56" t="n">
        <f aca="false">+L99</f>
        <v>0.318802173048894</v>
      </c>
      <c r="N99" s="56" t="n">
        <f aca="false">+M99</f>
        <v>0.318802173048894</v>
      </c>
    </row>
    <row r="100" customFormat="false" ht="14.25" hidden="false" customHeight="false" outlineLevel="0" collapsed="false">
      <c r="A100" s="11" t="s">
        <v>143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7" t="n">
        <f aca="false">+J103*J110</f>
        <v>41</v>
      </c>
      <c r="K100" s="57" t="n">
        <f aca="false">+K103*K110</f>
        <v>41</v>
      </c>
      <c r="L100" s="57" t="n">
        <f aca="false">+L103*L110</f>
        <v>41</v>
      </c>
      <c r="M100" s="57" t="n">
        <f aca="false">+M103*M110</f>
        <v>41</v>
      </c>
      <c r="N100" s="57" t="n">
        <f aca="false">+N103*N110</f>
        <v>41</v>
      </c>
    </row>
    <row r="101" customFormat="false" ht="14.25" hidden="false" customHeight="false" outlineLevel="0" collapsed="false">
      <c r="A101" s="49" t="s">
        <v>140</v>
      </c>
      <c r="C101" s="50" t="n">
        <f aca="false">+IFERROR(C100/B100-1,"nm")</f>
        <v>0.0434782608695652</v>
      </c>
      <c r="D101" s="50" t="n">
        <f aca="false">+IFERROR(D100/C100-1,"nm")</f>
        <v>0.125</v>
      </c>
      <c r="E101" s="50" t="n">
        <f aca="false">+IFERROR(E100/D100-1,"nm")</f>
        <v>0.037037037037037</v>
      </c>
      <c r="F101" s="50" t="n">
        <f aca="false">+IFERROR(F100/E100-1,"nm")</f>
        <v>-0.107142857142857</v>
      </c>
      <c r="G101" s="50" t="n">
        <f aca="false">+IFERROR(G100/F100-1,"nm")</f>
        <v>-0.12</v>
      </c>
      <c r="H101" s="50" t="n">
        <f aca="false">+IFERROR(H100/G100-1,"nm")</f>
        <v>0.0454545454545454</v>
      </c>
      <c r="I101" s="50" t="n">
        <f aca="false">+IFERROR(I100/H100-1,"nm")</f>
        <v>-0.108695652173913</v>
      </c>
      <c r="J101" s="50" t="n">
        <f aca="false">+IFERROR(J100/I100-1,"nm")</f>
        <v>0</v>
      </c>
      <c r="K101" s="50" t="n">
        <f aca="false">+IFERROR(K100/J100-1,"nm")</f>
        <v>0</v>
      </c>
      <c r="L101" s="50" t="n">
        <f aca="false">+IFERROR(L100/K100-1,"nm")</f>
        <v>0</v>
      </c>
      <c r="M101" s="50" t="n">
        <f aca="false">+IFERROR(M100/L100-1,"nm")</f>
        <v>0</v>
      </c>
      <c r="N101" s="50" t="n">
        <f aca="false">+IFERROR(N100/M100-1,"nm")</f>
        <v>0</v>
      </c>
    </row>
    <row r="102" customFormat="false" ht="14.25" hidden="false" customHeight="false" outlineLevel="0" collapsed="false">
      <c r="A102" s="49" t="s">
        <v>144</v>
      </c>
      <c r="B102" s="50" t="n">
        <f aca="false">+IFERROR(B100/B$83,"nm")</f>
        <v>0.0149983697424193</v>
      </c>
      <c r="C102" s="50" t="n">
        <f aca="false">+IFERROR(C100/C$83,"nm")</f>
        <v>0.0126816380449141</v>
      </c>
      <c r="D102" s="50" t="n">
        <f aca="false">+IFERROR(D100/D$83,"nm")</f>
        <v>0.0127448666509323</v>
      </c>
      <c r="E102" s="50" t="n">
        <f aca="false">+IFERROR(E100/E$83,"nm")</f>
        <v>0.0109076743280094</v>
      </c>
      <c r="F102" s="50" t="n">
        <f aca="false">+IFERROR(F100/F$83,"nm")</f>
        <v>0.00805412371134021</v>
      </c>
      <c r="G102" s="50" t="n">
        <f aca="false">+IFERROR(G100/G$83,"nm")</f>
        <v>0.00658781254678844</v>
      </c>
      <c r="H102" s="50" t="n">
        <f aca="false">+IFERROR(H100/H$83,"nm")</f>
        <v>0.00554885404101327</v>
      </c>
      <c r="I102" s="50" t="n">
        <f aca="false">+IFERROR(I100/I$83,"nm")</f>
        <v>0.00543262223400027</v>
      </c>
      <c r="J102" s="50" t="n">
        <f aca="false">+IFERROR(J100/J$21,"nm")</f>
        <v>0.00223396719882308</v>
      </c>
      <c r="K102" s="50" t="n">
        <f aca="false">+IFERROR(K100/K$21,"nm")</f>
        <v>0.00223396719882308</v>
      </c>
      <c r="L102" s="50" t="n">
        <f aca="false">+IFERROR(L100/L$21,"nm")</f>
        <v>0.00223396719882308</v>
      </c>
      <c r="M102" s="50" t="n">
        <f aca="false">+IFERROR(M100/M$21,"nm")</f>
        <v>0.00223396719882308</v>
      </c>
      <c r="N102" s="50" t="n">
        <f aca="false">+IFERROR(N100/N$21,"nm")</f>
        <v>0.00223396719882308</v>
      </c>
    </row>
    <row r="103" customFormat="false" ht="14.25" hidden="false" customHeight="false" outlineLevel="0" collapsed="false">
      <c r="A103" s="49" t="s">
        <v>151</v>
      </c>
      <c r="B103" s="50" t="n">
        <f aca="false">+IFERROR(B100/B110,"nm")</f>
        <v>0.181102362204724</v>
      </c>
      <c r="C103" s="50" t="n">
        <f aca="false">+IFERROR(C100/C110,"nm")</f>
        <v>0.205128205128205</v>
      </c>
      <c r="D103" s="50" t="n">
        <f aca="false">+IFERROR(D100/D110,"nm")</f>
        <v>0.24</v>
      </c>
      <c r="E103" s="50" t="n">
        <f aca="false">+IFERROR(E100/E110,"nm")</f>
        <v>0.21875</v>
      </c>
      <c r="F103" s="50" t="n">
        <f aca="false">+IFERROR(F100/F110,"nm")</f>
        <v>0.210970464135021</v>
      </c>
      <c r="G103" s="50" t="n">
        <f aca="false">+IFERROR(G100/G110,"nm")</f>
        <v>0.205607476635514</v>
      </c>
      <c r="H103" s="50" t="n">
        <f aca="false">+IFERROR(H100/H110,"nm")</f>
        <v>0.159722222222222</v>
      </c>
      <c r="I103" s="50" t="n">
        <f aca="false">+IFERROR(I100/I110,"nm")</f>
        <v>0.135313531353135</v>
      </c>
      <c r="J103" s="56" t="n">
        <f aca="false">+I103</f>
        <v>0.135313531353135</v>
      </c>
      <c r="K103" s="56" t="n">
        <f aca="false">+J103</f>
        <v>0.135313531353135</v>
      </c>
      <c r="L103" s="56" t="n">
        <f aca="false">+K103</f>
        <v>0.135313531353135</v>
      </c>
      <c r="M103" s="56" t="n">
        <f aca="false">+L103</f>
        <v>0.135313531353135</v>
      </c>
      <c r="N103" s="56" t="n">
        <f aca="false">+M103</f>
        <v>0.135313531353135</v>
      </c>
    </row>
    <row r="104" customFormat="false" ht="14.25" hidden="false" customHeight="false" outlineLevel="0" collapsed="false">
      <c r="A104" s="11" t="s">
        <v>145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9" t="s">
        <v>140</v>
      </c>
      <c r="C105" s="50" t="n">
        <f aca="false">+IFERROR(C104/B104-1,"nm")</f>
        <v>0.381671701913394</v>
      </c>
      <c r="D105" s="50" t="n">
        <f aca="false">+IFERROR(D104/C104-1,"nm")</f>
        <v>0.0983965014577259</v>
      </c>
      <c r="E105" s="50" t="n">
        <f aca="false">+IFERROR(E104/D104-1,"nm")</f>
        <v>0.19907100199071</v>
      </c>
      <c r="F105" s="50" t="n">
        <f aca="false">+IFERROR(F104/E104-1,"nm")</f>
        <v>0.314886552296624</v>
      </c>
      <c r="G105" s="50" t="n">
        <f aca="false">+IFERROR(G104/F104-1,"nm")</f>
        <v>0.047979797979798</v>
      </c>
      <c r="H105" s="50" t="n">
        <f aca="false">+IFERROR(H104/G104-1,"nm")</f>
        <v>0.302409638554217</v>
      </c>
      <c r="I105" s="50" t="n">
        <f aca="false">+IFERROR(I104/H104-1,"nm")</f>
        <v>-0.270736971939562</v>
      </c>
      <c r="J105" s="50" t="n">
        <f aca="false">+IFERROR(J104/I104-1,"nm")</f>
        <v>0</v>
      </c>
      <c r="K105" s="50" t="n">
        <f aca="false">+IFERROR(K104/J104-1,"nm")</f>
        <v>0</v>
      </c>
      <c r="L105" s="50" t="n">
        <f aca="false">+IFERROR(L104/K104-1,"nm")</f>
        <v>0</v>
      </c>
      <c r="M105" s="50" t="n">
        <f aca="false">+IFERROR(M104/L104-1,"nm")</f>
        <v>0</v>
      </c>
      <c r="N105" s="50" t="n">
        <f aca="false">+IFERROR(N104/M104-1,"nm")</f>
        <v>0</v>
      </c>
    </row>
    <row r="106" customFormat="false" ht="14.25" hidden="false" customHeight="false" outlineLevel="0" collapsed="false">
      <c r="A106" s="49" t="s">
        <v>142</v>
      </c>
      <c r="B106" s="50" t="n">
        <f aca="false">+IFERROR(B104/B$83,"nm")</f>
        <v>0.323769155526573</v>
      </c>
      <c r="C106" s="50" t="n">
        <f aca="false">+IFERROR(C104/C$83,"nm")</f>
        <v>0.362483487450462</v>
      </c>
      <c r="D106" s="50" t="n">
        <f aca="false">+IFERROR(D104/D$83,"nm")</f>
        <v>0.355676185980647</v>
      </c>
      <c r="E106" s="50" t="n">
        <f aca="false">+IFERROR(E104/E$83,"nm")</f>
        <v>0.351967276977016</v>
      </c>
      <c r="F106" s="50" t="n">
        <f aca="false">+IFERROR(F104/F$83,"nm")</f>
        <v>0.382731958762887</v>
      </c>
      <c r="G106" s="50" t="n">
        <f aca="false">+IFERROR(G104/G$83,"nm")</f>
        <v>0.372810300943255</v>
      </c>
      <c r="H106" s="50" t="n">
        <f aca="false">+IFERROR(H104/H$83,"nm")</f>
        <v>0.391194209891435</v>
      </c>
      <c r="I106" s="50" t="n">
        <f aca="false">+IFERROR(I104/I$83,"nm")</f>
        <v>0.313369550814893</v>
      </c>
      <c r="J106" s="58" t="n">
        <f aca="false">+IFERROR(J104/J$21,"nm")</f>
        <v>0.128861766468697</v>
      </c>
      <c r="K106" s="58" t="n">
        <f aca="false">+IFERROR(K104/K$21,"nm")</f>
        <v>0.128861766468697</v>
      </c>
      <c r="L106" s="58" t="n">
        <f aca="false">+IFERROR(L104/L$21,"nm")</f>
        <v>0.128861766468697</v>
      </c>
      <c r="M106" s="58" t="n">
        <f aca="false">+IFERROR(M104/M$21,"nm")</f>
        <v>0.128861766468697</v>
      </c>
      <c r="N106" s="58" t="n">
        <f aca="false">+IFERROR(N104/N$21,"nm")</f>
        <v>0.128861766468697</v>
      </c>
    </row>
    <row r="107" customFormat="false" ht="14.25" hidden="false" customHeight="false" outlineLevel="0" collapsed="false">
      <c r="A107" s="11" t="s">
        <v>146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7" t="n">
        <f aca="false">+J83*J109</f>
        <v>78</v>
      </c>
      <c r="K107" s="57" t="n">
        <f aca="false">+K83*K109</f>
        <v>78</v>
      </c>
      <c r="L107" s="57" t="n">
        <f aca="false">+L83*L109</f>
        <v>78</v>
      </c>
      <c r="M107" s="57" t="n">
        <f aca="false">+M83*M109</f>
        <v>78</v>
      </c>
      <c r="N107" s="57" t="n">
        <f aca="false">+N83*N109</f>
        <v>78</v>
      </c>
    </row>
    <row r="108" customFormat="false" ht="14.25" hidden="false" customHeight="false" outlineLevel="0" collapsed="false">
      <c r="A108" s="49" t="s">
        <v>140</v>
      </c>
      <c r="C108" s="50" t="n">
        <f aca="false">+IFERROR(C107/B107-1,"nm")</f>
        <v>-0.36231884057971</v>
      </c>
      <c r="D108" s="50" t="n">
        <f aca="false">+IFERROR(D107/C107-1,"nm")</f>
        <v>0.159090909090909</v>
      </c>
      <c r="E108" s="50" t="n">
        <f aca="false">+IFERROR(E107/D107-1,"nm")</f>
        <v>0.490196078431373</v>
      </c>
      <c r="F108" s="50" t="n">
        <f aca="false">+IFERROR(F107/E107-1,"nm")</f>
        <v>-0.355263157894737</v>
      </c>
      <c r="G108" s="50" t="n">
        <f aca="false">+IFERROR(G107/F107-1,"nm")</f>
        <v>-0.428571428571429</v>
      </c>
      <c r="H108" s="50" t="n">
        <f aca="false">+IFERROR(H107/G107-1,"nm")</f>
        <v>2.35714285714286</v>
      </c>
      <c r="I108" s="50" t="n">
        <f aca="false">+IFERROR(I107/H107-1,"nm")</f>
        <v>-0.170212765957447</v>
      </c>
      <c r="J108" s="50" t="n">
        <f aca="false">+IFERROR(J107/I107-1,"nm")</f>
        <v>0</v>
      </c>
      <c r="K108" s="50" t="n">
        <f aca="false">+IFERROR(K107/J107-1,"nm")</f>
        <v>0</v>
      </c>
      <c r="L108" s="50" t="n">
        <f aca="false">+IFERROR(L107/K107-1,"nm")</f>
        <v>0</v>
      </c>
      <c r="M108" s="50" t="n">
        <f aca="false">+IFERROR(M107/L107-1,"nm")</f>
        <v>0</v>
      </c>
      <c r="N108" s="50" t="n">
        <f aca="false">+IFERROR(N107/M107-1,"nm")</f>
        <v>0</v>
      </c>
    </row>
    <row r="109" customFormat="false" ht="14.25" hidden="false" customHeight="false" outlineLevel="0" collapsed="false">
      <c r="A109" s="49" t="s">
        <v>144</v>
      </c>
      <c r="B109" s="50" t="n">
        <f aca="false">+IFERROR(B107/B$83,"nm")</f>
        <v>0.022497554613629</v>
      </c>
      <c r="C109" s="50" t="n">
        <f aca="false">+IFERROR(C107/C$83,"nm")</f>
        <v>0.0116248348745046</v>
      </c>
      <c r="D109" s="50" t="n">
        <f aca="false">+IFERROR(D107/D$83,"nm")</f>
        <v>0.0120368185036582</v>
      </c>
      <c r="E109" s="50" t="n">
        <f aca="false">+IFERROR(E107/E$83,"nm")</f>
        <v>0.0148032723022984</v>
      </c>
      <c r="F109" s="50" t="n">
        <f aca="false">+IFERROR(F107/F$83,"nm")</f>
        <v>0.0078930412371134</v>
      </c>
      <c r="G109" s="50" t="n">
        <f aca="false">+IFERROR(G107/G$83,"nm")</f>
        <v>0.00419224434795628</v>
      </c>
      <c r="H109" s="50" t="n">
        <f aca="false">+IFERROR(H107/H$83,"nm")</f>
        <v>0.0113389626055489</v>
      </c>
      <c r="I109" s="50" t="n">
        <f aca="false">+IFERROR(I107/I$83,"nm")</f>
        <v>0.0103352325427322</v>
      </c>
      <c r="J109" s="56" t="n">
        <f aca="false">+I109</f>
        <v>0.0103352325427322</v>
      </c>
      <c r="K109" s="56" t="n">
        <f aca="false">+J109</f>
        <v>0.0103352325427322</v>
      </c>
      <c r="L109" s="56" t="n">
        <f aca="false">+K109</f>
        <v>0.0103352325427322</v>
      </c>
      <c r="M109" s="56" t="n">
        <f aca="false">+L109</f>
        <v>0.0103352325427322</v>
      </c>
      <c r="N109" s="56" t="n">
        <f aca="false">+M109</f>
        <v>0.0103352325427322</v>
      </c>
    </row>
    <row r="110" customFormat="false" ht="14.25" hidden="false" customHeight="false" outlineLevel="0" collapsed="false">
      <c r="A110" s="11" t="s">
        <v>147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7" t="n">
        <f aca="false">+J83*J112</f>
        <v>303</v>
      </c>
      <c r="K110" s="57" t="n">
        <f aca="false">+K83*K112</f>
        <v>303</v>
      </c>
      <c r="L110" s="57" t="n">
        <f aca="false">+L83*L112</f>
        <v>303</v>
      </c>
      <c r="M110" s="57" t="n">
        <f aca="false">+M83*M112</f>
        <v>303</v>
      </c>
      <c r="N110" s="57" t="n">
        <f aca="false">+N83*N112</f>
        <v>303</v>
      </c>
    </row>
    <row r="111" customFormat="false" ht="14.25" hidden="false" customHeight="false" outlineLevel="0" collapsed="false">
      <c r="A111" s="49" t="s">
        <v>140</v>
      </c>
      <c r="C111" s="50" t="n">
        <f aca="false">+IFERROR(C110/B110-1,"nm")</f>
        <v>-0.0787401574803149</v>
      </c>
      <c r="D111" s="50" t="n">
        <f aca="false">+IFERROR(D110/C110-1,"nm")</f>
        <v>-0.0384615384615384</v>
      </c>
      <c r="E111" s="50" t="n">
        <f aca="false">+IFERROR(E110/D110-1,"nm")</f>
        <v>0.137777777777778</v>
      </c>
      <c r="F111" s="50" t="n">
        <f aca="false">+IFERROR(F110/E110-1,"nm")</f>
        <v>-0.07421875</v>
      </c>
      <c r="G111" s="50" t="n">
        <f aca="false">+IFERROR(G110/F110-1,"nm")</f>
        <v>-0.0970464135021097</v>
      </c>
      <c r="H111" s="50" t="n">
        <f aca="false">+IFERROR(H110/G110-1,"nm")</f>
        <v>0.345794392523364</v>
      </c>
      <c r="I111" s="50" t="n">
        <f aca="false">+IFERROR(I110/H110-1,"nm")</f>
        <v>0.0520833333333333</v>
      </c>
      <c r="J111" s="50" t="n">
        <f aca="false">+J112+J113</f>
        <v>0.0401484033390751</v>
      </c>
      <c r="K111" s="50" t="n">
        <f aca="false">+K112+K113</f>
        <v>0.0401484033390751</v>
      </c>
      <c r="L111" s="50" t="n">
        <f aca="false">+L112+L113</f>
        <v>0.0401484033390751</v>
      </c>
      <c r="M111" s="50" t="n">
        <f aca="false">+M112+M113</f>
        <v>0.0401484033390751</v>
      </c>
      <c r="N111" s="50" t="n">
        <f aca="false">+N112+N113</f>
        <v>0.0401484033390751</v>
      </c>
    </row>
    <row r="112" customFormat="false" ht="14.25" hidden="false" customHeight="false" outlineLevel="0" collapsed="false">
      <c r="A112" s="49" t="s">
        <v>144</v>
      </c>
      <c r="B112" s="50" t="n">
        <f aca="false">+IFERROR(B110/B$83,"nm")</f>
        <v>0.0828170850994457</v>
      </c>
      <c r="C112" s="50" t="n">
        <f aca="false">+IFERROR(C110/C$83,"nm")</f>
        <v>0.0618229854689564</v>
      </c>
      <c r="D112" s="50" t="n">
        <f aca="false">+IFERROR(D110/D$83,"nm")</f>
        <v>0.0531036110455511</v>
      </c>
      <c r="E112" s="50" t="n">
        <f aca="false">+IFERROR(E110/E$83,"nm")</f>
        <v>0.0498636540708999</v>
      </c>
      <c r="F112" s="50" t="n">
        <f aca="false">+IFERROR(F110/F$83,"nm")</f>
        <v>0.0381765463917526</v>
      </c>
      <c r="G112" s="50" t="n">
        <f aca="false">+IFERROR(G110/G$83,"nm")</f>
        <v>0.0320407246593802</v>
      </c>
      <c r="H112" s="50" t="n">
        <f aca="false">+IFERROR(H110/H$83,"nm")</f>
        <v>0.0347406513872135</v>
      </c>
      <c r="I112" s="50" t="n">
        <f aca="false">+IFERROR(I110/I$83,"nm")</f>
        <v>0.0401484033390751</v>
      </c>
      <c r="J112" s="56" t="n">
        <f aca="false">+I112</f>
        <v>0.0401484033390751</v>
      </c>
      <c r="K112" s="56" t="n">
        <f aca="false">+J112</f>
        <v>0.0401484033390751</v>
      </c>
      <c r="L112" s="56" t="n">
        <f aca="false">+K112</f>
        <v>0.0401484033390751</v>
      </c>
      <c r="M112" s="56" t="n">
        <f aca="false">+L112</f>
        <v>0.0401484033390751</v>
      </c>
      <c r="N112" s="56" t="n">
        <f aca="false">+M112</f>
        <v>0.0401484033390751</v>
      </c>
    </row>
    <row r="113" customFormat="false" ht="14.25" hidden="false" customHeight="false" outlineLevel="0" collapsed="false">
      <c r="A113" s="52" t="str">
        <f aca="false"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customFormat="false" ht="14.25" hidden="false" customHeight="false" outlineLevel="0" collapsed="false">
      <c r="A114" s="11" t="s">
        <v>148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4" t="s">
        <v>140</v>
      </c>
      <c r="C115" s="50" t="n">
        <f aca="false">+IFERROR(C114/B114-1,"nm")</f>
        <v>-0.0722114764667956</v>
      </c>
      <c r="D115" s="50" t="n">
        <f aca="false">+IFERROR(D114/C114-1,"nm")</f>
        <v>0.0972897845726199</v>
      </c>
      <c r="E115" s="50" t="n">
        <f aca="false">+IFERROR(E114/D114-1,"nm")</f>
        <v>0.090563647878404</v>
      </c>
      <c r="F115" s="50" t="n">
        <f aca="false">+IFERROR(F114/E114-1,"nm")</f>
        <v>0.0170344560588462</v>
      </c>
      <c r="G115" s="50" t="n">
        <f aca="false">+IFERROR(G114/F114-1,"nm")</f>
        <v>-0.0430148458317472</v>
      </c>
      <c r="H115" s="50" t="n">
        <f aca="false">+IFERROR(H114/G114-1,"nm")</f>
        <v>0.0626491646778042</v>
      </c>
      <c r="I115" s="50" t="n">
        <f aca="false">+IFERROR(I114/H114-1,"nm")</f>
        <v>0.114542391914655</v>
      </c>
      <c r="J115" s="50" t="n">
        <f aca="false">+IFERROR(J114/I114-1,"nm")</f>
        <v>0</v>
      </c>
      <c r="K115" s="50" t="n">
        <f aca="false">+IFERROR(K114/J114-1,"nm")</f>
        <v>0</v>
      </c>
      <c r="L115" s="50" t="n">
        <f aca="false">+IFERROR(L114/K114-1,"nm")</f>
        <v>0</v>
      </c>
      <c r="M115" s="50" t="n">
        <f aca="false">+IFERROR(M114/L114-1,"nm")</f>
        <v>0</v>
      </c>
      <c r="N115" s="50" t="n">
        <f aca="false">+IFERROR(N114/M114-1,"nm")</f>
        <v>0</v>
      </c>
    </row>
    <row r="116" customFormat="false" ht="14.25" hidden="false" customHeight="false" outlineLevel="0" collapsed="false">
      <c r="A116" s="55" t="s">
        <v>112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4" t="s">
        <v>140</v>
      </c>
      <c r="C117" s="50" t="n">
        <f aca="false">+IFERROR(C116/B116-1,"nm")</f>
        <v>-0.0526996443582283</v>
      </c>
      <c r="D117" s="50" t="n">
        <f aca="false">+IFERROR(D116/C116-1,"nm")</f>
        <v>0.121160409556314</v>
      </c>
      <c r="E117" s="50" t="n">
        <f aca="false">+IFERROR(E116/D116-1,"nm")</f>
        <v>0.0882800608828007</v>
      </c>
      <c r="F117" s="50" t="n">
        <f aca="false">+IFERROR(F116/E116-1,"nm")</f>
        <v>0.013146853146853</v>
      </c>
      <c r="G117" s="50" t="n">
        <f aca="false">+IFERROR(G116/F116-1,"nm")</f>
        <v>-0.0477636664826063</v>
      </c>
      <c r="H117" s="50" t="n">
        <f aca="false">+IFERROR(H116/G116-1,"nm")</f>
        <v>0.0608872136851262</v>
      </c>
      <c r="I117" s="50" t="n">
        <f aca="false">+IFERROR(I116/H116-1,"nm")</f>
        <v>0.123531019404209</v>
      </c>
      <c r="J117" s="50" t="n">
        <f aca="false">+J118+J119</f>
        <v>0</v>
      </c>
      <c r="K117" s="50" t="n">
        <f aca="false">+K118+K119</f>
        <v>0</v>
      </c>
      <c r="L117" s="50" t="n">
        <f aca="false">+L118+L119</f>
        <v>0</v>
      </c>
      <c r="M117" s="50" t="n">
        <f aca="false">+M118+M119</f>
        <v>0</v>
      </c>
      <c r="N117" s="50" t="n">
        <f aca="false">+N118+N119</f>
        <v>0</v>
      </c>
    </row>
    <row r="118" customFormat="false" ht="14.25" hidden="false" customHeight="false" outlineLevel="0" collapsed="false">
      <c r="A118" s="54" t="s">
        <v>149</v>
      </c>
      <c r="B118" s="50" t="n">
        <f aca="false">+Historicals!B196</f>
        <v>0.12</v>
      </c>
      <c r="C118" s="50" t="n">
        <f aca="false">+Historicals!C196</f>
        <v>0.19</v>
      </c>
      <c r="D118" s="50" t="n">
        <f aca="false">+Historicals!D196</f>
        <v>0.16</v>
      </c>
      <c r="E118" s="50" t="n">
        <f aca="false">+Historicals!E196</f>
        <v>0.09</v>
      </c>
      <c r="F118" s="50" t="n">
        <f aca="false">+Historicals!F196</f>
        <v>0.12</v>
      </c>
      <c r="G118" s="50" t="n">
        <f aca="false">+Historicals!G196</f>
        <v>0</v>
      </c>
      <c r="H118" s="50" t="n">
        <f aca="false">+Historicals!H196</f>
        <v>0.08</v>
      </c>
      <c r="I118" s="50" t="n">
        <f aca="false">+Historicals!I196</f>
        <v>0.17</v>
      </c>
      <c r="J118" s="56" t="n">
        <v>0</v>
      </c>
      <c r="K118" s="56" t="n">
        <f aca="false">+J118</f>
        <v>0</v>
      </c>
      <c r="L118" s="56" t="n">
        <f aca="false">+K118</f>
        <v>0</v>
      </c>
      <c r="M118" s="56" t="n">
        <f aca="false">+L118</f>
        <v>0</v>
      </c>
      <c r="N118" s="56" t="n">
        <f aca="false">+M118</f>
        <v>0</v>
      </c>
    </row>
    <row r="119" customFormat="false" ht="14.25" hidden="false" customHeight="false" outlineLevel="0" collapsed="false">
      <c r="A119" s="54" t="s">
        <v>150</v>
      </c>
      <c r="C119" s="50" t="n">
        <f aca="false">+IFERROR(C117-C118,"nm")</f>
        <v>-0.242699644358228</v>
      </c>
      <c r="D119" s="50" t="n">
        <f aca="false">+IFERROR(D117-D118,"nm")</f>
        <v>-0.0388395904436861</v>
      </c>
      <c r="E119" s="50" t="n">
        <f aca="false">+IFERROR(E117-E118,"nm")</f>
        <v>-0.00171993911719928</v>
      </c>
      <c r="F119" s="50" t="n">
        <f aca="false">+IFERROR(F117-F118,"nm")</f>
        <v>-0.106853146853147</v>
      </c>
      <c r="G119" s="50" t="n">
        <f aca="false">+IFERROR(G117-G118,"nm")</f>
        <v>-0.0477636664826063</v>
      </c>
      <c r="H119" s="50" t="n">
        <f aca="false">+IFERROR(H117-H118,"nm")</f>
        <v>-0.0191127863148738</v>
      </c>
      <c r="I119" s="50" t="n">
        <f aca="false">+IFERROR(I117-I118,"nm")</f>
        <v>-0.0464689805957913</v>
      </c>
      <c r="J119" s="56" t="n">
        <v>0</v>
      </c>
      <c r="K119" s="56" t="n">
        <f aca="false">+J119</f>
        <v>0</v>
      </c>
      <c r="L119" s="56" t="n">
        <f aca="false">+K119</f>
        <v>0</v>
      </c>
      <c r="M119" s="56" t="n">
        <f aca="false">+L119</f>
        <v>0</v>
      </c>
      <c r="N119" s="56" t="n">
        <f aca="false">+M119</f>
        <v>0</v>
      </c>
    </row>
    <row r="120" customFormat="false" ht="14.25" hidden="false" customHeight="false" outlineLevel="0" collapsed="false">
      <c r="A120" s="55" t="s">
        <v>113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4" t="s">
        <v>140</v>
      </c>
      <c r="C121" s="50" t="n">
        <f aca="false">+IFERROR(C120/B120-1,"nm")</f>
        <v>-0.107114308553158</v>
      </c>
      <c r="D121" s="50" t="n">
        <f aca="false">+IFERROR(D120/C120-1,"nm")</f>
        <v>0.0608773500447628</v>
      </c>
      <c r="E121" s="50" t="n">
        <f aca="false">+IFERROR(E120/D120-1,"nm")</f>
        <v>0.136708860759494</v>
      </c>
      <c r="F121" s="50" t="n">
        <f aca="false">+IFERROR(F120/E120-1,"nm")</f>
        <v>0.0356347438752784</v>
      </c>
      <c r="G121" s="50" t="n">
        <f aca="false">+IFERROR(G120/F120-1,"nm")</f>
        <v>-0.021505376344086</v>
      </c>
      <c r="H121" s="50" t="n">
        <f aca="false">+IFERROR(H120/G120-1,"nm")</f>
        <v>0.0945054945054946</v>
      </c>
      <c r="I121" s="50" t="n">
        <f aca="false">+IFERROR(I120/H120-1,"nm")</f>
        <v>0.0776439089692103</v>
      </c>
      <c r="J121" s="50" t="n">
        <f aca="false">+J122+J123</f>
        <v>0</v>
      </c>
      <c r="K121" s="50" t="n">
        <f aca="false">+K122+K123</f>
        <v>0</v>
      </c>
      <c r="L121" s="50" t="n">
        <f aca="false">+L122+L123</f>
        <v>0</v>
      </c>
      <c r="M121" s="50" t="n">
        <f aca="false">+M122+M123</f>
        <v>0</v>
      </c>
      <c r="N121" s="50" t="n">
        <f aca="false">+N122+N123</f>
        <v>0</v>
      </c>
    </row>
    <row r="122" customFormat="false" ht="14.25" hidden="false" customHeight="false" outlineLevel="0" collapsed="false">
      <c r="A122" s="54" t="s">
        <v>149</v>
      </c>
      <c r="B122" s="50" t="n">
        <f aca="false">+Historicals!B197</f>
        <v>0.08</v>
      </c>
      <c r="C122" s="50" t="n">
        <f aca="false">+Historicals!C197</f>
        <v>0.1</v>
      </c>
      <c r="D122" s="50" t="n">
        <f aca="false">+Historicals!D197</f>
        <v>0.09</v>
      </c>
      <c r="E122" s="50" t="n">
        <f aca="false">+Historicals!E197</f>
        <v>0.15</v>
      </c>
      <c r="F122" s="50" t="n">
        <f aca="false">+Historicals!F197</f>
        <v>0.15</v>
      </c>
      <c r="G122" s="50" t="n">
        <f aca="false">+Historicals!G197</f>
        <v>0.03</v>
      </c>
      <c r="H122" s="50" t="n">
        <f aca="false">+Historicals!H197</f>
        <v>0.1</v>
      </c>
      <c r="I122" s="50" t="n">
        <f aca="false">+Historicals!I197</f>
        <v>0.12</v>
      </c>
      <c r="J122" s="56" t="n">
        <v>0</v>
      </c>
      <c r="K122" s="56" t="n">
        <f aca="false">+J122</f>
        <v>0</v>
      </c>
      <c r="L122" s="56" t="n">
        <f aca="false">+K122</f>
        <v>0</v>
      </c>
      <c r="M122" s="56" t="n">
        <f aca="false">+L122</f>
        <v>0</v>
      </c>
      <c r="N122" s="56" t="n">
        <f aca="false">+M122</f>
        <v>0</v>
      </c>
    </row>
    <row r="123" customFormat="false" ht="14.25" hidden="false" customHeight="false" outlineLevel="0" collapsed="false">
      <c r="A123" s="54" t="s">
        <v>150</v>
      </c>
      <c r="C123" s="50" t="n">
        <f aca="false">+IFERROR(C121-C122,"nm")</f>
        <v>-0.207114308553158</v>
      </c>
      <c r="D123" s="50" t="n">
        <f aca="false">+IFERROR(D121-D122,"nm")</f>
        <v>-0.0291226499552372</v>
      </c>
      <c r="E123" s="50" t="n">
        <f aca="false">+IFERROR(E121-E122,"nm")</f>
        <v>-0.0132911392405063</v>
      </c>
      <c r="F123" s="50" t="n">
        <f aca="false">+IFERROR(F121-F122,"nm")</f>
        <v>-0.114365256124722</v>
      </c>
      <c r="G123" s="50" t="n">
        <f aca="false">+IFERROR(G121-G122,"nm")</f>
        <v>-0.051505376344086</v>
      </c>
      <c r="H123" s="50" t="n">
        <f aca="false">+IFERROR(H121-H122,"nm")</f>
        <v>-0.00549450549450539</v>
      </c>
      <c r="I123" s="50" t="n">
        <f aca="false">+IFERROR(I121-I122,"nm")</f>
        <v>-0.0423560910307897</v>
      </c>
      <c r="J123" s="56" t="n">
        <v>0</v>
      </c>
      <c r="K123" s="56" t="n">
        <f aca="false">+J123</f>
        <v>0</v>
      </c>
      <c r="L123" s="56" t="n">
        <f aca="false">+K123</f>
        <v>0</v>
      </c>
      <c r="M123" s="56" t="n">
        <f aca="false">+L123</f>
        <v>0</v>
      </c>
      <c r="N123" s="56" t="n">
        <f aca="false">+M123</f>
        <v>0</v>
      </c>
    </row>
    <row r="124" customFormat="false" ht="14.25" hidden="false" customHeight="false" outlineLevel="0" collapsed="false">
      <c r="A124" s="55" t="s">
        <v>114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4" t="s">
        <v>140</v>
      </c>
      <c r="C125" s="50" t="n">
        <f aca="false">+IFERROR(C124/B124-1,"nm")</f>
        <v>-0.12621359223301</v>
      </c>
      <c r="D125" s="50" t="n">
        <f aca="false">+IFERROR(D124/C124-1,"nm")</f>
        <v>-0.0111111111111111</v>
      </c>
      <c r="E125" s="50" t="n">
        <f aca="false">+IFERROR(E124/D124-1,"nm")</f>
        <v>-0.0861423220973783</v>
      </c>
      <c r="F125" s="50" t="n">
        <f aca="false">+IFERROR(F124/E124-1,"nm")</f>
        <v>-0.0286885245901639</v>
      </c>
      <c r="G125" s="50" t="n">
        <f aca="false">+IFERROR(G124/F124-1,"nm")</f>
        <v>-0.0970464135021097</v>
      </c>
      <c r="H125" s="50" t="n">
        <f aca="false">+IFERROR(H124/G124-1,"nm")</f>
        <v>-0.11214953271028</v>
      </c>
      <c r="I125" s="50" t="n">
        <f aca="false">+IFERROR(I124/H124-1,"nm")</f>
        <v>0.231578947368421</v>
      </c>
      <c r="J125" s="50" t="n">
        <f aca="false">+J126+J127</f>
        <v>0</v>
      </c>
      <c r="K125" s="50" t="n">
        <f aca="false">+K126+K127</f>
        <v>0</v>
      </c>
      <c r="L125" s="50" t="n">
        <f aca="false">+L126+L127</f>
        <v>0</v>
      </c>
      <c r="M125" s="50" t="n">
        <f aca="false">+M126+M127</f>
        <v>0</v>
      </c>
      <c r="N125" s="50" t="n">
        <f aca="false">+N126+N127</f>
        <v>0</v>
      </c>
    </row>
    <row r="126" customFormat="false" ht="14.25" hidden="false" customHeight="false" outlineLevel="0" collapsed="false">
      <c r="A126" s="54" t="s">
        <v>149</v>
      </c>
      <c r="B126" s="50" t="n">
        <f aca="false">+Historicals!B198</f>
        <v>0.03</v>
      </c>
      <c r="C126" s="50" t="n">
        <f aca="false">+Historicals!C198</f>
        <v>0.09</v>
      </c>
      <c r="D126" s="50" t="n">
        <f aca="false">+Historicals!D198</f>
        <v>-0.01</v>
      </c>
      <c r="E126" s="50" t="n">
        <f aca="false">+Historicals!E198</f>
        <v>-0.08</v>
      </c>
      <c r="F126" s="50" t="n">
        <f aca="false">+Historicals!F198</f>
        <v>0.08</v>
      </c>
      <c r="G126" s="50" t="n">
        <f aca="false">+Historicals!G198</f>
        <v>-0.04</v>
      </c>
      <c r="H126" s="50" t="n">
        <f aca="false">+Historicals!H198</f>
        <v>-0.09</v>
      </c>
      <c r="I126" s="50" t="n">
        <f aca="false">+Historicals!I198</f>
        <v>0.28</v>
      </c>
      <c r="J126" s="56" t="n">
        <v>0</v>
      </c>
      <c r="K126" s="56" t="n">
        <f aca="false">+J126</f>
        <v>0</v>
      </c>
      <c r="L126" s="56" t="n">
        <f aca="false">+K126</f>
        <v>0</v>
      </c>
      <c r="M126" s="56" t="n">
        <f aca="false">+L126</f>
        <v>0</v>
      </c>
      <c r="N126" s="56" t="n">
        <f aca="false">+M126</f>
        <v>0</v>
      </c>
    </row>
    <row r="127" customFormat="false" ht="14.25" hidden="false" customHeight="false" outlineLevel="0" collapsed="false">
      <c r="A127" s="54" t="s">
        <v>150</v>
      </c>
      <c r="C127" s="50" t="n">
        <f aca="false">+IFERROR(C125-C126,"nm")</f>
        <v>-0.21621359223301</v>
      </c>
      <c r="D127" s="50" t="n">
        <f aca="false">+IFERROR(D125-D126,"nm")</f>
        <v>-0.00111111111111107</v>
      </c>
      <c r="E127" s="50" t="n">
        <f aca="false">+IFERROR(E125-E126,"nm")</f>
        <v>-0.00614232209737826</v>
      </c>
      <c r="F127" s="50" t="n">
        <f aca="false">+IFERROR(F125-F126,"nm")</f>
        <v>-0.108688524590164</v>
      </c>
      <c r="G127" s="50" t="n">
        <f aca="false">+IFERROR(G125-G126,"nm")</f>
        <v>-0.0570464135021097</v>
      </c>
      <c r="H127" s="50" t="n">
        <f aca="false">+IFERROR(H125-H126,"nm")</f>
        <v>-0.0221495327102804</v>
      </c>
      <c r="I127" s="50" t="n">
        <f aca="false">+IFERROR(I125-I126,"nm")</f>
        <v>-0.0484210526315789</v>
      </c>
      <c r="J127" s="56" t="n">
        <v>0</v>
      </c>
      <c r="K127" s="56" t="n">
        <f aca="false">+J127</f>
        <v>0</v>
      </c>
      <c r="L127" s="56" t="n">
        <f aca="false">+K127</f>
        <v>0</v>
      </c>
      <c r="M127" s="56" t="n">
        <f aca="false">+L127</f>
        <v>0</v>
      </c>
      <c r="N127" s="56" t="n">
        <f aca="false">+M127</f>
        <v>0</v>
      </c>
    </row>
    <row r="128" customFormat="false" ht="14.25" hidden="false" customHeight="false" outlineLevel="0" collapsed="false">
      <c r="A128" s="11" t="s">
        <v>141</v>
      </c>
      <c r="B128" s="57" t="n">
        <f aca="false">+B135+B131</f>
        <v>967</v>
      </c>
      <c r="C128" s="57" t="n">
        <f aca="false">+C135+C131</f>
        <v>1045</v>
      </c>
      <c r="D128" s="57" t="n">
        <f aca="false">+D135+D131</f>
        <v>1036</v>
      </c>
      <c r="E128" s="57" t="n">
        <f aca="false">+E135+E131</f>
        <v>1244</v>
      </c>
      <c r="F128" s="57" t="n">
        <f aca="false">+F135+F131</f>
        <v>1376</v>
      </c>
      <c r="G128" s="57" t="n">
        <f aca="false">+G135+G131</f>
        <v>1230</v>
      </c>
      <c r="H128" s="57" t="n">
        <f aca="false">+H135+H131</f>
        <v>1573</v>
      </c>
      <c r="I128" s="57" t="n">
        <f aca="false">+I135+I131</f>
        <v>1938</v>
      </c>
      <c r="J128" s="57" t="n">
        <f aca="false">+J114*J130</f>
        <v>1938</v>
      </c>
      <c r="K128" s="57" t="n">
        <f aca="false">+K114*K130</f>
        <v>1938</v>
      </c>
      <c r="L128" s="57" t="n">
        <f aca="false">+L114*L130</f>
        <v>1938</v>
      </c>
      <c r="M128" s="57" t="n">
        <f aca="false">+M114*M130</f>
        <v>1938</v>
      </c>
      <c r="N128" s="57" t="n">
        <f aca="false">+N114*N130</f>
        <v>1938</v>
      </c>
    </row>
    <row r="129" customFormat="false" ht="14.25" hidden="false" customHeight="false" outlineLevel="0" collapsed="false">
      <c r="A129" s="49" t="s">
        <v>140</v>
      </c>
      <c r="C129" s="50" t="n">
        <f aca="false">+IFERROR(C128/B128-1,"nm")</f>
        <v>0.080661840744571</v>
      </c>
      <c r="D129" s="50" t="n">
        <f aca="false">+IFERROR(D128/C128-1,"nm")</f>
        <v>-0.00861244019138752</v>
      </c>
      <c r="E129" s="50" t="n">
        <f aca="false">+IFERROR(E128/D128-1,"nm")</f>
        <v>0.200772200772201</v>
      </c>
      <c r="F129" s="50" t="n">
        <f aca="false">+IFERROR(F128/E128-1,"nm")</f>
        <v>0.106109324758843</v>
      </c>
      <c r="G129" s="50" t="n">
        <f aca="false">+IFERROR(G128/F128-1,"nm")</f>
        <v>-0.106104651162791</v>
      </c>
      <c r="H129" s="50" t="n">
        <f aca="false">+IFERROR(H128/G128-1,"nm")</f>
        <v>0.278861788617886</v>
      </c>
      <c r="I129" s="50" t="n">
        <f aca="false">+IFERROR(I128/H128-1,"nm")</f>
        <v>0.232040686586141</v>
      </c>
      <c r="J129" s="50" t="n">
        <f aca="false">+IFERROR(J128/I128-1,"nm")</f>
        <v>0</v>
      </c>
      <c r="K129" s="50" t="n">
        <f aca="false">+IFERROR(K128/J128-1,"nm")</f>
        <v>0</v>
      </c>
      <c r="L129" s="50" t="n">
        <f aca="false">+IFERROR(L128/K128-1,"nm")</f>
        <v>0</v>
      </c>
      <c r="M129" s="50" t="n">
        <f aca="false">+IFERROR(M128/L128-1,"nm")</f>
        <v>0</v>
      </c>
      <c r="N129" s="50" t="n">
        <f aca="false">+IFERROR(N128/M128-1,"nm")</f>
        <v>0</v>
      </c>
    </row>
    <row r="130" customFormat="false" ht="14.25" hidden="false" customHeight="false" outlineLevel="0" collapsed="false">
      <c r="A130" s="49" t="s">
        <v>142</v>
      </c>
      <c r="B130" s="50" t="n">
        <f aca="false">+IFERROR(B128/B$114,"nm")</f>
        <v>0.20782290995057</v>
      </c>
      <c r="C130" s="50" t="n">
        <f aca="false">+IFERROR(C128/C$114,"nm")</f>
        <v>0.242066249710447</v>
      </c>
      <c r="D130" s="50" t="n">
        <f aca="false">+IFERROR(D128/D$114,"nm")</f>
        <v>0.218703820983745</v>
      </c>
      <c r="E130" s="50" t="n">
        <f aca="false">+IFERROR(E128/E$114,"nm")</f>
        <v>0.240805265195509</v>
      </c>
      <c r="F130" s="50" t="n">
        <f aca="false">+IFERROR(F128/F$114,"nm")</f>
        <v>0.261895698515417</v>
      </c>
      <c r="G130" s="50" t="n">
        <f aca="false">+IFERROR(G128/G$114,"nm")</f>
        <v>0.244630071599045</v>
      </c>
      <c r="H130" s="50" t="n">
        <f aca="false">+IFERROR(H128/H$114,"nm")</f>
        <v>0.294403892944039</v>
      </c>
      <c r="I130" s="50" t="n">
        <f aca="false">+IFERROR(I128/I$114,"nm")</f>
        <v>0.32544080604534</v>
      </c>
      <c r="J130" s="56" t="n">
        <f aca="false">+I130</f>
        <v>0.32544080604534</v>
      </c>
      <c r="K130" s="56" t="n">
        <f aca="false">+J130</f>
        <v>0.32544080604534</v>
      </c>
      <c r="L130" s="56" t="n">
        <f aca="false">+K130</f>
        <v>0.32544080604534</v>
      </c>
      <c r="M130" s="56" t="n">
        <f aca="false">+L130</f>
        <v>0.32544080604534</v>
      </c>
      <c r="N130" s="56" t="n">
        <f aca="false">+M130</f>
        <v>0.32544080604534</v>
      </c>
    </row>
    <row r="131" customFormat="false" ht="14.25" hidden="false" customHeight="false" outlineLevel="0" collapsed="false">
      <c r="A131" s="11" t="s">
        <v>143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7" t="n">
        <f aca="false">+J134*J141</f>
        <v>42</v>
      </c>
      <c r="K131" s="57" t="n">
        <f aca="false">+K134*K141</f>
        <v>42</v>
      </c>
      <c r="L131" s="57" t="n">
        <f aca="false">+L134*L141</f>
        <v>42</v>
      </c>
      <c r="M131" s="57" t="n">
        <f aca="false">+M134*M141</f>
        <v>42</v>
      </c>
      <c r="N131" s="57" t="n">
        <f aca="false">+N134*N141</f>
        <v>42</v>
      </c>
    </row>
    <row r="132" customFormat="false" ht="14.25" hidden="false" customHeight="false" outlineLevel="0" collapsed="false">
      <c r="A132" s="49" t="s">
        <v>140</v>
      </c>
      <c r="C132" s="50" t="n">
        <f aca="false">+IFERROR(C131/B131-1,"nm")</f>
        <v>-0.122448979591837</v>
      </c>
      <c r="D132" s="50" t="n">
        <f aca="false">+IFERROR(D131/C131-1,"nm")</f>
        <v>0.302325581395349</v>
      </c>
      <c r="E132" s="50" t="n">
        <f aca="false">+IFERROR(E131/D131-1,"nm")</f>
        <v>-0.0178571428571429</v>
      </c>
      <c r="F132" s="50" t="n">
        <f aca="false">+IFERROR(F131/E131-1,"nm")</f>
        <v>-0.0363636363636364</v>
      </c>
      <c r="G132" s="50" t="n">
        <f aca="false">+IFERROR(G131/F131-1,"nm")</f>
        <v>-0.132075471698113</v>
      </c>
      <c r="H132" s="50" t="n">
        <f aca="false">+IFERROR(H131/G131-1,"nm")</f>
        <v>-0.0652173913043478</v>
      </c>
      <c r="I132" s="50" t="n">
        <f aca="false">+IFERROR(I131/H131-1,"nm")</f>
        <v>-0.0232558139534884</v>
      </c>
      <c r="J132" s="50" t="n">
        <f aca="false">+IFERROR(J131/I131-1,"nm")</f>
        <v>0</v>
      </c>
      <c r="K132" s="50" t="n">
        <f aca="false">+IFERROR(K131/J131-1,"nm")</f>
        <v>0</v>
      </c>
      <c r="L132" s="50" t="n">
        <f aca="false">+IFERROR(L131/K131-1,"nm")</f>
        <v>0</v>
      </c>
      <c r="M132" s="50" t="n">
        <f aca="false">+IFERROR(M131/L131-1,"nm")</f>
        <v>0</v>
      </c>
      <c r="N132" s="50" t="n">
        <f aca="false">+IFERROR(N131/M131-1,"nm")</f>
        <v>0</v>
      </c>
    </row>
    <row r="133" customFormat="false" ht="14.25" hidden="false" customHeight="false" outlineLevel="0" collapsed="false">
      <c r="A133" s="49" t="s">
        <v>144</v>
      </c>
      <c r="B133" s="50" t="n">
        <f aca="false">+IFERROR(B131/B$114,"nm")</f>
        <v>0.0105308403180744</v>
      </c>
      <c r="C133" s="50" t="n">
        <f aca="false">+IFERROR(C131/C$114,"nm")</f>
        <v>0.00996062080148251</v>
      </c>
      <c r="D133" s="50" t="n">
        <f aca="false">+IFERROR(D131/D$114,"nm")</f>
        <v>0.0118218281612835</v>
      </c>
      <c r="E133" s="50" t="n">
        <f aca="false">+IFERROR(E131/E$114,"nm")</f>
        <v>0.0106465350367789</v>
      </c>
      <c r="F133" s="50" t="n">
        <f aca="false">+IFERROR(F131/F$114,"nm")</f>
        <v>0.0100875523410735</v>
      </c>
      <c r="G133" s="50" t="n">
        <f aca="false">+IFERROR(G131/G$114,"nm")</f>
        <v>0.00914876690533015</v>
      </c>
      <c r="H133" s="50" t="n">
        <f aca="false">+IFERROR(H131/H$114,"nm")</f>
        <v>0.00804791315740221</v>
      </c>
      <c r="I133" s="50" t="n">
        <f aca="false">+IFERROR(I131/I$114,"nm")</f>
        <v>0.00705289672544081</v>
      </c>
      <c r="J133" s="50" t="n">
        <f aca="false">+IFERROR(J131/J$21,"nm")</f>
        <v>0.00228845420367242</v>
      </c>
      <c r="K133" s="50" t="n">
        <f aca="false">+IFERROR(K131/K$21,"nm")</f>
        <v>0.00228845420367242</v>
      </c>
      <c r="L133" s="50" t="n">
        <f aca="false">+IFERROR(L131/L$21,"nm")</f>
        <v>0.00228845420367242</v>
      </c>
      <c r="M133" s="50" t="n">
        <f aca="false">+IFERROR(M131/M$21,"nm")</f>
        <v>0.00228845420367242</v>
      </c>
      <c r="N133" s="50" t="n">
        <f aca="false">+IFERROR(N131/N$21,"nm")</f>
        <v>0.00228845420367242</v>
      </c>
    </row>
    <row r="134" customFormat="false" ht="14.25" hidden="false" customHeight="false" outlineLevel="0" collapsed="false">
      <c r="A134" s="49" t="s">
        <v>151</v>
      </c>
      <c r="B134" s="50" t="n">
        <f aca="false">+IFERROR(B131/B141,"nm")</f>
        <v>0.101239669421488</v>
      </c>
      <c r="C134" s="50" t="n">
        <f aca="false">+IFERROR(C131/C141,"nm")</f>
        <v>0.0841487279843444</v>
      </c>
      <c r="D134" s="50" t="n">
        <f aca="false">+IFERROR(D131/D141,"nm")</f>
        <v>0.105065666041276</v>
      </c>
      <c r="E134" s="50" t="n">
        <f aca="false">+IFERROR(E131/E141,"nm")</f>
        <v>0.0921273031825796</v>
      </c>
      <c r="F134" s="50" t="n">
        <f aca="false">+IFERROR(F131/F141,"nm")</f>
        <v>0.0796992481203008</v>
      </c>
      <c r="G134" s="50" t="n">
        <f aca="false">+IFERROR(G131/G141,"nm")</f>
        <v>0.055421686746988</v>
      </c>
      <c r="H134" s="50" t="n">
        <f aca="false">+IFERROR(H131/H141,"nm")</f>
        <v>0.0551282051282051</v>
      </c>
      <c r="I134" s="50" t="n">
        <f aca="false">+IFERROR(I131/I141,"nm")</f>
        <v>0.0532319391634981</v>
      </c>
      <c r="J134" s="56" t="n">
        <f aca="false">+I134</f>
        <v>0.0532319391634981</v>
      </c>
      <c r="K134" s="56" t="n">
        <f aca="false">+J134</f>
        <v>0.0532319391634981</v>
      </c>
      <c r="L134" s="56" t="n">
        <f aca="false">+K134</f>
        <v>0.0532319391634981</v>
      </c>
      <c r="M134" s="56" t="n">
        <f aca="false">+L134</f>
        <v>0.0532319391634981</v>
      </c>
      <c r="N134" s="56" t="n">
        <f aca="false">+M134</f>
        <v>0.0532319391634981</v>
      </c>
    </row>
    <row r="135" customFormat="false" ht="14.25" hidden="false" customHeight="false" outlineLevel="0" collapsed="false">
      <c r="A135" s="11" t="s">
        <v>145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9" t="s">
        <v>140</v>
      </c>
      <c r="C136" s="50" t="n">
        <f aca="false">+IFERROR(C135/B135-1,"nm")</f>
        <v>0.0915032679738561</v>
      </c>
      <c r="D136" s="50" t="n">
        <f aca="false">+IFERROR(D135/C135-1,"nm")</f>
        <v>-0.0219560878243513</v>
      </c>
      <c r="E136" s="50" t="n">
        <f aca="false">+IFERROR(E135/D135-1,"nm")</f>
        <v>0.213265306122449</v>
      </c>
      <c r="F136" s="50" t="n">
        <f aca="false">+IFERROR(F135/E135-1,"nm")</f>
        <v>0.112699747687132</v>
      </c>
      <c r="G136" s="50" t="n">
        <f aca="false">+IFERROR(G135/F135-1,"nm")</f>
        <v>-0.105064247921391</v>
      </c>
      <c r="H136" s="50" t="n">
        <f aca="false">+IFERROR(H135/G135-1,"nm")</f>
        <v>0.29222972972973</v>
      </c>
      <c r="I136" s="50" t="n">
        <f aca="false">+IFERROR(I135/H135-1,"nm")</f>
        <v>0.23921568627451</v>
      </c>
      <c r="J136" s="50" t="n">
        <f aca="false">+IFERROR(J135/I135-1,"nm")</f>
        <v>0</v>
      </c>
      <c r="K136" s="50" t="n">
        <f aca="false">+IFERROR(K135/J135-1,"nm")</f>
        <v>0</v>
      </c>
      <c r="L136" s="50" t="n">
        <f aca="false">+IFERROR(L135/K135-1,"nm")</f>
        <v>0</v>
      </c>
      <c r="M136" s="50" t="n">
        <f aca="false">+IFERROR(M135/L135-1,"nm")</f>
        <v>0</v>
      </c>
      <c r="N136" s="50" t="n">
        <f aca="false">+IFERROR(N135/M135-1,"nm")</f>
        <v>0</v>
      </c>
    </row>
    <row r="137" customFormat="false" ht="14.25" hidden="false" customHeight="false" outlineLevel="0" collapsed="false">
      <c r="A137" s="49" t="s">
        <v>142</v>
      </c>
      <c r="B137" s="50" t="n">
        <f aca="false">+IFERROR(B135/B$114,"nm")</f>
        <v>0.197292069632495</v>
      </c>
      <c r="C137" s="50" t="n">
        <f aca="false">+IFERROR(C135/C$114,"nm")</f>
        <v>0.232105628908965</v>
      </c>
      <c r="D137" s="50" t="n">
        <f aca="false">+IFERROR(D135/D$114,"nm")</f>
        <v>0.206881992822461</v>
      </c>
      <c r="E137" s="50" t="n">
        <f aca="false">+IFERROR(E135/E$114,"nm")</f>
        <v>0.23015873015873</v>
      </c>
      <c r="F137" s="50" t="n">
        <f aca="false">+IFERROR(F135/F$114,"nm")</f>
        <v>0.251808146174343</v>
      </c>
      <c r="G137" s="50" t="n">
        <f aca="false">+IFERROR(G135/G$114,"nm")</f>
        <v>0.235481304693715</v>
      </c>
      <c r="H137" s="50" t="n">
        <f aca="false">+IFERROR(H135/H$114,"nm")</f>
        <v>0.286355979786637</v>
      </c>
      <c r="I137" s="50" t="n">
        <f aca="false">+IFERROR(I135/I$114,"nm")</f>
        <v>0.318387909319899</v>
      </c>
      <c r="J137" s="58" t="n">
        <f aca="false">+IFERROR(J135/J$114,"nm")</f>
        <v>0.318387909319899</v>
      </c>
      <c r="K137" s="58" t="n">
        <f aca="false">+IFERROR(K135/K$114,"nm")</f>
        <v>0.318387909319899</v>
      </c>
      <c r="L137" s="58" t="n">
        <f aca="false">+IFERROR(L135/L$114,"nm")</f>
        <v>0.318387909319899</v>
      </c>
      <c r="M137" s="58" t="n">
        <f aca="false">+IFERROR(M135/M$114,"nm")</f>
        <v>0.318387909319899</v>
      </c>
      <c r="N137" s="58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146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7" t="n">
        <f aca="false">+J114*J140</f>
        <v>56</v>
      </c>
      <c r="K138" s="57" t="n">
        <f aca="false">+K114*K140</f>
        <v>56</v>
      </c>
      <c r="L138" s="57" t="n">
        <f aca="false">+L114*L140</f>
        <v>56</v>
      </c>
      <c r="M138" s="57" t="n">
        <f aca="false">+M114*M140</f>
        <v>56</v>
      </c>
      <c r="N138" s="57" t="n">
        <f aca="false">+N114*N140</f>
        <v>56</v>
      </c>
    </row>
    <row r="139" customFormat="false" ht="14.25" hidden="false" customHeight="false" outlineLevel="0" collapsed="false">
      <c r="A139" s="49" t="s">
        <v>140</v>
      </c>
      <c r="C139" s="50" t="n">
        <f aca="false">+IFERROR(C138/B138-1,"nm")</f>
        <v>0.230769230769231</v>
      </c>
      <c r="D139" s="50" t="n">
        <f aca="false">+IFERROR(D138/C138-1,"nm")</f>
        <v>-0.078125</v>
      </c>
      <c r="E139" s="50" t="n">
        <f aca="false">+IFERROR(E138/D138-1,"nm")</f>
        <v>-0.169491525423729</v>
      </c>
      <c r="F139" s="50" t="n">
        <f aca="false">+IFERROR(F138/E138-1,"nm")</f>
        <v>-0.0408163265306123</v>
      </c>
      <c r="G139" s="50" t="n">
        <f aca="false">+IFERROR(G138/F138-1,"nm")</f>
        <v>-0.127659574468085</v>
      </c>
      <c r="H139" s="50" t="n">
        <f aca="false">+IFERROR(H138/G138-1,"nm")</f>
        <v>0.317073170731707</v>
      </c>
      <c r="I139" s="50" t="n">
        <f aca="false">+IFERROR(I138/H138-1,"nm")</f>
        <v>0.037037037037037</v>
      </c>
      <c r="J139" s="50" t="n">
        <f aca="false">+IFERROR(J138/I138-1,"nm")</f>
        <v>0</v>
      </c>
      <c r="K139" s="50" t="n">
        <f aca="false">+IFERROR(K138/J138-1,"nm")</f>
        <v>0</v>
      </c>
      <c r="L139" s="50" t="n">
        <f aca="false">+IFERROR(L138/K138-1,"nm")</f>
        <v>0</v>
      </c>
      <c r="M139" s="50" t="n">
        <f aca="false">+IFERROR(M138/L138-1,"nm")</f>
        <v>0</v>
      </c>
      <c r="N139" s="50" t="n">
        <f aca="false">+IFERROR(N138/M138-1,"nm")</f>
        <v>0</v>
      </c>
    </row>
    <row r="140" customFormat="false" ht="14.25" hidden="false" customHeight="false" outlineLevel="0" collapsed="false">
      <c r="A140" s="49" t="s">
        <v>144</v>
      </c>
      <c r="B140" s="50" t="n">
        <f aca="false">+IFERROR(B138/B$114,"nm")</f>
        <v>0.0111755856436708</v>
      </c>
      <c r="C140" s="50" t="n">
        <f aca="false">+IFERROR(C138/C$114,"nm")</f>
        <v>0.0148251100301135</v>
      </c>
      <c r="D140" s="50" t="n">
        <f aca="false">+IFERROR(D138/D$114,"nm")</f>
        <v>0.0124551403842094</v>
      </c>
      <c r="E140" s="50" t="n">
        <f aca="false">+IFERROR(E138/E$114,"nm")</f>
        <v>0.00948509485094851</v>
      </c>
      <c r="F140" s="50" t="n">
        <f aca="false">+IFERROR(F138/F$114,"nm")</f>
        <v>0.00894556528359345</v>
      </c>
      <c r="G140" s="50" t="n">
        <f aca="false">+IFERROR(G138/G$114,"nm")</f>
        <v>0.00815433571996818</v>
      </c>
      <c r="H140" s="50" t="n">
        <f aca="false">+IFERROR(H138/H$114,"nm")</f>
        <v>0.0101066816395284</v>
      </c>
      <c r="I140" s="50" t="n">
        <f aca="false">+IFERROR(I138/I$114,"nm")</f>
        <v>0.00940386230058774</v>
      </c>
      <c r="J140" s="56" t="n">
        <f aca="false">+I140</f>
        <v>0.00940386230058774</v>
      </c>
      <c r="K140" s="56" t="n">
        <f aca="false">+J140</f>
        <v>0.00940386230058774</v>
      </c>
      <c r="L140" s="56" t="n">
        <f aca="false">+K140</f>
        <v>0.00940386230058774</v>
      </c>
      <c r="M140" s="56" t="n">
        <f aca="false">+L140</f>
        <v>0.00940386230058774</v>
      </c>
      <c r="N140" s="56" t="n">
        <f aca="false">+M140</f>
        <v>0.00940386230058774</v>
      </c>
    </row>
    <row r="141" customFormat="false" ht="14.25" hidden="false" customHeight="false" outlineLevel="0" collapsed="false">
      <c r="A141" s="11" t="s">
        <v>147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7" t="n">
        <f aca="false">+J114*J143</f>
        <v>789</v>
      </c>
      <c r="K141" s="57" t="n">
        <f aca="false">+K114*K143</f>
        <v>789</v>
      </c>
      <c r="L141" s="57" t="n">
        <f aca="false">+L114*L143</f>
        <v>789</v>
      </c>
      <c r="M141" s="57" t="n">
        <f aca="false">+M114*M143</f>
        <v>789</v>
      </c>
      <c r="N141" s="57" t="n">
        <f aca="false">+N114*N143</f>
        <v>789</v>
      </c>
    </row>
    <row r="142" customFormat="false" ht="14.25" hidden="false" customHeight="false" outlineLevel="0" collapsed="false">
      <c r="A142" s="49" t="s">
        <v>140</v>
      </c>
      <c r="C142" s="50" t="n">
        <f aca="false">+IFERROR(C141/B141-1,"nm")</f>
        <v>0.0557851239669422</v>
      </c>
      <c r="D142" s="50" t="n">
        <f aca="false">+IFERROR(D141/C141-1,"nm")</f>
        <v>0.0430528375733856</v>
      </c>
      <c r="E142" s="50" t="n">
        <f aca="false">+IFERROR(E141/D141-1,"nm")</f>
        <v>0.120075046904315</v>
      </c>
      <c r="F142" s="50" t="n">
        <f aca="false">+IFERROR(F141/E141-1,"nm")</f>
        <v>0.113902847571189</v>
      </c>
      <c r="G142" s="50" t="n">
        <f aca="false">+IFERROR(G141/F141-1,"nm")</f>
        <v>0.24812030075188</v>
      </c>
      <c r="H142" s="50" t="n">
        <f aca="false">+IFERROR(H141/G141-1,"nm")</f>
        <v>-0.0602409638554217</v>
      </c>
      <c r="I142" s="50" t="n">
        <f aca="false">+IFERROR(I141/H141-1,"nm")</f>
        <v>0.0115384615384615</v>
      </c>
      <c r="J142" s="50" t="n">
        <f aca="false">+J143+J144</f>
        <v>0.132493702770781</v>
      </c>
      <c r="K142" s="50" t="n">
        <f aca="false">+K143+K144</f>
        <v>0.132493702770781</v>
      </c>
      <c r="L142" s="50" t="n">
        <f aca="false">+L143+L144</f>
        <v>0.132493702770781</v>
      </c>
      <c r="M142" s="50" t="n">
        <f aca="false">+M143+M144</f>
        <v>0.132493702770781</v>
      </c>
      <c r="N142" s="50" t="n">
        <f aca="false">+N143+N144</f>
        <v>0.132493702770781</v>
      </c>
    </row>
    <row r="143" customFormat="false" ht="14.25" hidden="false" customHeight="false" outlineLevel="0" collapsed="false">
      <c r="A143" s="49" t="s">
        <v>144</v>
      </c>
      <c r="B143" s="50" t="n">
        <f aca="false">+IFERROR(B141/B$114,"nm")</f>
        <v>0.104018912529551</v>
      </c>
      <c r="C143" s="50" t="n">
        <f aca="false">+IFERROR(C141/C$114,"nm")</f>
        <v>0.118369237896688</v>
      </c>
      <c r="D143" s="50" t="n">
        <f aca="false">+IFERROR(D141/D$114,"nm")</f>
        <v>0.112518471606502</v>
      </c>
      <c r="E143" s="50" t="n">
        <f aca="false">+IFERROR(E141/E$114,"nm")</f>
        <v>0.115563298490128</v>
      </c>
      <c r="F143" s="50" t="n">
        <f aca="false">+IFERROR(F141/F$114,"nm")</f>
        <v>0.126570232204035</v>
      </c>
      <c r="G143" s="50" t="n">
        <f aca="false">+IFERROR(G141/G$114,"nm")</f>
        <v>0.165075576770088</v>
      </c>
      <c r="H143" s="50" t="n">
        <f aca="false">+IFERROR(H141/H$114,"nm")</f>
        <v>0.145985401459854</v>
      </c>
      <c r="I143" s="50" t="n">
        <f aca="false">+IFERROR(I141/I$114,"nm")</f>
        <v>0.132493702770781</v>
      </c>
      <c r="J143" s="56" t="n">
        <f aca="false">+I143</f>
        <v>0.132493702770781</v>
      </c>
      <c r="K143" s="56" t="n">
        <f aca="false">+J143</f>
        <v>0.132493702770781</v>
      </c>
      <c r="L143" s="56" t="n">
        <f aca="false">+K143</f>
        <v>0.132493702770781</v>
      </c>
      <c r="M143" s="56" t="n">
        <f aca="false">+L143</f>
        <v>0.132493702770781</v>
      </c>
      <c r="N143" s="56" t="n">
        <f aca="false">+M143</f>
        <v>0.132493702770781</v>
      </c>
    </row>
    <row r="144" customFormat="false" ht="14.25" hidden="false" customHeight="false" outlineLevel="0" collapsed="false">
      <c r="A144" s="52" t="str">
        <f aca="false"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customFormat="false" ht="14.25" hidden="false" customHeight="false" outlineLevel="0" collapsed="false">
      <c r="A145" s="11" t="s">
        <v>148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4" t="s">
        <v>140</v>
      </c>
      <c r="C146" s="50" t="n">
        <f aca="false">+IFERROR(C145/B145-1,"nm")</f>
        <v>-0.365217391304348</v>
      </c>
      <c r="D146" s="50" t="n">
        <f aca="false">+IFERROR(D145/C145-1,"nm")</f>
        <v>0</v>
      </c>
      <c r="E146" s="50" t="n">
        <f aca="false">+IFERROR(E145/D145-1,"nm")</f>
        <v>0.205479452054794</v>
      </c>
      <c r="F146" s="50" t="n">
        <f aca="false">+IFERROR(F145/E145-1,"nm")</f>
        <v>-0.522727272727273</v>
      </c>
      <c r="G146" s="50" t="n">
        <f aca="false">+IFERROR(G145/F145-1,"nm")</f>
        <v>-0.285714285714286</v>
      </c>
      <c r="H146" s="50" t="n">
        <f aca="false">+IFERROR(H145/G145-1,"nm")</f>
        <v>-0.166666666666667</v>
      </c>
      <c r="I146" s="50" t="n">
        <f aca="false">+IFERROR(I145/H145-1,"nm")</f>
        <v>3.08</v>
      </c>
      <c r="J146" s="50" t="n">
        <f aca="false">+J147+J148</f>
        <v>0</v>
      </c>
      <c r="K146" s="50" t="n">
        <f aca="false">+K147+K148</f>
        <v>0</v>
      </c>
      <c r="L146" s="50" t="n">
        <f aca="false">+L147+L148</f>
        <v>0</v>
      </c>
      <c r="M146" s="50" t="n">
        <f aca="false">+M147+M148</f>
        <v>0</v>
      </c>
      <c r="N146" s="50" t="n">
        <f aca="false">+N147+N148</f>
        <v>0</v>
      </c>
    </row>
    <row r="147" customFormat="false" ht="14.25" hidden="false" customHeight="false" outlineLevel="0" collapsed="false">
      <c r="A147" s="54" t="s">
        <v>149</v>
      </c>
      <c r="B147" s="50" t="n">
        <f aca="false">+Historicals!B199</f>
        <v>-0.02</v>
      </c>
      <c r="C147" s="50" t="n">
        <f aca="false">+Historicals!C199</f>
        <v>-0.37</v>
      </c>
      <c r="D147" s="50" t="n">
        <f aca="false">+Historicals!D199</f>
        <v>0.02</v>
      </c>
      <c r="E147" s="50" t="n">
        <f aca="false">+Historicals!E199</f>
        <v>0.12</v>
      </c>
      <c r="F147" s="50" t="n">
        <f aca="false">+Historicals!F199</f>
        <v>0.53</v>
      </c>
      <c r="G147" s="50" t="n">
        <f aca="false">+Historicals!G199</f>
        <v>-0.26</v>
      </c>
      <c r="H147" s="50" t="n">
        <f aca="false">+Historicals!H199</f>
        <v>-0.17</v>
      </c>
      <c r="I147" s="50" t="n">
        <f aca="false">+Historicals!I199</f>
        <v>3.02</v>
      </c>
      <c r="J147" s="56" t="n">
        <v>0</v>
      </c>
      <c r="K147" s="56" t="n">
        <f aca="false">+J147</f>
        <v>0</v>
      </c>
      <c r="L147" s="56" t="n">
        <f aca="false">+K147</f>
        <v>0</v>
      </c>
      <c r="M147" s="56" t="n">
        <f aca="false">+L147</f>
        <v>0</v>
      </c>
      <c r="N147" s="56" t="n">
        <f aca="false">+M147</f>
        <v>0</v>
      </c>
    </row>
    <row r="148" customFormat="false" ht="14.25" hidden="false" customHeight="false" outlineLevel="0" collapsed="false">
      <c r="A148" s="54" t="s">
        <v>150</v>
      </c>
      <c r="C148" s="50" t="n">
        <f aca="false">+IFERROR(C146-C147,"nm")</f>
        <v>0.00478260869565217</v>
      </c>
      <c r="D148" s="50" t="n">
        <f aca="false">+IFERROR(D146-D147,"nm")</f>
        <v>-0.02</v>
      </c>
      <c r="E148" s="50" t="n">
        <f aca="false">+IFERROR(E146-E147,"nm")</f>
        <v>0.0854794520547945</v>
      </c>
      <c r="F148" s="50" t="n">
        <f aca="false">+IFERROR(F146-F147,"nm")</f>
        <v>-1.05272727272727</v>
      </c>
      <c r="G148" s="50" t="n">
        <f aca="false">+IFERROR(G146-G147,"nm")</f>
        <v>-0.0257142857142857</v>
      </c>
      <c r="H148" s="50" t="n">
        <f aca="false">+IFERROR(H146-H147,"nm")</f>
        <v>0.00333333333333338</v>
      </c>
      <c r="I148" s="50" t="n">
        <f aca="false">+IFERROR(I146-I147,"nm")</f>
        <v>0.0600000000000001</v>
      </c>
      <c r="J148" s="56" t="n">
        <v>0</v>
      </c>
      <c r="K148" s="56" t="n">
        <f aca="false">+J148</f>
        <v>0</v>
      </c>
      <c r="L148" s="56" t="n">
        <f aca="false">+K148</f>
        <v>0</v>
      </c>
      <c r="M148" s="56" t="n">
        <f aca="false">+L148</f>
        <v>0</v>
      </c>
      <c r="N148" s="56" t="n">
        <f aca="false">+M148</f>
        <v>0</v>
      </c>
    </row>
    <row r="149" customFormat="false" ht="14.25" hidden="false" customHeight="false" outlineLevel="0" collapsed="false">
      <c r="A149" s="11" t="s">
        <v>141</v>
      </c>
      <c r="B149" s="57" t="n">
        <f aca="false">+B156+B152</f>
        <v>-2053</v>
      </c>
      <c r="C149" s="57" t="n">
        <f aca="false">+C156+C152</f>
        <v>-2366</v>
      </c>
      <c r="D149" s="57" t="n">
        <f aca="false">+D156+D152</f>
        <v>-2444</v>
      </c>
      <c r="E149" s="57" t="n">
        <f aca="false">+E156+E152</f>
        <v>-2441</v>
      </c>
      <c r="F149" s="57" t="n">
        <f aca="false">+F156+F152</f>
        <v>-3067</v>
      </c>
      <c r="G149" s="57" t="n">
        <f aca="false">+G156+G152</f>
        <v>-3254</v>
      </c>
      <c r="H149" s="57" t="n">
        <f aca="false">+H156+H152</f>
        <v>-3434</v>
      </c>
      <c r="I149" s="57" t="n">
        <f aca="false">+I156+I152</f>
        <v>-4042</v>
      </c>
      <c r="J149" s="57" t="n">
        <f aca="false">+J145*J151</f>
        <v>-4042</v>
      </c>
      <c r="K149" s="57" t="n">
        <f aca="false">+K145*K151</f>
        <v>-4042</v>
      </c>
      <c r="L149" s="57" t="n">
        <f aca="false">+L145*L151</f>
        <v>-4042</v>
      </c>
      <c r="M149" s="57" t="n">
        <f aca="false">+M145*M151</f>
        <v>-4042</v>
      </c>
      <c r="N149" s="57" t="n">
        <f aca="false">+N145*N151</f>
        <v>-4042</v>
      </c>
    </row>
    <row r="150" customFormat="false" ht="14.25" hidden="false" customHeight="false" outlineLevel="0" collapsed="false">
      <c r="A150" s="49" t="s">
        <v>140</v>
      </c>
      <c r="C150" s="50" t="n">
        <f aca="false">+IFERROR(C149/B149-1,"nm")</f>
        <v>0.152459814905017</v>
      </c>
      <c r="D150" s="50" t="n">
        <f aca="false">+IFERROR(D149/C149-1,"nm")</f>
        <v>0.0329670329670331</v>
      </c>
      <c r="E150" s="50" t="n">
        <f aca="false">+IFERROR(E149/D149-1,"nm")</f>
        <v>-0.00122749590834692</v>
      </c>
      <c r="F150" s="50" t="n">
        <f aca="false">+IFERROR(F149/E149-1,"nm")</f>
        <v>0.256452273658337</v>
      </c>
      <c r="G150" s="50" t="n">
        <f aca="false">+IFERROR(G149/F149-1,"nm")</f>
        <v>0.0609716335180959</v>
      </c>
      <c r="H150" s="50" t="n">
        <f aca="false">+IFERROR(H149/G149-1,"nm")</f>
        <v>0.0553165334972341</v>
      </c>
      <c r="I150" s="50" t="n">
        <f aca="false">+IFERROR(I149/H149-1,"nm")</f>
        <v>0.177052999417589</v>
      </c>
      <c r="J150" s="50" t="n">
        <f aca="false">+IFERROR(J149/I149-1,"nm")</f>
        <v>0</v>
      </c>
      <c r="K150" s="50" t="n">
        <f aca="false">+IFERROR(K149/J149-1,"nm")</f>
        <v>0</v>
      </c>
      <c r="L150" s="50" t="n">
        <f aca="false">+IFERROR(L149/K149-1,"nm")</f>
        <v>0</v>
      </c>
      <c r="M150" s="50" t="n">
        <f aca="false">+IFERROR(M149/L149-1,"nm")</f>
        <v>0</v>
      </c>
      <c r="N150" s="50" t="n">
        <f aca="false">+IFERROR(N149/M149-1,"nm")</f>
        <v>0</v>
      </c>
    </row>
    <row r="151" customFormat="false" ht="14.25" hidden="false" customHeight="false" outlineLevel="0" collapsed="false">
      <c r="A151" s="49" t="s">
        <v>142</v>
      </c>
      <c r="B151" s="50" t="n">
        <f aca="false">+IFERROR(B149/B$145,"nm")</f>
        <v>-17.8521739130435</v>
      </c>
      <c r="C151" s="50" t="n">
        <f aca="false">+IFERROR(C149/C$145,"nm")</f>
        <v>-32.4109589041096</v>
      </c>
      <c r="D151" s="50" t="n">
        <f aca="false">+IFERROR(D149/D$145,"nm")</f>
        <v>-33.4794520547945</v>
      </c>
      <c r="E151" s="50" t="n">
        <f aca="false">+IFERROR(E149/E$145,"nm")</f>
        <v>-27.7386363636364</v>
      </c>
      <c r="F151" s="50" t="n">
        <f aca="false">+IFERROR(F149/F$145,"nm")</f>
        <v>-73.0238095238095</v>
      </c>
      <c r="G151" s="50" t="n">
        <f aca="false">+IFERROR(G149/G$145,"nm")</f>
        <v>-108.466666666667</v>
      </c>
      <c r="H151" s="50" t="n">
        <f aca="false">+IFERROR(H149/H$145,"nm")</f>
        <v>-137.36</v>
      </c>
      <c r="I151" s="50" t="n">
        <f aca="false">+IFERROR(I149/I$145,"nm")</f>
        <v>-39.6274509803922</v>
      </c>
      <c r="J151" s="56" t="n">
        <f aca="false">+I151</f>
        <v>-39.6274509803922</v>
      </c>
      <c r="K151" s="56" t="n">
        <f aca="false">+J151</f>
        <v>-39.6274509803922</v>
      </c>
      <c r="L151" s="56" t="n">
        <f aca="false">+K151</f>
        <v>-39.6274509803922</v>
      </c>
      <c r="M151" s="56" t="n">
        <f aca="false">+L151</f>
        <v>-39.6274509803922</v>
      </c>
      <c r="N151" s="56" t="n">
        <f aca="false">+M151</f>
        <v>-39.6274509803922</v>
      </c>
    </row>
    <row r="152" customFormat="false" ht="14.25" hidden="false" customHeight="false" outlineLevel="0" collapsed="false">
      <c r="A152" s="11" t="s">
        <v>143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7" t="n">
        <f aca="false">+J155*J162</f>
        <v>220</v>
      </c>
      <c r="K152" s="57" t="n">
        <f aca="false">+K155*K162</f>
        <v>220</v>
      </c>
      <c r="L152" s="57" t="n">
        <f aca="false">+L155*L162</f>
        <v>220</v>
      </c>
      <c r="M152" s="57" t="n">
        <f aca="false">+M155*M162</f>
        <v>220</v>
      </c>
      <c r="N152" s="57" t="n">
        <f aca="false">+N155*N162</f>
        <v>220</v>
      </c>
    </row>
    <row r="153" customFormat="false" ht="14.25" hidden="false" customHeight="false" outlineLevel="0" collapsed="false">
      <c r="A153" s="49" t="s">
        <v>140</v>
      </c>
      <c r="C153" s="50" t="n">
        <f aca="false">+IFERROR(C152/B152-1,"nm")</f>
        <v>0.0952380952380953</v>
      </c>
      <c r="D153" s="50" t="n">
        <f aca="false">+IFERROR(D152/C152-1,"nm")</f>
        <v>0.0130434782608695</v>
      </c>
      <c r="E153" s="50" t="n">
        <f aca="false">+IFERROR(E152/D152-1,"nm")</f>
        <v>-0.0686695278969958</v>
      </c>
      <c r="F153" s="50" t="n">
        <f aca="false">+IFERROR(F152/E152-1,"nm")</f>
        <v>-0.101382488479263</v>
      </c>
      <c r="G153" s="50" t="n">
        <f aca="false">+IFERROR(G152/F152-1,"nm")</f>
        <v>0.0974358974358975</v>
      </c>
      <c r="H153" s="50" t="n">
        <f aca="false">+IFERROR(H152/G152-1,"nm")</f>
        <v>0.0373831775700935</v>
      </c>
      <c r="I153" s="50" t="n">
        <f aca="false">+IFERROR(I152/H152-1,"nm")</f>
        <v>-0.00900900900900903</v>
      </c>
      <c r="J153" s="50" t="n">
        <f aca="false">+IFERROR(J152/I152-1,"nm")</f>
        <v>0</v>
      </c>
      <c r="K153" s="50" t="n">
        <f aca="false">+IFERROR(K152/J152-1,"nm")</f>
        <v>0</v>
      </c>
      <c r="L153" s="50" t="n">
        <f aca="false">+IFERROR(L152/K152-1,"nm")</f>
        <v>0</v>
      </c>
      <c r="M153" s="50" t="n">
        <f aca="false">+IFERROR(M152/L152-1,"nm")</f>
        <v>0</v>
      </c>
      <c r="N153" s="50" t="n">
        <f aca="false">+IFERROR(N152/M152-1,"nm")</f>
        <v>0</v>
      </c>
    </row>
    <row r="154" customFormat="false" ht="14.25" hidden="false" customHeight="false" outlineLevel="0" collapsed="false">
      <c r="A154" s="49" t="s">
        <v>144</v>
      </c>
      <c r="B154" s="50" t="n">
        <f aca="false">+IFERROR(B152/B$145,"nm")</f>
        <v>1.82608695652174</v>
      </c>
      <c r="C154" s="50" t="n">
        <f aca="false">+IFERROR(C152/C$145,"nm")</f>
        <v>3.15068493150685</v>
      </c>
      <c r="D154" s="50" t="n">
        <f aca="false">+IFERROR(D152/D$145,"nm")</f>
        <v>3.19178082191781</v>
      </c>
      <c r="E154" s="50" t="n">
        <f aca="false">+IFERROR(E152/E$145,"nm")</f>
        <v>2.46590909090909</v>
      </c>
      <c r="F154" s="50" t="n">
        <f aca="false">+IFERROR(F152/F$145,"nm")</f>
        <v>4.64285714285714</v>
      </c>
      <c r="G154" s="50" t="n">
        <f aca="false">+IFERROR(G152/G$145,"nm")</f>
        <v>7.13333333333333</v>
      </c>
      <c r="H154" s="50" t="n">
        <f aca="false">+IFERROR(H152/H$145,"nm")</f>
        <v>8.88</v>
      </c>
      <c r="I154" s="50" t="n">
        <f aca="false">+IFERROR(I152/I$145,"nm")</f>
        <v>2.15686274509804</v>
      </c>
      <c r="J154" s="50" t="n">
        <f aca="false">+IFERROR(J152/J$21,"nm")</f>
        <v>0.0119871410668556</v>
      </c>
      <c r="K154" s="50" t="n">
        <f aca="false">+IFERROR(K152/K$21,"nm")</f>
        <v>0.0119871410668556</v>
      </c>
      <c r="L154" s="50" t="n">
        <f aca="false">+IFERROR(L152/L$21,"nm")</f>
        <v>0.0119871410668556</v>
      </c>
      <c r="M154" s="50" t="n">
        <f aca="false">+IFERROR(M152/M$21,"nm")</f>
        <v>0.0119871410668556</v>
      </c>
      <c r="N154" s="50" t="n">
        <f aca="false">+IFERROR(N152/N$21,"nm")</f>
        <v>0.0119871410668556</v>
      </c>
    </row>
    <row r="155" customFormat="false" ht="14.25" hidden="false" customHeight="false" outlineLevel="0" collapsed="false">
      <c r="A155" s="49" t="s">
        <v>151</v>
      </c>
      <c r="B155" s="50" t="n">
        <f aca="false">+IFERROR(B152/B162,"nm")</f>
        <v>1.72131147540984</v>
      </c>
      <c r="C155" s="50" t="n">
        <f aca="false">+IFERROR(C152/C162,"nm")</f>
        <v>1.84</v>
      </c>
      <c r="D155" s="50" t="n">
        <f aca="false">+IFERROR(D152/D162,"nm")</f>
        <v>1.864</v>
      </c>
      <c r="E155" s="50" t="n">
        <f aca="false">+IFERROR(E152/E162,"nm")</f>
        <v>1.88695652173913</v>
      </c>
      <c r="F155" s="50" t="n">
        <f aca="false">+IFERROR(F152/F162,"nm")</f>
        <v>1.95</v>
      </c>
      <c r="G155" s="50" t="n">
        <f aca="false">+IFERROR(G152/G162,"nm")</f>
        <v>2.675</v>
      </c>
      <c r="H155" s="50" t="n">
        <f aca="false">+IFERROR(H152/H162,"nm")</f>
        <v>3.52380952380952</v>
      </c>
      <c r="I155" s="50" t="n">
        <f aca="false">+IFERROR(I152/I162,"nm")</f>
        <v>4.48979591836735</v>
      </c>
      <c r="J155" s="56" t="n">
        <f aca="false">+I155</f>
        <v>4.48979591836735</v>
      </c>
      <c r="K155" s="56" t="n">
        <f aca="false">+J155</f>
        <v>4.48979591836735</v>
      </c>
      <c r="L155" s="56" t="n">
        <f aca="false">+K155</f>
        <v>4.48979591836735</v>
      </c>
      <c r="M155" s="56" t="n">
        <f aca="false">+L155</f>
        <v>4.48979591836735</v>
      </c>
      <c r="N155" s="56" t="n">
        <f aca="false">+M155</f>
        <v>4.48979591836735</v>
      </c>
    </row>
    <row r="156" customFormat="false" ht="14.25" hidden="false" customHeight="false" outlineLevel="0" collapsed="false">
      <c r="A156" s="11" t="s">
        <v>145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9" t="s">
        <v>140</v>
      </c>
      <c r="C157" s="50" t="n">
        <f aca="false">+IFERROR(C156/B156-1,"nm")</f>
        <v>0.147149801148917</v>
      </c>
      <c r="D157" s="50" t="n">
        <f aca="false">+IFERROR(D156/C156-1,"nm")</f>
        <v>0.0312018489984591</v>
      </c>
      <c r="E157" s="50" t="n">
        <f aca="false">+IFERROR(E156/D156-1,"nm")</f>
        <v>-0.0070974971983564</v>
      </c>
      <c r="F157" s="50" t="n">
        <f aca="false">+IFERROR(F156/E156-1,"nm")</f>
        <v>0.227238525206922</v>
      </c>
      <c r="G157" s="50" t="n">
        <f aca="false">+IFERROR(G156/F156-1,"nm")</f>
        <v>0.0631514408338443</v>
      </c>
      <c r="H157" s="50" t="n">
        <f aca="false">+IFERROR(H156/G156-1,"nm")</f>
        <v>0.0542099192618224</v>
      </c>
      <c r="I157" s="50" t="n">
        <f aca="false">+IFERROR(I156/H156-1,"nm")</f>
        <v>0.165754923413567</v>
      </c>
      <c r="J157" s="50" t="n">
        <f aca="false">+IFERROR(J156/I156-1,"nm")</f>
        <v>0</v>
      </c>
      <c r="K157" s="50" t="n">
        <f aca="false">+IFERROR(K156/J156-1,"nm")</f>
        <v>0</v>
      </c>
      <c r="L157" s="50" t="n">
        <f aca="false">+IFERROR(L156/K156-1,"nm")</f>
        <v>0</v>
      </c>
      <c r="M157" s="50" t="n">
        <f aca="false">+IFERROR(M156/L156-1,"nm")</f>
        <v>0</v>
      </c>
      <c r="N157" s="50" t="n">
        <f aca="false">+IFERROR(N156/M156-1,"nm")</f>
        <v>0</v>
      </c>
    </row>
    <row r="158" customFormat="false" ht="14.25" hidden="false" customHeight="false" outlineLevel="0" collapsed="false">
      <c r="A158" s="49" t="s">
        <v>142</v>
      </c>
      <c r="B158" s="50" t="n">
        <f aca="false">+IFERROR(B156/B$145,"nm")</f>
        <v>-19.6782608695652</v>
      </c>
      <c r="C158" s="50" t="n">
        <f aca="false">+IFERROR(C156/C$145,"nm")</f>
        <v>-35.5616438356164</v>
      </c>
      <c r="D158" s="50" t="n">
        <f aca="false">+IFERROR(D156/D$145,"nm")</f>
        <v>-36.6712328767123</v>
      </c>
      <c r="E158" s="50" t="n">
        <f aca="false">+IFERROR(E156/E$145,"nm")</f>
        <v>-30.2045454545455</v>
      </c>
      <c r="F158" s="50" t="n">
        <f aca="false">+IFERROR(F156/F$145,"nm")</f>
        <v>-77.6666666666667</v>
      </c>
      <c r="G158" s="50" t="n">
        <f aca="false">+IFERROR(G156/G$145,"nm")</f>
        <v>-115.6</v>
      </c>
      <c r="H158" s="50" t="n">
        <f aca="false">+IFERROR(H156/H$145,"nm")</f>
        <v>-146.24</v>
      </c>
      <c r="I158" s="50" t="n">
        <f aca="false">+IFERROR(I156/I$145,"nm")</f>
        <v>-41.7843137254902</v>
      </c>
      <c r="J158" s="50" t="n">
        <f aca="false">+IFERROR(J156/J$21,"nm")</f>
        <v>-0.232223614667902</v>
      </c>
      <c r="K158" s="50" t="n">
        <f aca="false">+IFERROR(K156/K$21,"nm")</f>
        <v>-0.232223614667902</v>
      </c>
      <c r="L158" s="50" t="n">
        <f aca="false">+IFERROR(L156/L$21,"nm")</f>
        <v>-0.232223614667902</v>
      </c>
      <c r="M158" s="50" t="n">
        <f aca="false">+IFERROR(M156/M$21,"nm")</f>
        <v>-0.232223614667902</v>
      </c>
      <c r="N158" s="50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146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7" t="n">
        <f aca="false">+J145*J161</f>
        <v>222</v>
      </c>
      <c r="K159" s="57" t="n">
        <f aca="false">+K145*K161</f>
        <v>222</v>
      </c>
      <c r="L159" s="57" t="n">
        <f aca="false">+L145*L161</f>
        <v>222</v>
      </c>
      <c r="M159" s="57" t="n">
        <f aca="false">+M145*M161</f>
        <v>222</v>
      </c>
      <c r="N159" s="57" t="n">
        <f aca="false">+N145*N161</f>
        <v>222</v>
      </c>
    </row>
    <row r="160" customFormat="false" ht="14.25" hidden="false" customHeight="false" outlineLevel="0" collapsed="false">
      <c r="A160" s="49" t="s">
        <v>140</v>
      </c>
      <c r="C160" s="50" t="n">
        <f aca="false">+IFERROR(C159/B159-1,"nm")</f>
        <v>0.146666666666667</v>
      </c>
      <c r="D160" s="50" t="n">
        <f aca="false">+IFERROR(D159/C159-1,"nm")</f>
        <v>0.0775193798449612</v>
      </c>
      <c r="E160" s="50" t="n">
        <f aca="false">+IFERROR(E159/D159-1,"nm")</f>
        <v>0.0287769784172662</v>
      </c>
      <c r="F160" s="50" t="n">
        <f aca="false">+IFERROR(F159/E159-1,"nm")</f>
        <v>-0.027972027972028</v>
      </c>
      <c r="G160" s="50" t="n">
        <f aca="false">+IFERROR(G159/F159-1,"nm")</f>
        <v>0.575539568345324</v>
      </c>
      <c r="H160" s="50" t="n">
        <f aca="false">+IFERROR(H159/G159-1,"nm")</f>
        <v>-0.365296803652968</v>
      </c>
      <c r="I160" s="50" t="n">
        <f aca="false">+IFERROR(I159/H159-1,"nm")</f>
        <v>-0.201438848920863</v>
      </c>
      <c r="J160" s="50" t="n">
        <f aca="false">+IFERROR(J159/I159-1,"nm")</f>
        <v>0</v>
      </c>
      <c r="K160" s="50" t="n">
        <f aca="false">+IFERROR(K159/J159-1,"nm")</f>
        <v>0</v>
      </c>
      <c r="L160" s="50" t="n">
        <f aca="false">+IFERROR(L159/K159-1,"nm")</f>
        <v>0</v>
      </c>
      <c r="M160" s="50" t="n">
        <f aca="false">+IFERROR(M159/L159-1,"nm")</f>
        <v>0</v>
      </c>
      <c r="N160" s="50" t="n">
        <f aca="false">+IFERROR(N159/M159-1,"nm")</f>
        <v>0</v>
      </c>
    </row>
    <row r="161" customFormat="false" ht="14.25" hidden="false" customHeight="false" outlineLevel="0" collapsed="false">
      <c r="A161" s="49" t="s">
        <v>144</v>
      </c>
      <c r="B161" s="50" t="n">
        <f aca="false">+IFERROR(B159/B$145,"nm")</f>
        <v>1.95652173913043</v>
      </c>
      <c r="C161" s="50" t="n">
        <f aca="false">+IFERROR(C159/C$145,"nm")</f>
        <v>3.53424657534247</v>
      </c>
      <c r="D161" s="50" t="n">
        <f aca="false">+IFERROR(D159/D$145,"nm")</f>
        <v>3.80821917808219</v>
      </c>
      <c r="E161" s="50" t="n">
        <f aca="false">+IFERROR(E159/E$145,"nm")</f>
        <v>3.25</v>
      </c>
      <c r="F161" s="50" t="n">
        <f aca="false">+IFERROR(F159/F$145,"nm")</f>
        <v>6.61904761904762</v>
      </c>
      <c r="G161" s="50" t="n">
        <f aca="false">+IFERROR(G159/G$145,"nm")</f>
        <v>14.6</v>
      </c>
      <c r="H161" s="50" t="n">
        <f aca="false">+IFERROR(H159/H$145,"nm")</f>
        <v>11.12</v>
      </c>
      <c r="I161" s="50" t="n">
        <f aca="false">+IFERROR(I159/I$145,"nm")</f>
        <v>2.17647058823529</v>
      </c>
      <c r="J161" s="56" t="n">
        <f aca="false">+I161</f>
        <v>2.17647058823529</v>
      </c>
      <c r="K161" s="56" t="n">
        <f aca="false">+J161</f>
        <v>2.17647058823529</v>
      </c>
      <c r="L161" s="56" t="n">
        <f aca="false">+K161</f>
        <v>2.17647058823529</v>
      </c>
      <c r="M161" s="56" t="n">
        <f aca="false">+L161</f>
        <v>2.17647058823529</v>
      </c>
      <c r="N161" s="56" t="n">
        <f aca="false">+M161</f>
        <v>2.17647058823529</v>
      </c>
    </row>
    <row r="162" customFormat="false" ht="14.25" hidden="false" customHeight="false" outlineLevel="0" collapsed="false">
      <c r="A162" s="11" t="s">
        <v>147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7" t="n">
        <f aca="false">+J145*J164</f>
        <v>49</v>
      </c>
      <c r="K162" s="57" t="n">
        <f aca="false">+K145*K164</f>
        <v>49</v>
      </c>
      <c r="L162" s="57" t="n">
        <f aca="false">+L145*L164</f>
        <v>49</v>
      </c>
      <c r="M162" s="57" t="n">
        <f aca="false">+M145*M164</f>
        <v>49</v>
      </c>
      <c r="N162" s="57" t="n">
        <f aca="false">+N145*N164</f>
        <v>49</v>
      </c>
    </row>
    <row r="163" customFormat="false" ht="14.25" hidden="false" customHeight="false" outlineLevel="0" collapsed="false">
      <c r="A163" s="49" t="s">
        <v>140</v>
      </c>
      <c r="C163" s="50" t="n">
        <f aca="false">+IFERROR(C162/B162-1,"nm")</f>
        <v>0.0245901639344261</v>
      </c>
      <c r="D163" s="50" t="n">
        <f aca="false">+IFERROR(D162/C162-1,"nm")</f>
        <v>0</v>
      </c>
      <c r="E163" s="50" t="n">
        <f aca="false">+IFERROR(E162/D162-1,"nm")</f>
        <v>-0.08</v>
      </c>
      <c r="F163" s="50" t="n">
        <f aca="false">+IFERROR(F162/E162-1,"nm")</f>
        <v>-0.130434782608696</v>
      </c>
      <c r="G163" s="50" t="n">
        <f aca="false">+IFERROR(G162/F162-1,"nm")</f>
        <v>-0.2</v>
      </c>
      <c r="H163" s="50" t="n">
        <f aca="false">+IFERROR(H162/G162-1,"nm")</f>
        <v>-0.2125</v>
      </c>
      <c r="I163" s="50" t="n">
        <f aca="false">+IFERROR(I162/H162-1,"nm")</f>
        <v>-0.222222222222222</v>
      </c>
      <c r="J163" s="50" t="n">
        <f aca="false">+J164+J165</f>
        <v>0.480392156862745</v>
      </c>
      <c r="K163" s="50" t="n">
        <f aca="false">+K164+K165</f>
        <v>0.480392156862745</v>
      </c>
      <c r="L163" s="50" t="n">
        <f aca="false">+L164+L165</f>
        <v>0.480392156862745</v>
      </c>
      <c r="M163" s="50" t="n">
        <f aca="false">+M164+M165</f>
        <v>0.480392156862745</v>
      </c>
      <c r="N163" s="50" t="n">
        <f aca="false">+N164+N165</f>
        <v>0.480392156862745</v>
      </c>
    </row>
    <row r="164" customFormat="false" ht="14.25" hidden="false" customHeight="false" outlineLevel="0" collapsed="false">
      <c r="A164" s="49" t="s">
        <v>144</v>
      </c>
      <c r="B164" s="50" t="n">
        <f aca="false">+IFERROR(B162/B$145,"nm")</f>
        <v>1.06086956521739</v>
      </c>
      <c r="C164" s="50" t="n">
        <f aca="false">+IFERROR(C162/C$145,"nm")</f>
        <v>1.71232876712329</v>
      </c>
      <c r="D164" s="50" t="n">
        <f aca="false">+IFERROR(D162/D$145,"nm")</f>
        <v>1.71232876712329</v>
      </c>
      <c r="E164" s="50" t="n">
        <f aca="false">+IFERROR(E162/E$145,"nm")</f>
        <v>1.30681818181818</v>
      </c>
      <c r="F164" s="50" t="n">
        <f aca="false">+IFERROR(F162/F$145,"nm")</f>
        <v>2.38095238095238</v>
      </c>
      <c r="G164" s="50" t="n">
        <f aca="false">+IFERROR(G162/G$145,"nm")</f>
        <v>2.66666666666667</v>
      </c>
      <c r="H164" s="50" t="n">
        <f aca="false">+IFERROR(H162/H$145,"nm")</f>
        <v>2.52</v>
      </c>
      <c r="I164" s="50" t="n">
        <f aca="false">+IFERROR(I162/I$145,"nm")</f>
        <v>0.480392156862745</v>
      </c>
      <c r="J164" s="56" t="n">
        <f aca="false">+I164</f>
        <v>0.480392156862745</v>
      </c>
      <c r="K164" s="56" t="n">
        <f aca="false">+J164</f>
        <v>0.480392156862745</v>
      </c>
      <c r="L164" s="56" t="n">
        <f aca="false">+K164</f>
        <v>0.480392156862745</v>
      </c>
      <c r="M164" s="56" t="n">
        <f aca="false">+L164</f>
        <v>0.480392156862745</v>
      </c>
      <c r="N164" s="56" t="n">
        <f aca="false">+M164</f>
        <v>0.480392156862745</v>
      </c>
    </row>
    <row r="165" customFormat="false" ht="14.25" hidden="false" customHeight="false" outlineLevel="0" collapsed="false">
      <c r="A165" s="52" t="str">
        <f aca="false"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customFormat="false" ht="14.25" hidden="false" customHeight="false" outlineLevel="0" collapsed="false">
      <c r="A166" s="11" t="s">
        <v>148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4" t="s">
        <v>140</v>
      </c>
      <c r="C167" s="50" t="n">
        <f aca="false">+IFERROR(C166/B166-1,"nm")</f>
        <v>-0.013622603430878</v>
      </c>
      <c r="D167" s="50" t="n">
        <f aca="false">+IFERROR(D166/C166-1,"nm")</f>
        <v>0.0445012787723784</v>
      </c>
      <c r="E167" s="50" t="n">
        <f aca="false">+IFERROR(E166/D166-1,"nm")</f>
        <v>-0.0763956904995103</v>
      </c>
      <c r="F167" s="50" t="n">
        <f aca="false">+IFERROR(F166/E166-1,"nm")</f>
        <v>0.0106044538706256</v>
      </c>
      <c r="G167" s="50" t="n">
        <f aca="false">+IFERROR(G166/F166-1,"nm")</f>
        <v>-0.031479538300105</v>
      </c>
      <c r="H167" s="50" t="n">
        <f aca="false">+IFERROR(H166/G166-1,"nm")</f>
        <v>0.194474539544962</v>
      </c>
      <c r="I167" s="50" t="n">
        <f aca="false">+IFERROR(I166/H166-1,"nm")</f>
        <v>0.0639455782312925</v>
      </c>
      <c r="J167" s="50" t="n">
        <f aca="false">+IFERROR(J166/I166-1,"nm")</f>
        <v>0</v>
      </c>
      <c r="K167" s="50" t="n">
        <f aca="false">+IFERROR(K166/J166-1,"nm")</f>
        <v>0</v>
      </c>
      <c r="L167" s="50" t="n">
        <f aca="false">+IFERROR(L166/K166-1,"nm")</f>
        <v>0</v>
      </c>
      <c r="M167" s="50" t="n">
        <f aca="false">+IFERROR(M166/L166-1,"nm")</f>
        <v>0</v>
      </c>
      <c r="N167" s="50" t="n">
        <f aca="false">+IFERROR(N166/M166-1,"nm")</f>
        <v>0</v>
      </c>
    </row>
    <row r="168" customFormat="false" ht="14.25" hidden="false" customHeight="false" outlineLevel="0" collapsed="false">
      <c r="A168" s="55" t="s">
        <v>112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4" t="s">
        <v>140</v>
      </c>
      <c r="E169" s="50"/>
      <c r="F169" s="50" t="n">
        <f aca="false">+IFERROR(F168/E168-1,"nm")</f>
        <v>0.0291744258224704</v>
      </c>
      <c r="G169" s="50" t="n">
        <f aca="false">+IFERROR(G168/F168-1,"nm")</f>
        <v>-0.00965018094089265</v>
      </c>
      <c r="H169" s="50" t="n">
        <f aca="false">+IFERROR(H168/G168-1,"nm")</f>
        <v>0.209500609013398</v>
      </c>
      <c r="I169" s="50" t="n">
        <f aca="false">+IFERROR(I168/H168-1,"nm")</f>
        <v>0.054380664652568</v>
      </c>
      <c r="J169" s="50" t="n">
        <f aca="false">+J170+J171</f>
        <v>0</v>
      </c>
      <c r="K169" s="50" t="n">
        <f aca="false">+K170+K171</f>
        <v>0</v>
      </c>
      <c r="L169" s="50" t="n">
        <f aca="false">+L170+L171</f>
        <v>0</v>
      </c>
      <c r="M169" s="50" t="n">
        <f aca="false">+M170+M171</f>
        <v>0</v>
      </c>
      <c r="N169" s="50" t="n">
        <f aca="false">+N170+N171</f>
        <v>0</v>
      </c>
    </row>
    <row r="170" customFormat="false" ht="14.25" hidden="false" customHeight="false" outlineLevel="0" collapsed="false">
      <c r="A170" s="54" t="s">
        <v>149</v>
      </c>
      <c r="F170" s="50" t="n">
        <f aca="false">+Historicals!F202</f>
        <v>0.05</v>
      </c>
      <c r="G170" s="50" t="n">
        <f aca="false">+Historicals!G202</f>
        <v>0.01</v>
      </c>
      <c r="H170" s="50" t="n">
        <f aca="false">+Historicals!H202</f>
        <v>0.17</v>
      </c>
      <c r="I170" s="50" t="n">
        <f aca="false">+Historicals!I202</f>
        <v>0.06</v>
      </c>
      <c r="J170" s="56" t="n">
        <v>0</v>
      </c>
      <c r="K170" s="56" t="n">
        <f aca="false">+J170</f>
        <v>0</v>
      </c>
      <c r="L170" s="56" t="n">
        <f aca="false">+K170</f>
        <v>0</v>
      </c>
      <c r="M170" s="56" t="n">
        <f aca="false">+L170</f>
        <v>0</v>
      </c>
      <c r="N170" s="56" t="n">
        <f aca="false">+M170</f>
        <v>0</v>
      </c>
    </row>
    <row r="171" customFormat="false" ht="14.25" hidden="false" customHeight="false" outlineLevel="0" collapsed="false">
      <c r="A171" s="54" t="s">
        <v>150</v>
      </c>
      <c r="E171" s="50"/>
      <c r="F171" s="50" t="n">
        <f aca="false">+IFERROR(F169-F170,"nm")</f>
        <v>-0.0208255741775296</v>
      </c>
      <c r="G171" s="50" t="n">
        <f aca="false">+IFERROR(G169-G170,"nm")</f>
        <v>-0.0196501809408927</v>
      </c>
      <c r="H171" s="50" t="n">
        <f aca="false">+IFERROR(H169-H170,"nm")</f>
        <v>0.0395006090133984</v>
      </c>
      <c r="I171" s="50" t="n">
        <f aca="false">+IFERROR(I169-I170,"nm")</f>
        <v>-0.00561933534743203</v>
      </c>
      <c r="J171" s="56" t="n">
        <v>0</v>
      </c>
      <c r="K171" s="56" t="n">
        <f aca="false">+J171</f>
        <v>0</v>
      </c>
      <c r="L171" s="56" t="n">
        <f aca="false">+K171</f>
        <v>0</v>
      </c>
      <c r="M171" s="56" t="n">
        <f aca="false">+L171</f>
        <v>0</v>
      </c>
      <c r="N171" s="56" t="n">
        <f aca="false">+M171</f>
        <v>0</v>
      </c>
    </row>
    <row r="172" customFormat="false" ht="14.25" hidden="false" customHeight="false" outlineLevel="0" collapsed="false">
      <c r="A172" s="55" t="s">
        <v>113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4" t="s">
        <v>140</v>
      </c>
      <c r="E173" s="50"/>
      <c r="F173" s="50" t="n">
        <f aca="false">+IFERROR(F172/E172-1,"nm")</f>
        <v>-0.180555555555556</v>
      </c>
      <c r="G173" s="50" t="n">
        <f aca="false">+IFERROR(G172/F172-1,"nm")</f>
        <v>-0.245762711864407</v>
      </c>
      <c r="H173" s="50" t="n">
        <f aca="false">+IFERROR(H172/G172-1,"nm")</f>
        <v>0.168539325842697</v>
      </c>
      <c r="I173" s="50" t="n">
        <f aca="false">+IFERROR(I172/H172-1,"nm")</f>
        <v>-0.00961538461538458</v>
      </c>
      <c r="J173" s="50" t="n">
        <f aca="false">+J174+J175</f>
        <v>0</v>
      </c>
      <c r="K173" s="50" t="n">
        <f aca="false">+K174+K175</f>
        <v>0</v>
      </c>
      <c r="L173" s="50" t="n">
        <f aca="false">+L174+L175</f>
        <v>0</v>
      </c>
      <c r="M173" s="50" t="n">
        <f aca="false">+M174+M175</f>
        <v>0</v>
      </c>
      <c r="N173" s="50" t="n">
        <f aca="false">+N174+N175</f>
        <v>0</v>
      </c>
    </row>
    <row r="174" customFormat="false" ht="14.25" hidden="false" customHeight="false" outlineLevel="0" collapsed="false">
      <c r="A174" s="54" t="s">
        <v>149</v>
      </c>
      <c r="F174" s="50" t="n">
        <f aca="false">+Historicals!F203</f>
        <v>-0.17</v>
      </c>
      <c r="G174" s="50" t="n">
        <f aca="false">+Historicals!G203</f>
        <v>-0.22</v>
      </c>
      <c r="H174" s="50" t="n">
        <f aca="false">+Historicals!H203</f>
        <v>0.13</v>
      </c>
      <c r="I174" s="50" t="n">
        <f aca="false">+Historicals!I203</f>
        <v>-0.03</v>
      </c>
      <c r="J174" s="56" t="n">
        <v>0</v>
      </c>
      <c r="K174" s="56" t="n">
        <f aca="false">+J174</f>
        <v>0</v>
      </c>
      <c r="L174" s="56" t="n">
        <f aca="false">+K174</f>
        <v>0</v>
      </c>
      <c r="M174" s="56" t="n">
        <f aca="false">+L174</f>
        <v>0</v>
      </c>
      <c r="N174" s="56" t="n">
        <f aca="false">+M174</f>
        <v>0</v>
      </c>
    </row>
    <row r="175" customFormat="false" ht="14.25" hidden="false" customHeight="false" outlineLevel="0" collapsed="false">
      <c r="A175" s="54" t="s">
        <v>150</v>
      </c>
      <c r="E175" s="50"/>
      <c r="F175" s="50" t="n">
        <f aca="false">+IFERROR(F173-F174,"nm")</f>
        <v>-0.0105555555555556</v>
      </c>
      <c r="G175" s="50" t="n">
        <f aca="false">+IFERROR(G173-G174,"nm")</f>
        <v>-0.0257627118644068</v>
      </c>
      <c r="H175" s="50" t="n">
        <f aca="false">+IFERROR(H173-H174,"nm")</f>
        <v>0.0385393258426966</v>
      </c>
      <c r="I175" s="50" t="n">
        <f aca="false">+IFERROR(I173-I174,"nm")</f>
        <v>0.0203846153846154</v>
      </c>
      <c r="J175" s="56" t="n">
        <v>0</v>
      </c>
      <c r="K175" s="56" t="n">
        <f aca="false">+J175</f>
        <v>0</v>
      </c>
      <c r="L175" s="56" t="n">
        <f aca="false">+K175</f>
        <v>0</v>
      </c>
      <c r="M175" s="56" t="n">
        <f aca="false">+L175</f>
        <v>0</v>
      </c>
      <c r="N175" s="56" t="n">
        <f aca="false">+M175</f>
        <v>0</v>
      </c>
    </row>
    <row r="176" customFormat="false" ht="14.25" hidden="false" customHeight="false" outlineLevel="0" collapsed="false">
      <c r="A176" s="55" t="s">
        <v>114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4" t="s">
        <v>140</v>
      </c>
      <c r="E177" s="50"/>
      <c r="F177" s="50" t="n">
        <f aca="false">+IFERROR(F176/E176-1,"nm")</f>
        <v>-0.142857142857143</v>
      </c>
      <c r="G177" s="50" t="n">
        <f aca="false">+IFERROR(G176/F176-1,"nm")</f>
        <v>0.0416666666666667</v>
      </c>
      <c r="H177" s="50" t="n">
        <f aca="false">+IFERROR(H176/G176-1,"nm")</f>
        <v>0.16</v>
      </c>
      <c r="I177" s="50" t="n">
        <f aca="false">+IFERROR(I176/H176-1,"nm")</f>
        <v>-0.103448275862069</v>
      </c>
      <c r="J177" s="50" t="n">
        <f aca="false">+J178+J179</f>
        <v>0</v>
      </c>
      <c r="K177" s="50" t="n">
        <f aca="false">+K178+K179</f>
        <v>0</v>
      </c>
      <c r="L177" s="50" t="n">
        <f aca="false">+L178+L179</f>
        <v>0</v>
      </c>
      <c r="M177" s="50" t="n">
        <f aca="false">+M178+M179</f>
        <v>0</v>
      </c>
      <c r="N177" s="50" t="n">
        <f aca="false">+N178+N179</f>
        <v>0</v>
      </c>
    </row>
    <row r="178" customFormat="false" ht="14.25" hidden="false" customHeight="false" outlineLevel="0" collapsed="false">
      <c r="A178" s="54" t="s">
        <v>149</v>
      </c>
      <c r="F178" s="50" t="n">
        <f aca="false">+Historicals!F204</f>
        <v>-0.13</v>
      </c>
      <c r="G178" s="50" t="n">
        <f aca="false">+Historicals!G204</f>
        <v>0.08</v>
      </c>
      <c r="H178" s="50" t="n">
        <f aca="false">+Historicals!H204</f>
        <v>0.14</v>
      </c>
      <c r="I178" s="50" t="n">
        <f aca="false">+Historicals!I204</f>
        <v>-0.16</v>
      </c>
      <c r="J178" s="56" t="n">
        <v>0</v>
      </c>
      <c r="K178" s="56" t="n">
        <f aca="false">+J178</f>
        <v>0</v>
      </c>
      <c r="L178" s="56" t="n">
        <f aca="false">+K178</f>
        <v>0</v>
      </c>
      <c r="M178" s="56" t="n">
        <f aca="false">+L178</f>
        <v>0</v>
      </c>
      <c r="N178" s="56" t="n">
        <f aca="false">+M178</f>
        <v>0</v>
      </c>
    </row>
    <row r="179" customFormat="false" ht="14.25" hidden="false" customHeight="false" outlineLevel="0" collapsed="false">
      <c r="A179" s="54" t="s">
        <v>150</v>
      </c>
      <c r="C179" s="50"/>
      <c r="D179" s="50"/>
      <c r="E179" s="50"/>
      <c r="F179" s="50" t="n">
        <f aca="false">+IFERROR(F177-F178,"nm")</f>
        <v>-0.0128571428571429</v>
      </c>
      <c r="G179" s="50" t="n">
        <f aca="false">+IFERROR(G177-G178,"nm")</f>
        <v>-0.0383333333333333</v>
      </c>
      <c r="H179" s="50" t="n">
        <f aca="false">+IFERROR(H177-H178,"nm")</f>
        <v>0.0199999999999999</v>
      </c>
      <c r="I179" s="50" t="n">
        <f aca="false">+IFERROR(I177-I178,"nm")</f>
        <v>0.0565517241379311</v>
      </c>
      <c r="J179" s="56" t="n">
        <v>0</v>
      </c>
      <c r="K179" s="56" t="n">
        <f aca="false">+J179</f>
        <v>0</v>
      </c>
      <c r="L179" s="56" t="n">
        <f aca="false">+K179</f>
        <v>0</v>
      </c>
      <c r="M179" s="56" t="n">
        <f aca="false">+L179</f>
        <v>0</v>
      </c>
      <c r="N179" s="56" t="n">
        <f aca="false">+M179</f>
        <v>0</v>
      </c>
    </row>
    <row r="180" customFormat="false" ht="14.25" hidden="false" customHeight="false" outlineLevel="0" collapsed="false">
      <c r="A180" s="12" t="s">
        <v>121</v>
      </c>
      <c r="C180" s="50"/>
      <c r="D180" s="50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4" t="s">
        <v>140</v>
      </c>
      <c r="C181" s="50"/>
      <c r="D181" s="50"/>
      <c r="E181" s="50"/>
      <c r="F181" s="50" t="n">
        <f aca="false">+IFERROR(F180/E180-1,"nm")</f>
        <v>0.029126213592233</v>
      </c>
      <c r="G181" s="50" t="n">
        <f aca="false">+IFERROR(G180/F180-1,"nm")</f>
        <v>-0.150943396226415</v>
      </c>
      <c r="H181" s="50" t="n">
        <f aca="false">+IFERROR(H180/G180-1,"nm")</f>
        <v>-0.0444444444444444</v>
      </c>
      <c r="I181" s="50" t="n">
        <f aca="false">+IFERROR(I180/H180-1,"nm")</f>
        <v>0.430232558139535</v>
      </c>
      <c r="J181" s="50" t="n">
        <f aca="false">+J182+J183</f>
        <v>0</v>
      </c>
      <c r="K181" s="50" t="n">
        <f aca="false">+K182+K183</f>
        <v>0</v>
      </c>
      <c r="L181" s="50" t="n">
        <f aca="false">+L182+L183</f>
        <v>0</v>
      </c>
      <c r="M181" s="50" t="n">
        <f aca="false">+M182+M183</f>
        <v>0</v>
      </c>
      <c r="N181" s="50" t="n">
        <f aca="false">+N182+N183</f>
        <v>0</v>
      </c>
    </row>
    <row r="182" customFormat="false" ht="14.25" hidden="false" customHeight="false" outlineLevel="0" collapsed="false">
      <c r="A182" s="54" t="s">
        <v>149</v>
      </c>
      <c r="C182" s="50"/>
      <c r="D182" s="50"/>
      <c r="E182" s="50"/>
      <c r="F182" s="50" t="n">
        <f aca="false">+Historicals!F205</f>
        <v>0.04</v>
      </c>
      <c r="G182" s="50" t="n">
        <f aca="false">+Historicals!G205</f>
        <v>-0.14</v>
      </c>
      <c r="H182" s="50" t="n">
        <f aca="false">+Historicals!H205</f>
        <v>-0.01</v>
      </c>
      <c r="I182" s="50" t="n">
        <f aca="false">+Historicals!I205</f>
        <v>0.42</v>
      </c>
      <c r="J182" s="56" t="n">
        <v>0</v>
      </c>
      <c r="K182" s="56" t="n">
        <f aca="false">+J182</f>
        <v>0</v>
      </c>
      <c r="L182" s="56" t="n">
        <f aca="false">+K182</f>
        <v>0</v>
      </c>
      <c r="M182" s="56" t="n">
        <f aca="false">+L182</f>
        <v>0</v>
      </c>
      <c r="N182" s="56" t="n">
        <f aca="false">+M182</f>
        <v>0</v>
      </c>
    </row>
    <row r="183" customFormat="false" ht="14.25" hidden="false" customHeight="false" outlineLevel="0" collapsed="false">
      <c r="A183" s="54" t="s">
        <v>150</v>
      </c>
      <c r="C183" s="50"/>
      <c r="D183" s="50"/>
      <c r="E183" s="50"/>
      <c r="F183" s="50" t="n">
        <f aca="false">+IFERROR(F181-F182,"nm")</f>
        <v>-0.010873786407767</v>
      </c>
      <c r="G183" s="50" t="n">
        <f aca="false">+IFERROR(G181-G182,"nm")</f>
        <v>-0.010943396226415</v>
      </c>
      <c r="H183" s="50" t="n">
        <f aca="false">+IFERROR(H181-H182,"nm")</f>
        <v>-0.0344444444444444</v>
      </c>
      <c r="I183" s="50" t="n">
        <f aca="false">+IFERROR(I181-I182,"nm")</f>
        <v>0.010232558139535</v>
      </c>
      <c r="J183" s="56" t="n">
        <v>0</v>
      </c>
      <c r="K183" s="56" t="n">
        <f aca="false">+J183</f>
        <v>0</v>
      </c>
      <c r="L183" s="56" t="n">
        <f aca="false">+K183</f>
        <v>0</v>
      </c>
      <c r="M183" s="56" t="n">
        <f aca="false">+L183</f>
        <v>0</v>
      </c>
      <c r="N183" s="56" t="n">
        <f aca="false">+M183</f>
        <v>0</v>
      </c>
    </row>
    <row r="184" customFormat="false" ht="14.25" hidden="false" customHeight="false" outlineLevel="0" collapsed="false">
      <c r="A184" s="11" t="s">
        <v>141</v>
      </c>
      <c r="B184" s="57" t="n">
        <f aca="false">+B191+B187</f>
        <v>535</v>
      </c>
      <c r="C184" s="57" t="n">
        <f aca="false">+C191+C187</f>
        <v>514</v>
      </c>
      <c r="D184" s="57" t="n">
        <f aca="false">+D191+D187</f>
        <v>505</v>
      </c>
      <c r="E184" s="57" t="n">
        <f aca="false">+E191+E187</f>
        <v>343</v>
      </c>
      <c r="F184" s="57" t="n">
        <f aca="false">+F191+F187</f>
        <v>334</v>
      </c>
      <c r="G184" s="57" t="n">
        <f aca="false">+G191+G187</f>
        <v>322</v>
      </c>
      <c r="H184" s="57" t="n">
        <f aca="false">+H191+H187</f>
        <v>569</v>
      </c>
      <c r="I184" s="57" t="n">
        <f aca="false">+I191+I187</f>
        <v>691</v>
      </c>
      <c r="J184" s="57" t="n">
        <f aca="false">+J166*J186</f>
        <v>691</v>
      </c>
      <c r="K184" s="57" t="n">
        <f aca="false">+K166*K186</f>
        <v>691</v>
      </c>
      <c r="L184" s="57" t="n">
        <f aca="false">+L166*L186</f>
        <v>691</v>
      </c>
      <c r="M184" s="57" t="n">
        <f aca="false">+M166*M186</f>
        <v>691</v>
      </c>
      <c r="N184" s="57" t="n">
        <f aca="false">+N166*N186</f>
        <v>691</v>
      </c>
    </row>
    <row r="185" customFormat="false" ht="14.25" hidden="false" customHeight="false" outlineLevel="0" collapsed="false">
      <c r="A185" s="49" t="s">
        <v>140</v>
      </c>
      <c r="C185" s="50" t="n">
        <f aca="false">+IFERROR(C184/B184-1,"nm")</f>
        <v>-0.0392523364485982</v>
      </c>
      <c r="D185" s="50" t="n">
        <f aca="false">+IFERROR(D184/C184-1,"nm")</f>
        <v>-0.0175097276264592</v>
      </c>
      <c r="E185" s="50" t="n">
        <f aca="false">+IFERROR(E184/D184-1,"nm")</f>
        <v>-0.320792079207921</v>
      </c>
      <c r="F185" s="50" t="n">
        <f aca="false">+IFERROR(F184/E184-1,"nm")</f>
        <v>-0.0262390670553936</v>
      </c>
      <c r="G185" s="50" t="n">
        <f aca="false">+IFERROR(G184/F184-1,"nm")</f>
        <v>-0.0359281437125748</v>
      </c>
      <c r="H185" s="50" t="n">
        <f aca="false">+IFERROR(H184/G184-1,"nm")</f>
        <v>0.767080745341615</v>
      </c>
      <c r="I185" s="50" t="n">
        <f aca="false">+IFERROR(I184/H184-1,"nm")</f>
        <v>0.214411247803163</v>
      </c>
      <c r="J185" s="50" t="n">
        <f aca="false">+IFERROR(J184/I184-1,"nm")</f>
        <v>0</v>
      </c>
      <c r="K185" s="50" t="n">
        <f aca="false">+IFERROR(K184/J184-1,"nm")</f>
        <v>0</v>
      </c>
      <c r="L185" s="50" t="n">
        <f aca="false">+IFERROR(L184/K184-1,"nm")</f>
        <v>0</v>
      </c>
      <c r="M185" s="50" t="n">
        <f aca="false">+IFERROR(M184/L184-1,"nm")</f>
        <v>0</v>
      </c>
      <c r="N185" s="50" t="n">
        <f aca="false">+IFERROR(N184/M184-1,"nm")</f>
        <v>0</v>
      </c>
    </row>
    <row r="186" customFormat="false" ht="14.25" hidden="false" customHeight="false" outlineLevel="0" collapsed="false">
      <c r="A186" s="49" t="s">
        <v>142</v>
      </c>
      <c r="B186" s="50" t="n">
        <f aca="false">+IFERROR(B184/B$166,"nm")</f>
        <v>0.269929364278507</v>
      </c>
      <c r="C186" s="50" t="n">
        <f aca="false">+IFERROR(C184/C$166,"nm")</f>
        <v>0.262915601023018</v>
      </c>
      <c r="D186" s="50" t="n">
        <f aca="false">+IFERROR(D184/D$166,"nm")</f>
        <v>0.247306562193928</v>
      </c>
      <c r="E186" s="50" t="n">
        <f aca="false">+IFERROR(E184/E$166,"nm")</f>
        <v>0.18186638388123</v>
      </c>
      <c r="F186" s="50" t="n">
        <f aca="false">+IFERROR(F184/F$166,"nm")</f>
        <v>0.175236096537251</v>
      </c>
      <c r="G186" s="50" t="n">
        <f aca="false">+IFERROR(G184/G$166,"nm")</f>
        <v>0.174431202600217</v>
      </c>
      <c r="H186" s="50" t="n">
        <f aca="false">+IFERROR(H184/H$166,"nm")</f>
        <v>0.258049886621315</v>
      </c>
      <c r="I186" s="50" t="n">
        <f aca="false">+IFERROR(I184/I$166,"nm")</f>
        <v>0.294543904518329</v>
      </c>
      <c r="J186" s="56" t="n">
        <f aca="false">+I186</f>
        <v>0.294543904518329</v>
      </c>
      <c r="K186" s="56" t="n">
        <f aca="false">+J186</f>
        <v>0.294543904518329</v>
      </c>
      <c r="L186" s="56" t="n">
        <f aca="false">+K186</f>
        <v>0.294543904518329</v>
      </c>
      <c r="M186" s="56" t="n">
        <f aca="false">+L186</f>
        <v>0.294543904518329</v>
      </c>
      <c r="N186" s="56" t="n">
        <f aca="false">+M186</f>
        <v>0.294543904518329</v>
      </c>
    </row>
    <row r="187" customFormat="false" ht="14.25" hidden="false" customHeight="false" outlineLevel="0" collapsed="false">
      <c r="A187" s="11" t="s">
        <v>143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7" t="n">
        <f aca="false">+J190*J197</f>
        <v>22</v>
      </c>
      <c r="K187" s="57" t="n">
        <f aca="false">+K190*K197</f>
        <v>22</v>
      </c>
      <c r="L187" s="57" t="n">
        <f aca="false">+L190*L197</f>
        <v>22</v>
      </c>
      <c r="M187" s="57" t="n">
        <f aca="false">+M190*M197</f>
        <v>22</v>
      </c>
      <c r="N187" s="57" t="n">
        <f aca="false">+N190*N197</f>
        <v>22</v>
      </c>
    </row>
    <row r="188" customFormat="false" ht="14.25" hidden="false" customHeight="false" outlineLevel="0" collapsed="false">
      <c r="A188" s="49" t="s">
        <v>140</v>
      </c>
      <c r="C188" s="50" t="n">
        <f aca="false">+IFERROR(C187/B187-1,"nm")</f>
        <v>0.5</v>
      </c>
      <c r="D188" s="50" t="n">
        <f aca="false">+IFERROR(D187/C187-1,"nm")</f>
        <v>0.037037037037037</v>
      </c>
      <c r="E188" s="50" t="n">
        <f aca="false">+IFERROR(E187/D187-1,"nm")</f>
        <v>0.178571428571429</v>
      </c>
      <c r="F188" s="50" t="n">
        <f aca="false">+IFERROR(F187/E187-1,"nm")</f>
        <v>-0.0606060606060606</v>
      </c>
      <c r="G188" s="50" t="n">
        <f aca="false">+IFERROR(G187/F187-1,"nm")</f>
        <v>-0.193548387096774</v>
      </c>
      <c r="H188" s="50" t="n">
        <f aca="false">+IFERROR(H187/G187-1,"nm")</f>
        <v>0.04</v>
      </c>
      <c r="I188" s="50" t="n">
        <f aca="false">+IFERROR(I187/H187-1,"nm")</f>
        <v>-0.153846153846154</v>
      </c>
      <c r="J188" s="50" t="n">
        <f aca="false">+IFERROR(J187/I187-1,"nm")</f>
        <v>0</v>
      </c>
      <c r="K188" s="50" t="n">
        <f aca="false">+IFERROR(K187/J187-1,"nm")</f>
        <v>0</v>
      </c>
      <c r="L188" s="50" t="n">
        <f aca="false">+IFERROR(L187/K187-1,"nm")</f>
        <v>0</v>
      </c>
      <c r="M188" s="50" t="n">
        <f aca="false">+IFERROR(M187/L187-1,"nm")</f>
        <v>0</v>
      </c>
      <c r="N188" s="50" t="n">
        <f aca="false">+IFERROR(N187/M187-1,"nm")</f>
        <v>0</v>
      </c>
    </row>
    <row r="189" customFormat="false" ht="14.25" hidden="false" customHeight="false" outlineLevel="0" collapsed="false">
      <c r="A189" s="49" t="s">
        <v>144</v>
      </c>
      <c r="B189" s="50" t="n">
        <f aca="false">+IFERROR(B187/B$166,"nm")</f>
        <v>0.00908173562058527</v>
      </c>
      <c r="C189" s="50" t="n">
        <f aca="false">+IFERROR(C187/C$166,"nm")</f>
        <v>0.0138107416879795</v>
      </c>
      <c r="D189" s="50" t="n">
        <f aca="false">+IFERROR(D187/D$166,"nm")</f>
        <v>0.0137120470127326</v>
      </c>
      <c r="E189" s="50" t="n">
        <f aca="false">+IFERROR(E187/E$166,"nm")</f>
        <v>0.0174973488865323</v>
      </c>
      <c r="F189" s="50" t="n">
        <f aca="false">+IFERROR(F187/F$166,"nm")</f>
        <v>0.0162644281217209</v>
      </c>
      <c r="G189" s="50" t="n">
        <f aca="false">+IFERROR(G187/G$166,"nm")</f>
        <v>0.0135427952329361</v>
      </c>
      <c r="H189" s="50" t="n">
        <f aca="false">+IFERROR(H187/H$166,"nm")</f>
        <v>0.0117913832199546</v>
      </c>
      <c r="I189" s="50" t="n">
        <f aca="false">+IFERROR(I187/I$166,"nm")</f>
        <v>0.00937766410912191</v>
      </c>
      <c r="J189" s="50" t="n">
        <f aca="false">+IFERROR(J187/J$21,"nm")</f>
        <v>0.00119871410668556</v>
      </c>
      <c r="K189" s="50" t="n">
        <f aca="false">+IFERROR(K187/K$21,"nm")</f>
        <v>0.00119871410668556</v>
      </c>
      <c r="L189" s="50" t="n">
        <f aca="false">+IFERROR(L187/L$21,"nm")</f>
        <v>0.00119871410668556</v>
      </c>
      <c r="M189" s="50" t="n">
        <f aca="false">+IFERROR(M187/M$21,"nm")</f>
        <v>0.00119871410668556</v>
      </c>
      <c r="N189" s="50" t="n">
        <f aca="false">+IFERROR(N187/N$21,"nm")</f>
        <v>0.00119871410668556</v>
      </c>
    </row>
    <row r="190" customFormat="false" ht="14.25" hidden="false" customHeight="false" outlineLevel="0" collapsed="false">
      <c r="A190" s="49" t="s">
        <v>151</v>
      </c>
      <c r="B190" s="50" t="n">
        <f aca="false">+IFERROR(B187/B197,"nm")</f>
        <v>0.147540983606557</v>
      </c>
      <c r="C190" s="50" t="n">
        <f aca="false">+IFERROR(C187/C197,"nm")</f>
        <v>0.216</v>
      </c>
      <c r="D190" s="50" t="n">
        <f aca="false">+IFERROR(D187/D197,"nm")</f>
        <v>0.224</v>
      </c>
      <c r="E190" s="50" t="n">
        <f aca="false">+IFERROR(E187/E197,"nm")</f>
        <v>0.28695652173913</v>
      </c>
      <c r="F190" s="50" t="n">
        <f aca="false">+IFERROR(F187/F197,"nm")</f>
        <v>0.31</v>
      </c>
      <c r="G190" s="50" t="n">
        <f aca="false">+IFERROR(G187/G197,"nm")</f>
        <v>0.3125</v>
      </c>
      <c r="H190" s="50" t="n">
        <f aca="false">+IFERROR(H187/H197,"nm")</f>
        <v>0.412698412698413</v>
      </c>
      <c r="I190" s="50" t="n">
        <f aca="false">+IFERROR(I187/I197,"nm")</f>
        <v>0.448979591836735</v>
      </c>
      <c r="J190" s="56" t="n">
        <f aca="false">+I190</f>
        <v>0.448979591836735</v>
      </c>
      <c r="K190" s="56" t="n">
        <f aca="false">+J190</f>
        <v>0.448979591836735</v>
      </c>
      <c r="L190" s="56" t="n">
        <f aca="false">+K190</f>
        <v>0.448979591836735</v>
      </c>
      <c r="M190" s="56" t="n">
        <f aca="false">+L190</f>
        <v>0.448979591836735</v>
      </c>
      <c r="N190" s="56" t="n">
        <f aca="false">+M190</f>
        <v>0.448979591836735</v>
      </c>
    </row>
    <row r="191" customFormat="false" ht="14.25" hidden="false" customHeight="false" outlineLevel="0" collapsed="false">
      <c r="A191" s="11" t="s">
        <v>145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9" t="s">
        <v>140</v>
      </c>
      <c r="C192" s="50" t="n">
        <f aca="false">+IFERROR(C191/B191-1,"nm")</f>
        <v>-0.058027079303675</v>
      </c>
      <c r="D192" s="50" t="n">
        <f aca="false">+IFERROR(D191/C191-1,"nm")</f>
        <v>-0.0205338809034907</v>
      </c>
      <c r="E192" s="50" t="n">
        <f aca="false">+IFERROR(E191/D191-1,"nm")</f>
        <v>-0.350104821802935</v>
      </c>
      <c r="F192" s="50" t="n">
        <f aca="false">+IFERROR(F191/E191-1,"nm")</f>
        <v>-0.0225806451612903</v>
      </c>
      <c r="G192" s="50" t="n">
        <f aca="false">+IFERROR(G191/F191-1,"nm")</f>
        <v>-0.0198019801980198</v>
      </c>
      <c r="H192" s="50" t="n">
        <f aca="false">+IFERROR(H191/G191-1,"nm")</f>
        <v>0.828282828282828</v>
      </c>
      <c r="I192" s="50" t="n">
        <f aca="false">+IFERROR(I191/H191-1,"nm")</f>
        <v>0.232044198895028</v>
      </c>
      <c r="J192" s="50" t="n">
        <f aca="false">+IFERROR(J191/I191-1,"nm")</f>
        <v>0</v>
      </c>
      <c r="K192" s="50" t="n">
        <f aca="false">+IFERROR(K191/J191-1,"nm")</f>
        <v>0</v>
      </c>
      <c r="L192" s="50" t="n">
        <f aca="false">+IFERROR(L191/K191-1,"nm")</f>
        <v>0</v>
      </c>
      <c r="M192" s="50" t="n">
        <f aca="false">+IFERROR(M191/L191-1,"nm")</f>
        <v>0</v>
      </c>
      <c r="N192" s="50" t="n">
        <f aca="false">+IFERROR(N191/M191-1,"nm")</f>
        <v>0</v>
      </c>
    </row>
    <row r="193" customFormat="false" ht="14.25" hidden="false" customHeight="false" outlineLevel="0" collapsed="false">
      <c r="A193" s="49" t="s">
        <v>142</v>
      </c>
      <c r="B193" s="50" t="n">
        <f aca="false">+IFERROR(B191/B$166,"nm")</f>
        <v>0.260847628657921</v>
      </c>
      <c r="C193" s="50" t="n">
        <f aca="false">+IFERROR(C191/C$166,"nm")</f>
        <v>0.249104859335038</v>
      </c>
      <c r="D193" s="50" t="n">
        <f aca="false">+IFERROR(D191/D$166,"nm")</f>
        <v>0.233594515181195</v>
      </c>
      <c r="E193" s="50" t="n">
        <f aca="false">+IFERROR(E191/E$166,"nm")</f>
        <v>0.164369034994698</v>
      </c>
      <c r="F193" s="50" t="n">
        <f aca="false">+IFERROR(F191/F$166,"nm")</f>
        <v>0.15897166841553</v>
      </c>
      <c r="G193" s="50" t="n">
        <f aca="false">+IFERROR(G191/G$166,"nm")</f>
        <v>0.160888407367281</v>
      </c>
      <c r="H193" s="50" t="n">
        <f aca="false">+IFERROR(H191/H$166,"nm")</f>
        <v>0.246258503401361</v>
      </c>
      <c r="I193" s="50" t="n">
        <f aca="false">+IFERROR(I191/I$166,"nm")</f>
        <v>0.285166240409207</v>
      </c>
      <c r="J193" s="50" t="n">
        <f aca="false">+IFERROR(J191/J$21,"nm")</f>
        <v>0.0364518062442108</v>
      </c>
      <c r="K193" s="50" t="n">
        <f aca="false">+IFERROR(K191/K$21,"nm")</f>
        <v>0.0364518062442108</v>
      </c>
      <c r="L193" s="50" t="n">
        <f aca="false">+IFERROR(L191/L$21,"nm")</f>
        <v>0.0364518062442108</v>
      </c>
      <c r="M193" s="50" t="n">
        <f aca="false">+IFERROR(M191/M$21,"nm")</f>
        <v>0.0364518062442108</v>
      </c>
      <c r="N193" s="50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146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7" t="n">
        <f aca="false">+J166*J196</f>
        <v>9</v>
      </c>
      <c r="K194" s="57" t="n">
        <f aca="false">+K166*K196</f>
        <v>9</v>
      </c>
      <c r="L194" s="57" t="n">
        <f aca="false">+L166*L196</f>
        <v>9</v>
      </c>
      <c r="M194" s="57" t="n">
        <f aca="false">+M166*M196</f>
        <v>9</v>
      </c>
      <c r="N194" s="57" t="n">
        <f aca="false">+N166*N196</f>
        <v>9</v>
      </c>
    </row>
    <row r="195" customFormat="false" ht="14.25" hidden="false" customHeight="false" outlineLevel="0" collapsed="false">
      <c r="A195" s="49" t="s">
        <v>140</v>
      </c>
      <c r="C195" s="50" t="n">
        <f aca="false">+IFERROR(C194/B194-1,"nm")</f>
        <v>-0.434782608695652</v>
      </c>
      <c r="D195" s="50" t="n">
        <f aca="false">+IFERROR(D194/C194-1,"nm")</f>
        <v>-0.230769230769231</v>
      </c>
      <c r="E195" s="50" t="n">
        <f aca="false">+IFERROR(E194/D194-1,"nm")</f>
        <v>-0.266666666666667</v>
      </c>
      <c r="F195" s="50" t="n">
        <f aca="false">+IFERROR(F194/E194-1,"nm")</f>
        <v>-0.181818181818182</v>
      </c>
      <c r="G195" s="50" t="n">
        <f aca="false">+IFERROR(G194/F194-1,"nm")</f>
        <v>-0.333333333333333</v>
      </c>
      <c r="H195" s="50" t="n">
        <f aca="false">+IFERROR(H194/G194-1,"nm")</f>
        <v>-0.416666666666667</v>
      </c>
      <c r="I195" s="50" t="n">
        <f aca="false">+IFERROR(I194/H194-1,"nm")</f>
        <v>0.285714285714286</v>
      </c>
      <c r="J195" s="50" t="n">
        <f aca="false">+IFERROR(J194/I194-1,"nm")</f>
        <v>0</v>
      </c>
      <c r="K195" s="50" t="n">
        <f aca="false">+IFERROR(K194/J194-1,"nm")</f>
        <v>0</v>
      </c>
      <c r="L195" s="50" t="n">
        <f aca="false">+IFERROR(L194/K194-1,"nm")</f>
        <v>0</v>
      </c>
      <c r="M195" s="50" t="n">
        <f aca="false">+IFERROR(M194/L194-1,"nm")</f>
        <v>0</v>
      </c>
      <c r="N195" s="50" t="n">
        <f aca="false">+IFERROR(N194/M194-1,"nm")</f>
        <v>0</v>
      </c>
    </row>
    <row r="196" customFormat="false" ht="14.25" hidden="false" customHeight="false" outlineLevel="0" collapsed="false">
      <c r="A196" s="49" t="s">
        <v>144</v>
      </c>
      <c r="B196" s="50" t="n">
        <f aca="false">+IFERROR(B194/B$166,"nm")</f>
        <v>0.0348133198789102</v>
      </c>
      <c r="C196" s="50" t="n">
        <f aca="false">+IFERROR(C194/C$166,"nm")</f>
        <v>0.0199488491048593</v>
      </c>
      <c r="D196" s="50" t="n">
        <f aca="false">+IFERROR(D194/D$166,"nm")</f>
        <v>0.0146914789422135</v>
      </c>
      <c r="E196" s="50" t="n">
        <f aca="false">+IFERROR(E194/E$166,"nm")</f>
        <v>0.0116648992576882</v>
      </c>
      <c r="F196" s="50" t="n">
        <f aca="false">+IFERROR(F194/F$166,"nm")</f>
        <v>0.00944386149003148</v>
      </c>
      <c r="G196" s="50" t="n">
        <f aca="false">+IFERROR(G194/G$166,"nm")</f>
        <v>0.00650054171180932</v>
      </c>
      <c r="H196" s="50" t="n">
        <f aca="false">+IFERROR(H194/H$166,"nm")</f>
        <v>0.00317460317460317</v>
      </c>
      <c r="I196" s="50" t="n">
        <f aca="false">+IFERROR(I194/I$166,"nm")</f>
        <v>0.00383631713554987</v>
      </c>
      <c r="J196" s="56" t="n">
        <f aca="false">+I196</f>
        <v>0.00383631713554987</v>
      </c>
      <c r="K196" s="56" t="n">
        <f aca="false">+J196</f>
        <v>0.00383631713554987</v>
      </c>
      <c r="L196" s="56" t="n">
        <f aca="false">+K196</f>
        <v>0.00383631713554987</v>
      </c>
      <c r="M196" s="56" t="n">
        <f aca="false">+L196</f>
        <v>0.00383631713554987</v>
      </c>
      <c r="N196" s="56" t="n">
        <f aca="false">+M196</f>
        <v>0.00383631713554987</v>
      </c>
    </row>
    <row r="197" customFormat="false" ht="14.25" hidden="false" customHeight="false" outlineLevel="0" collapsed="false">
      <c r="A197" s="11" t="s">
        <v>147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7" t="n">
        <f aca="false">+J166*J199</f>
        <v>49</v>
      </c>
      <c r="K197" s="57" t="n">
        <f aca="false">+K166*K199</f>
        <v>49</v>
      </c>
      <c r="L197" s="57" t="n">
        <f aca="false">+L166*L199</f>
        <v>49</v>
      </c>
      <c r="M197" s="57" t="n">
        <f aca="false">+M166*M199</f>
        <v>49</v>
      </c>
      <c r="N197" s="57" t="n">
        <f aca="false">+N166*N199</f>
        <v>49</v>
      </c>
    </row>
    <row r="198" customFormat="false" ht="14.25" hidden="false" customHeight="false" outlineLevel="0" collapsed="false">
      <c r="A198" s="49" t="s">
        <v>140</v>
      </c>
      <c r="C198" s="50" t="n">
        <f aca="false">+IFERROR(C197/B197-1,"nm")</f>
        <v>0.0245901639344261</v>
      </c>
      <c r="D198" s="50" t="n">
        <f aca="false">+IFERROR(D197/C197-1,"nm")</f>
        <v>0</v>
      </c>
      <c r="E198" s="50" t="n">
        <f aca="false">+IFERROR(E197/D197-1,"nm")</f>
        <v>-0.08</v>
      </c>
      <c r="F198" s="50" t="n">
        <f aca="false">+IFERROR(F197/E197-1,"nm")</f>
        <v>-0.130434782608696</v>
      </c>
      <c r="G198" s="50" t="n">
        <f aca="false">+IFERROR(G197/F197-1,"nm")</f>
        <v>-0.2</v>
      </c>
      <c r="H198" s="50" t="n">
        <f aca="false">+IFERROR(H197/G197-1,"nm")</f>
        <v>-0.2125</v>
      </c>
      <c r="I198" s="50" t="n">
        <f aca="false">+IFERROR(I197/H197-1,"nm")</f>
        <v>-0.222222222222222</v>
      </c>
      <c r="J198" s="50" t="n">
        <f aca="false">+J199+J200</f>
        <v>0.0208866155157715</v>
      </c>
      <c r="K198" s="50" t="n">
        <f aca="false">+K199+K200</f>
        <v>0.0208866155157715</v>
      </c>
      <c r="L198" s="50" t="n">
        <f aca="false">+L199+L200</f>
        <v>0.0208866155157715</v>
      </c>
      <c r="M198" s="50" t="n">
        <f aca="false">+M199+M200</f>
        <v>0.0208866155157715</v>
      </c>
      <c r="N198" s="50" t="n">
        <f aca="false">+N199+N200</f>
        <v>0.0208866155157715</v>
      </c>
    </row>
    <row r="199" customFormat="false" ht="14.25" hidden="false" customHeight="false" outlineLevel="0" collapsed="false">
      <c r="A199" s="49" t="s">
        <v>144</v>
      </c>
      <c r="B199" s="50" t="n">
        <f aca="false">+IFERROR(B197/B$166,"nm")</f>
        <v>0.0615539858728557</v>
      </c>
      <c r="C199" s="50" t="n">
        <f aca="false">+IFERROR(C197/C$166,"nm")</f>
        <v>0.0639386189258312</v>
      </c>
      <c r="D199" s="50" t="n">
        <f aca="false">+IFERROR(D197/D$166,"nm")</f>
        <v>0.0612144955925563</v>
      </c>
      <c r="E199" s="50" t="n">
        <f aca="false">+IFERROR(E197/E$166,"nm")</f>
        <v>0.0609756097560976</v>
      </c>
      <c r="F199" s="50" t="n">
        <f aca="false">+IFERROR(F197/F$166,"nm")</f>
        <v>0.0524658971668416</v>
      </c>
      <c r="G199" s="50" t="n">
        <f aca="false">+IFERROR(G197/G$166,"nm")</f>
        <v>0.0433369447453955</v>
      </c>
      <c r="H199" s="50" t="n">
        <f aca="false">+IFERROR(H197/H$166,"nm")</f>
        <v>0.0285714285714286</v>
      </c>
      <c r="I199" s="50" t="n">
        <f aca="false">+IFERROR(I197/I$166,"nm")</f>
        <v>0.0208866155157715</v>
      </c>
      <c r="J199" s="56" t="n">
        <f aca="false">+I199</f>
        <v>0.0208866155157715</v>
      </c>
      <c r="K199" s="56" t="n">
        <f aca="false">+J199</f>
        <v>0.0208866155157715</v>
      </c>
      <c r="L199" s="56" t="n">
        <f aca="false">+K199</f>
        <v>0.0208866155157715</v>
      </c>
      <c r="M199" s="56" t="n">
        <f aca="false">+L199</f>
        <v>0.0208866155157715</v>
      </c>
      <c r="N199" s="56" t="n">
        <f aca="false">+M199</f>
        <v>0.0208866155157715</v>
      </c>
    </row>
    <row r="200" customFormat="false" ht="14.25" hidden="false" customHeight="false" outlineLevel="0" collapsed="false">
      <c r="A200" s="52" t="str">
        <f aca="false"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customFormat="false" ht="14.25" hidden="false" customHeight="false" outlineLevel="0" collapsed="false">
      <c r="A201" s="11" t="s">
        <v>148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4" t="s">
        <v>140</v>
      </c>
      <c r="C202" s="50" t="n">
        <f aca="false">+IFERROR(C201/B201-1,"nm")</f>
        <v>0.0487804878048781</v>
      </c>
      <c r="D202" s="50" t="n">
        <f aca="false">+IFERROR(D201/C201-1,"nm")</f>
        <v>-1.87209302325581</v>
      </c>
      <c r="E202" s="50" t="n">
        <f aca="false">+IFERROR(E201/D201-1,"nm")</f>
        <v>-0.653333333333333</v>
      </c>
      <c r="F202" s="50" t="n">
        <f aca="false">+IFERROR(F201/E201-1,"nm")</f>
        <v>-1.26923076923077</v>
      </c>
      <c r="G202" s="50" t="n">
        <f aca="false">+IFERROR(G201/F201-1,"nm")</f>
        <v>0.571428571428571</v>
      </c>
      <c r="H202" s="50" t="n">
        <f aca="false">+IFERROR(H201/G201-1,"nm")</f>
        <v>-4.63636363636364</v>
      </c>
      <c r="I202" s="50" t="n">
        <f aca="false">+IFERROR(I201/H201-1,"nm")</f>
        <v>-2.8</v>
      </c>
      <c r="J202" s="50" t="n">
        <f aca="false">+J203+J204</f>
        <v>0</v>
      </c>
      <c r="K202" s="50" t="n">
        <f aca="false">+K203+K204</f>
        <v>0</v>
      </c>
      <c r="L202" s="50" t="n">
        <f aca="false">+L203+L204</f>
        <v>0</v>
      </c>
      <c r="M202" s="50" t="n">
        <f aca="false">+M203+M204</f>
        <v>0</v>
      </c>
      <c r="N202" s="50" t="n">
        <f aca="false">+N203+N204</f>
        <v>0</v>
      </c>
    </row>
    <row r="203" customFormat="false" ht="14.25" hidden="false" customHeight="false" outlineLevel="0" collapsed="false">
      <c r="A203" s="54" t="s">
        <v>149</v>
      </c>
      <c r="B203" s="50" t="n">
        <f aca="false">+Historicals!B206</f>
        <v>0.06</v>
      </c>
      <c r="C203" s="50" t="n">
        <f aca="false">+Historicals!C206</f>
        <v>0.07</v>
      </c>
      <c r="D203" s="50" t="str">
        <f aca="false">+Historicals!D206</f>
        <v>n/a</v>
      </c>
      <c r="E203" s="50" t="n">
        <f aca="false">+Historicals!E206</f>
        <v>-1.01</v>
      </c>
      <c r="F203" s="50" t="n">
        <f aca="false">+Historicals!F206</f>
        <v>0.24</v>
      </c>
      <c r="G203" s="50" t="n">
        <f aca="false">+Historicals!G206</f>
        <v>0.09</v>
      </c>
      <c r="H203" s="50" t="n">
        <f aca="false">+Historicals!H206</f>
        <v>0.15</v>
      </c>
      <c r="I203" s="50" t="n">
        <f aca="false">+IFERROR(I201/H201-1,"nm")</f>
        <v>-2.8</v>
      </c>
      <c r="J203" s="56" t="n">
        <v>0</v>
      </c>
      <c r="K203" s="56" t="n">
        <f aca="false">+J203</f>
        <v>0</v>
      </c>
      <c r="L203" s="56" t="n">
        <f aca="false">+K203</f>
        <v>0</v>
      </c>
      <c r="M203" s="56" t="n">
        <f aca="false">+L203</f>
        <v>0</v>
      </c>
      <c r="N203" s="56" t="n">
        <f aca="false">+M203</f>
        <v>0</v>
      </c>
    </row>
    <row r="204" customFormat="false" ht="14.25" hidden="false" customHeight="false" outlineLevel="0" collapsed="false">
      <c r="A204" s="54" t="s">
        <v>150</v>
      </c>
      <c r="C204" s="50" t="n">
        <f aca="false">+IFERROR(C202-C203,"nm")</f>
        <v>-0.0212195121951219</v>
      </c>
      <c r="D204" s="50"/>
      <c r="E204" s="50" t="n">
        <f aca="false">+IFERROR(E202-E203,"nm")</f>
        <v>0.356666666666667</v>
      </c>
      <c r="F204" s="50" t="n">
        <f aca="false">+IFERROR(F202-F203,"nm")</f>
        <v>-1.50923076923077</v>
      </c>
      <c r="G204" s="50" t="n">
        <f aca="false">+IFERROR(G202-G203,"nm")</f>
        <v>0.481428571428571</v>
      </c>
      <c r="H204" s="50" t="n">
        <f aca="false">+IFERROR(H202-H203,"nm")</f>
        <v>-4.78636363636364</v>
      </c>
      <c r="I204" s="50" t="n">
        <f aca="false">+IFERROR(I202-I203,"nm")</f>
        <v>0</v>
      </c>
      <c r="J204" s="56" t="n">
        <v>0</v>
      </c>
      <c r="K204" s="56" t="n">
        <f aca="false">+J204</f>
        <v>0</v>
      </c>
      <c r="L204" s="56" t="n">
        <f aca="false">+K204</f>
        <v>0</v>
      </c>
      <c r="M204" s="56" t="n">
        <f aca="false">+L204</f>
        <v>0</v>
      </c>
      <c r="N204" s="56" t="n">
        <f aca="false">+M204</f>
        <v>0</v>
      </c>
    </row>
    <row r="205" customFormat="false" ht="14.25" hidden="false" customHeight="false" outlineLevel="0" collapsed="false">
      <c r="A205" s="11" t="s">
        <v>141</v>
      </c>
      <c r="B205" s="57" t="n">
        <f aca="false">+B212+B208</f>
        <v>-1026</v>
      </c>
      <c r="C205" s="57" t="n">
        <f aca="false">+C212+C208</f>
        <v>-1089</v>
      </c>
      <c r="D205" s="57" t="n">
        <f aca="false">+D212+D208</f>
        <v>-633</v>
      </c>
      <c r="E205" s="57" t="n">
        <f aca="false">+E212+E208</f>
        <v>-1346</v>
      </c>
      <c r="F205" s="57" t="n">
        <f aca="false">+F212+F208</f>
        <v>-1694</v>
      </c>
      <c r="G205" s="57" t="n">
        <f aca="false">+G212+G208</f>
        <v>-1855</v>
      </c>
      <c r="H205" s="57" t="n">
        <f aca="false">+H212+H208</f>
        <v>-2120</v>
      </c>
      <c r="I205" s="57" t="n">
        <f aca="false">+I212+I208</f>
        <v>-2085</v>
      </c>
      <c r="J205" s="57" t="n">
        <f aca="false">+J201*J207</f>
        <v>-2085</v>
      </c>
      <c r="K205" s="57" t="n">
        <f aca="false">+K201*K207</f>
        <v>-2085</v>
      </c>
      <c r="L205" s="57" t="n">
        <f aca="false">+L201*L207</f>
        <v>-2085</v>
      </c>
      <c r="M205" s="57" t="n">
        <f aca="false">+M201*M207</f>
        <v>-2085</v>
      </c>
      <c r="N205" s="57" t="n">
        <f aca="false">+N201*N207</f>
        <v>-2085</v>
      </c>
    </row>
    <row r="206" customFormat="false" ht="14.25" hidden="false" customHeight="false" outlineLevel="0" collapsed="false">
      <c r="A206" s="49" t="s">
        <v>140</v>
      </c>
      <c r="C206" s="50" t="n">
        <f aca="false">+IFERROR(C205/B205-1,"nm")</f>
        <v>0.0614035087719298</v>
      </c>
      <c r="D206" s="50" t="n">
        <f aca="false">+IFERROR(D205/C205-1,"nm")</f>
        <v>-0.418732782369146</v>
      </c>
      <c r="E206" s="50" t="n">
        <f aca="false">+IFERROR(E205/D205-1,"nm")</f>
        <v>1.12638230647709</v>
      </c>
      <c r="F206" s="50" t="n">
        <f aca="false">+IFERROR(F205/E205-1,"nm")</f>
        <v>0.258543833580981</v>
      </c>
      <c r="G206" s="50" t="n">
        <f aca="false">+IFERROR(G205/F205-1,"nm")</f>
        <v>0.0950413223140496</v>
      </c>
      <c r="H206" s="50" t="n">
        <f aca="false">+IFERROR(H205/G205-1,"nm")</f>
        <v>0.142857142857143</v>
      </c>
      <c r="I206" s="50" t="n">
        <f aca="false">+IFERROR(I205/H205-1,"nm")</f>
        <v>-0.0165094339622641</v>
      </c>
      <c r="J206" s="50" t="n">
        <f aca="false">+IFERROR(J205/I205-1,"nm")</f>
        <v>0</v>
      </c>
      <c r="K206" s="50" t="n">
        <f aca="false">+IFERROR(K205/J205-1,"nm")</f>
        <v>0</v>
      </c>
      <c r="L206" s="50" t="n">
        <f aca="false">+IFERROR(L205/K205-1,"nm")</f>
        <v>0</v>
      </c>
      <c r="M206" s="50" t="n">
        <f aca="false">+IFERROR(M205/L205-1,"nm")</f>
        <v>0</v>
      </c>
      <c r="N206" s="50" t="n">
        <f aca="false">+IFERROR(N205/M205-1,"nm")</f>
        <v>0</v>
      </c>
    </row>
    <row r="207" customFormat="false" ht="14.25" hidden="false" customHeight="false" outlineLevel="0" collapsed="false">
      <c r="A207" s="49" t="s">
        <v>142</v>
      </c>
      <c r="B207" s="50" t="n">
        <f aca="false">+IFERROR(B205/B$201,"nm")</f>
        <v>12.5121951219512</v>
      </c>
      <c r="C207" s="50" t="n">
        <f aca="false">+IFERROR(C205/C$201,"nm")</f>
        <v>12.6627906976744</v>
      </c>
      <c r="D207" s="50" t="n">
        <f aca="false">+IFERROR(D205/D$201,"nm")</f>
        <v>-8.44</v>
      </c>
      <c r="E207" s="50" t="n">
        <f aca="false">+IFERROR(E205/E$201,"nm")</f>
        <v>-51.7692307692308</v>
      </c>
      <c r="F207" s="50" t="n">
        <f aca="false">+IFERROR(F205/F$201,"nm")</f>
        <v>242</v>
      </c>
      <c r="G207" s="50" t="n">
        <f aca="false">+IFERROR(G205/G$201,"nm")</f>
        <v>168.636363636364</v>
      </c>
      <c r="H207" s="50" t="n">
        <f aca="false">+IFERROR(H205/H$201,"nm")</f>
        <v>-53</v>
      </c>
      <c r="I207" s="50" t="n">
        <f aca="false">+IFERROR(I205/I$201,"nm")</f>
        <v>28.9583333333333</v>
      </c>
      <c r="J207" s="56" t="n">
        <f aca="false">+I207</f>
        <v>28.9583333333333</v>
      </c>
      <c r="K207" s="56" t="n">
        <f aca="false">+J207</f>
        <v>28.9583333333333</v>
      </c>
      <c r="L207" s="56" t="n">
        <f aca="false">+K207</f>
        <v>28.9583333333333</v>
      </c>
      <c r="M207" s="56" t="n">
        <f aca="false">+L207</f>
        <v>28.9583333333333</v>
      </c>
      <c r="N207" s="56" t="n">
        <f aca="false">+M207</f>
        <v>28.9583333333333</v>
      </c>
    </row>
    <row r="208" customFormat="false" ht="14.25" hidden="false" customHeight="false" outlineLevel="0" collapsed="false">
      <c r="A208" s="11" t="s">
        <v>143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7" t="n">
        <f aca="false">+J211*J218</f>
        <v>134</v>
      </c>
      <c r="K208" s="57" t="n">
        <f aca="false">+K211*K218</f>
        <v>134</v>
      </c>
      <c r="L208" s="57" t="n">
        <f aca="false">+L211*L218</f>
        <v>134</v>
      </c>
      <c r="M208" s="57" t="n">
        <f aca="false">+M211*M218</f>
        <v>134</v>
      </c>
      <c r="N208" s="57" t="n">
        <f aca="false">+N211*N218</f>
        <v>134</v>
      </c>
    </row>
    <row r="209" customFormat="false" ht="14.25" hidden="false" customHeight="false" outlineLevel="0" collapsed="false">
      <c r="A209" s="49" t="s">
        <v>140</v>
      </c>
      <c r="C209" s="50" t="n">
        <f aca="false">+IFERROR(C208/B208-1,"nm")</f>
        <v>0.12</v>
      </c>
      <c r="D209" s="50" t="n">
        <f aca="false">+IFERROR(D208/C208-1,"nm")</f>
        <v>0.0833333333333333</v>
      </c>
      <c r="E209" s="50" t="n">
        <f aca="false">+IFERROR(E208/D208-1,"nm")</f>
        <v>0.208791208791209</v>
      </c>
      <c r="F209" s="50" t="n">
        <f aca="false">+IFERROR(F208/E208-1,"nm")</f>
        <v>0.0545454545454545</v>
      </c>
      <c r="G209" s="50" t="n">
        <f aca="false">+IFERROR(G208/F208-1,"nm")</f>
        <v>-0.0344827586206896</v>
      </c>
      <c r="H209" s="50" t="n">
        <f aca="false">+IFERROR(H208/G208-1,"nm")</f>
        <v>0.258928571428571</v>
      </c>
      <c r="I209" s="50" t="n">
        <f aca="false">+IFERROR(I208/H208-1,"nm")</f>
        <v>-0.0496453900709219</v>
      </c>
      <c r="J209" s="50" t="n">
        <f aca="false">+IFERROR(J208/I208-1,"nm")</f>
        <v>0</v>
      </c>
      <c r="K209" s="50" t="n">
        <f aca="false">+IFERROR(K208/J208-1,"nm")</f>
        <v>0</v>
      </c>
      <c r="L209" s="50" t="n">
        <f aca="false">+IFERROR(L208/K208-1,"nm")</f>
        <v>0</v>
      </c>
      <c r="M209" s="50" t="n">
        <f aca="false">+IFERROR(M208/L208-1,"nm")</f>
        <v>0</v>
      </c>
      <c r="N209" s="50" t="n">
        <f aca="false">+IFERROR(N208/M208-1,"nm")</f>
        <v>0</v>
      </c>
    </row>
    <row r="210" customFormat="false" ht="14.25" hidden="false" customHeight="false" outlineLevel="0" collapsed="false">
      <c r="A210" s="49" t="s">
        <v>144</v>
      </c>
      <c r="B210" s="50" t="n">
        <f aca="false">+IFERROR(B208/B$201,"nm")</f>
        <v>-0.914634146341463</v>
      </c>
      <c r="C210" s="50" t="n">
        <f aca="false">+IFERROR(C208/C$201,"nm")</f>
        <v>-0.976744186046512</v>
      </c>
      <c r="D210" s="50" t="n">
        <f aca="false">+IFERROR(D208/D$201,"nm")</f>
        <v>1.21333333333333</v>
      </c>
      <c r="E210" s="50" t="n">
        <f aca="false">+IFERROR(E208/E$201,"nm")</f>
        <v>4.23076923076923</v>
      </c>
      <c r="F210" s="50" t="n">
        <f aca="false">+IFERROR(F208/F$201,"nm")</f>
        <v>-16.5714285714286</v>
      </c>
      <c r="G210" s="50" t="n">
        <f aca="false">+IFERROR(G208/G$201,"nm")</f>
        <v>-10.1818181818182</v>
      </c>
      <c r="H210" s="50" t="n">
        <f aca="false">+IFERROR(H208/H$201,"nm")</f>
        <v>3.525</v>
      </c>
      <c r="I210" s="50" t="n">
        <f aca="false">+IFERROR(I208/I$201,"nm")</f>
        <v>-1.86111111111111</v>
      </c>
      <c r="J210" s="50" t="n">
        <f aca="false">+IFERROR(J208/J$21,"nm")</f>
        <v>0.00730125864981202</v>
      </c>
      <c r="K210" s="50" t="n">
        <f aca="false">+IFERROR(K208/K$21,"nm")</f>
        <v>0.00730125864981202</v>
      </c>
      <c r="L210" s="50" t="n">
        <f aca="false">+IFERROR(L208/L$21,"nm")</f>
        <v>0.00730125864981202</v>
      </c>
      <c r="M210" s="50" t="n">
        <f aca="false">+IFERROR(M208/M$21,"nm")</f>
        <v>0.00730125864981202</v>
      </c>
      <c r="N210" s="50" t="n">
        <f aca="false">+IFERROR(N208/N$21,"nm")</f>
        <v>0.00730125864981202</v>
      </c>
    </row>
    <row r="211" customFormat="false" ht="14.25" hidden="false" customHeight="false" outlineLevel="0" collapsed="false">
      <c r="A211" s="49" t="s">
        <v>151</v>
      </c>
      <c r="B211" s="50" t="n">
        <f aca="false">+IFERROR(B208/B218,"nm")</f>
        <v>0.105189340813464</v>
      </c>
      <c r="C211" s="50" t="n">
        <f aca="false">+IFERROR(C208/C218,"nm")</f>
        <v>0.0896478121664888</v>
      </c>
      <c r="D211" s="50" t="n">
        <f aca="false">+IFERROR(D208/D218,"nm")</f>
        <v>0.0735056542810986</v>
      </c>
      <c r="E211" s="50" t="n">
        <f aca="false">+IFERROR(E208/E218,"nm")</f>
        <v>0.0758620689655172</v>
      </c>
      <c r="F211" s="50" t="n">
        <f aca="false">+IFERROR(F208/F218,"nm")</f>
        <v>0.0693365212193664</v>
      </c>
      <c r="G211" s="50" t="n">
        <f aca="false">+IFERROR(G208/G218,"nm")</f>
        <v>0.058455114822547</v>
      </c>
      <c r="H211" s="50" t="n">
        <f aca="false">+IFERROR(H208/H218,"nm")</f>
        <v>0.0754010695187166</v>
      </c>
      <c r="I211" s="50" t="n">
        <f aca="false">+IFERROR(I208/I218,"nm")</f>
        <v>0.073747936158503</v>
      </c>
      <c r="J211" s="56" t="n">
        <f aca="false">+I211</f>
        <v>0.073747936158503</v>
      </c>
      <c r="K211" s="56" t="n">
        <f aca="false">+J211</f>
        <v>0.073747936158503</v>
      </c>
      <c r="L211" s="56" t="n">
        <f aca="false">+K211</f>
        <v>0.073747936158503</v>
      </c>
      <c r="M211" s="56" t="n">
        <f aca="false">+L211</f>
        <v>0.073747936158503</v>
      </c>
      <c r="N211" s="56" t="n">
        <f aca="false">+M211</f>
        <v>0.073747936158503</v>
      </c>
    </row>
    <row r="212" customFormat="false" ht="14.25" hidden="false" customHeight="false" outlineLevel="0" collapsed="false">
      <c r="A212" s="11" t="s">
        <v>145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9" t="s">
        <v>140</v>
      </c>
      <c r="C213" s="50" t="n">
        <f aca="false">+IFERROR(C212/B212-1,"nm")</f>
        <v>0.0653950953678475</v>
      </c>
      <c r="D213" s="50" t="n">
        <f aca="false">+IFERROR(D212/C212-1,"nm")</f>
        <v>-0.382779198635976</v>
      </c>
      <c r="E213" s="50" t="n">
        <f aca="false">+IFERROR(E212/D212-1,"nm")</f>
        <v>1.01104972375691</v>
      </c>
      <c r="F213" s="50" t="n">
        <f aca="false">+IFERROR(F212/E212-1,"nm")</f>
        <v>0.243131868131868</v>
      </c>
      <c r="G213" s="50" t="n">
        <f aca="false">+IFERROR(G212/F212-1,"nm")</f>
        <v>0.0867403314917128</v>
      </c>
      <c r="H213" s="50" t="n">
        <f aca="false">+IFERROR(H212/G212-1,"nm")</f>
        <v>0.149466192170818</v>
      </c>
      <c r="I213" s="50" t="n">
        <f aca="false">+IFERROR(I212/H212-1,"nm")</f>
        <v>-0.0185758513931888</v>
      </c>
      <c r="J213" s="50" t="n">
        <f aca="false">+IFERROR(J212/I212-1,"nm")</f>
        <v>0</v>
      </c>
      <c r="K213" s="50" t="n">
        <f aca="false">+IFERROR(K212/J212-1,"nm")</f>
        <v>0</v>
      </c>
      <c r="L213" s="50" t="n">
        <f aca="false">+IFERROR(L212/K212-1,"nm")</f>
        <v>0</v>
      </c>
      <c r="M213" s="50" t="n">
        <f aca="false">+IFERROR(M212/L212-1,"nm")</f>
        <v>0</v>
      </c>
      <c r="N213" s="50" t="n">
        <f aca="false">+IFERROR(N212/M212-1,"nm")</f>
        <v>0</v>
      </c>
    </row>
    <row r="214" customFormat="false" ht="14.25" hidden="false" customHeight="false" outlineLevel="0" collapsed="false">
      <c r="A214" s="49" t="s">
        <v>142</v>
      </c>
      <c r="B214" s="50" t="n">
        <f aca="false">+IFERROR(B212/B$201,"nm")</f>
        <v>13.4268292682927</v>
      </c>
      <c r="C214" s="50" t="n">
        <f aca="false">+IFERROR(C212/C$201,"nm")</f>
        <v>13.6395348837209</v>
      </c>
      <c r="D214" s="50" t="n">
        <f aca="false">+IFERROR(D212/D$201,"nm")</f>
        <v>-9.65333333333333</v>
      </c>
      <c r="E214" s="50" t="n">
        <f aca="false">+IFERROR(E212/E$201,"nm")</f>
        <v>-56</v>
      </c>
      <c r="F214" s="50" t="n">
        <f aca="false">+IFERROR(F212/F$201,"nm")</f>
        <v>258.571428571429</v>
      </c>
      <c r="G214" s="50" t="n">
        <f aca="false">+IFERROR(G212/G$201,"nm")</f>
        <v>178.818181818182</v>
      </c>
      <c r="H214" s="50" t="n">
        <f aca="false">+IFERROR(H212/H$201,"nm")</f>
        <v>-56.525</v>
      </c>
      <c r="I214" s="50" t="n">
        <f aca="false">+IFERROR(I212/I$201,"nm")</f>
        <v>30.8194444444444</v>
      </c>
      <c r="J214" s="50" t="n">
        <f aca="false">+IFERROR(J212/J$21,"nm")</f>
        <v>-0.120906663760693</v>
      </c>
      <c r="K214" s="50" t="n">
        <f aca="false">+IFERROR(K212/K$21,"nm")</f>
        <v>-0.120906663760693</v>
      </c>
      <c r="L214" s="50" t="n">
        <f aca="false">+IFERROR(L212/L$21,"nm")</f>
        <v>-0.120906663760693</v>
      </c>
      <c r="M214" s="50" t="n">
        <f aca="false">+IFERROR(M212/M$21,"nm")</f>
        <v>-0.120906663760693</v>
      </c>
      <c r="N214" s="50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146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7" t="n">
        <f aca="false">+J201*J217</f>
        <v>50</v>
      </c>
      <c r="K215" s="57" t="n">
        <f aca="false">+K201*K217</f>
        <v>50</v>
      </c>
      <c r="L215" s="57" t="n">
        <f aca="false">+L201*L217</f>
        <v>50</v>
      </c>
      <c r="M215" s="57" t="n">
        <f aca="false">+M201*M217</f>
        <v>50</v>
      </c>
      <c r="N215" s="57" t="n">
        <f aca="false">+N201*N217</f>
        <v>50</v>
      </c>
    </row>
    <row r="216" customFormat="false" ht="14.25" hidden="false" customHeight="false" outlineLevel="0" collapsed="false">
      <c r="A216" s="49" t="s">
        <v>140</v>
      </c>
      <c r="C216" s="50" t="n">
        <f aca="false">+IFERROR(C215/B215-1,"nm")</f>
        <v>1.16666666666667</v>
      </c>
      <c r="D216" s="50" t="n">
        <f aca="false">+IFERROR(D215/C215-1,"nm")</f>
        <v>0.240384615384615</v>
      </c>
      <c r="E216" s="50" t="n">
        <f aca="false">+IFERROR(E215/D215-1,"nm")</f>
        <v>-0.160206718346253</v>
      </c>
      <c r="F216" s="50" t="n">
        <f aca="false">+IFERROR(F215/E215-1,"nm")</f>
        <v>0.0246153846153847</v>
      </c>
      <c r="G216" s="50" t="n">
        <f aca="false">+IFERROR(G215/F215-1,"nm")</f>
        <v>0.0690690690690692</v>
      </c>
      <c r="H216" s="50" t="n">
        <f aca="false">+IFERROR(H215/G215-1,"nm")</f>
        <v>-0.699438202247191</v>
      </c>
      <c r="I216" s="50" t="n">
        <f aca="false">+IFERROR(I215/H215-1,"nm")</f>
        <v>-0.532710280373832</v>
      </c>
      <c r="J216" s="50" t="n">
        <f aca="false">+IFERROR(J215/I215-1,"nm")</f>
        <v>0</v>
      </c>
      <c r="K216" s="50" t="n">
        <f aca="false">+IFERROR(K215/J215-1,"nm")</f>
        <v>0</v>
      </c>
      <c r="L216" s="50" t="n">
        <f aca="false">+IFERROR(L215/K215-1,"nm")</f>
        <v>0</v>
      </c>
      <c r="M216" s="50" t="n">
        <f aca="false">+IFERROR(M215/L215-1,"nm")</f>
        <v>0</v>
      </c>
      <c r="N216" s="50" t="n">
        <f aca="false">+IFERROR(N215/M215-1,"nm")</f>
        <v>0</v>
      </c>
    </row>
    <row r="217" customFormat="false" ht="14.25" hidden="false" customHeight="false" outlineLevel="0" collapsed="false">
      <c r="A217" s="49" t="s">
        <v>144</v>
      </c>
      <c r="B217" s="50" t="n">
        <f aca="false">+IFERROR(B215/B$201,"nm")</f>
        <v>-1.75609756097561</v>
      </c>
      <c r="C217" s="50" t="n">
        <f aca="false">+IFERROR(C215/C$201,"nm")</f>
        <v>-3.62790697674419</v>
      </c>
      <c r="D217" s="50" t="n">
        <f aca="false">+IFERROR(D215/D$201,"nm")</f>
        <v>5.16</v>
      </c>
      <c r="E217" s="50" t="n">
        <f aca="false">+IFERROR(E215/E$201,"nm")</f>
        <v>12.5</v>
      </c>
      <c r="F217" s="50" t="n">
        <f aca="false">+IFERROR(F215/F$201,"nm")</f>
        <v>-47.5714285714286</v>
      </c>
      <c r="G217" s="50" t="n">
        <f aca="false">+IFERROR(G215/G$201,"nm")</f>
        <v>-32.3636363636364</v>
      </c>
      <c r="H217" s="50" t="n">
        <f aca="false">+IFERROR(H215/H$201,"nm")</f>
        <v>2.675</v>
      </c>
      <c r="I217" s="50" t="n">
        <f aca="false">+IFERROR(I215/I$201,"nm")</f>
        <v>-0.694444444444444</v>
      </c>
      <c r="J217" s="56" t="n">
        <f aca="false">+I217</f>
        <v>-0.694444444444444</v>
      </c>
      <c r="K217" s="56" t="n">
        <f aca="false">+J217</f>
        <v>-0.694444444444444</v>
      </c>
      <c r="L217" s="56" t="n">
        <f aca="false">+K217</f>
        <v>-0.694444444444444</v>
      </c>
      <c r="M217" s="56" t="n">
        <f aca="false">+L217</f>
        <v>-0.694444444444444</v>
      </c>
      <c r="N217" s="56" t="n">
        <f aca="false">+M217</f>
        <v>-0.694444444444444</v>
      </c>
    </row>
    <row r="218" customFormat="false" ht="14.25" hidden="false" customHeight="false" outlineLevel="0" collapsed="false">
      <c r="A218" s="11" t="s">
        <v>147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7" t="n">
        <f aca="false">+J201*J220</f>
        <v>1817</v>
      </c>
      <c r="K218" s="57" t="n">
        <f aca="false">+K201*K220</f>
        <v>1817</v>
      </c>
      <c r="L218" s="57" t="n">
        <f aca="false">+L201*L220</f>
        <v>1817</v>
      </c>
      <c r="M218" s="57" t="n">
        <f aca="false">+M201*M220</f>
        <v>1817</v>
      </c>
      <c r="N218" s="57" t="n">
        <f aca="false">+N201*N220</f>
        <v>1817</v>
      </c>
    </row>
    <row r="219" customFormat="false" ht="14.25" hidden="false" customHeight="false" outlineLevel="0" collapsed="false">
      <c r="A219" s="49" t="s">
        <v>140</v>
      </c>
      <c r="C219" s="50" t="n">
        <f aca="false">+IFERROR(C218/B218-1,"nm")</f>
        <v>0.314165497896213</v>
      </c>
      <c r="D219" s="50" t="n">
        <f aca="false">+IFERROR(D218/C218-1,"nm")</f>
        <v>0.321237993596585</v>
      </c>
      <c r="E219" s="50" t="n">
        <f aca="false">+IFERROR(E218/D218-1,"nm")</f>
        <v>0.17124394184168</v>
      </c>
      <c r="F219" s="50" t="n">
        <f aca="false">+IFERROR(F218/E218-1,"nm")</f>
        <v>0.153793103448276</v>
      </c>
      <c r="G219" s="50" t="n">
        <f aca="false">+IFERROR(G218/F218-1,"nm")</f>
        <v>0.145248057381949</v>
      </c>
      <c r="H219" s="50" t="n">
        <f aca="false">+IFERROR(H218/G218-1,"nm")</f>
        <v>-0.024008350730689</v>
      </c>
      <c r="I219" s="50" t="n">
        <f aca="false">+IFERROR(I218/H218-1,"nm")</f>
        <v>-0.0283422459893048</v>
      </c>
      <c r="J219" s="50" t="n">
        <f aca="false">+J220+J221</f>
        <v>-25.2361111111111</v>
      </c>
      <c r="K219" s="50" t="n">
        <f aca="false">+K220+K221</f>
        <v>-25.2361111111111</v>
      </c>
      <c r="L219" s="50" t="n">
        <f aca="false">+L220+L221</f>
        <v>-25.2361111111111</v>
      </c>
      <c r="M219" s="50" t="n">
        <f aca="false">+M220+M221</f>
        <v>-25.2361111111111</v>
      </c>
      <c r="N219" s="50" t="n">
        <f aca="false">+N220+N221</f>
        <v>-25.2361111111111</v>
      </c>
    </row>
    <row r="220" customFormat="false" ht="14.25" hidden="false" customHeight="false" outlineLevel="0" collapsed="false">
      <c r="A220" s="49" t="s">
        <v>144</v>
      </c>
      <c r="B220" s="50" t="n">
        <f aca="false">+IFERROR(B218/B$201,"nm")</f>
        <v>-8.69512195121951</v>
      </c>
      <c r="C220" s="50" t="n">
        <f aca="false">+IFERROR(C218/C$201,"nm")</f>
        <v>-10.8953488372093</v>
      </c>
      <c r="D220" s="50" t="n">
        <f aca="false">+IFERROR(D218/D$201,"nm")</f>
        <v>16.5066666666667</v>
      </c>
      <c r="E220" s="50" t="n">
        <f aca="false">+IFERROR(E218/E$201,"nm")</f>
        <v>55.7692307692308</v>
      </c>
      <c r="F220" s="50" t="n">
        <f aca="false">+IFERROR(F218/F$201,"nm")</f>
        <v>-239</v>
      </c>
      <c r="G220" s="50" t="n">
        <f aca="false">+IFERROR(G218/G$201,"nm")</f>
        <v>-174.181818181818</v>
      </c>
      <c r="H220" s="50" t="n">
        <f aca="false">+IFERROR(H218/H$201,"nm")</f>
        <v>46.75</v>
      </c>
      <c r="I220" s="50" t="n">
        <f aca="false">+IFERROR(I218/I$201,"nm")</f>
        <v>-25.2361111111111</v>
      </c>
      <c r="J220" s="56" t="n">
        <f aca="false">+I220</f>
        <v>-25.2361111111111</v>
      </c>
      <c r="K220" s="56" t="n">
        <f aca="false">+J220</f>
        <v>-25.2361111111111</v>
      </c>
      <c r="L220" s="56" t="n">
        <f aca="false">+K220</f>
        <v>-25.2361111111111</v>
      </c>
      <c r="M220" s="56" t="n">
        <f aca="false">+L220</f>
        <v>-25.2361111111111</v>
      </c>
      <c r="N220" s="56" t="n">
        <f aca="false">+M220</f>
        <v>-25.2361111111111</v>
      </c>
    </row>
    <row r="224" customFormat="false" ht="28.5" hidden="false" customHeight="false" outlineLevel="0" collapsed="false">
      <c r="A224" s="33" t="s">
        <v>132</v>
      </c>
      <c r="B224" s="34" t="n">
        <v>-40</v>
      </c>
      <c r="C224" s="34" t="n">
        <v>-48</v>
      </c>
      <c r="D224" s="34" t="n">
        <v>-96</v>
      </c>
      <c r="E224" s="34" t="n">
        <v>-166</v>
      </c>
      <c r="F224" s="34" t="n">
        <v>44</v>
      </c>
      <c r="G224" s="35" t="n">
        <v>-38</v>
      </c>
      <c r="H224" s="34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74"/>
  <sheetViews>
    <sheetView showFormulas="false" showGridLines="true" showRowColHeaders="true" showZeros="true" rightToLeft="false" tabSelected="true" showOutlineSymbols="true" defaultGridColor="true" view="normal" topLeftCell="A49" colorId="64" zoomScale="110" zoomScaleNormal="110" zoomScalePageLayoutView="100" workbookViewId="0">
      <selection pane="topLeft" activeCell="D74" activeCellId="0" sqref="D74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5" min="2" style="0" width="11.77"/>
    <col collapsed="false" customWidth="true" hidden="false" outlineLevel="0" max="16" min="16" style="0" width="39.88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6"/>
      <c r="K1" s="47" t="n">
        <f aca="false">+I1+1</f>
        <v>2023</v>
      </c>
      <c r="L1" s="47" t="n">
        <f aca="false">+K1+1</f>
        <v>2024</v>
      </c>
      <c r="M1" s="47" t="n">
        <f aca="false">+L1+1</f>
        <v>2025</v>
      </c>
      <c r="N1" s="47" t="n">
        <f aca="false">+M1+1</f>
        <v>2026</v>
      </c>
      <c r="O1" s="47" t="n">
        <f aca="false">+N1+1</f>
        <v>2027</v>
      </c>
    </row>
    <row r="2" customFormat="false" ht="14.25" hidden="false" customHeight="false" outlineLevel="0" collapsed="false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7"/>
      <c r="L2" s="47"/>
      <c r="M2" s="47"/>
      <c r="N2" s="47"/>
      <c r="O2" s="47"/>
    </row>
    <row r="3" customFormat="false" ht="14.25" hidden="false" customHeight="false" outlineLevel="0" collapsed="false">
      <c r="A3" s="10" t="s">
        <v>148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/>
      <c r="K3" s="11" t="n">
        <f aca="false">'Segmental forecast'!J3</f>
        <v>46710</v>
      </c>
      <c r="L3" s="11" t="n">
        <f aca="false">'Segmental forecast'!K3</f>
        <v>46710</v>
      </c>
      <c r="M3" s="11" t="n">
        <f aca="false">'Segmental forecast'!L3</f>
        <v>46710</v>
      </c>
      <c r="N3" s="11" t="n">
        <f aca="false">'Segmental forecast'!M3</f>
        <v>46710</v>
      </c>
      <c r="O3" s="11" t="n">
        <f aca="false">'Segmental forecast'!N3</f>
        <v>46710</v>
      </c>
      <c r="P3" s="0" t="s">
        <v>153</v>
      </c>
    </row>
    <row r="4" customFormat="false" ht="14.25" hidden="false" customHeight="false" outlineLevel="0" collapsed="false">
      <c r="A4" s="49" t="s">
        <v>140</v>
      </c>
      <c r="B4" s="50" t="n">
        <f aca="false">+IFERROR(B3/Historicals!K2-1,"nm")</f>
        <v>0.100794992625634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/>
      <c r="K4" s="50" t="n">
        <f aca="false">+IFERROR(K3/I3-1,"nm")</f>
        <v>0</v>
      </c>
      <c r="L4" s="50" t="n">
        <f aca="false">+IFERROR(L3/K3-1,"nm")</f>
        <v>0</v>
      </c>
      <c r="M4" s="50" t="n">
        <f aca="false">+IFERROR(M3/L3-1,"nm")</f>
        <v>0</v>
      </c>
      <c r="N4" s="50" t="n">
        <f aca="false">+IFERROR(N3/M3-1,"nm")</f>
        <v>0</v>
      </c>
      <c r="O4" s="50" t="n">
        <f aca="false">+IFERROR(O3/N3-1,"nm")</f>
        <v>0</v>
      </c>
    </row>
    <row r="5" customFormat="false" ht="14.25" hidden="false" customHeight="false" outlineLevel="0" collapsed="false">
      <c r="A5" s="10" t="s">
        <v>154</v>
      </c>
      <c r="B5" s="11" t="n">
        <f aca="false">'Segmental forecast'!B5</f>
        <v>4839</v>
      </c>
      <c r="C5" s="11" t="n">
        <f aca="false">'Segmental forecast'!C5</f>
        <v>5291</v>
      </c>
      <c r="D5" s="11" t="n">
        <f aca="false">'Segmental forecast'!D5</f>
        <v>5651</v>
      </c>
      <c r="E5" s="11" t="n">
        <f aca="false">'Segmental forecast'!E5</f>
        <v>5126</v>
      </c>
      <c r="F5" s="11" t="n">
        <f aca="false">'Segmental forecast'!F5</f>
        <v>5555</v>
      </c>
      <c r="G5" s="11" t="n">
        <f aca="false">'Segmental forecast'!G5</f>
        <v>3697</v>
      </c>
      <c r="H5" s="11" t="n">
        <f aca="false">'Segmental forecast'!H5</f>
        <v>7667</v>
      </c>
      <c r="I5" s="11" t="n">
        <f aca="false">'Segmental forecast'!I5</f>
        <v>7573</v>
      </c>
      <c r="J5" s="11"/>
      <c r="K5" s="11" t="n">
        <f aca="false">'Segmental forecast'!J5</f>
        <v>7573</v>
      </c>
      <c r="L5" s="11" t="n">
        <f aca="false">'Segmental forecast'!K5</f>
        <v>7573</v>
      </c>
      <c r="M5" s="11" t="n">
        <f aca="false">'Segmental forecast'!L5</f>
        <v>7573</v>
      </c>
      <c r="N5" s="11" t="n">
        <f aca="false">'Segmental forecast'!M5</f>
        <v>7573</v>
      </c>
      <c r="O5" s="11" t="n">
        <f aca="false">'Segmental forecast'!N5</f>
        <v>7573</v>
      </c>
    </row>
    <row r="6" customFormat="false" ht="14.25" hidden="false" customHeight="false" outlineLevel="0" collapsed="false">
      <c r="A6" s="59" t="s">
        <v>143</v>
      </c>
      <c r="B6" s="11" t="n">
        <f aca="false">'Segmental forecast'!B8</f>
        <v>606</v>
      </c>
      <c r="C6" s="11" t="n">
        <f aca="false">'Segmental forecast'!C8</f>
        <v>649</v>
      </c>
      <c r="D6" s="11" t="n">
        <f aca="false">'Segmental forecast'!D8</f>
        <v>706</v>
      </c>
      <c r="E6" s="11" t="n">
        <f aca="false">'Segmental forecast'!E8</f>
        <v>747</v>
      </c>
      <c r="F6" s="11" t="n">
        <f aca="false">'Segmental forecast'!F8</f>
        <v>705</v>
      </c>
      <c r="G6" s="11" t="n">
        <f aca="false">'Segmental forecast'!G8</f>
        <v>721</v>
      </c>
      <c r="H6" s="11" t="n">
        <f aca="false">'Segmental forecast'!H8</f>
        <v>744</v>
      </c>
      <c r="I6" s="11" t="n">
        <f aca="false">'Segmental forecast'!I8</f>
        <v>717</v>
      </c>
      <c r="J6" s="11"/>
      <c r="K6" s="11" t="n">
        <f aca="false">'Segmental forecast'!J8</f>
        <v>717</v>
      </c>
      <c r="L6" s="11" t="n">
        <f aca="false">'Segmental forecast'!K8</f>
        <v>717</v>
      </c>
      <c r="M6" s="11" t="n">
        <f aca="false">'Segmental forecast'!L8</f>
        <v>717</v>
      </c>
      <c r="N6" s="11" t="n">
        <f aca="false">'Segmental forecast'!M8</f>
        <v>717</v>
      </c>
      <c r="O6" s="11" t="n">
        <f aca="false">'Segmental forecast'!N8</f>
        <v>717</v>
      </c>
    </row>
    <row r="7" customFormat="false" ht="14.25" hidden="false" customHeight="false" outlineLevel="0" collapsed="false">
      <c r="A7" s="16" t="s">
        <v>145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7"/>
      <c r="K7" s="17" t="n">
        <f aca="false">'Segmental forecast'!J11</f>
        <v>6856</v>
      </c>
      <c r="L7" s="17" t="n">
        <f aca="false">'Segmental forecast'!K11</f>
        <v>6856</v>
      </c>
      <c r="M7" s="17" t="n">
        <f aca="false">'Segmental forecast'!L11</f>
        <v>6856</v>
      </c>
      <c r="N7" s="17" t="n">
        <f aca="false">'Segmental forecast'!M11</f>
        <v>6856</v>
      </c>
      <c r="O7" s="17" t="n">
        <f aca="false">'Segmental forecast'!N11</f>
        <v>6856</v>
      </c>
    </row>
    <row r="8" customFormat="false" ht="14.25" hidden="false" customHeight="false" outlineLevel="0" collapsed="false">
      <c r="A8" s="49" t="s">
        <v>140</v>
      </c>
      <c r="B8" s="50" t="n">
        <f aca="false">+IFERROR(B7/Historicals!K10-1,"nm")</f>
        <v>0.183393905507409</v>
      </c>
      <c r="C8" s="50" t="n">
        <f aca="false">+IFERROR(C7/B7-1,"nm")</f>
        <v>0.0966217812426176</v>
      </c>
      <c r="D8" s="50" t="n">
        <f aca="false">+IFERROR(D7/C7-1,"nm")</f>
        <v>0.0652735889702714</v>
      </c>
      <c r="E8" s="50" t="n">
        <f aca="false">+IFERROR(E7/D7-1,"nm")</f>
        <v>-0.114459049544995</v>
      </c>
      <c r="F8" s="50" t="n">
        <f aca="false">+IFERROR(F7/E7-1,"nm")</f>
        <v>0.107558803379767</v>
      </c>
      <c r="G8" s="50" t="n">
        <f aca="false">+IFERROR(G7/F7-1,"nm")</f>
        <v>-0.38639175257732</v>
      </c>
      <c r="H8" s="50" t="n">
        <f aca="false">+IFERROR(H7/G7-1,"nm")</f>
        <v>1.32627688172043</v>
      </c>
      <c r="I8" s="50" t="n">
        <f aca="false">+IFERROR(I7/H7-1,"nm")</f>
        <v>-0.00967788530983682</v>
      </c>
      <c r="J8" s="50"/>
      <c r="K8" s="50" t="n">
        <f aca="false">+IFERROR(K7/I7-1,"nm")</f>
        <v>0</v>
      </c>
      <c r="L8" s="50" t="n">
        <f aca="false">+IFERROR(L7/K7-1,"nm")</f>
        <v>0</v>
      </c>
      <c r="M8" s="50" t="n">
        <f aca="false">+IFERROR(M7/L7-1,"nm")</f>
        <v>0</v>
      </c>
      <c r="N8" s="50" t="n">
        <f aca="false">+IFERROR(N7/M7-1,"nm")</f>
        <v>0</v>
      </c>
      <c r="O8" s="50" t="n">
        <f aca="false">+IFERROR(O7/N7-1,"nm")</f>
        <v>0</v>
      </c>
    </row>
    <row r="9" customFormat="false" ht="14.25" hidden="false" customHeight="false" outlineLevel="0" collapsed="false">
      <c r="A9" s="49" t="s">
        <v>142</v>
      </c>
      <c r="B9" s="50" t="n">
        <f aca="false">+IFERROR(B7/B$3,"nm")</f>
        <v>0.138328812783896</v>
      </c>
      <c r="C9" s="50" t="n">
        <f aca="false">+IFERROR(C7/C$3,"nm")</f>
        <v>0.143377810723993</v>
      </c>
      <c r="D9" s="50" t="n">
        <f aca="false">+IFERROR(D7/D$3,"nm")</f>
        <v>0.143959243085881</v>
      </c>
      <c r="E9" s="50" t="n">
        <f aca="false">+IFERROR(E7/E$3,"nm")</f>
        <v>0.120312113635739</v>
      </c>
      <c r="F9" s="50" t="n">
        <f aca="false">+IFERROR(F7/F$3,"nm")</f>
        <v>0.123987013319017</v>
      </c>
      <c r="G9" s="50" t="n">
        <f aca="false">+IFERROR(G7/G$3,"nm")</f>
        <v>0.079565810229126</v>
      </c>
      <c r="H9" s="50" t="n">
        <f aca="false">+IFERROR(H7/H$3,"nm")</f>
        <v>0.155440298172347</v>
      </c>
      <c r="I9" s="50" t="n">
        <f aca="false">+IFERROR(I7/I$3,"nm")</f>
        <v>0.146777991864697</v>
      </c>
      <c r="J9" s="50"/>
      <c r="K9" s="50" t="n">
        <f aca="false">+IFERROR(K7/K$3,"nm")</f>
        <v>0.146777991864697</v>
      </c>
      <c r="L9" s="50" t="n">
        <f aca="false">+IFERROR(L7/L$3,"nm")</f>
        <v>0.146777991864697</v>
      </c>
      <c r="M9" s="50" t="n">
        <f aca="false">+IFERROR(M7/M$3,"nm")</f>
        <v>0.146777991864697</v>
      </c>
      <c r="N9" s="50" t="n">
        <f aca="false">+IFERROR(N7/N$3,"nm")</f>
        <v>0.146777991864697</v>
      </c>
      <c r="O9" s="50" t="n">
        <f aca="false">+IFERROR(O7/O$3,"nm")</f>
        <v>0.146777991864697</v>
      </c>
    </row>
    <row r="10" customFormat="false" ht="14.25" hidden="false" customHeight="false" outlineLevel="0" collapsed="false">
      <c r="A10" s="15" t="s">
        <v>11</v>
      </c>
      <c r="B10" s="11" t="n">
        <f aca="false">+Historicals!B8</f>
        <v>28</v>
      </c>
      <c r="C10" s="11" t="n">
        <f aca="false">+Historicals!C8</f>
        <v>19</v>
      </c>
      <c r="D10" s="11" t="n">
        <f aca="false">+Historicals!D8</f>
        <v>59</v>
      </c>
      <c r="E10" s="11" t="n">
        <f aca="false">+Historicals!E8</f>
        <v>54</v>
      </c>
      <c r="F10" s="11" t="n">
        <f aca="false">+Historicals!F8</f>
        <v>49</v>
      </c>
      <c r="G10" s="11" t="n">
        <f aca="false">+Historicals!G8</f>
        <v>89</v>
      </c>
      <c r="H10" s="11" t="n">
        <f aca="false">+Historicals!H8</f>
        <v>262</v>
      </c>
      <c r="I10" s="11" t="n">
        <f aca="false">+Historicals!I8</f>
        <v>205</v>
      </c>
      <c r="J10" s="11"/>
      <c r="K10" s="11"/>
      <c r="L10" s="7"/>
      <c r="M10" s="7"/>
      <c r="N10" s="7"/>
      <c r="O10" s="7"/>
    </row>
    <row r="11" customFormat="false" ht="14.25" hidden="false" customHeight="false" outlineLevel="0" collapsed="false">
      <c r="A11" s="16" t="s">
        <v>155</v>
      </c>
      <c r="B11" s="17" t="n">
        <f aca="false">+Historicals!B10</f>
        <v>4205</v>
      </c>
      <c r="C11" s="17" t="n">
        <f aca="false">+Historicals!C10</f>
        <v>4623</v>
      </c>
      <c r="D11" s="17" t="n">
        <f aca="false">+Historicals!D10</f>
        <v>4886</v>
      </c>
      <c r="E11" s="17" t="n">
        <f aca="false">+Historicals!E10</f>
        <v>4325</v>
      </c>
      <c r="F11" s="17" t="n">
        <f aca="false">+Historicals!F10</f>
        <v>4801</v>
      </c>
      <c r="G11" s="17" t="n">
        <f aca="false">+Historicals!G10</f>
        <v>2887</v>
      </c>
      <c r="H11" s="17" t="n">
        <f aca="false">+Historicals!H10</f>
        <v>6661</v>
      </c>
      <c r="I11" s="17" t="n">
        <f aca="false">+Historicals!I10</f>
        <v>6651</v>
      </c>
      <c r="J11" s="17"/>
      <c r="K11" s="17"/>
      <c r="L11" s="17"/>
      <c r="M11" s="17"/>
      <c r="N11" s="17"/>
      <c r="O11" s="17"/>
    </row>
    <row r="12" customFormat="false" ht="14.25" hidden="false" customHeight="false" outlineLevel="0" collapsed="false">
      <c r="A12" s="0" t="s">
        <v>14</v>
      </c>
      <c r="B12" s="11" t="n">
        <f aca="false">+Historicals!B11</f>
        <v>932</v>
      </c>
      <c r="C12" s="11" t="n">
        <f aca="false">+Historicals!C11</f>
        <v>863</v>
      </c>
      <c r="D12" s="11" t="n">
        <f aca="false">+Historicals!D11</f>
        <v>646</v>
      </c>
      <c r="E12" s="11" t="n">
        <f aca="false">+Historicals!E11</f>
        <v>2392</v>
      </c>
      <c r="F12" s="11" t="n">
        <f aca="false">+Historicals!F11</f>
        <v>772</v>
      </c>
      <c r="G12" s="11" t="n">
        <f aca="false">+Historicals!G11</f>
        <v>348</v>
      </c>
      <c r="H12" s="11" t="n">
        <f aca="false">+Historicals!H11</f>
        <v>934</v>
      </c>
      <c r="I12" s="11" t="n">
        <f aca="false">+Historicals!I11</f>
        <v>605</v>
      </c>
      <c r="J12" s="11"/>
      <c r="K12" s="7"/>
      <c r="L12" s="7"/>
      <c r="M12" s="7"/>
      <c r="N12" s="7"/>
      <c r="O12" s="7"/>
    </row>
    <row r="13" customFormat="false" ht="14.25" hidden="false" customHeight="false" outlineLevel="0" collapsed="false">
      <c r="A13" s="60" t="s">
        <v>156</v>
      </c>
      <c r="B13" s="61" t="n">
        <f aca="false">B12/B11</f>
        <v>0.221640903686088</v>
      </c>
      <c r="C13" s="61" t="n">
        <f aca="false">C12/C11</f>
        <v>0.186675319056889</v>
      </c>
      <c r="D13" s="61" t="n">
        <f aca="false">D12/D11</f>
        <v>0.13221449038068</v>
      </c>
      <c r="E13" s="61" t="n">
        <f aca="false">E12/E11</f>
        <v>0.553063583815029</v>
      </c>
      <c r="F13" s="61" t="n">
        <f aca="false">F12/F11</f>
        <v>0.160799833368048</v>
      </c>
      <c r="G13" s="61" t="n">
        <f aca="false">G12/G11</f>
        <v>0.120540353307932</v>
      </c>
      <c r="H13" s="61" t="n">
        <f aca="false">H12/H11</f>
        <v>0.140219186308362</v>
      </c>
      <c r="I13" s="61" t="n">
        <f aca="false">I12/I11</f>
        <v>0.0909637648473914</v>
      </c>
      <c r="J13" s="61"/>
      <c r="K13" s="62"/>
      <c r="L13" s="62"/>
      <c r="M13" s="62"/>
      <c r="N13" s="62"/>
      <c r="O13" s="62"/>
    </row>
    <row r="14" customFormat="false" ht="14.25" hidden="false" customHeight="false" outlineLevel="0" collapsed="false">
      <c r="A14" s="18" t="s">
        <v>157</v>
      </c>
      <c r="B14" s="63" t="n">
        <f aca="false">B11-B12</f>
        <v>3273</v>
      </c>
      <c r="C14" s="63" t="n">
        <f aca="false">C11-C12</f>
        <v>3760</v>
      </c>
      <c r="D14" s="63" t="n">
        <f aca="false">D11-D12</f>
        <v>4240</v>
      </c>
      <c r="E14" s="63" t="n">
        <f aca="false">E11-E12</f>
        <v>1933</v>
      </c>
      <c r="F14" s="63" t="n">
        <f aca="false">F11-F12</f>
        <v>4029</v>
      </c>
      <c r="G14" s="63" t="n">
        <f aca="false">G11-G12</f>
        <v>2539</v>
      </c>
      <c r="H14" s="63" t="n">
        <f aca="false">H11-H12</f>
        <v>5727</v>
      </c>
      <c r="I14" s="63" t="n">
        <f aca="false">I11-I12</f>
        <v>6046</v>
      </c>
      <c r="J14" s="17"/>
      <c r="K14" s="19"/>
      <c r="L14" s="19"/>
      <c r="M14" s="19"/>
      <c r="N14" s="19"/>
      <c r="O14" s="19"/>
    </row>
    <row r="15" customFormat="false" ht="14.25" hidden="false" customHeight="false" outlineLevel="0" collapsed="false">
      <c r="A15" s="0" t="s">
        <v>158</v>
      </c>
      <c r="B15" s="64" t="n">
        <f aca="false">+Historicals!B18</f>
        <v>1768.8</v>
      </c>
      <c r="C15" s="64" t="n">
        <f aca="false">+Historicals!C18</f>
        <v>1742.5</v>
      </c>
      <c r="D15" s="64" t="n">
        <f aca="false">+Historicals!D18</f>
        <v>1692</v>
      </c>
      <c r="E15" s="64" t="n">
        <f aca="false">+Historicals!E18</f>
        <v>1659.1</v>
      </c>
      <c r="F15" s="64" t="n">
        <f aca="false">+Historicals!F18</f>
        <v>1618.4</v>
      </c>
      <c r="G15" s="64" t="n">
        <f aca="false">+Historicals!G18</f>
        <v>1591.6</v>
      </c>
      <c r="H15" s="64" t="n">
        <f aca="false">+Historicals!H18</f>
        <v>1609.4</v>
      </c>
      <c r="I15" s="64" t="n">
        <f aca="false">+Historicals!I18</f>
        <v>1610.8</v>
      </c>
      <c r="J15" s="64"/>
      <c r="K15" s="7"/>
      <c r="L15" s="7"/>
      <c r="M15" s="7"/>
      <c r="N15" s="7"/>
      <c r="O15" s="7"/>
      <c r="P15" s="0" t="s">
        <v>159</v>
      </c>
    </row>
    <row r="16" customFormat="false" ht="14.25" hidden="false" customHeight="false" outlineLevel="0" collapsed="false">
      <c r="A16" s="0" t="s">
        <v>160</v>
      </c>
      <c r="B16" s="65" t="n">
        <f aca="false">+Historicals!B14</f>
        <v>1.9</v>
      </c>
      <c r="C16" s="65" t="n">
        <f aca="false">+Historicals!C14</f>
        <v>2.21</v>
      </c>
      <c r="D16" s="65" t="n">
        <f aca="false">+Historicals!D14</f>
        <v>2.56</v>
      </c>
      <c r="E16" s="65" t="n">
        <f aca="false">+Historicals!E14</f>
        <v>1.19</v>
      </c>
      <c r="F16" s="65" t="n">
        <f aca="false">+Historicals!F14</f>
        <v>2.55</v>
      </c>
      <c r="G16" s="65" t="n">
        <f aca="false">+Historicals!G14</f>
        <v>1.63</v>
      </c>
      <c r="H16" s="65" t="n">
        <f aca="false">+Historicals!H14</f>
        <v>3.64</v>
      </c>
      <c r="I16" s="65" t="n">
        <f aca="false">+Historicals!I14</f>
        <v>3.83</v>
      </c>
      <c r="J16" s="65"/>
      <c r="K16" s="66"/>
      <c r="L16" s="66"/>
      <c r="M16" s="66"/>
      <c r="N16" s="66"/>
      <c r="O16" s="66"/>
    </row>
    <row r="17" customFormat="false" ht="14.25" hidden="false" customHeight="false" outlineLevel="0" collapsed="false">
      <c r="A17" s="0" t="s">
        <v>25</v>
      </c>
      <c r="B17" s="26" t="n">
        <f aca="false">ABS(Historicals!B18/Historicals!B93)</f>
        <v>0.69802683504341</v>
      </c>
      <c r="C17" s="26" t="n">
        <f aca="false">ABS(Historicals!C18/Historicals!C93)</f>
        <v>1.70499021526419</v>
      </c>
      <c r="D17" s="26" t="n">
        <f aca="false">ABS(Historicals!D18/Historicals!D93)</f>
        <v>1.49338040600177</v>
      </c>
      <c r="E17" s="26" t="n">
        <f aca="false">ABS(Historicals!E18/Historicals!E93)</f>
        <v>1.33475462590507</v>
      </c>
      <c r="F17" s="26" t="n">
        <f aca="false">ABS(Historicals!F18/Historicals!F93)</f>
        <v>1.21501501501502</v>
      </c>
      <c r="G17" s="26" t="n">
        <f aca="false">ABS(Historicals!G18/Historicals!G93)</f>
        <v>1.09614325068871</v>
      </c>
      <c r="H17" s="26" t="n">
        <f aca="false">ABS(Historicals!H18/Historicals!H93)</f>
        <v>0.982539682539683</v>
      </c>
      <c r="I17" s="26" t="n">
        <f aca="false">ABS(Historicals!I18/Historicals!I93)</f>
        <v>0.876864452912357</v>
      </c>
      <c r="J17" s="26"/>
      <c r="K17" s="66"/>
      <c r="L17" s="66"/>
      <c r="M17" s="66"/>
      <c r="N17" s="66"/>
      <c r="O17" s="66"/>
    </row>
    <row r="18" customFormat="false" ht="14.25" hidden="false" customHeight="false" outlineLevel="0" collapsed="false">
      <c r="A18" s="60" t="s">
        <v>140</v>
      </c>
      <c r="B18" s="50" t="n">
        <f aca="false">+IFERROR(B17/Historicals!N24-1,"nm")</f>
        <v>-0.383731004199244</v>
      </c>
      <c r="C18" s="50" t="n">
        <f aca="false">+IFERROR(C17/B17-1,"nm")</f>
        <v>1.44258548478033</v>
      </c>
      <c r="D18" s="50" t="n">
        <f aca="false">+IFERROR(D17/C17-1,"nm")</f>
        <v>-0.124112037340715</v>
      </c>
      <c r="E18" s="50" t="n">
        <f aca="false">+IFERROR(E17/D17-1,"nm")</f>
        <v>-0.106219272369715</v>
      </c>
      <c r="F18" s="50" t="n">
        <f aca="false">+IFERROR(F17/E17-1,"nm")</f>
        <v>-0.0897090810296763</v>
      </c>
      <c r="G18" s="50" t="n">
        <f aca="false">+IFERROR(G17/F17-1,"nm")</f>
        <v>-0.097835634010532</v>
      </c>
      <c r="H18" s="50" t="n">
        <f aca="false">+IFERROR(H17/G17-1,"nm")</f>
        <v>-0.103639344654675</v>
      </c>
      <c r="I18" s="50" t="n">
        <f aca="false">+IFERROR(I17/H17-1,"nm")</f>
        <v>-0.107553141623934</v>
      </c>
      <c r="J18" s="50"/>
      <c r="K18" s="62"/>
      <c r="L18" s="62"/>
      <c r="M18" s="62"/>
      <c r="N18" s="62"/>
      <c r="O18" s="62"/>
      <c r="P18" s="0" t="s">
        <v>161</v>
      </c>
    </row>
    <row r="19" customFormat="false" ht="14.25" hidden="false" customHeight="false" outlineLevel="0" collapsed="false">
      <c r="A19" s="60" t="s">
        <v>162</v>
      </c>
      <c r="B19" s="61" t="n">
        <f aca="false">B17/B16</f>
        <v>0.367382544759689</v>
      </c>
      <c r="C19" s="61" t="n">
        <f aca="false">C17/C16</f>
        <v>0.771488785187415</v>
      </c>
      <c r="D19" s="61" t="n">
        <f aca="false">D17/D16</f>
        <v>0.58335172109444</v>
      </c>
      <c r="E19" s="61" t="n">
        <f aca="false">E17/E16</f>
        <v>1.12164254277737</v>
      </c>
      <c r="F19" s="61" t="n">
        <f aca="false">F17/F16</f>
        <v>0.476476476476477</v>
      </c>
      <c r="G19" s="61" t="n">
        <f aca="false">G17/G16</f>
        <v>0.672480521894911</v>
      </c>
      <c r="H19" s="61" t="n">
        <f aca="false">H17/H16</f>
        <v>0.269928484214199</v>
      </c>
      <c r="I19" s="61" t="n">
        <f aca="false">I17/I16</f>
        <v>0.228946332353096</v>
      </c>
      <c r="J19" s="61"/>
      <c r="K19" s="61"/>
      <c r="L19" s="61"/>
      <c r="M19" s="61"/>
      <c r="N19" s="61"/>
      <c r="O19" s="61"/>
      <c r="P19" s="0" t="s">
        <v>161</v>
      </c>
    </row>
    <row r="20" customFormat="false" ht="14.25" hidden="false" customHeight="false" outlineLevel="0" collapsed="false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7"/>
      <c r="L20" s="47"/>
      <c r="M20" s="47"/>
      <c r="N20" s="47"/>
      <c r="O20" s="47"/>
    </row>
    <row r="21" customFormat="false" ht="14.25" hidden="false" customHeight="false" outlineLevel="0" collapsed="false">
      <c r="A21" s="0" t="s">
        <v>164</v>
      </c>
      <c r="B21" s="64" t="n">
        <f aca="false">+Historicals!B25</f>
        <v>3852</v>
      </c>
      <c r="C21" s="64" t="n">
        <f aca="false">+Historicals!C25</f>
        <v>3138</v>
      </c>
      <c r="D21" s="64" t="n">
        <f aca="false">+Historicals!D25</f>
        <v>3808</v>
      </c>
      <c r="E21" s="64" t="n">
        <f aca="false">+Historicals!E25</f>
        <v>4249</v>
      </c>
      <c r="F21" s="64" t="n">
        <f aca="false">+Historicals!F25</f>
        <v>4466</v>
      </c>
      <c r="G21" s="64" t="n">
        <f aca="false">+Historicals!G25</f>
        <v>8348</v>
      </c>
      <c r="H21" s="64" t="n">
        <f aca="false">+Historicals!H25</f>
        <v>9889</v>
      </c>
      <c r="I21" s="64" t="n">
        <f aca="false">+Historicals!I25</f>
        <v>8574</v>
      </c>
      <c r="J21" s="64"/>
      <c r="K21" s="7"/>
      <c r="L21" s="7"/>
      <c r="M21" s="7"/>
      <c r="N21" s="7"/>
      <c r="O21" s="7"/>
    </row>
    <row r="22" customFormat="false" ht="14.25" hidden="false" customHeight="false" outlineLevel="0" collapsed="false">
      <c r="A22" s="0" t="s">
        <v>165</v>
      </c>
      <c r="B22" s="64" t="n">
        <f aca="false">+Historicals!B26</f>
        <v>2072</v>
      </c>
      <c r="C22" s="64" t="n">
        <f aca="false">+Historicals!C26</f>
        <v>2319</v>
      </c>
      <c r="D22" s="64" t="n">
        <f aca="false">+Historicals!D26</f>
        <v>2371</v>
      </c>
      <c r="E22" s="64" t="n">
        <f aca="false">+Historicals!E26</f>
        <v>996</v>
      </c>
      <c r="F22" s="64" t="n">
        <f aca="false">+Historicals!F26</f>
        <v>197</v>
      </c>
      <c r="G22" s="64" t="n">
        <f aca="false">+Historicals!G26</f>
        <v>439</v>
      </c>
      <c r="H22" s="64" t="n">
        <f aca="false">+Historicals!H26</f>
        <v>3587</v>
      </c>
      <c r="I22" s="64" t="n">
        <f aca="false">+Historicals!I26</f>
        <v>4423</v>
      </c>
      <c r="J22" s="64"/>
      <c r="L22" s="7"/>
      <c r="M22" s="7"/>
      <c r="N22" s="7"/>
      <c r="O22" s="7"/>
    </row>
    <row r="23" customFormat="false" ht="14.25" hidden="false" customHeight="false" outlineLevel="0" collapsed="false">
      <c r="A23" s="0" t="s">
        <v>166</v>
      </c>
      <c r="B23" s="10" t="n">
        <f aca="false">Historicals!B28+Historicals!B27-Historicals!B41</f>
        <v>5564</v>
      </c>
      <c r="C23" s="10" t="n">
        <f aca="false">Historicals!C28+Historicals!C27-Historicals!C41</f>
        <v>5888</v>
      </c>
      <c r="D23" s="10" t="n">
        <f aca="false">Historicals!D28+Historicals!D27-Historicals!D41</f>
        <v>6684</v>
      </c>
      <c r="E23" s="10" t="n">
        <f aca="false">Historicals!E28+Historicals!E27-Historicals!E41</f>
        <v>6480</v>
      </c>
      <c r="F23" s="10" t="n">
        <f aca="false">Historicals!F28+Historicals!F27-Historicals!F41</f>
        <v>7282</v>
      </c>
      <c r="G23" s="10" t="n">
        <f aca="false">Historicals!G28+Historicals!G27-Historicals!G41</f>
        <v>7868</v>
      </c>
      <c r="H23" s="10" t="n">
        <f aca="false">Historicals!H28+Historicals!H27-Historicals!H41</f>
        <v>8481</v>
      </c>
      <c r="I23" s="10" t="n">
        <f aca="false">Historicals!I28+Historicals!I27-Historicals!I41</f>
        <v>9729</v>
      </c>
      <c r="J23" s="10"/>
      <c r="L23" s="7"/>
      <c r="M23" s="7"/>
      <c r="N23" s="7"/>
      <c r="O23" s="7"/>
      <c r="P23" s="0" t="s">
        <v>167</v>
      </c>
    </row>
    <row r="24" customFormat="false" ht="14.25" hidden="false" customHeight="false" outlineLevel="0" collapsed="false">
      <c r="A24" s="60" t="s">
        <v>168</v>
      </c>
      <c r="B24" s="68" t="n">
        <f aca="false">B23/B3</f>
        <v>0.18182412339466</v>
      </c>
      <c r="C24" s="68" t="n">
        <f aca="false">C23/C3</f>
        <v>0.181863108475414</v>
      </c>
      <c r="D24" s="68" t="n">
        <f aca="false">D23/D3</f>
        <v>0.194585152838428</v>
      </c>
      <c r="E24" s="68" t="n">
        <f aca="false">E23/E3</f>
        <v>0.178036651372366</v>
      </c>
      <c r="F24" s="68" t="n">
        <f aca="false">F23/F3</f>
        <v>0.186159470307028</v>
      </c>
      <c r="G24" s="68" t="n">
        <f aca="false">G23/G3</f>
        <v>0.210357457957918</v>
      </c>
      <c r="H24" s="68" t="n">
        <f aca="false">H23/H3</f>
        <v>0.190421662400647</v>
      </c>
      <c r="I24" s="68" t="n">
        <f aca="false">I23/I3</f>
        <v>0.208285163776493</v>
      </c>
      <c r="J24" s="68"/>
      <c r="L24" s="62"/>
      <c r="M24" s="62"/>
      <c r="N24" s="62"/>
      <c r="O24" s="62"/>
    </row>
    <row r="25" customFormat="false" ht="14.25" hidden="false" customHeight="false" outlineLevel="0" collapsed="false">
      <c r="A25" s="0" t="s">
        <v>169</v>
      </c>
      <c r="B25" s="69" t="n">
        <f aca="false">Historicals!B29</f>
        <v>1968</v>
      </c>
      <c r="C25" s="69" t="n">
        <f aca="false">Historicals!C29</f>
        <v>1489</v>
      </c>
      <c r="D25" s="69" t="n">
        <f aca="false">Historicals!D29</f>
        <v>1150</v>
      </c>
      <c r="E25" s="69" t="n">
        <f aca="false">Historicals!E29</f>
        <v>1130</v>
      </c>
      <c r="F25" s="69" t="n">
        <f aca="false">Historicals!F29</f>
        <v>1968</v>
      </c>
      <c r="G25" s="69" t="n">
        <f aca="false">Historicals!G29</f>
        <v>1653</v>
      </c>
      <c r="H25" s="69" t="n">
        <f aca="false">Historicals!H29</f>
        <v>1498</v>
      </c>
      <c r="I25" s="69" t="n">
        <f aca="false">Historicals!I29</f>
        <v>2129</v>
      </c>
      <c r="J25" s="69"/>
      <c r="L25" s="7"/>
      <c r="M25" s="7"/>
      <c r="N25" s="7"/>
      <c r="O25" s="7"/>
    </row>
    <row r="26" customFormat="false" ht="14.25" hidden="false" customHeight="false" outlineLevel="0" collapsed="false">
      <c r="A26" s="0" t="s">
        <v>170</v>
      </c>
      <c r="B26" s="64" t="n">
        <f aca="false">+Historicals!B31</f>
        <v>3011</v>
      </c>
      <c r="C26" s="64" t="n">
        <f aca="false">+Historicals!C31</f>
        <v>3520</v>
      </c>
      <c r="D26" s="64" t="n">
        <f aca="false">+Historicals!D31</f>
        <v>3989</v>
      </c>
      <c r="E26" s="64" t="n">
        <f aca="false">+Historicals!E31</f>
        <v>4454</v>
      </c>
      <c r="F26" s="64" t="n">
        <f aca="false">+Historicals!F31</f>
        <v>4744</v>
      </c>
      <c r="G26" s="64" t="n">
        <f aca="false">+Historicals!G31</f>
        <v>4866</v>
      </c>
      <c r="H26" s="64" t="n">
        <f aca="false">+Historicals!H31</f>
        <v>4904</v>
      </c>
      <c r="I26" s="64" t="n">
        <f aca="false">+Historicals!I31</f>
        <v>4791</v>
      </c>
      <c r="J26" s="64"/>
      <c r="L26" s="7"/>
      <c r="M26" s="7"/>
      <c r="N26" s="7"/>
      <c r="O26" s="7"/>
    </row>
    <row r="27" customFormat="false" ht="14.25" hidden="false" customHeight="false" outlineLevel="0" collapsed="false">
      <c r="A27" s="0" t="s">
        <v>171</v>
      </c>
      <c r="B27" s="64" t="n">
        <f aca="false">+Historicals!B33</f>
        <v>281</v>
      </c>
      <c r="C27" s="64" t="n">
        <f aca="false">+Historicals!C33</f>
        <v>281</v>
      </c>
      <c r="D27" s="64" t="n">
        <f aca="false">+Historicals!D33</f>
        <v>283</v>
      </c>
      <c r="E27" s="64" t="n">
        <f aca="false">+Historicals!E33</f>
        <v>285</v>
      </c>
      <c r="F27" s="64" t="n">
        <f aca="false">+Historicals!F33</f>
        <v>283</v>
      </c>
      <c r="G27" s="64" t="n">
        <f aca="false">+Historicals!G33</f>
        <v>274</v>
      </c>
      <c r="H27" s="64" t="n">
        <f aca="false">+Historicals!H33</f>
        <v>269</v>
      </c>
      <c r="I27" s="64" t="n">
        <f aca="false">+Historicals!I33</f>
        <v>286</v>
      </c>
      <c r="J27" s="64"/>
      <c r="L27" s="7"/>
      <c r="M27" s="7"/>
      <c r="N27" s="7"/>
      <c r="O27" s="7"/>
    </row>
    <row r="28" customFormat="false" ht="14.25" hidden="false" customHeight="false" outlineLevel="0" collapsed="false">
      <c r="A28" s="0" t="s">
        <v>35</v>
      </c>
      <c r="B28" s="64" t="n">
        <f aca="false">+Historicals!B34</f>
        <v>131</v>
      </c>
      <c r="C28" s="64" t="n">
        <f aca="false">+Historicals!C34</f>
        <v>131</v>
      </c>
      <c r="D28" s="64" t="n">
        <f aca="false">+Historicals!D34</f>
        <v>139</v>
      </c>
      <c r="E28" s="64" t="n">
        <f aca="false">+Historicals!E34</f>
        <v>154</v>
      </c>
      <c r="F28" s="64" t="n">
        <f aca="false">+Historicals!F34</f>
        <v>154</v>
      </c>
      <c r="G28" s="64" t="n">
        <f aca="false">+Historicals!G34</f>
        <v>223</v>
      </c>
      <c r="H28" s="64" t="n">
        <f aca="false">+Historicals!H34</f>
        <v>242</v>
      </c>
      <c r="I28" s="64" t="n">
        <f aca="false">+Historicals!I34</f>
        <v>284</v>
      </c>
      <c r="J28" s="64"/>
      <c r="L28" s="7"/>
      <c r="M28" s="7"/>
      <c r="N28" s="7"/>
      <c r="O28" s="7"/>
    </row>
    <row r="29" customFormat="false" ht="14.25" hidden="false" customHeight="false" outlineLevel="0" collapsed="false">
      <c r="A29" s="70" t="s">
        <v>33</v>
      </c>
      <c r="B29" s="64"/>
      <c r="C29" s="64"/>
      <c r="D29" s="64"/>
      <c r="E29" s="64"/>
      <c r="F29" s="64"/>
      <c r="G29" s="64" t="n">
        <f aca="false">+Historicals!G32</f>
        <v>3097</v>
      </c>
      <c r="H29" s="64" t="n">
        <f aca="false">+Historicals!H32</f>
        <v>3113</v>
      </c>
      <c r="I29" s="64" t="n">
        <f aca="false">+Historicals!I32</f>
        <v>2926</v>
      </c>
      <c r="J29" s="64"/>
      <c r="L29" s="7"/>
      <c r="M29" s="7"/>
      <c r="N29" s="7"/>
      <c r="O29" s="7"/>
    </row>
    <row r="30" customFormat="false" ht="14.25" hidden="false" customHeight="false" outlineLevel="0" collapsed="false">
      <c r="A30" s="0" t="s">
        <v>172</v>
      </c>
      <c r="B30" s="64" t="n">
        <f aca="false">+Historicals!B35</f>
        <v>2587</v>
      </c>
      <c r="C30" s="64" t="n">
        <f aca="false">+Historicals!C35</f>
        <v>2439</v>
      </c>
      <c r="D30" s="64" t="n">
        <f aca="false">+Historicals!D35</f>
        <v>2787</v>
      </c>
      <c r="E30" s="64" t="n">
        <f aca="false">+Historicals!E35</f>
        <v>2509</v>
      </c>
      <c r="F30" s="64" t="n">
        <f aca="false">+Historicals!F35</f>
        <v>2011</v>
      </c>
      <c r="G30" s="64" t="n">
        <f aca="false">+Historicals!G35</f>
        <v>2326</v>
      </c>
      <c r="H30" s="64" t="n">
        <f aca="false">+Historicals!H35</f>
        <v>2921</v>
      </c>
      <c r="I30" s="64" t="n">
        <f aca="false">+Historicals!I35</f>
        <v>3821</v>
      </c>
      <c r="J30" s="64"/>
      <c r="L30" s="7"/>
      <c r="M30" s="7"/>
      <c r="N30" s="7"/>
      <c r="O30" s="7"/>
    </row>
    <row r="31" customFormat="false" ht="14.25" hidden="false" customHeight="false" outlineLevel="0" collapsed="false">
      <c r="A31" s="18" t="s">
        <v>173</v>
      </c>
      <c r="B31" s="71" t="n">
        <f aca="false">B21+B25+B26+B27+B28+B29+B30+B22+B23</f>
        <v>19466</v>
      </c>
      <c r="C31" s="71" t="n">
        <f aca="false">C21+C25+C26+C27+C28+C29+C30+C23+C22</f>
        <v>19205</v>
      </c>
      <c r="D31" s="71" t="n">
        <f aca="false">D21+D25+D26+D27+D28+D29+D30+D23+D22</f>
        <v>21211</v>
      </c>
      <c r="E31" s="71" t="n">
        <f aca="false">E21+E25+E26+E27+E28+E29+E30+E23+E22</f>
        <v>20257</v>
      </c>
      <c r="F31" s="71" t="n">
        <f aca="false">F21+F25+F26+F27+F28+F29+F30+F23+F22</f>
        <v>21105</v>
      </c>
      <c r="G31" s="71" t="n">
        <f aca="false">G21+G25+G26+G27+G28+G29+G30+G23+G22</f>
        <v>29094</v>
      </c>
      <c r="H31" s="71" t="n">
        <f aca="false">H21+H25+H26+H27+H28+H29+H30+H23+H22</f>
        <v>34904</v>
      </c>
      <c r="I31" s="71" t="n">
        <f aca="false">I21+I25+I26+I27+I28+I29+I30+I23+I22</f>
        <v>36963</v>
      </c>
      <c r="J31" s="72"/>
      <c r="K31" s="19"/>
      <c r="L31" s="19"/>
      <c r="M31" s="19"/>
      <c r="N31" s="19"/>
      <c r="O31" s="19"/>
    </row>
    <row r="32" customFormat="false" ht="14.25" hidden="false" customHeight="false" outlineLevel="0" collapsed="false">
      <c r="A32" s="0" t="s">
        <v>174</v>
      </c>
      <c r="B32" s="64" t="n">
        <f aca="false">B34+B33</f>
        <v>181</v>
      </c>
      <c r="C32" s="64" t="n">
        <f aca="false">C34+C33</f>
        <v>45</v>
      </c>
      <c r="D32" s="64" t="n">
        <f aca="false">D34+D33</f>
        <v>331</v>
      </c>
      <c r="E32" s="64" t="n">
        <f aca="false">E34+E33</f>
        <v>342</v>
      </c>
      <c r="F32" s="64" t="n">
        <f aca="false">F34+F33</f>
        <v>15</v>
      </c>
      <c r="G32" s="64" t="n">
        <f aca="false">G34+G33</f>
        <v>251</v>
      </c>
      <c r="H32" s="64" t="n">
        <f aca="false">H34+H33</f>
        <v>2</v>
      </c>
      <c r="I32" s="64" t="n">
        <f aca="false">I34+I33</f>
        <v>510</v>
      </c>
      <c r="J32" s="64"/>
      <c r="L32" s="7"/>
      <c r="M32" s="7"/>
      <c r="N32" s="7"/>
      <c r="O32" s="7"/>
    </row>
    <row r="33" customFormat="false" ht="14.25" hidden="false" customHeight="false" outlineLevel="0" collapsed="false">
      <c r="A33" s="15" t="s">
        <v>40</v>
      </c>
      <c r="B33" s="64" t="n">
        <f aca="false">+Historicals!B39</f>
        <v>107</v>
      </c>
      <c r="C33" s="64" t="n">
        <f aca="false">+Historicals!C39</f>
        <v>44</v>
      </c>
      <c r="D33" s="64" t="n">
        <f aca="false">+Historicals!D39</f>
        <v>6</v>
      </c>
      <c r="E33" s="64" t="n">
        <f aca="false">+Historicals!E39</f>
        <v>6</v>
      </c>
      <c r="F33" s="64" t="n">
        <f aca="false">+Historicals!F39</f>
        <v>6</v>
      </c>
      <c r="G33" s="64" t="n">
        <f aca="false">+Historicals!G39</f>
        <v>3</v>
      </c>
      <c r="H33" s="64" t="n">
        <f aca="false">+Historicals!H39</f>
        <v>0</v>
      </c>
      <c r="I33" s="64" t="n">
        <f aca="false">+Historicals!I39</f>
        <v>500</v>
      </c>
      <c r="J33" s="64"/>
      <c r="K33" s="7"/>
      <c r="L33" s="7"/>
      <c r="M33" s="7"/>
      <c r="N33" s="7"/>
      <c r="O33" s="7"/>
    </row>
    <row r="34" customFormat="false" ht="14.25" hidden="false" customHeight="false" outlineLevel="0" collapsed="false">
      <c r="A34" s="15" t="s">
        <v>41</v>
      </c>
      <c r="B34" s="64" t="n">
        <f aca="false">+Historicals!B40</f>
        <v>74</v>
      </c>
      <c r="C34" s="64" t="n">
        <f aca="false">+Historicals!C40</f>
        <v>1</v>
      </c>
      <c r="D34" s="64" t="n">
        <f aca="false">+Historicals!D40</f>
        <v>325</v>
      </c>
      <c r="E34" s="64" t="n">
        <f aca="false">+Historicals!E40</f>
        <v>336</v>
      </c>
      <c r="F34" s="64" t="n">
        <f aca="false">+Historicals!F40</f>
        <v>9</v>
      </c>
      <c r="G34" s="64" t="n">
        <f aca="false">+Historicals!G40</f>
        <v>248</v>
      </c>
      <c r="H34" s="64" t="n">
        <f aca="false">+Historicals!H40</f>
        <v>2</v>
      </c>
      <c r="I34" s="64" t="n">
        <f aca="false">+Historicals!I40</f>
        <v>10</v>
      </c>
      <c r="J34" s="64"/>
      <c r="K34" s="7"/>
      <c r="L34" s="7"/>
      <c r="M34" s="7"/>
      <c r="N34" s="7"/>
      <c r="O34" s="7"/>
    </row>
    <row r="35" customFormat="false" ht="14.25" hidden="false" customHeight="false" outlineLevel="0" collapsed="false">
      <c r="A35" s="0" t="s">
        <v>175</v>
      </c>
      <c r="B35" s="0" t="n">
        <f aca="false">Historicals!B48+Historicals!B44+Historicals!B43+Historicals!B42</f>
        <v>5499</v>
      </c>
      <c r="C35" s="0" t="n">
        <f aca="false">Historicals!C48+Historicals!C44+Historicals!C43+Historicals!C42</f>
        <v>4892</v>
      </c>
      <c r="D35" s="0" t="n">
        <f aca="false">Historicals!D48+Historicals!D44+Historicals!D43+Historicals!D42</f>
        <v>5002</v>
      </c>
      <c r="E35" s="0" t="n">
        <f aca="false">Historicals!E48+Historicals!E44+Historicals!E43+Historicals!E42</f>
        <v>6635</v>
      </c>
      <c r="F35" s="0" t="n">
        <f aca="false">Historicals!F48+Historicals!F44+Historicals!F43+Historicals!F42</f>
        <v>8586</v>
      </c>
      <c r="G35" s="0" t="n">
        <f aca="false">Historicals!G48+Historicals!G44+Historicals!G43+Historicals!G42</f>
        <v>8469</v>
      </c>
      <c r="H35" s="0" t="n">
        <f aca="false">Historicals!H48+Historicals!H44+Historicals!H43+Historicals!H42</f>
        <v>9791</v>
      </c>
      <c r="I35" s="0" t="n">
        <f aca="false">Historicals!I48+Historicals!I44+Historicals!I43+Historicals!I42</f>
        <v>9475</v>
      </c>
      <c r="K35" s="7"/>
      <c r="L35" s="7"/>
      <c r="M35" s="7"/>
      <c r="N35" s="7"/>
      <c r="O35" s="7"/>
    </row>
    <row r="36" customFormat="false" ht="14.25" hidden="false" customHeight="false" outlineLevel="0" collapsed="false">
      <c r="A36" s="0" t="s">
        <v>47</v>
      </c>
      <c r="B36" s="64" t="n">
        <f aca="false">+Historicals!B46</f>
        <v>1079</v>
      </c>
      <c r="C36" s="64" t="n">
        <f aca="false">+Historicals!C46</f>
        <v>2010</v>
      </c>
      <c r="D36" s="64" t="n">
        <f aca="false">+Historicals!D46</f>
        <v>3471</v>
      </c>
      <c r="E36" s="64" t="n">
        <f aca="false">+Historicals!E46</f>
        <v>3468</v>
      </c>
      <c r="F36" s="64" t="n">
        <f aca="false">+Historicals!F46</f>
        <v>3464</v>
      </c>
      <c r="G36" s="64" t="n">
        <f aca="false">+Historicals!G46</f>
        <v>9406</v>
      </c>
      <c r="H36" s="64" t="n">
        <f aca="false">+Historicals!H46</f>
        <v>9413</v>
      </c>
      <c r="I36" s="64" t="n">
        <f aca="false">+Historicals!I46</f>
        <v>8920</v>
      </c>
      <c r="J36" s="64"/>
      <c r="K36" s="7"/>
      <c r="L36" s="7"/>
      <c r="M36" s="7"/>
      <c r="N36" s="7"/>
      <c r="O36" s="7"/>
    </row>
    <row r="37" customFormat="false" ht="14.25" hidden="false" customHeight="false" outlineLevel="0" collapsed="false">
      <c r="A37" s="70" t="s">
        <v>48</v>
      </c>
      <c r="B37" s="64"/>
      <c r="C37" s="64"/>
      <c r="D37" s="64"/>
      <c r="E37" s="64"/>
      <c r="F37" s="64"/>
      <c r="G37" s="64" t="n">
        <f aca="false">+Historicals!G47</f>
        <v>2913</v>
      </c>
      <c r="H37" s="64" t="n">
        <f aca="false">+Historicals!H47</f>
        <v>2931</v>
      </c>
      <c r="I37" s="64" t="n">
        <f aca="false">+Historicals!I47</f>
        <v>2777</v>
      </c>
      <c r="J37" s="64"/>
      <c r="K37" s="7"/>
      <c r="L37" s="7"/>
      <c r="M37" s="7"/>
      <c r="N37" s="7"/>
      <c r="O37" s="7"/>
    </row>
    <row r="38" customFormat="false" ht="14.25" hidden="false" customHeight="false" outlineLevel="0" collapsed="false">
      <c r="A38" s="0" t="s">
        <v>176</v>
      </c>
      <c r="K38" s="7"/>
      <c r="L38" s="7"/>
      <c r="M38" s="7"/>
      <c r="N38" s="7"/>
      <c r="O38" s="7"/>
    </row>
    <row r="39" customFormat="false" ht="14.25" hidden="false" customHeight="false" outlineLevel="0" collapsed="false">
      <c r="A39" s="0" t="s">
        <v>177</v>
      </c>
      <c r="B39" s="64" t="n">
        <f aca="false">B40+B41+B42+B43</f>
        <v>12707</v>
      </c>
      <c r="C39" s="64" t="n">
        <f aca="false">C40+C41+C42+C43</f>
        <v>12258</v>
      </c>
      <c r="D39" s="64" t="n">
        <f aca="false">D40+D41+D42+D43</f>
        <v>12407</v>
      </c>
      <c r="E39" s="64" t="n">
        <f aca="false">E40+E41+E42+E43</f>
        <v>9812</v>
      </c>
      <c r="F39" s="64" t="n">
        <f aca="false">F40+F41+F42+F43</f>
        <v>9040</v>
      </c>
      <c r="G39" s="64" t="n">
        <f aca="false">G40+G41+G42+G43</f>
        <v>8055</v>
      </c>
      <c r="H39" s="64" t="n">
        <f aca="false">H40+H41+H42+H43</f>
        <v>12767</v>
      </c>
      <c r="I39" s="64" t="n">
        <f aca="false">I40+I41+I42+I43</f>
        <v>15281</v>
      </c>
      <c r="J39" s="64"/>
      <c r="K39" s="7"/>
      <c r="L39" s="7"/>
      <c r="M39" s="7"/>
      <c r="N39" s="7"/>
      <c r="O39" s="7"/>
    </row>
    <row r="40" customFormat="false" ht="14.25" hidden="false" customHeight="false" outlineLevel="0" collapsed="false">
      <c r="A40" s="15" t="s">
        <v>178</v>
      </c>
      <c r="B40" s="64" t="n">
        <f aca="false">+Historicals!B54</f>
        <v>3</v>
      </c>
      <c r="C40" s="64" t="n">
        <f aca="false">+Historicals!C54</f>
        <v>3</v>
      </c>
      <c r="D40" s="64" t="n">
        <f aca="false">+Historicals!D54</f>
        <v>3</v>
      </c>
      <c r="E40" s="64" t="n">
        <f aca="false">+Historicals!E54</f>
        <v>3</v>
      </c>
      <c r="F40" s="64" t="n">
        <f aca="false">+Historicals!F54</f>
        <v>3</v>
      </c>
      <c r="G40" s="64" t="n">
        <f aca="false">+Historicals!G54</f>
        <v>3</v>
      </c>
      <c r="H40" s="64" t="n">
        <f aca="false">+Historicals!H54</f>
        <v>3</v>
      </c>
      <c r="I40" s="64" t="n">
        <f aca="false">+Historicals!I54</f>
        <v>3</v>
      </c>
      <c r="J40" s="64"/>
      <c r="K40" s="7"/>
      <c r="L40" s="7"/>
      <c r="M40" s="7"/>
      <c r="N40" s="7"/>
      <c r="O40" s="7"/>
    </row>
    <row r="41" customFormat="false" ht="14.25" hidden="false" customHeight="false" outlineLevel="0" collapsed="false">
      <c r="A41" s="27" t="s">
        <v>56</v>
      </c>
      <c r="B41" s="64" t="n">
        <f aca="false">+Historicals!B55</f>
        <v>6773</v>
      </c>
      <c r="C41" s="64" t="n">
        <f aca="false">+Historicals!C55</f>
        <v>7786</v>
      </c>
      <c r="D41" s="64" t="n">
        <f aca="false">+Historicals!D55</f>
        <v>5710</v>
      </c>
      <c r="E41" s="64" t="n">
        <f aca="false">+Historicals!E55</f>
        <v>6384</v>
      </c>
      <c r="F41" s="64" t="n">
        <f aca="false">+Historicals!F55</f>
        <v>7163</v>
      </c>
      <c r="G41" s="64" t="n">
        <f aca="false">+Historicals!G55</f>
        <v>8299</v>
      </c>
      <c r="H41" s="64" t="n">
        <f aca="false">+Historicals!H55</f>
        <v>9965</v>
      </c>
      <c r="I41" s="64" t="n">
        <f aca="false">+Historicals!I55</f>
        <v>11484</v>
      </c>
      <c r="J41" s="64"/>
      <c r="K41" s="7"/>
      <c r="L41" s="7"/>
      <c r="M41" s="7"/>
      <c r="N41" s="7"/>
      <c r="O41" s="7"/>
    </row>
    <row r="42" customFormat="false" ht="14.25" hidden="false" customHeight="false" outlineLevel="0" collapsed="false">
      <c r="A42" s="15" t="s">
        <v>179</v>
      </c>
      <c r="B42" s="64" t="n">
        <f aca="false">+Historicals!B57</f>
        <v>4685</v>
      </c>
      <c r="C42" s="64" t="n">
        <f aca="false">+Historicals!C57</f>
        <v>4151</v>
      </c>
      <c r="D42" s="64" t="n">
        <f aca="false">+Historicals!D57</f>
        <v>6907</v>
      </c>
      <c r="E42" s="64" t="n">
        <f aca="false">+Historicals!E57</f>
        <v>3517</v>
      </c>
      <c r="F42" s="7" t="n">
        <f aca="false">+Historicals!F57</f>
        <v>1643</v>
      </c>
      <c r="G42" s="7" t="n">
        <f aca="false">+Historicals!G57</f>
        <v>-191</v>
      </c>
      <c r="H42" s="64" t="n">
        <f aca="false">+Historicals!H57</f>
        <v>3179</v>
      </c>
      <c r="I42" s="64" t="n">
        <f aca="false">+Historicals!I57</f>
        <v>3476</v>
      </c>
      <c r="J42" s="64"/>
      <c r="K42" s="7"/>
      <c r="L42" s="7"/>
      <c r="M42" s="7"/>
      <c r="N42" s="7"/>
      <c r="O42" s="7"/>
    </row>
    <row r="43" customFormat="false" ht="14.25" hidden="false" customHeight="false" outlineLevel="0" collapsed="false">
      <c r="A43" s="15" t="s">
        <v>180</v>
      </c>
      <c r="B43" s="64" t="n">
        <f aca="false">+Historicals!B56</f>
        <v>1246</v>
      </c>
      <c r="C43" s="64" t="n">
        <f aca="false">+Historicals!C56</f>
        <v>318</v>
      </c>
      <c r="D43" s="7" t="n">
        <f aca="false">+Historicals!D56</f>
        <v>-213</v>
      </c>
      <c r="E43" s="7" t="n">
        <f aca="false">+Historicals!E56</f>
        <v>-92</v>
      </c>
      <c r="F43" s="64" t="n">
        <f aca="false">+Historicals!F56</f>
        <v>231</v>
      </c>
      <c r="G43" s="7" t="n">
        <f aca="false">+Historicals!G56</f>
        <v>-56</v>
      </c>
      <c r="H43" s="7" t="n">
        <f aca="false">+Historicals!H56</f>
        <v>-380</v>
      </c>
      <c r="I43" s="7" t="n">
        <f aca="false">+Historicals!I56</f>
        <v>318</v>
      </c>
      <c r="J43" s="7"/>
      <c r="K43" s="7"/>
      <c r="L43" s="7"/>
      <c r="M43" s="7"/>
      <c r="N43" s="7"/>
      <c r="O43" s="7"/>
    </row>
    <row r="44" customFormat="false" ht="14.25" hidden="false" customHeight="false" outlineLevel="0" collapsed="false">
      <c r="A44" s="18" t="s">
        <v>181</v>
      </c>
      <c r="B44" s="71" t="n">
        <f aca="false">B39+B36+B35+B32</f>
        <v>19466</v>
      </c>
      <c r="C44" s="71" t="n">
        <f aca="false">C39+C36+C35+C32</f>
        <v>19205</v>
      </c>
      <c r="D44" s="71" t="n">
        <f aca="false">D39+D36+D35+D32</f>
        <v>21211</v>
      </c>
      <c r="E44" s="71" t="n">
        <f aca="false">E39+E36+E35+E32</f>
        <v>20257</v>
      </c>
      <c r="F44" s="71" t="n">
        <f aca="false">F39+F36+F35+F32</f>
        <v>21105</v>
      </c>
      <c r="G44" s="71" t="n">
        <f aca="false">G39+G37+G36+G35+G32</f>
        <v>29094</v>
      </c>
      <c r="H44" s="71" t="n">
        <f aca="false">H39+H37+H36+H35+H32</f>
        <v>34904</v>
      </c>
      <c r="I44" s="71" t="n">
        <f aca="false">I39+I37+I36+I35+I32</f>
        <v>36963</v>
      </c>
      <c r="J44" s="72"/>
      <c r="K44" s="19"/>
      <c r="L44" s="19"/>
      <c r="M44" s="19"/>
      <c r="N44" s="19"/>
      <c r="O44" s="19"/>
    </row>
    <row r="45" customFormat="false" ht="14.25" hidden="false" customHeight="false" outlineLevel="0" collapsed="false">
      <c r="A45" s="73" t="s">
        <v>182</v>
      </c>
      <c r="B45" s="74" t="n">
        <f aca="false">+B44-B31</f>
        <v>0</v>
      </c>
      <c r="C45" s="74" t="n">
        <f aca="false">+C44-C31</f>
        <v>0</v>
      </c>
      <c r="D45" s="74" t="n">
        <f aca="false">+D44-D31</f>
        <v>0</v>
      </c>
      <c r="E45" s="74" t="n">
        <f aca="false">+E44-E31</f>
        <v>0</v>
      </c>
      <c r="F45" s="74" t="n">
        <f aca="false">+F44-F31</f>
        <v>0</v>
      </c>
      <c r="G45" s="74" t="n">
        <f aca="false">+G44-G31</f>
        <v>0</v>
      </c>
      <c r="H45" s="74" t="n">
        <f aca="false">+H44-H31</f>
        <v>0</v>
      </c>
      <c r="I45" s="74" t="n">
        <f aca="false">+I44-I31</f>
        <v>0</v>
      </c>
      <c r="J45" s="74"/>
      <c r="K45" s="73"/>
      <c r="L45" s="73"/>
      <c r="M45" s="73"/>
      <c r="N45" s="73"/>
      <c r="O45" s="73"/>
    </row>
    <row r="46" customFormat="false" ht="14.25" hidden="false" customHeight="false" outlineLevel="0" collapsed="false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7"/>
      <c r="L46" s="47"/>
      <c r="M46" s="47"/>
      <c r="N46" s="47"/>
      <c r="O46" s="47"/>
    </row>
    <row r="47" customFormat="false" ht="14.25" hidden="false" customHeight="false" outlineLevel="0" collapsed="false">
      <c r="A47" s="10" t="s">
        <v>145</v>
      </c>
      <c r="B47" s="17" t="n">
        <f aca="false">'Segmental forecast'!B11</f>
        <v>4233</v>
      </c>
      <c r="C47" s="17" t="n">
        <f aca="false">'Segmental forecast'!C11</f>
        <v>4642</v>
      </c>
      <c r="D47" s="17" t="n">
        <f aca="false">'Segmental forecast'!D11</f>
        <v>4945</v>
      </c>
      <c r="E47" s="17" t="n">
        <f aca="false">'Segmental forecast'!E11</f>
        <v>4379</v>
      </c>
      <c r="F47" s="17" t="n">
        <f aca="false">'Segmental forecast'!F11</f>
        <v>4850</v>
      </c>
      <c r="G47" s="17" t="n">
        <f aca="false">'Segmental forecast'!G11</f>
        <v>2976</v>
      </c>
      <c r="H47" s="17" t="n">
        <f aca="false">'Segmental forecast'!H11</f>
        <v>6923</v>
      </c>
      <c r="I47" s="17" t="n">
        <f aca="false">'Segmental forecast'!I11</f>
        <v>6856</v>
      </c>
      <c r="J47" s="11"/>
      <c r="K47" s="0" t="s">
        <v>153</v>
      </c>
      <c r="L47" s="11"/>
      <c r="M47" s="11"/>
      <c r="N47" s="11"/>
      <c r="O47" s="11"/>
    </row>
    <row r="48" customFormat="false" ht="14.25" hidden="false" customHeight="false" outlineLevel="0" collapsed="false">
      <c r="A48" s="0" t="s">
        <v>143</v>
      </c>
      <c r="B48" s="7" t="n">
        <f aca="false">'Segmental forecast'!B8</f>
        <v>606</v>
      </c>
      <c r="C48" s="7" t="n">
        <f aca="false">'Segmental forecast'!C8</f>
        <v>649</v>
      </c>
      <c r="D48" s="7" t="n">
        <f aca="false">'Segmental forecast'!D8</f>
        <v>706</v>
      </c>
      <c r="E48" s="7" t="n">
        <f aca="false">'Segmental forecast'!E8</f>
        <v>747</v>
      </c>
      <c r="F48" s="7" t="n">
        <f aca="false">'Segmental forecast'!F8</f>
        <v>705</v>
      </c>
      <c r="G48" s="7" t="n">
        <f aca="false">'Segmental forecast'!G8</f>
        <v>721</v>
      </c>
      <c r="H48" s="7" t="n">
        <f aca="false">'Segmental forecast'!H8</f>
        <v>744</v>
      </c>
      <c r="I48" s="7" t="n">
        <f aca="false">'Segmental forecast'!I8</f>
        <v>717</v>
      </c>
      <c r="J48" s="7"/>
      <c r="K48" s="0" t="s">
        <v>184</v>
      </c>
      <c r="L48" s="69"/>
      <c r="M48" s="69"/>
      <c r="N48" s="69"/>
      <c r="O48" s="69"/>
    </row>
    <row r="49" customFormat="false" ht="14.25" hidden="false" customHeight="false" outlineLevel="0" collapsed="false">
      <c r="A49" s="0" t="s">
        <v>185</v>
      </c>
      <c r="B49" s="64" t="n">
        <f aca="false">+Historicals!B104</f>
        <v>1262</v>
      </c>
      <c r="C49" s="64" t="n">
        <f aca="false">+Historicals!C104</f>
        <v>748</v>
      </c>
      <c r="D49" s="64" t="n">
        <f aca="false">+Historicals!D104</f>
        <v>703</v>
      </c>
      <c r="E49" s="64" t="n">
        <f aca="false">+Historicals!E104</f>
        <v>529</v>
      </c>
      <c r="F49" s="64" t="n">
        <f aca="false">+Historicals!F104</f>
        <v>757</v>
      </c>
      <c r="G49" s="64" t="n">
        <f aca="false">+Historicals!G104</f>
        <v>1028</v>
      </c>
      <c r="H49" s="64" t="n">
        <f aca="false">+Historicals!H104</f>
        <v>1177</v>
      </c>
      <c r="I49" s="64" t="n">
        <f aca="false">+Historicals!I104</f>
        <v>1231</v>
      </c>
      <c r="J49" s="64"/>
      <c r="K49" s="0" t="s">
        <v>186</v>
      </c>
      <c r="L49" s="7"/>
      <c r="M49" s="7"/>
      <c r="N49" s="7"/>
      <c r="O49" s="7"/>
    </row>
    <row r="50" customFormat="false" ht="14.25" hidden="false" customHeight="false" outlineLevel="0" collapsed="false">
      <c r="A50" s="10" t="s">
        <v>187</v>
      </c>
      <c r="B50" s="75" t="n">
        <f aca="false">+Historicals!B12</f>
        <v>3273</v>
      </c>
      <c r="C50" s="75" t="n">
        <f aca="false">+Historicals!C12</f>
        <v>3760</v>
      </c>
      <c r="D50" s="75" t="n">
        <f aca="false">+Historicals!D12</f>
        <v>4240</v>
      </c>
      <c r="E50" s="75" t="n">
        <f aca="false">+Historicals!E12</f>
        <v>1933</v>
      </c>
      <c r="F50" s="75" t="n">
        <f aca="false">+Historicals!F12</f>
        <v>4029</v>
      </c>
      <c r="G50" s="75" t="n">
        <f aca="false">+Historicals!G12</f>
        <v>2539</v>
      </c>
      <c r="H50" s="75" t="n">
        <f aca="false">+Historicals!H12</f>
        <v>5727</v>
      </c>
      <c r="I50" s="75" t="n">
        <f aca="false">+Historicals!I12</f>
        <v>6046</v>
      </c>
      <c r="J50" s="75"/>
      <c r="L50" s="11"/>
      <c r="M50" s="11"/>
      <c r="N50" s="11"/>
      <c r="O50" s="11"/>
    </row>
    <row r="51" customFormat="false" ht="14.25" hidden="false" customHeight="false" outlineLevel="0" collapsed="false">
      <c r="A51" s="0" t="s">
        <v>188</v>
      </c>
      <c r="B51" s="64" t="n">
        <f aca="false">+Historicals!B103</f>
        <v>53</v>
      </c>
      <c r="C51" s="64" t="n">
        <f aca="false">+Historicals!C103</f>
        <v>70</v>
      </c>
      <c r="D51" s="64" t="n">
        <f aca="false">+Historicals!D103</f>
        <v>98</v>
      </c>
      <c r="E51" s="64" t="n">
        <f aca="false">+Historicals!E103</f>
        <v>125</v>
      </c>
      <c r="F51" s="64" t="n">
        <f aca="false">+Historicals!F103</f>
        <v>153</v>
      </c>
      <c r="G51" s="64" t="n">
        <f aca="false">+Historicals!G103</f>
        <v>140</v>
      </c>
      <c r="H51" s="64" t="n">
        <f aca="false">+Historicals!H103</f>
        <v>293</v>
      </c>
      <c r="I51" s="64" t="n">
        <f aca="false">+Historicals!I103</f>
        <v>290</v>
      </c>
      <c r="J51" s="64"/>
      <c r="K51" s="0" t="s">
        <v>186</v>
      </c>
      <c r="L51" s="7"/>
      <c r="M51" s="7"/>
      <c r="N51" s="7"/>
      <c r="O51" s="7"/>
    </row>
    <row r="52" customFormat="false" ht="14.25" hidden="false" customHeight="false" outlineLevel="0" collapsed="false">
      <c r="A52" s="0" t="s">
        <v>189</v>
      </c>
      <c r="B52" s="7" t="n">
        <f aca="false">B23-Historicals!N23</f>
        <v>113</v>
      </c>
      <c r="C52" s="7" t="n">
        <f aca="false">C23-B23</f>
        <v>324</v>
      </c>
      <c r="D52" s="7" t="n">
        <f aca="false">D23-C23</f>
        <v>796</v>
      </c>
      <c r="E52" s="7" t="n">
        <f aca="false">E23-D23</f>
        <v>-204</v>
      </c>
      <c r="F52" s="7" t="n">
        <f aca="false">F23-E23</f>
        <v>802</v>
      </c>
      <c r="G52" s="7" t="n">
        <f aca="false">G23-F23</f>
        <v>586</v>
      </c>
      <c r="H52" s="7" t="n">
        <f aca="false">H23-G23</f>
        <v>613</v>
      </c>
      <c r="I52" s="7" t="n">
        <f aca="false">I23-H23</f>
        <v>1248</v>
      </c>
      <c r="J52" s="7"/>
      <c r="K52" s="0" t="s">
        <v>190</v>
      </c>
      <c r="L52" s="7"/>
      <c r="M52" s="7"/>
      <c r="N52" s="7"/>
      <c r="O52" s="7"/>
    </row>
    <row r="53" customFormat="false" ht="13.8" hidden="false" customHeight="false" outlineLevel="0" collapsed="false">
      <c r="A53" s="0" t="s">
        <v>146</v>
      </c>
      <c r="B53" s="7" t="n">
        <f aca="false">+Historicals!B82-Historicals!B105</f>
        <v>-1169</v>
      </c>
      <c r="C53" s="7" t="n">
        <f aca="false">+Historicals!C82-Historicals!C105</f>
        <v>-1395</v>
      </c>
      <c r="D53" s="7" t="n">
        <f aca="false">+Historicals!D82-Historicals!D105</f>
        <v>-1371</v>
      </c>
      <c r="E53" s="7" t="n">
        <f aca="false">+Historicals!E82-Historicals!E105</f>
        <v>-1322</v>
      </c>
      <c r="F53" s="7" t="n">
        <f aca="false">+Historicals!F82-Historicals!F105</f>
        <v>-1279</v>
      </c>
      <c r="G53" s="7" t="n">
        <f aca="false">+Historicals!G82-Historicals!G105</f>
        <v>-1207</v>
      </c>
      <c r="H53" s="7" t="n">
        <f aca="false">+Historicals!H82-Historicals!H105</f>
        <v>-874</v>
      </c>
      <c r="I53" s="7" t="n">
        <f aca="false">+Historicals!I82-Historicals!I105</f>
        <v>-918</v>
      </c>
      <c r="J53" s="0" t="s">
        <v>184</v>
      </c>
      <c r="K53" s="0" t="s">
        <v>191</v>
      </c>
      <c r="L53" s="7"/>
      <c r="M53" s="7"/>
      <c r="N53" s="7"/>
      <c r="O53" s="7"/>
    </row>
    <row r="54" customFormat="false" ht="14.25" hidden="false" customHeight="false" outlineLevel="0" collapsed="false">
      <c r="A54" s="10" t="s">
        <v>192</v>
      </c>
      <c r="B54" s="11" t="n">
        <f aca="false">B50-B49+B48-B53-B52</f>
        <v>3673</v>
      </c>
      <c r="C54" s="11" t="n">
        <f aca="false">C50-C49+C48-C53-C52</f>
        <v>4732</v>
      </c>
      <c r="D54" s="11" t="n">
        <f aca="false">D50-D49+D48-D53-D52</f>
        <v>4818</v>
      </c>
      <c r="E54" s="11" t="n">
        <f aca="false">E50-E49+E48-E53-E52</f>
        <v>3677</v>
      </c>
      <c r="F54" s="11" t="n">
        <f aca="false">F50-F49+F48-F53-F52</f>
        <v>4454</v>
      </c>
      <c r="G54" s="11" t="n">
        <f aca="false">G50-G49+G48-G53-G52</f>
        <v>2853</v>
      </c>
      <c r="H54" s="11" t="n">
        <f aca="false">H50-H49+H48-H53-H52</f>
        <v>5555</v>
      </c>
      <c r="I54" s="11" t="n">
        <f aca="false">I50-I49+I48-I53-I52</f>
        <v>5202</v>
      </c>
      <c r="J54" s="11"/>
      <c r="K54" s="11"/>
      <c r="L54" s="11"/>
      <c r="M54" s="11"/>
      <c r="N54" s="11"/>
      <c r="O54" s="11"/>
    </row>
    <row r="55" customFormat="false" ht="13.8" hidden="false" customHeight="false" outlineLevel="0" collapsed="false">
      <c r="A55" s="0" t="s">
        <v>193</v>
      </c>
      <c r="B55" s="7" t="n">
        <f aca="false">+Historicals!B76-(B50+B52+B48)</f>
        <v>616</v>
      </c>
      <c r="C55" s="7" t="n">
        <f aca="false">+Historicals!C76-(C50+C52+C48)</f>
        <v>-1334</v>
      </c>
      <c r="D55" s="7" t="n">
        <f aca="false">+Historicals!D76-(D50+D52+D48)</f>
        <v>-1896</v>
      </c>
      <c r="E55" s="7" t="n">
        <f aca="false">+Historicals!E76-(E50+E52+E48)</f>
        <v>2479</v>
      </c>
      <c r="F55" s="7" t="n">
        <f aca="false">+Historicals!F76-(F50+F52+F48)</f>
        <v>367</v>
      </c>
      <c r="G55" s="7" t="n">
        <f aca="false">+Historicals!G76-(G50+G52+G48)</f>
        <v>-1361</v>
      </c>
      <c r="H55" s="7" t="n">
        <f aca="false">+Historicals!H76-(H50+H52+H48)</f>
        <v>-427</v>
      </c>
      <c r="I55" s="7" t="n">
        <f aca="false">+Historicals!I76-(I50+I52+I48)</f>
        <v>-2823</v>
      </c>
      <c r="J55" s="76" t="s">
        <v>194</v>
      </c>
      <c r="K55" s="7"/>
      <c r="L55" s="7"/>
      <c r="M55" s="7"/>
      <c r="N55" s="7"/>
      <c r="O55" s="7"/>
    </row>
    <row r="56" customFormat="false" ht="13.8" hidden="false" customHeight="false" outlineLevel="0" collapsed="false">
      <c r="A56" s="30" t="s">
        <v>195</v>
      </c>
      <c r="B56" s="77" t="n">
        <f aca="false">B50+B52+B48+B55</f>
        <v>4608</v>
      </c>
      <c r="C56" s="77" t="n">
        <f aca="false">C50+C52+C48+C55</f>
        <v>3399</v>
      </c>
      <c r="D56" s="77" t="n">
        <f aca="false">D50+D52+D48+D55</f>
        <v>3846</v>
      </c>
      <c r="E56" s="77" t="n">
        <f aca="false">E50+E52+E48+E55</f>
        <v>4955</v>
      </c>
      <c r="F56" s="77" t="n">
        <f aca="false">F50+F52+F48+F55</f>
        <v>5903</v>
      </c>
      <c r="G56" s="77" t="n">
        <f aca="false">G50+G52+G48+G55</f>
        <v>2485</v>
      </c>
      <c r="H56" s="77" t="n">
        <f aca="false">H50+H52+H48+H55</f>
        <v>6657</v>
      </c>
      <c r="I56" s="77" t="n">
        <f aca="false">I50+I52+I48+I55</f>
        <v>5188</v>
      </c>
      <c r="J56" s="78" t="s">
        <v>196</v>
      </c>
      <c r="K56" s="29"/>
      <c r="L56" s="29"/>
      <c r="M56" s="29"/>
      <c r="N56" s="29"/>
      <c r="O56" s="29"/>
    </row>
    <row r="57" customFormat="false" ht="14.25" hidden="false" customHeight="false" outlineLevel="0" collapsed="false">
      <c r="A57" s="0" t="s">
        <v>197</v>
      </c>
      <c r="B57" s="7" t="n">
        <f aca="false">+Historicals!B78</f>
        <v>-4936</v>
      </c>
      <c r="C57" s="7" t="n">
        <f aca="false">+Historicals!C78</f>
        <v>-5367</v>
      </c>
      <c r="D57" s="7" t="n">
        <f aca="false">+Historicals!D78</f>
        <v>-5928</v>
      </c>
      <c r="E57" s="7" t="n">
        <f aca="false">+Historicals!E78</f>
        <v>-4783</v>
      </c>
      <c r="F57" s="7" t="n">
        <f aca="false">+Historicals!F78</f>
        <v>-2937</v>
      </c>
      <c r="G57" s="7" t="n">
        <f aca="false">+Historicals!G78</f>
        <v>-2426</v>
      </c>
      <c r="H57" s="7" t="n">
        <f aca="false">+Historicals!H78</f>
        <v>-9961</v>
      </c>
      <c r="I57" s="7" t="n">
        <f aca="false">+Historicals!I78</f>
        <v>-12913</v>
      </c>
      <c r="J57" s="7"/>
      <c r="K57" s="7"/>
      <c r="L57" s="7"/>
      <c r="M57" s="7"/>
      <c r="N57" s="7"/>
      <c r="O57" s="7"/>
    </row>
    <row r="58" customFormat="false" ht="14.25" hidden="false" customHeight="false" outlineLevel="0" collapsed="false">
      <c r="A58" s="0" t="s">
        <v>198</v>
      </c>
      <c r="B58" s="64"/>
      <c r="C58" s="64" t="n">
        <f aca="false">+Historicals!C84</f>
        <v>6</v>
      </c>
      <c r="D58" s="7" t="n">
        <f aca="false">+Historicals!D84</f>
        <v>-34</v>
      </c>
      <c r="E58" s="64" t="n">
        <f aca="false">+Historicals!E84</f>
        <v>-25</v>
      </c>
      <c r="F58" s="64" t="n">
        <f aca="false">+Historicals!F84</f>
        <v>5</v>
      </c>
      <c r="G58" s="64" t="n">
        <f aca="false">+Historicals!G84</f>
        <v>31</v>
      </c>
      <c r="H58" s="64" t="n">
        <f aca="false">+Historicals!H84</f>
        <v>171</v>
      </c>
      <c r="I58" s="7" t="n">
        <f aca="false">+Historicals!I84</f>
        <v>-19</v>
      </c>
      <c r="J58" s="7"/>
      <c r="K58" s="7"/>
      <c r="L58" s="7"/>
      <c r="M58" s="7"/>
      <c r="N58" s="7"/>
      <c r="O58" s="7"/>
    </row>
    <row r="59" customFormat="false" ht="13.8" hidden="false" customHeight="false" outlineLevel="0" collapsed="false">
      <c r="A59" s="30" t="s">
        <v>199</v>
      </c>
      <c r="B59" s="79" t="n">
        <f aca="false">B58+B57+B53</f>
        <v>-6105</v>
      </c>
      <c r="C59" s="79" t="n">
        <f aca="false">C58+C57+C53</f>
        <v>-6756</v>
      </c>
      <c r="D59" s="79" t="n">
        <f aca="false">D58+D57+D53</f>
        <v>-7333</v>
      </c>
      <c r="E59" s="79" t="n">
        <f aca="false">E58+E57+E53</f>
        <v>-6130</v>
      </c>
      <c r="F59" s="79" t="n">
        <f aca="false">F58+F57+F53</f>
        <v>-4211</v>
      </c>
      <c r="G59" s="79" t="n">
        <f aca="false">G58+G57+G53</f>
        <v>-3602</v>
      </c>
      <c r="H59" s="79" t="n">
        <f aca="false">H58+H57+H53</f>
        <v>-10664</v>
      </c>
      <c r="I59" s="79" t="n">
        <f aca="false">I58+I57+I53</f>
        <v>-13850</v>
      </c>
      <c r="J59" s="0" t="s">
        <v>200</v>
      </c>
      <c r="K59" s="29"/>
      <c r="L59" s="29"/>
      <c r="M59" s="29"/>
      <c r="N59" s="29"/>
      <c r="O59" s="29"/>
    </row>
    <row r="60" customFormat="false" ht="14.25" hidden="false" customHeight="false" outlineLevel="0" collapsed="false">
      <c r="A60" s="0" t="s">
        <v>201</v>
      </c>
      <c r="B60" s="64" t="n">
        <f aca="false">+Historicals!B91</f>
        <v>514</v>
      </c>
      <c r="C60" s="64" t="n">
        <f aca="false">+Historicals!C91</f>
        <v>507</v>
      </c>
      <c r="D60" s="64" t="n">
        <f aca="false">+Historicals!D91</f>
        <v>489</v>
      </c>
      <c r="E60" s="64" t="n">
        <f aca="false">+Historicals!E91</f>
        <v>733</v>
      </c>
      <c r="F60" s="64" t="n">
        <f aca="false">+Historicals!F91</f>
        <v>700</v>
      </c>
      <c r="G60" s="64" t="n">
        <f aca="false">+Historicals!G91</f>
        <v>885</v>
      </c>
      <c r="H60" s="64" t="n">
        <f aca="false">+Historicals!H91</f>
        <v>1172</v>
      </c>
      <c r="I60" s="64" t="n">
        <f aca="false">+Historicals!I91</f>
        <v>1151</v>
      </c>
      <c r="J60" s="64"/>
      <c r="K60" s="7"/>
      <c r="L60" s="7"/>
      <c r="M60" s="80"/>
      <c r="N60" s="7"/>
      <c r="O60" s="7"/>
    </row>
    <row r="61" customFormat="false" ht="14.25" hidden="false" customHeight="false" outlineLevel="0" collapsed="false">
      <c r="A61" s="60" t="s">
        <v>140</v>
      </c>
      <c r="B61" s="50" t="n">
        <f aca="false">+IFERROR(B60/Historicals!K91-1,"nm")</f>
        <v>0.342036553524804</v>
      </c>
      <c r="C61" s="50" t="n">
        <f aca="false">+IFERROR(C60/B60-1,"nm")</f>
        <v>-0.0136186770428015</v>
      </c>
      <c r="D61" s="50" t="n">
        <f aca="false">+IFERROR(D60/C60-1,"nm")</f>
        <v>-0.0355029585798816</v>
      </c>
      <c r="E61" s="50" t="n">
        <f aca="false">+IFERROR(E60/D60-1,"nm")</f>
        <v>0.498977505112475</v>
      </c>
      <c r="F61" s="50" t="n">
        <f aca="false">+IFERROR(F60/E60-1,"nm")</f>
        <v>-0.0450204638472033</v>
      </c>
      <c r="G61" s="50" t="n">
        <f aca="false">+IFERROR(G60/F60-1,"nm")</f>
        <v>0.264285714285714</v>
      </c>
      <c r="H61" s="50" t="n">
        <f aca="false">+IFERROR(H60/G60-1,"nm")</f>
        <v>0.324293785310734</v>
      </c>
      <c r="I61" s="50" t="n">
        <f aca="false">+IFERROR(I60/H60-1,"nm")</f>
        <v>-0.0179180887372014</v>
      </c>
      <c r="J61" s="50"/>
      <c r="K61" s="61"/>
      <c r="L61" s="61"/>
      <c r="M61" s="61"/>
      <c r="N61" s="62"/>
      <c r="O61" s="62"/>
    </row>
    <row r="62" customFormat="false" ht="14.25" hidden="false" customHeight="false" outlineLevel="0" collapsed="false">
      <c r="A62" s="0" t="s">
        <v>202</v>
      </c>
      <c r="B62" s="7" t="n">
        <f aca="false">+Historicals!B93</f>
        <v>-2534</v>
      </c>
      <c r="C62" s="7" t="n">
        <f aca="false">+Historicals!C93</f>
        <v>-1022</v>
      </c>
      <c r="D62" s="7" t="n">
        <f aca="false">+Historicals!D93</f>
        <v>-1133</v>
      </c>
      <c r="E62" s="7" t="n">
        <f aca="false">+Historicals!E93</f>
        <v>-1243</v>
      </c>
      <c r="F62" s="7" t="n">
        <f aca="false">+Historicals!F93</f>
        <v>-1332</v>
      </c>
      <c r="G62" s="7" t="n">
        <f aca="false">+Historicals!G93</f>
        <v>-1452</v>
      </c>
      <c r="H62" s="7" t="n">
        <f aca="false">+Historicals!H93</f>
        <v>-1638</v>
      </c>
      <c r="I62" s="7" t="n">
        <f aca="false">+Historicals!I93</f>
        <v>-1837</v>
      </c>
      <c r="J62" s="7"/>
      <c r="K62" s="7"/>
      <c r="L62" s="7"/>
      <c r="M62" s="7"/>
      <c r="N62" s="7"/>
      <c r="O62" s="7"/>
    </row>
    <row r="63" customFormat="false" ht="14.25" hidden="false" customHeight="false" outlineLevel="0" collapsed="false">
      <c r="A63" s="0" t="s">
        <v>203</v>
      </c>
      <c r="B63" s="7"/>
      <c r="C63" s="64" t="n">
        <f aca="false">+Historicals!C87</f>
        <v>981</v>
      </c>
      <c r="D63" s="64" t="n">
        <f aca="false">+Historicals!D87</f>
        <v>1482</v>
      </c>
      <c r="E63" s="64"/>
      <c r="F63" s="64"/>
      <c r="G63" s="64" t="n">
        <f aca="false">+Historicals!G87</f>
        <v>6134</v>
      </c>
      <c r="H63" s="64"/>
      <c r="I63" s="64"/>
      <c r="J63" s="64"/>
      <c r="K63" s="7"/>
      <c r="L63" s="7"/>
      <c r="M63" s="7"/>
      <c r="N63" s="7"/>
      <c r="O63" s="7"/>
    </row>
    <row r="64" customFormat="false" ht="14.25" hidden="false" customHeight="false" outlineLevel="0" collapsed="false">
      <c r="A64" s="0" t="s">
        <v>204</v>
      </c>
      <c r="B64" s="7" t="n">
        <f aca="false">+Historicals!B94</f>
        <v>-899</v>
      </c>
      <c r="C64" s="7" t="n">
        <f aca="false">+Historicals!C94</f>
        <v>-22</v>
      </c>
      <c r="D64" s="7" t="n">
        <f aca="false">+Historicals!D94</f>
        <v>-29</v>
      </c>
      <c r="E64" s="7" t="n">
        <f aca="false">+Historicals!E94</f>
        <v>-55</v>
      </c>
      <c r="F64" s="7" t="n">
        <f aca="false">+Historicals!F94</f>
        <v>-50</v>
      </c>
      <c r="G64" s="7" t="n">
        <f aca="false">+Historicals!G94</f>
        <v>-58</v>
      </c>
      <c r="H64" s="7" t="n">
        <f aca="false">+Historicals!H94</f>
        <v>-136</v>
      </c>
      <c r="I64" s="7" t="n">
        <f aca="false">+Historicals!I94</f>
        <v>-151</v>
      </c>
      <c r="J64" s="7"/>
      <c r="K64" s="7"/>
      <c r="L64" s="7"/>
      <c r="M64" s="7"/>
      <c r="N64" s="7"/>
      <c r="O64" s="7"/>
    </row>
    <row r="65" customFormat="false" ht="13.8" hidden="false" customHeight="false" outlineLevel="0" collapsed="false">
      <c r="A65" s="30" t="s">
        <v>205</v>
      </c>
      <c r="B65" s="79" t="n">
        <f aca="false">B60+B62+B63+B64</f>
        <v>-2919</v>
      </c>
      <c r="C65" s="79" t="n">
        <f aca="false">C60+C62+C63+C64</f>
        <v>444</v>
      </c>
      <c r="D65" s="79" t="n">
        <f aca="false">D60+D62+D63+D64</f>
        <v>809</v>
      </c>
      <c r="E65" s="79" t="n">
        <f aca="false">E60+E62+E63+E64</f>
        <v>-565</v>
      </c>
      <c r="F65" s="79" t="n">
        <f aca="false">F60+F62+F63+F64</f>
        <v>-682</v>
      </c>
      <c r="G65" s="79" t="n">
        <f aca="false">G60+G62+G63+G64</f>
        <v>5509</v>
      </c>
      <c r="H65" s="79" t="n">
        <f aca="false">H60+H62+H63+H64</f>
        <v>-602</v>
      </c>
      <c r="I65" s="79" t="n">
        <f aca="false">I60+I62+I63+I64</f>
        <v>-837</v>
      </c>
      <c r="J65" s="79" t="s">
        <v>206</v>
      </c>
      <c r="K65" s="29"/>
      <c r="L65" s="29"/>
      <c r="M65" s="29"/>
      <c r="N65" s="29"/>
      <c r="O65" s="29"/>
    </row>
    <row r="66" customFormat="false" ht="14.25" hidden="false" customHeight="false" outlineLevel="0" collapsed="false">
      <c r="A66" s="0" t="s">
        <v>207</v>
      </c>
      <c r="B66" s="7" t="n">
        <f aca="false">+Historicals!B96</f>
        <v>-83</v>
      </c>
      <c r="C66" s="7" t="n">
        <f aca="false">+Historicals!C96</f>
        <v>-105</v>
      </c>
      <c r="D66" s="7" t="n">
        <f aca="false">+Historicals!D96</f>
        <v>-20</v>
      </c>
      <c r="E66" s="7" t="n">
        <f aca="false">+Historicals!E96</f>
        <v>45</v>
      </c>
      <c r="F66" s="7" t="n">
        <f aca="false">+Historicals!F96</f>
        <v>-129</v>
      </c>
      <c r="G66" s="7" t="n">
        <f aca="false">+Historicals!G96</f>
        <v>-66</v>
      </c>
      <c r="H66" s="7" t="n">
        <f aca="false">+Historicals!H96</f>
        <v>143</v>
      </c>
      <c r="I66" s="7" t="n">
        <f aca="false">+Historicals!I96</f>
        <v>-143</v>
      </c>
      <c r="J66" s="7"/>
      <c r="K66" s="7"/>
      <c r="L66" s="7"/>
      <c r="M66" s="7"/>
      <c r="N66" s="7"/>
      <c r="O66" s="7"/>
    </row>
    <row r="67" customFormat="false" ht="13.8" hidden="false" customHeight="false" outlineLevel="0" collapsed="false">
      <c r="A67" s="30" t="s">
        <v>208</v>
      </c>
      <c r="B67" s="29" t="n">
        <f aca="false">B56+B59+B65+B66</f>
        <v>-4499</v>
      </c>
      <c r="C67" s="29" t="n">
        <f aca="false">C56+C59+C65+C66</f>
        <v>-3018</v>
      </c>
      <c r="D67" s="29" t="n">
        <f aca="false">D56+D59+D65+D66</f>
        <v>-2698</v>
      </c>
      <c r="E67" s="29" t="n">
        <f aca="false">E56+E59+E65+E66</f>
        <v>-1695</v>
      </c>
      <c r="F67" s="29" t="n">
        <f aca="false">F56+F59+F65+F66</f>
        <v>881</v>
      </c>
      <c r="G67" s="29" t="n">
        <f aca="false">G56+G59+G65+G66</f>
        <v>4326</v>
      </c>
      <c r="H67" s="29" t="n">
        <f aca="false">H56+H59+H65+H66</f>
        <v>-4466</v>
      </c>
      <c r="I67" s="29" t="n">
        <f aca="false">I56+I59+I65+I66</f>
        <v>-9642</v>
      </c>
      <c r="J67" s="29" t="s">
        <v>209</v>
      </c>
      <c r="K67" s="29"/>
      <c r="L67" s="29"/>
      <c r="M67" s="29"/>
      <c r="N67" s="29"/>
      <c r="O67" s="29"/>
    </row>
    <row r="68" customFormat="false" ht="13.8" hidden="false" customHeight="false" outlineLevel="0" collapsed="false">
      <c r="A68" s="0" t="s">
        <v>210</v>
      </c>
      <c r="B68" s="29"/>
      <c r="C68" s="81" t="n">
        <f aca="false">B69</f>
        <v>-4499</v>
      </c>
      <c r="D68" s="81" t="n">
        <f aca="false">C69</f>
        <v>-7517</v>
      </c>
      <c r="E68" s="81" t="n">
        <f aca="false">D69</f>
        <v>-10215</v>
      </c>
      <c r="F68" s="81" t="n">
        <f aca="false">E69</f>
        <v>-11910</v>
      </c>
      <c r="G68" s="81" t="n">
        <f aca="false">F69</f>
        <v>-11029</v>
      </c>
      <c r="H68" s="81" t="n">
        <f aca="false">G69</f>
        <v>-6703</v>
      </c>
      <c r="I68" s="81" t="n">
        <f aca="false">H69</f>
        <v>-11169</v>
      </c>
      <c r="J68" s="0" t="s">
        <v>211</v>
      </c>
      <c r="K68" s="7"/>
      <c r="L68" s="7"/>
      <c r="M68" s="7"/>
      <c r="N68" s="7"/>
      <c r="O68" s="7"/>
    </row>
    <row r="69" customFormat="false" ht="13.8" hidden="false" customHeight="false" outlineLevel="0" collapsed="false">
      <c r="A69" s="82" t="s">
        <v>212</v>
      </c>
      <c r="B69" s="83" t="n">
        <f aca="false">B67+B68</f>
        <v>-4499</v>
      </c>
      <c r="C69" s="83" t="n">
        <f aca="false">C67+C68</f>
        <v>-7517</v>
      </c>
      <c r="D69" s="83" t="n">
        <f aca="false">D67+D68</f>
        <v>-10215</v>
      </c>
      <c r="E69" s="83" t="n">
        <f aca="false">E67+E68</f>
        <v>-11910</v>
      </c>
      <c r="F69" s="83" t="n">
        <f aca="false">F67+F68</f>
        <v>-11029</v>
      </c>
      <c r="G69" s="83" t="n">
        <f aca="false">G67+G68</f>
        <v>-6703</v>
      </c>
      <c r="H69" s="83" t="n">
        <f aca="false">H67+H68</f>
        <v>-11169</v>
      </c>
      <c r="I69" s="83" t="n">
        <f aca="false">I67+I68</f>
        <v>-20811</v>
      </c>
      <c r="J69" s="72" t="s">
        <v>213</v>
      </c>
      <c r="K69" s="19"/>
      <c r="L69" s="19"/>
      <c r="M69" s="19"/>
      <c r="N69" s="19"/>
      <c r="O69" s="19"/>
    </row>
    <row r="70" customFormat="false" ht="14.25" hidden="false" customHeight="false" outlineLevel="0" collapsed="false">
      <c r="A70" s="84"/>
      <c r="B70" s="75"/>
      <c r="C70" s="75"/>
      <c r="D70" s="75"/>
      <c r="E70" s="75"/>
      <c r="F70" s="75"/>
      <c r="G70" s="75"/>
      <c r="H70" s="75"/>
      <c r="I70" s="75"/>
      <c r="J70" s="75"/>
      <c r="K70" s="11"/>
      <c r="L70" s="11"/>
      <c r="M70" s="11"/>
      <c r="N70" s="11"/>
      <c r="O70" s="11"/>
    </row>
    <row r="71" customFormat="false" ht="14.25" hidden="false" customHeight="false" outlineLevel="0" collapsed="false">
      <c r="A71" s="10" t="s">
        <v>214</v>
      </c>
      <c r="B71" s="57" t="n">
        <f aca="false">B21-B44</f>
        <v>-15614</v>
      </c>
      <c r="C71" s="57" t="n">
        <f aca="false">C21-C44</f>
        <v>-16067</v>
      </c>
      <c r="D71" s="57" t="n">
        <f aca="false">D21-D44</f>
        <v>-17403</v>
      </c>
      <c r="E71" s="57" t="n">
        <f aca="false">E21-E44</f>
        <v>-16008</v>
      </c>
      <c r="F71" s="57" t="n">
        <f aca="false">F21-F44</f>
        <v>-16639</v>
      </c>
      <c r="G71" s="57" t="n">
        <f aca="false">G21-G44</f>
        <v>-20746</v>
      </c>
      <c r="H71" s="57" t="n">
        <f aca="false">H21-H44</f>
        <v>-25015</v>
      </c>
      <c r="I71" s="57" t="n">
        <f aca="false">I21-I44</f>
        <v>-28389</v>
      </c>
      <c r="J71" s="57"/>
      <c r="K71" s="57"/>
      <c r="L71" s="57"/>
      <c r="M71" s="57"/>
      <c r="N71" s="57"/>
      <c r="O71" s="57"/>
    </row>
    <row r="72" customFormat="false" ht="14.25" hidden="false" customHeight="false" outlineLevel="0" collapsed="false">
      <c r="B72" s="0" t="n">
        <f aca="false">B36+B35+B37+B39+B32-(B21+B30+B29+B28+B27+B26+B25+B22)</f>
        <v>5564</v>
      </c>
      <c r="C72" s="0" t="n">
        <f aca="false">C36+C35+C37+C39+C32-(C21+C30+C29+C28+C27+C26+C25+C22)</f>
        <v>5888</v>
      </c>
      <c r="D72" s="0" t="n">
        <f aca="false">D36+D35+D37+D39+D32-(D21+D30+D29+D28+D27+D26+D25+D22)</f>
        <v>6684</v>
      </c>
      <c r="E72" s="0" t="n">
        <f aca="false">E36+E35+E37+E39+E32-(E21+E30+E29+E28+E27+E26+E25+E22)</f>
        <v>6480</v>
      </c>
      <c r="F72" s="0" t="n">
        <f aca="false">F36+F35+F37+F39+F32-(F21+F30+F29+F28+F27+F26+F25+F22)</f>
        <v>7282</v>
      </c>
      <c r="G72" s="0" t="n">
        <f aca="false">G36+G35+G37+G39+G32-(G21+G30+G29+G28+G27+G26+G25+G22)</f>
        <v>7868</v>
      </c>
      <c r="H72" s="0" t="n">
        <f aca="false">H36+H35+H37+H39+H32-(H21+H30+H29+H28+H27+H26+H25+H22)</f>
        <v>8481</v>
      </c>
      <c r="I72" s="0" t="n">
        <f aca="false">I36+I35+I37+I39+I32-(I21+I30+I29+I28+I27+I26+I25+I22)</f>
        <v>9729</v>
      </c>
      <c r="K72" s="0" t="s">
        <v>215</v>
      </c>
    </row>
    <row r="7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4436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2024-02-15T11:39:17Z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