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49751B88-BB95-4AD5-A8F1-A3B9BDC8B19D}" xr6:coauthVersionLast="47" xr6:coauthVersionMax="47" xr10:uidLastSave="{00000000-0000-0000-0000-000000000000}"/>
  <bookViews>
    <workbookView xWindow="-110" yWindow="-110" windowWidth="19420" windowHeight="10300" activeTab="2" xr2:uid="{00000000-000D-0000-FFFF-FFFF00000000}"/>
  </bookViews>
  <sheets>
    <sheet name="Sheet1" sheetId="2" r:id="rId1"/>
    <sheet name="Historicals" sheetId="1" r:id="rId2"/>
    <sheet name="Segmental forecast" sheetId="3" r:id="rId3"/>
    <sheet name="Historicals (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3" l="1"/>
  <c r="K42" i="3"/>
  <c r="L42" i="3"/>
  <c r="M42" i="3"/>
  <c r="N42" i="3"/>
  <c r="J43" i="3"/>
  <c r="K43" i="3"/>
  <c r="L43" i="3"/>
  <c r="M43" i="3"/>
  <c r="N43" i="3"/>
  <c r="K41" i="3"/>
  <c r="L41" i="3" s="1"/>
  <c r="J41" i="3"/>
  <c r="J39" i="3"/>
  <c r="K39" i="3"/>
  <c r="L39" i="3"/>
  <c r="M39" i="3"/>
  <c r="N39" i="3"/>
  <c r="J40" i="3"/>
  <c r="K40" i="3"/>
  <c r="L40" i="3"/>
  <c r="M40" i="3"/>
  <c r="N40" i="3"/>
  <c r="K38" i="3"/>
  <c r="L38" i="3"/>
  <c r="M38" i="3"/>
  <c r="N38" i="3"/>
  <c r="J38" i="3"/>
  <c r="J36" i="3"/>
  <c r="K36" i="3"/>
  <c r="L36" i="3"/>
  <c r="M36" i="3"/>
  <c r="N36" i="3"/>
  <c r="J37" i="3"/>
  <c r="K37" i="3"/>
  <c r="L37" i="3"/>
  <c r="M37" i="3"/>
  <c r="N37" i="3"/>
  <c r="K35" i="3"/>
  <c r="M35" i="3" s="1"/>
  <c r="L35" i="3"/>
  <c r="J35" i="3"/>
  <c r="J33" i="3"/>
  <c r="K33" i="3"/>
  <c r="L33" i="3"/>
  <c r="M33" i="3"/>
  <c r="N33" i="3"/>
  <c r="J34" i="3"/>
  <c r="K34" i="3"/>
  <c r="L34" i="3"/>
  <c r="M34" i="3"/>
  <c r="N34" i="3"/>
  <c r="K32" i="3"/>
  <c r="L32" i="3" s="1"/>
  <c r="J32" i="3"/>
  <c r="J29" i="3"/>
  <c r="K29" i="3"/>
  <c r="L29" i="3"/>
  <c r="L31" i="3" s="1"/>
  <c r="M29" i="3"/>
  <c r="M31" i="3" s="1"/>
  <c r="N29" i="3"/>
  <c r="J30" i="3"/>
  <c r="K30" i="3"/>
  <c r="L30" i="3"/>
  <c r="M30" i="3"/>
  <c r="N30" i="3"/>
  <c r="J31" i="3"/>
  <c r="K31" i="3"/>
  <c r="N31" i="3"/>
  <c r="K28" i="3"/>
  <c r="L28" i="3"/>
  <c r="M28" i="3"/>
  <c r="N28" i="3"/>
  <c r="J28" i="3"/>
  <c r="J25" i="3"/>
  <c r="K25" i="3"/>
  <c r="L25" i="3"/>
  <c r="L27" i="3" s="1"/>
  <c r="M25" i="3"/>
  <c r="M27" i="3" s="1"/>
  <c r="N25" i="3"/>
  <c r="J26" i="3"/>
  <c r="K26" i="3"/>
  <c r="L26" i="3"/>
  <c r="M26" i="3"/>
  <c r="N26" i="3"/>
  <c r="J27" i="3"/>
  <c r="K27" i="3"/>
  <c r="N27" i="3"/>
  <c r="K24" i="3"/>
  <c r="L24" i="3" s="1"/>
  <c r="J24" i="3"/>
  <c r="J21" i="3"/>
  <c r="K21" i="3"/>
  <c r="L21" i="3"/>
  <c r="M21" i="3"/>
  <c r="N21" i="3"/>
  <c r="J22" i="3"/>
  <c r="J23" i="3" s="1"/>
  <c r="K22" i="3"/>
  <c r="K23" i="3" s="1"/>
  <c r="L22" i="3"/>
  <c r="M22" i="3"/>
  <c r="N22" i="3"/>
  <c r="L23" i="3"/>
  <c r="M23" i="3"/>
  <c r="N23" i="3"/>
  <c r="K20" i="3"/>
  <c r="L20" i="3" s="1"/>
  <c r="J20" i="3"/>
  <c r="J19" i="3"/>
  <c r="K19" i="3"/>
  <c r="L19" i="3"/>
  <c r="M19" i="3"/>
  <c r="N19" i="3"/>
  <c r="K18" i="3"/>
  <c r="L18" i="3" s="1"/>
  <c r="J18" i="3"/>
  <c r="J15" i="3"/>
  <c r="K15" i="3"/>
  <c r="L15" i="3"/>
  <c r="M15" i="3"/>
  <c r="N15" i="3"/>
  <c r="J16" i="3"/>
  <c r="K16" i="3"/>
  <c r="L16" i="3"/>
  <c r="M16" i="3"/>
  <c r="N16" i="3"/>
  <c r="J12" i="3"/>
  <c r="K12" i="3"/>
  <c r="L12" i="3"/>
  <c r="M12" i="3"/>
  <c r="N12" i="3"/>
  <c r="J13" i="3"/>
  <c r="K13" i="3"/>
  <c r="L13" i="3"/>
  <c r="M13" i="3"/>
  <c r="N13" i="3"/>
  <c r="N4" i="3"/>
  <c r="J9" i="3"/>
  <c r="K9" i="3"/>
  <c r="L9" i="3"/>
  <c r="M9" i="3"/>
  <c r="N9" i="3"/>
  <c r="J10" i="3"/>
  <c r="K10" i="3"/>
  <c r="L10" i="3"/>
  <c r="M10" i="3"/>
  <c r="N10" i="3"/>
  <c r="J6" i="3"/>
  <c r="K6" i="3"/>
  <c r="L6" i="3"/>
  <c r="M6" i="3"/>
  <c r="N6" i="3"/>
  <c r="J7" i="3"/>
  <c r="K7" i="3"/>
  <c r="L7" i="3"/>
  <c r="M7" i="3"/>
  <c r="N7" i="3"/>
  <c r="J4" i="3"/>
  <c r="K4" i="3"/>
  <c r="L4" i="3"/>
  <c r="M4" i="3"/>
  <c r="K14" i="3"/>
  <c r="L14" i="3"/>
  <c r="M14" i="3"/>
  <c r="N14" i="3"/>
  <c r="J14" i="3"/>
  <c r="K11" i="3"/>
  <c r="L11" i="3"/>
  <c r="M11" i="3" s="1"/>
  <c r="N11" i="3" s="1"/>
  <c r="J11" i="3"/>
  <c r="I12" i="3" s="1"/>
  <c r="K8" i="3"/>
  <c r="L8" i="3" s="1"/>
  <c r="K5" i="3"/>
  <c r="L5" i="3" s="1"/>
  <c r="K3" i="3"/>
  <c r="L3" i="3" s="1"/>
  <c r="J8" i="3"/>
  <c r="J5" i="3"/>
  <c r="J3" i="3"/>
  <c r="I4" i="3" s="1"/>
  <c r="C13" i="3"/>
  <c r="D13" i="3"/>
  <c r="E13" i="3"/>
  <c r="F13" i="3"/>
  <c r="G13" i="3"/>
  <c r="H13" i="3"/>
  <c r="I13" i="3"/>
  <c r="B13" i="3"/>
  <c r="C7" i="3"/>
  <c r="D7" i="3"/>
  <c r="E7" i="3"/>
  <c r="F7" i="3"/>
  <c r="G7" i="3"/>
  <c r="H7" i="3"/>
  <c r="I7" i="3"/>
  <c r="B7" i="3"/>
  <c r="D16" i="3"/>
  <c r="C12" i="3"/>
  <c r="D12" i="3"/>
  <c r="E12" i="3"/>
  <c r="F12" i="3"/>
  <c r="G12" i="3"/>
  <c r="H12" i="3"/>
  <c r="B12" i="3"/>
  <c r="C4" i="3"/>
  <c r="D4" i="3"/>
  <c r="E4" i="3"/>
  <c r="F4" i="3"/>
  <c r="G4" i="3"/>
  <c r="H4" i="3"/>
  <c r="B4" i="3"/>
  <c r="D14" i="3"/>
  <c r="C11" i="3"/>
  <c r="D11" i="3"/>
  <c r="E11" i="3"/>
  <c r="F11" i="3"/>
  <c r="G11" i="3"/>
  <c r="H11" i="3"/>
  <c r="I11" i="3"/>
  <c r="B11" i="3"/>
  <c r="I3" i="3"/>
  <c r="C3" i="3"/>
  <c r="D3" i="3"/>
  <c r="E3" i="3"/>
  <c r="F3" i="3"/>
  <c r="G3" i="3"/>
  <c r="H3" i="3"/>
  <c r="B3" i="3"/>
  <c r="C41" i="3"/>
  <c r="D41" i="3"/>
  <c r="E41" i="3"/>
  <c r="F41" i="3"/>
  <c r="G41" i="3"/>
  <c r="B41" i="3"/>
  <c r="C38" i="3"/>
  <c r="D38" i="3"/>
  <c r="E38" i="3"/>
  <c r="F38" i="3"/>
  <c r="G38" i="3"/>
  <c r="B38" i="3"/>
  <c r="C35" i="3"/>
  <c r="D35" i="3"/>
  <c r="E35" i="3"/>
  <c r="F35" i="3"/>
  <c r="G35" i="3"/>
  <c r="B35" i="3"/>
  <c r="G28" i="3"/>
  <c r="F28" i="3"/>
  <c r="E28" i="3"/>
  <c r="D28" i="3"/>
  <c r="C28" i="3"/>
  <c r="B28" i="3"/>
  <c r="B29" i="3" s="1"/>
  <c r="B31" i="3" s="1"/>
  <c r="E29" i="3"/>
  <c r="E31" i="3" s="1"/>
  <c r="F29" i="3"/>
  <c r="F31" i="3" s="1"/>
  <c r="C24" i="3"/>
  <c r="D24" i="3"/>
  <c r="E24" i="3"/>
  <c r="F24" i="3"/>
  <c r="G25" i="3" s="1"/>
  <c r="G27" i="3" s="1"/>
  <c r="G24" i="3"/>
  <c r="B24" i="3"/>
  <c r="B25" i="3" s="1"/>
  <c r="B27" i="3" s="1"/>
  <c r="C20" i="3"/>
  <c r="D20" i="3"/>
  <c r="E20" i="3"/>
  <c r="F20" i="3"/>
  <c r="G21" i="3" s="1"/>
  <c r="G23" i="3" s="1"/>
  <c r="G20" i="3"/>
  <c r="B20" i="3"/>
  <c r="C18" i="3"/>
  <c r="D18" i="3"/>
  <c r="E18" i="3"/>
  <c r="F18" i="3"/>
  <c r="G18" i="3"/>
  <c r="B18" i="3"/>
  <c r="H214" i="4"/>
  <c r="G214" i="4"/>
  <c r="F214" i="4"/>
  <c r="E214" i="4"/>
  <c r="D214" i="4"/>
  <c r="C214" i="4"/>
  <c r="B214" i="4"/>
  <c r="H213" i="4"/>
  <c r="G213" i="4"/>
  <c r="F213" i="4"/>
  <c r="H212" i="4"/>
  <c r="G212" i="4"/>
  <c r="F212" i="4"/>
  <c r="H211" i="4"/>
  <c r="G211" i="4"/>
  <c r="F211" i="4"/>
  <c r="H210" i="4"/>
  <c r="G210" i="4"/>
  <c r="F210" i="4"/>
  <c r="F209" i="4"/>
  <c r="E209" i="4"/>
  <c r="D209" i="4"/>
  <c r="C209" i="4"/>
  <c r="B209" i="4"/>
  <c r="H207" i="4"/>
  <c r="G207" i="4"/>
  <c r="F207" i="4"/>
  <c r="E207" i="4"/>
  <c r="D207" i="4"/>
  <c r="C207" i="4"/>
  <c r="B207" i="4"/>
  <c r="H206" i="4"/>
  <c r="G206" i="4"/>
  <c r="F206" i="4"/>
  <c r="E206" i="4"/>
  <c r="D206" i="4"/>
  <c r="C206" i="4"/>
  <c r="B206" i="4"/>
  <c r="H205" i="4"/>
  <c r="G205" i="4"/>
  <c r="F205" i="4"/>
  <c r="E205" i="4"/>
  <c r="D205" i="4"/>
  <c r="C205" i="4"/>
  <c r="B205" i="4"/>
  <c r="H204" i="4"/>
  <c r="G204" i="4"/>
  <c r="F204" i="4"/>
  <c r="E204" i="4"/>
  <c r="D204" i="4"/>
  <c r="C204" i="4"/>
  <c r="B204" i="4"/>
  <c r="H202" i="4"/>
  <c r="G202" i="4"/>
  <c r="F202" i="4"/>
  <c r="E202" i="4"/>
  <c r="D202" i="4"/>
  <c r="C202" i="4"/>
  <c r="B202" i="4"/>
  <c r="H201" i="4"/>
  <c r="G201" i="4"/>
  <c r="F201" i="4"/>
  <c r="E201" i="4"/>
  <c r="D201" i="4"/>
  <c r="C201" i="4"/>
  <c r="B201" i="4"/>
  <c r="H200" i="4"/>
  <c r="G200" i="4"/>
  <c r="F200" i="4"/>
  <c r="E200" i="4"/>
  <c r="D200" i="4"/>
  <c r="C200" i="4"/>
  <c r="B200" i="4"/>
  <c r="H198" i="4"/>
  <c r="G198" i="4"/>
  <c r="F198" i="4"/>
  <c r="E198" i="4"/>
  <c r="D198" i="4"/>
  <c r="C198" i="4"/>
  <c r="B198" i="4"/>
  <c r="H197" i="4"/>
  <c r="G197" i="4"/>
  <c r="F197" i="4"/>
  <c r="E197" i="4"/>
  <c r="D197" i="4"/>
  <c r="C197" i="4"/>
  <c r="B197" i="4"/>
  <c r="H196" i="4"/>
  <c r="G196" i="4"/>
  <c r="F196" i="4"/>
  <c r="E196" i="4"/>
  <c r="D196" i="4"/>
  <c r="C196" i="4"/>
  <c r="B196" i="4"/>
  <c r="H194" i="4"/>
  <c r="G194" i="4"/>
  <c r="F194" i="4"/>
  <c r="E194" i="4"/>
  <c r="D194" i="4"/>
  <c r="C194" i="4"/>
  <c r="B194" i="4"/>
  <c r="H193" i="4"/>
  <c r="G193" i="4"/>
  <c r="F193" i="4"/>
  <c r="E193" i="4"/>
  <c r="D193" i="4"/>
  <c r="C193" i="4"/>
  <c r="B193" i="4"/>
  <c r="H192" i="4"/>
  <c r="G192" i="4"/>
  <c r="F192" i="4"/>
  <c r="E192" i="4"/>
  <c r="D192" i="4"/>
  <c r="C192" i="4"/>
  <c r="B192" i="4"/>
  <c r="I184" i="4"/>
  <c r="I187" i="4" s="1"/>
  <c r="I188" i="4" s="1"/>
  <c r="H184" i="4"/>
  <c r="H187" i="4" s="1"/>
  <c r="H188" i="4" s="1"/>
  <c r="G184" i="4"/>
  <c r="G187" i="4" s="1"/>
  <c r="G188" i="4" s="1"/>
  <c r="F184" i="4"/>
  <c r="F187" i="4" s="1"/>
  <c r="F188" i="4" s="1"/>
  <c r="E184" i="4"/>
  <c r="E187" i="4" s="1"/>
  <c r="E188" i="4" s="1"/>
  <c r="D184" i="4"/>
  <c r="D187" i="4" s="1"/>
  <c r="D188" i="4" s="1"/>
  <c r="C184" i="4"/>
  <c r="C187" i="4" s="1"/>
  <c r="C188" i="4" s="1"/>
  <c r="B184" i="4"/>
  <c r="B187" i="4" s="1"/>
  <c r="B188" i="4" s="1"/>
  <c r="I170" i="4"/>
  <c r="H170" i="4"/>
  <c r="G170" i="4"/>
  <c r="F170" i="4"/>
  <c r="E170" i="4"/>
  <c r="D170" i="4"/>
  <c r="C170" i="4"/>
  <c r="B170" i="4"/>
  <c r="I156" i="4"/>
  <c r="I159" i="4" s="1"/>
  <c r="I160" i="4" s="1"/>
  <c r="H156" i="4"/>
  <c r="H159" i="4" s="1"/>
  <c r="H160" i="4" s="1"/>
  <c r="G156" i="4"/>
  <c r="G159" i="4" s="1"/>
  <c r="G160" i="4" s="1"/>
  <c r="F156" i="4"/>
  <c r="F159" i="4" s="1"/>
  <c r="F160" i="4" s="1"/>
  <c r="E156" i="4"/>
  <c r="E159" i="4" s="1"/>
  <c r="E160" i="4" s="1"/>
  <c r="D156" i="4"/>
  <c r="D159" i="4" s="1"/>
  <c r="D160" i="4" s="1"/>
  <c r="C156" i="4"/>
  <c r="C159" i="4" s="1"/>
  <c r="C160" i="4" s="1"/>
  <c r="B156" i="4"/>
  <c r="B159" i="4" s="1"/>
  <c r="B160" i="4" s="1"/>
  <c r="I142" i="4"/>
  <c r="I145" i="4" s="1"/>
  <c r="I146" i="4" s="1"/>
  <c r="H142" i="4"/>
  <c r="H145" i="4" s="1"/>
  <c r="G142" i="4"/>
  <c r="G145" i="4" s="1"/>
  <c r="F142" i="4"/>
  <c r="F145" i="4" s="1"/>
  <c r="F146" i="4" s="1"/>
  <c r="E142" i="4"/>
  <c r="E145" i="4" s="1"/>
  <c r="E146" i="4" s="1"/>
  <c r="D142" i="4"/>
  <c r="D145" i="4" s="1"/>
  <c r="C142" i="4"/>
  <c r="C145" i="4" s="1"/>
  <c r="B142" i="4"/>
  <c r="B145" i="4" s="1"/>
  <c r="B146" i="4" s="1"/>
  <c r="I128" i="4"/>
  <c r="H209" i="4" s="1"/>
  <c r="H128" i="4"/>
  <c r="G209" i="4" s="1"/>
  <c r="I122" i="4"/>
  <c r="H203" i="4" s="1"/>
  <c r="H122" i="4"/>
  <c r="G203" i="4" s="1"/>
  <c r="G122" i="4"/>
  <c r="F203" i="4" s="1"/>
  <c r="F122" i="4"/>
  <c r="E203" i="4" s="1"/>
  <c r="E122" i="4"/>
  <c r="D203" i="4" s="1"/>
  <c r="D122" i="4"/>
  <c r="C203" i="4" s="1"/>
  <c r="C122" i="4"/>
  <c r="B203" i="4" s="1"/>
  <c r="B122" i="4"/>
  <c r="I118" i="4"/>
  <c r="H199" i="4" s="1"/>
  <c r="H118" i="4"/>
  <c r="G199" i="4" s="1"/>
  <c r="G118" i="4"/>
  <c r="F199" i="4" s="1"/>
  <c r="F118" i="4"/>
  <c r="E199" i="4" s="1"/>
  <c r="E118" i="4"/>
  <c r="D199" i="4" s="1"/>
  <c r="D118" i="4"/>
  <c r="C199" i="4" s="1"/>
  <c r="C118" i="4"/>
  <c r="B199" i="4" s="1"/>
  <c r="B118" i="4"/>
  <c r="I114" i="4"/>
  <c r="H195" i="4" s="1"/>
  <c r="H114" i="4"/>
  <c r="G195" i="4" s="1"/>
  <c r="G114" i="4"/>
  <c r="F195" i="4" s="1"/>
  <c r="F114" i="4"/>
  <c r="E195" i="4" s="1"/>
  <c r="E114" i="4"/>
  <c r="D195" i="4" s="1"/>
  <c r="D114" i="4"/>
  <c r="C195" i="4" s="1"/>
  <c r="C114" i="4"/>
  <c r="B195" i="4" s="1"/>
  <c r="B114" i="4"/>
  <c r="I110" i="4"/>
  <c r="I127" i="4" s="1"/>
  <c r="I134" i="4" s="1"/>
  <c r="H110" i="4"/>
  <c r="G191" i="4" s="1"/>
  <c r="G110" i="4"/>
  <c r="F191" i="4" s="1"/>
  <c r="F110" i="4"/>
  <c r="E191" i="4" s="1"/>
  <c r="E110" i="4"/>
  <c r="E127" i="4" s="1"/>
  <c r="E134" i="4" s="1"/>
  <c r="D110" i="4"/>
  <c r="C191" i="4" s="1"/>
  <c r="C110" i="4"/>
  <c r="B191" i="4" s="1"/>
  <c r="B110" i="4"/>
  <c r="B127" i="4" s="1"/>
  <c r="B134" i="4" s="1"/>
  <c r="G100" i="4"/>
  <c r="F100" i="4"/>
  <c r="E100" i="4"/>
  <c r="D100" i="4"/>
  <c r="C100" i="4"/>
  <c r="B100" i="4"/>
  <c r="I95" i="4"/>
  <c r="H95" i="4"/>
  <c r="G95" i="4"/>
  <c r="F95" i="4"/>
  <c r="E95" i="4"/>
  <c r="D95" i="4"/>
  <c r="C95" i="4"/>
  <c r="B95" i="4"/>
  <c r="I85" i="4"/>
  <c r="H85" i="4"/>
  <c r="G85" i="4"/>
  <c r="F85" i="4"/>
  <c r="E85" i="4"/>
  <c r="D85" i="4"/>
  <c r="C85" i="4"/>
  <c r="B85" i="4"/>
  <c r="G76" i="4"/>
  <c r="F76" i="4"/>
  <c r="E76" i="4"/>
  <c r="D76" i="4"/>
  <c r="C76" i="4"/>
  <c r="B76" i="4"/>
  <c r="I58" i="4"/>
  <c r="I59" i="4" s="1"/>
  <c r="H58" i="4"/>
  <c r="H59" i="4" s="1"/>
  <c r="G58" i="4"/>
  <c r="G59" i="4" s="1"/>
  <c r="F58" i="4"/>
  <c r="E58" i="4"/>
  <c r="E59" i="4" s="1"/>
  <c r="D58" i="4"/>
  <c r="D59" i="4" s="1"/>
  <c r="C58" i="4"/>
  <c r="C59" i="4" s="1"/>
  <c r="B58" i="4"/>
  <c r="B59" i="4" s="1"/>
  <c r="I45" i="4"/>
  <c r="H45" i="4"/>
  <c r="G45" i="4"/>
  <c r="F45" i="4"/>
  <c r="E45" i="4"/>
  <c r="D45" i="4"/>
  <c r="C45" i="4"/>
  <c r="B45" i="4"/>
  <c r="I30" i="4"/>
  <c r="I36" i="4" s="1"/>
  <c r="H30" i="4"/>
  <c r="H36" i="4" s="1"/>
  <c r="G30" i="4"/>
  <c r="G36" i="4" s="1"/>
  <c r="F30" i="4"/>
  <c r="F36" i="4" s="1"/>
  <c r="E30" i="4"/>
  <c r="E36" i="4" s="1"/>
  <c r="D30" i="4"/>
  <c r="D36" i="4" s="1"/>
  <c r="C30" i="4"/>
  <c r="C36" i="4" s="1"/>
  <c r="B30" i="4"/>
  <c r="B36" i="4" s="1"/>
  <c r="I7" i="4"/>
  <c r="H7" i="4"/>
  <c r="G7" i="4"/>
  <c r="F7" i="4"/>
  <c r="E7" i="4"/>
  <c r="D7" i="4"/>
  <c r="C7" i="4"/>
  <c r="B7" i="4"/>
  <c r="I4" i="4"/>
  <c r="I10" i="4" s="1"/>
  <c r="I12" i="4" s="1"/>
  <c r="H4" i="4"/>
  <c r="H10" i="4" s="1"/>
  <c r="H12" i="4" s="1"/>
  <c r="G4" i="4"/>
  <c r="G10" i="4" s="1"/>
  <c r="G12" i="4" s="1"/>
  <c r="G20" i="4" s="1"/>
  <c r="F4" i="4"/>
  <c r="F10" i="4" s="1"/>
  <c r="F12" i="4" s="1"/>
  <c r="F20" i="4" s="1"/>
  <c r="E4" i="4"/>
  <c r="E10" i="4" s="1"/>
  <c r="E12" i="4" s="1"/>
  <c r="E20" i="4" s="1"/>
  <c r="D4" i="4"/>
  <c r="D10" i="4" s="1"/>
  <c r="D12" i="4" s="1"/>
  <c r="D20" i="4" s="1"/>
  <c r="C4" i="4"/>
  <c r="C10" i="4" s="1"/>
  <c r="C12" i="4" s="1"/>
  <c r="C20" i="4" s="1"/>
  <c r="B4" i="4"/>
  <c r="B10" i="4" s="1"/>
  <c r="B12" i="4" s="1"/>
  <c r="B20" i="4" s="1"/>
  <c r="H1" i="4"/>
  <c r="G1" i="4" s="1"/>
  <c r="F1" i="4" s="1"/>
  <c r="E1" i="4" s="1"/>
  <c r="D1" i="4" s="1"/>
  <c r="C1" i="4" s="1"/>
  <c r="B1" i="4" s="1"/>
  <c r="A17" i="3"/>
  <c r="A44" i="3"/>
  <c r="H41" i="3"/>
  <c r="I41" i="3"/>
  <c r="I35" i="3"/>
  <c r="H35" i="3"/>
  <c r="H38" i="3"/>
  <c r="I39" i="3" s="1"/>
  <c r="G32" i="3"/>
  <c r="E32" i="3"/>
  <c r="E39" i="3"/>
  <c r="C32" i="3"/>
  <c r="I38" i="3"/>
  <c r="I32" i="3" s="1"/>
  <c r="B30" i="3"/>
  <c r="C30" i="3"/>
  <c r="D30" i="3"/>
  <c r="E30" i="3"/>
  <c r="F30" i="3"/>
  <c r="G30" i="3"/>
  <c r="H30" i="3"/>
  <c r="I30" i="3"/>
  <c r="I26" i="3"/>
  <c r="H26" i="3"/>
  <c r="G26" i="3"/>
  <c r="F26" i="3"/>
  <c r="E26" i="3"/>
  <c r="D26" i="3"/>
  <c r="C26" i="3"/>
  <c r="B26" i="3"/>
  <c r="H22" i="3"/>
  <c r="G22" i="3"/>
  <c r="F22" i="3"/>
  <c r="E22" i="3"/>
  <c r="D22" i="3"/>
  <c r="C22" i="3"/>
  <c r="B22" i="3"/>
  <c r="I22" i="3"/>
  <c r="C21" i="3"/>
  <c r="C23" i="3" s="1"/>
  <c r="I28" i="3"/>
  <c r="I29" i="3" s="1"/>
  <c r="I31" i="3" s="1"/>
  <c r="H28" i="3"/>
  <c r="H29" i="3" s="1"/>
  <c r="H31" i="3" s="1"/>
  <c r="G29" i="3"/>
  <c r="G31" i="3" s="1"/>
  <c r="D29" i="3"/>
  <c r="D31" i="3" s="1"/>
  <c r="I24" i="3"/>
  <c r="I25" i="3" s="1"/>
  <c r="I27" i="3" s="1"/>
  <c r="H24" i="3"/>
  <c r="H25" i="3" s="1"/>
  <c r="H27" i="3" s="1"/>
  <c r="E25" i="3"/>
  <c r="E27" i="3" s="1"/>
  <c r="D25" i="3"/>
  <c r="D27" i="3" s="1"/>
  <c r="C25" i="3"/>
  <c r="C27" i="3" s="1"/>
  <c r="B21" i="3"/>
  <c r="B23" i="3" s="1"/>
  <c r="E21" i="3"/>
  <c r="E23" i="3" s="1"/>
  <c r="F21" i="3"/>
  <c r="F23" i="3" s="1"/>
  <c r="H20" i="3"/>
  <c r="I21" i="3" s="1"/>
  <c r="I23" i="3" s="1"/>
  <c r="I20" i="3"/>
  <c r="J1" i="3"/>
  <c r="K1" i="3" s="1"/>
  <c r="L1" i="3" s="1"/>
  <c r="M1" i="3" s="1"/>
  <c r="N1" i="3" s="1"/>
  <c r="H1" i="3"/>
  <c r="G1" i="3" s="1"/>
  <c r="F1" i="3" s="1"/>
  <c r="E1" i="3" s="1"/>
  <c r="D1" i="3" s="1"/>
  <c r="C1" i="3" s="1"/>
  <c r="B1" i="3" s="1"/>
  <c r="M41" i="3" l="1"/>
  <c r="N41" i="3" s="1"/>
  <c r="N35" i="3"/>
  <c r="M32" i="3"/>
  <c r="N32" i="3" s="1"/>
  <c r="M24" i="3"/>
  <c r="N24" i="3" s="1"/>
  <c r="M20" i="3"/>
  <c r="N20" i="3" s="1"/>
  <c r="M18" i="3"/>
  <c r="N18" i="3" s="1"/>
  <c r="M8" i="3"/>
  <c r="N8" i="3" s="1"/>
  <c r="M5" i="3"/>
  <c r="N5" i="3" s="1"/>
  <c r="M3" i="3"/>
  <c r="N3" i="3" s="1"/>
  <c r="I8" i="3"/>
  <c r="H8" i="3"/>
  <c r="G8" i="3"/>
  <c r="F8" i="3"/>
  <c r="E8" i="3"/>
  <c r="D8" i="3"/>
  <c r="C8" i="3"/>
  <c r="B8" i="3"/>
  <c r="C97" i="4"/>
  <c r="D97" i="4"/>
  <c r="B97" i="4"/>
  <c r="G97" i="4"/>
  <c r="F97" i="4"/>
  <c r="E97" i="4"/>
  <c r="F59" i="4"/>
  <c r="F60" i="4" s="1"/>
  <c r="C29" i="3"/>
  <c r="C31" i="3" s="1"/>
  <c r="F25" i="3"/>
  <c r="F27" i="3" s="1"/>
  <c r="G60" i="4"/>
  <c r="H64" i="4"/>
  <c r="H76" i="4" s="1"/>
  <c r="H97" i="4" s="1"/>
  <c r="H99" i="4" s="1"/>
  <c r="H20" i="4"/>
  <c r="D60" i="4"/>
  <c r="I64" i="4"/>
  <c r="I76" i="4" s="1"/>
  <c r="I97" i="4" s="1"/>
  <c r="I20" i="4"/>
  <c r="E60" i="4"/>
  <c r="I60" i="4"/>
  <c r="D215" i="4"/>
  <c r="E135" i="4"/>
  <c r="B135" i="4"/>
  <c r="C146" i="4"/>
  <c r="G146" i="4"/>
  <c r="C60" i="4"/>
  <c r="H60" i="4"/>
  <c r="B60" i="4"/>
  <c r="D146" i="4"/>
  <c r="H146" i="4"/>
  <c r="H173" i="4"/>
  <c r="H172" i="4"/>
  <c r="D191" i="4"/>
  <c r="H191" i="4"/>
  <c r="C127" i="4"/>
  <c r="C134" i="4" s="1"/>
  <c r="G127" i="4"/>
  <c r="G134" i="4" s="1"/>
  <c r="B172" i="4"/>
  <c r="B173" i="4" s="1"/>
  <c r="F172" i="4"/>
  <c r="F173" i="4" s="1"/>
  <c r="D172" i="4"/>
  <c r="D173" i="4" s="1"/>
  <c r="D174" i="4" s="1"/>
  <c r="D127" i="4"/>
  <c r="D134" i="4" s="1"/>
  <c r="H127" i="4"/>
  <c r="H134" i="4" s="1"/>
  <c r="C172" i="4"/>
  <c r="C173" i="4" s="1"/>
  <c r="G172" i="4"/>
  <c r="G173" i="4" s="1"/>
  <c r="F127" i="4"/>
  <c r="F134" i="4" s="1"/>
  <c r="E172" i="4"/>
  <c r="E173" i="4" s="1"/>
  <c r="I172" i="4"/>
  <c r="I173" i="4" s="1"/>
  <c r="D21" i="3"/>
  <c r="D23" i="3" s="1"/>
  <c r="H21" i="3"/>
  <c r="H23" i="3" s="1"/>
  <c r="D36" i="3"/>
  <c r="H36" i="3"/>
  <c r="D39" i="3"/>
  <c r="H39" i="3"/>
  <c r="D42" i="3"/>
  <c r="H42" i="3"/>
  <c r="B32" i="3"/>
  <c r="F32" i="3"/>
  <c r="G33" i="3" s="1"/>
  <c r="C36" i="3"/>
  <c r="G36" i="3"/>
  <c r="C39" i="3"/>
  <c r="G39" i="3"/>
  <c r="E42" i="3"/>
  <c r="I42" i="3"/>
  <c r="D32" i="3"/>
  <c r="E33" i="3" s="1"/>
  <c r="H32" i="3"/>
  <c r="E36" i="3"/>
  <c r="I36" i="3"/>
  <c r="B36" i="3"/>
  <c r="F36" i="3"/>
  <c r="B39" i="3"/>
  <c r="F39" i="3"/>
  <c r="B42" i="3"/>
  <c r="F42" i="3"/>
  <c r="C42" i="3"/>
  <c r="G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B163" i="1"/>
  <c r="I161" i="1"/>
  <c r="I163" i="1" s="1"/>
  <c r="H161" i="1"/>
  <c r="H163" i="1" s="1"/>
  <c r="H164" i="1" s="1"/>
  <c r="H165" i="1" s="1"/>
  <c r="G161" i="1"/>
  <c r="G163" i="1" s="1"/>
  <c r="F161" i="1"/>
  <c r="F163" i="1" s="1"/>
  <c r="E161" i="1"/>
  <c r="E163" i="1" s="1"/>
  <c r="D161" i="1"/>
  <c r="D163" i="1" s="1"/>
  <c r="C161" i="1"/>
  <c r="C163" i="1" s="1"/>
  <c r="B161" i="1"/>
  <c r="H125" i="1"/>
  <c r="I125" i="1"/>
  <c r="C154" i="1"/>
  <c r="I150" i="1"/>
  <c r="I153" i="1" s="1"/>
  <c r="I154" i="1" s="1"/>
  <c r="H150" i="1"/>
  <c r="H153" i="1" s="1"/>
  <c r="H154" i="1" s="1"/>
  <c r="G150" i="1"/>
  <c r="G153" i="1" s="1"/>
  <c r="G154" i="1" s="1"/>
  <c r="F150" i="1"/>
  <c r="F153" i="1" s="1"/>
  <c r="F154" i="1" s="1"/>
  <c r="E150" i="1"/>
  <c r="E153" i="1" s="1"/>
  <c r="E154" i="1" s="1"/>
  <c r="D150" i="1"/>
  <c r="D153" i="1" s="1"/>
  <c r="D154" i="1" s="1"/>
  <c r="C150" i="1"/>
  <c r="C153" i="1" s="1"/>
  <c r="B150" i="1"/>
  <c r="B153" i="1" s="1"/>
  <c r="B154" i="1" s="1"/>
  <c r="I9" i="3" l="1"/>
  <c r="I5" i="3"/>
  <c r="I6" i="3" s="1"/>
  <c r="I10" i="3"/>
  <c r="H10" i="3"/>
  <c r="H5" i="3"/>
  <c r="H9" i="3"/>
  <c r="G10" i="3"/>
  <c r="G9" i="3"/>
  <c r="G5" i="3"/>
  <c r="G6" i="3" s="1"/>
  <c r="F10" i="3"/>
  <c r="F5" i="3"/>
  <c r="F9" i="3"/>
  <c r="E9" i="3"/>
  <c r="E5" i="3"/>
  <c r="E10" i="3"/>
  <c r="D10" i="3"/>
  <c r="D5" i="3"/>
  <c r="D9" i="3"/>
  <c r="C10" i="3"/>
  <c r="C9" i="3"/>
  <c r="C5" i="3"/>
  <c r="C6" i="3" s="1"/>
  <c r="B10" i="3"/>
  <c r="B5" i="3"/>
  <c r="B9" i="3"/>
  <c r="B174" i="4"/>
  <c r="B14" i="3"/>
  <c r="B16" i="3" s="1"/>
  <c r="C174" i="4"/>
  <c r="C14" i="3"/>
  <c r="E174" i="4"/>
  <c r="E14" i="3"/>
  <c r="F174" i="4"/>
  <c r="F14" i="3"/>
  <c r="G174" i="4"/>
  <c r="G14" i="3"/>
  <c r="H174" i="4"/>
  <c r="H14" i="3"/>
  <c r="I174" i="4"/>
  <c r="I14" i="3"/>
  <c r="H100" i="4"/>
  <c r="I98" i="4"/>
  <c r="I99" i="4" s="1"/>
  <c r="I100" i="4" s="1"/>
  <c r="C135" i="4"/>
  <c r="B215" i="4"/>
  <c r="H135" i="4"/>
  <c r="G215" i="4"/>
  <c r="H215" i="4"/>
  <c r="F135" i="4"/>
  <c r="E215" i="4"/>
  <c r="D135" i="4"/>
  <c r="C215" i="4"/>
  <c r="F215" i="4"/>
  <c r="G135" i="4"/>
  <c r="B164" i="1"/>
  <c r="B165" i="1" s="1"/>
  <c r="I164" i="1"/>
  <c r="I165" i="1" s="1"/>
  <c r="H34" i="3"/>
  <c r="H33" i="3"/>
  <c r="F33" i="3"/>
  <c r="I33" i="3"/>
  <c r="D34" i="3"/>
  <c r="D33" i="3"/>
  <c r="B33" i="3"/>
  <c r="C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G107" i="1"/>
  <c r="F107" i="1"/>
  <c r="E107" i="1"/>
  <c r="D107" i="1"/>
  <c r="C107" i="1"/>
  <c r="B107" i="1"/>
  <c r="I107" i="1"/>
  <c r="I18" i="3" s="1"/>
  <c r="I139" i="1"/>
  <c r="I142" i="1" s="1"/>
  <c r="H139" i="1"/>
  <c r="H142" i="1" s="1"/>
  <c r="G139" i="1"/>
  <c r="G142" i="1" s="1"/>
  <c r="F139" i="1"/>
  <c r="F142" i="1" s="1"/>
  <c r="E139" i="1"/>
  <c r="E142" i="1" s="1"/>
  <c r="D139" i="1"/>
  <c r="D142" i="1" s="1"/>
  <c r="C139" i="1"/>
  <c r="C142" i="1" s="1"/>
  <c r="B139" i="1"/>
  <c r="B142" i="1" s="1"/>
  <c r="H6" i="3" l="1"/>
  <c r="F6" i="3"/>
  <c r="E6" i="3"/>
  <c r="D6" i="3"/>
  <c r="B6" i="3"/>
  <c r="C16" i="3"/>
  <c r="B15" i="3"/>
  <c r="C15" i="3"/>
  <c r="D15" i="3"/>
  <c r="E16" i="3"/>
  <c r="E15" i="3"/>
  <c r="F16" i="3"/>
  <c r="G16" i="3"/>
  <c r="F15" i="3"/>
  <c r="H16" i="3"/>
  <c r="G15" i="3"/>
  <c r="I16" i="3"/>
  <c r="H15" i="3"/>
  <c r="I15" i="3"/>
  <c r="F19" i="3"/>
  <c r="F37" i="3"/>
  <c r="F40" i="3"/>
  <c r="F43" i="3"/>
  <c r="C40" i="3"/>
  <c r="C19" i="3"/>
  <c r="C34" i="3"/>
  <c r="C43" i="3"/>
  <c r="C37" i="3"/>
  <c r="D19" i="3"/>
  <c r="D37" i="3"/>
  <c r="D40" i="3"/>
  <c r="D43" i="3"/>
  <c r="H19" i="3"/>
  <c r="H37" i="3"/>
  <c r="H40" i="3"/>
  <c r="H43" i="3"/>
  <c r="F34" i="3"/>
  <c r="B19" i="3"/>
  <c r="B37" i="3"/>
  <c r="B40" i="3"/>
  <c r="B43" i="3"/>
  <c r="G40" i="3"/>
  <c r="G19" i="3"/>
  <c r="G43" i="3"/>
  <c r="G37" i="3"/>
  <c r="G34" i="3"/>
  <c r="B34" i="3"/>
  <c r="I19" i="3"/>
  <c r="I40" i="3"/>
  <c r="I34" i="3"/>
  <c r="I37" i="3"/>
  <c r="I43" i="3"/>
  <c r="E19" i="3"/>
  <c r="E40" i="3"/>
  <c r="E37" i="3"/>
  <c r="E43" i="3"/>
  <c r="E34"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I64" i="1" l="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64F085E3-5024-4042-8060-F9276C43A71C}">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<sst xmlns="http://schemas.openxmlformats.org/spreadsheetml/2006/main" count="459" uniqueCount="150">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</sst>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166" fontId="14" fillId="0" borderId="0" xfId="2" applyNumberFormat="1" applyFont="1"/>
    <xf numFmtId="10" fontId="15" fillId="0" borderId="0" xfId="0" applyNumberFormat="1" applyFont="1"/>
    <xf numFmtId="0" fontId="11" fillId="0" borderId="0" xfId="0" quotePrefix="1" applyFont="1" applyAlignment="1">
      <alignment horizontal="left" indent="2"/>
    </xf>
    <xf numFmtId="10" fontId="0" fillId="0" borderId="0" xfId="0" applyNumberFormat="1"/>
    <xf numFmtId="2"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H2" sqref="H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3"/>
      <c r="C2" s="3"/>
      <c r="D2" s="3"/>
      <c r="E2" s="3"/>
      <c r="F2" s="3"/>
      <c r="G2" s="3"/>
      <c r="H2" s="3">
        <v>44538</v>
      </c>
      <c r="I2" s="3">
        <v>46710</v>
      </c>
    </row>
    <row r="3" spans="1:9" x14ac:dyDescent="0.35">
      <c r="A3" s="23" t="s">
        <v>29</v>
      </c>
      <c r="B3" s="24"/>
      <c r="C3" s="24"/>
      <c r="D3" s="24"/>
      <c r="E3" s="24"/>
      <c r="F3" s="24"/>
      <c r="G3" s="24"/>
      <c r="H3" s="24">
        <v>24576</v>
      </c>
      <c r="I3" s="24">
        <v>25231</v>
      </c>
    </row>
    <row r="4" spans="1:9" s="1" customFormat="1" x14ac:dyDescent="0.35">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5">
      <c r="A5" s="11" t="s">
        <v>22</v>
      </c>
      <c r="B5" s="3"/>
      <c r="C5" s="3"/>
      <c r="D5" s="3"/>
      <c r="E5" s="3"/>
      <c r="F5" s="3"/>
      <c r="G5" s="3"/>
      <c r="H5" s="3">
        <v>3114</v>
      </c>
      <c r="I5" s="3">
        <v>3850</v>
      </c>
    </row>
    <row r="6" spans="1:9" x14ac:dyDescent="0.35">
      <c r="A6" s="11" t="s">
        <v>23</v>
      </c>
      <c r="B6" s="3"/>
      <c r="C6" s="3"/>
      <c r="D6" s="3"/>
      <c r="E6" s="3"/>
      <c r="F6" s="3"/>
      <c r="G6" s="3"/>
      <c r="H6" s="3">
        <v>9911</v>
      </c>
      <c r="I6" s="3">
        <v>10954</v>
      </c>
    </row>
    <row r="7" spans="1:9" x14ac:dyDescent="0.35">
      <c r="A7" s="22" t="s">
        <v>24</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5">
      <c r="A8" s="2" t="s">
        <v>25</v>
      </c>
      <c r="B8" s="3"/>
      <c r="C8" s="3"/>
      <c r="D8" s="3"/>
      <c r="E8" s="3"/>
      <c r="F8" s="3"/>
      <c r="G8" s="3"/>
      <c r="H8" s="3">
        <v>262</v>
      </c>
      <c r="I8" s="3">
        <v>205</v>
      </c>
    </row>
    <row r="9" spans="1:9" x14ac:dyDescent="0.35">
      <c r="A9" s="2" t="s">
        <v>5</v>
      </c>
      <c r="B9" s="3"/>
      <c r="C9" s="3"/>
      <c r="D9" s="3"/>
      <c r="E9" s="3"/>
      <c r="F9" s="3"/>
      <c r="G9" s="3"/>
      <c r="H9" s="3">
        <v>14</v>
      </c>
      <c r="I9" s="3">
        <v>-181</v>
      </c>
    </row>
    <row r="10" spans="1:9" x14ac:dyDescent="0.35">
      <c r="A10" s="4" t="s">
        <v>26</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5">
      <c r="A11" s="2" t="s">
        <v>27</v>
      </c>
      <c r="B11" s="3"/>
      <c r="C11" s="3"/>
      <c r="D11" s="3"/>
      <c r="E11" s="3"/>
      <c r="F11" s="3"/>
      <c r="G11" s="3"/>
      <c r="H11" s="3">
        <v>934</v>
      </c>
      <c r="I11" s="3">
        <v>605</v>
      </c>
    </row>
    <row r="12" spans="1:9" ht="15" thickBot="1" x14ac:dyDescent="0.4">
      <c r="A12" s="6" t="s">
        <v>30</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5">
      <c r="A13" s="1" t="s">
        <v>8</v>
      </c>
    </row>
    <row r="14" spans="1:9" x14ac:dyDescent="0.35">
      <c r="A14" s="2" t="s">
        <v>6</v>
      </c>
      <c r="H14">
        <v>3.64</v>
      </c>
      <c r="I14">
        <v>3.83</v>
      </c>
    </row>
    <row r="15" spans="1:9" x14ac:dyDescent="0.35">
      <c r="A15" s="2" t="s">
        <v>7</v>
      </c>
      <c r="H15">
        <v>3.56</v>
      </c>
      <c r="I15">
        <v>3.75</v>
      </c>
    </row>
    <row r="16" spans="1:9" x14ac:dyDescent="0.35">
      <c r="A16" s="1" t="s">
        <v>9</v>
      </c>
    </row>
    <row r="17" spans="1:9" x14ac:dyDescent="0.35">
      <c r="A17" s="2" t="s">
        <v>6</v>
      </c>
      <c r="G17" s="8"/>
      <c r="H17" s="8">
        <v>1573</v>
      </c>
      <c r="I17" s="8">
        <v>1578.8</v>
      </c>
    </row>
    <row r="18" spans="1:9" x14ac:dyDescent="0.35">
      <c r="A18" s="2" t="s">
        <v>7</v>
      </c>
      <c r="G18" s="8"/>
      <c r="H18" s="8">
        <v>1609.4</v>
      </c>
      <c r="I18" s="8">
        <v>1610.8</v>
      </c>
    </row>
    <row r="20" spans="1:9" s="12" customFormat="1" x14ac:dyDescent="0.35">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3"/>
      <c r="C25" s="3"/>
      <c r="D25" s="3"/>
      <c r="E25" s="3"/>
      <c r="F25" s="3"/>
      <c r="G25" s="3"/>
      <c r="H25" s="3">
        <v>9889</v>
      </c>
      <c r="I25" s="3">
        <v>8574</v>
      </c>
    </row>
    <row r="26" spans="1:9" x14ac:dyDescent="0.35">
      <c r="A26" s="11" t="s">
        <v>34</v>
      </c>
      <c r="B26" s="3"/>
      <c r="C26" s="3"/>
      <c r="D26" s="3"/>
      <c r="E26" s="3"/>
      <c r="F26" s="3"/>
      <c r="G26" s="3"/>
      <c r="H26" s="3">
        <v>3587</v>
      </c>
      <c r="I26" s="3">
        <v>4423</v>
      </c>
    </row>
    <row r="27" spans="1:9" x14ac:dyDescent="0.35">
      <c r="A27" s="11" t="s">
        <v>35</v>
      </c>
      <c r="B27" s="3"/>
      <c r="C27" s="3"/>
      <c r="D27" s="3"/>
      <c r="E27" s="3"/>
      <c r="F27" s="3"/>
      <c r="G27" s="3"/>
      <c r="H27" s="3">
        <v>4463</v>
      </c>
      <c r="I27" s="3">
        <v>4667</v>
      </c>
    </row>
    <row r="28" spans="1:9" x14ac:dyDescent="0.35">
      <c r="A28" s="11" t="s">
        <v>36</v>
      </c>
      <c r="B28" s="3"/>
      <c r="C28" s="3"/>
      <c r="D28" s="3"/>
      <c r="E28" s="3"/>
      <c r="F28" s="3"/>
      <c r="G28" s="3"/>
      <c r="H28" s="3">
        <v>6854</v>
      </c>
      <c r="I28" s="3">
        <v>8420</v>
      </c>
    </row>
    <row r="29" spans="1:9" x14ac:dyDescent="0.35">
      <c r="A29" s="11" t="s">
        <v>37</v>
      </c>
      <c r="B29" s="3"/>
      <c r="C29" s="3"/>
      <c r="D29" s="3"/>
      <c r="E29" s="3"/>
      <c r="F29" s="3"/>
      <c r="G29" s="3"/>
      <c r="H29" s="3">
        <v>1498</v>
      </c>
      <c r="I29" s="3">
        <v>2129</v>
      </c>
    </row>
    <row r="30" spans="1:9" x14ac:dyDescent="0.35">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5">
      <c r="A31" s="2" t="s">
        <v>38</v>
      </c>
      <c r="B31" s="3"/>
      <c r="C31" s="3"/>
      <c r="D31" s="3"/>
      <c r="E31" s="3"/>
      <c r="F31" s="3"/>
      <c r="G31" s="3"/>
      <c r="H31" s="3">
        <v>4904</v>
      </c>
      <c r="I31" s="3">
        <v>4791</v>
      </c>
    </row>
    <row r="32" spans="1:9" x14ac:dyDescent="0.35">
      <c r="A32" s="2" t="s">
        <v>39</v>
      </c>
      <c r="B32" s="3"/>
      <c r="C32" s="3"/>
      <c r="D32" s="3"/>
      <c r="E32" s="3"/>
      <c r="F32" s="3"/>
      <c r="G32" s="3"/>
      <c r="H32" s="3">
        <v>3113</v>
      </c>
      <c r="I32" s="3">
        <v>2926</v>
      </c>
    </row>
    <row r="33" spans="1:9" x14ac:dyDescent="0.35">
      <c r="A33" s="2" t="s">
        <v>40</v>
      </c>
      <c r="B33" s="3"/>
      <c r="C33" s="3"/>
      <c r="D33" s="3"/>
      <c r="E33" s="3"/>
      <c r="F33" s="3"/>
      <c r="G33" s="3"/>
      <c r="H33" s="3">
        <v>269</v>
      </c>
      <c r="I33" s="3">
        <v>286</v>
      </c>
    </row>
    <row r="34" spans="1:9" x14ac:dyDescent="0.35">
      <c r="A34" s="2" t="s">
        <v>41</v>
      </c>
      <c r="B34" s="3"/>
      <c r="C34" s="3"/>
      <c r="D34" s="3"/>
      <c r="E34" s="3"/>
      <c r="F34" s="3"/>
      <c r="G34" s="3"/>
      <c r="H34" s="3">
        <v>242</v>
      </c>
      <c r="I34" s="3">
        <v>284</v>
      </c>
    </row>
    <row r="35" spans="1:9" x14ac:dyDescent="0.35">
      <c r="A35" s="2" t="s">
        <v>42</v>
      </c>
      <c r="B35" s="3"/>
      <c r="C35" s="3"/>
      <c r="D35" s="3"/>
      <c r="E35" s="3"/>
      <c r="F35" s="3"/>
      <c r="G35" s="3"/>
      <c r="H35" s="3">
        <v>2921</v>
      </c>
      <c r="I35" s="3">
        <v>3821</v>
      </c>
    </row>
    <row r="36" spans="1:9" ht="15" thickBot="1" x14ac:dyDescent="0.4">
      <c r="A36" s="6" t="s">
        <v>43</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s="3"/>
      <c r="C39" s="3"/>
      <c r="D39" s="3"/>
      <c r="E39" s="3"/>
      <c r="F39" s="3"/>
      <c r="G39" s="3"/>
      <c r="H39" s="3">
        <v>0</v>
      </c>
      <c r="I39" s="3">
        <v>500</v>
      </c>
    </row>
    <row r="40" spans="1:9" x14ac:dyDescent="0.35">
      <c r="A40" s="11" t="s">
        <v>47</v>
      </c>
      <c r="B40" s="3"/>
      <c r="C40" s="3"/>
      <c r="D40" s="3"/>
      <c r="E40" s="3"/>
      <c r="F40" s="3"/>
      <c r="G40" s="3"/>
      <c r="H40" s="3">
        <v>2</v>
      </c>
      <c r="I40" s="3">
        <v>10</v>
      </c>
    </row>
    <row r="41" spans="1:9" x14ac:dyDescent="0.35">
      <c r="A41" s="11" t="s">
        <v>11</v>
      </c>
      <c r="B41" s="3"/>
      <c r="C41" s="3"/>
      <c r="D41" s="3"/>
      <c r="E41" s="3"/>
      <c r="F41" s="3"/>
      <c r="G41" s="3"/>
      <c r="H41" s="3">
        <v>2836</v>
      </c>
      <c r="I41" s="3">
        <v>3358</v>
      </c>
    </row>
    <row r="42" spans="1:9" x14ac:dyDescent="0.35">
      <c r="A42" s="11" t="s">
        <v>48</v>
      </c>
      <c r="B42" s="3"/>
      <c r="C42" s="3"/>
      <c r="D42" s="3"/>
      <c r="E42" s="3"/>
      <c r="F42" s="3"/>
      <c r="G42" s="3"/>
      <c r="H42" s="3">
        <v>467</v>
      </c>
      <c r="I42" s="3">
        <v>420</v>
      </c>
    </row>
    <row r="43" spans="1:9" x14ac:dyDescent="0.35">
      <c r="A43" s="11" t="s">
        <v>12</v>
      </c>
      <c r="B43" s="3"/>
      <c r="C43" s="3"/>
      <c r="D43" s="3"/>
      <c r="E43" s="3"/>
      <c r="F43" s="3"/>
      <c r="G43" s="3"/>
      <c r="H43" s="3">
        <v>6063</v>
      </c>
      <c r="I43" s="3">
        <v>6220</v>
      </c>
    </row>
    <row r="44" spans="1:9" x14ac:dyDescent="0.35">
      <c r="A44" s="11" t="s">
        <v>49</v>
      </c>
      <c r="B44" s="3"/>
      <c r="C44" s="3"/>
      <c r="D44" s="3"/>
      <c r="E44" s="3"/>
      <c r="F44" s="3"/>
      <c r="G44" s="3"/>
      <c r="H44" s="3">
        <v>306</v>
      </c>
      <c r="I44" s="3">
        <v>222</v>
      </c>
    </row>
    <row r="45" spans="1:9" x14ac:dyDescent="0.35">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5">
      <c r="A46" s="2" t="s">
        <v>50</v>
      </c>
      <c r="B46" s="3"/>
      <c r="C46" s="3"/>
      <c r="D46" s="3"/>
      <c r="E46" s="3"/>
      <c r="F46" s="3"/>
      <c r="G46" s="3"/>
      <c r="H46" s="3">
        <v>9413</v>
      </c>
      <c r="I46" s="3">
        <v>8920</v>
      </c>
    </row>
    <row r="47" spans="1:9" x14ac:dyDescent="0.35">
      <c r="A47" s="2" t="s">
        <v>51</v>
      </c>
      <c r="B47" s="3"/>
      <c r="C47" s="3"/>
      <c r="D47" s="3"/>
      <c r="E47" s="3"/>
      <c r="F47" s="3"/>
      <c r="G47" s="3"/>
      <c r="H47" s="3">
        <v>2931</v>
      </c>
      <c r="I47" s="3">
        <v>2777</v>
      </c>
    </row>
    <row r="48" spans="1:9" x14ac:dyDescent="0.35">
      <c r="A48" s="2" t="s">
        <v>52</v>
      </c>
      <c r="B48" s="3"/>
      <c r="C48" s="3"/>
      <c r="D48" s="3"/>
      <c r="E48" s="3"/>
      <c r="F48" s="3"/>
      <c r="G48" s="3"/>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c r="C54" s="3"/>
      <c r="D54" s="3"/>
      <c r="E54" s="3"/>
      <c r="F54" s="3"/>
      <c r="G54" s="3"/>
      <c r="H54" s="3">
        <v>3</v>
      </c>
      <c r="I54" s="3">
        <v>3</v>
      </c>
    </row>
    <row r="55" spans="1:9" x14ac:dyDescent="0.35">
      <c r="A55" s="17" t="s">
        <v>59</v>
      </c>
      <c r="B55" s="3"/>
      <c r="C55" s="3"/>
      <c r="D55" s="3"/>
      <c r="E55" s="3"/>
      <c r="F55" s="3"/>
      <c r="G55" s="3"/>
      <c r="H55" s="3">
        <v>9965</v>
      </c>
      <c r="I55" s="3">
        <v>11484</v>
      </c>
    </row>
    <row r="56" spans="1:9" x14ac:dyDescent="0.35">
      <c r="A56" s="17" t="s">
        <v>60</v>
      </c>
      <c r="B56" s="3"/>
      <c r="C56" s="3"/>
      <c r="D56" s="3"/>
      <c r="E56" s="3"/>
      <c r="F56" s="3"/>
      <c r="G56" s="3"/>
      <c r="H56" s="3">
        <v>-380</v>
      </c>
      <c r="I56" s="3">
        <v>318</v>
      </c>
    </row>
    <row r="57" spans="1:9" x14ac:dyDescent="0.35">
      <c r="A57" s="17" t="s">
        <v>61</v>
      </c>
      <c r="B57" s="3"/>
      <c r="C57" s="3"/>
      <c r="D57" s="3"/>
      <c r="E57" s="3"/>
      <c r="F57" s="3"/>
      <c r="G57" s="3"/>
      <c r="H57" s="3">
        <v>3179</v>
      </c>
      <c r="I57" s="3">
        <v>3476</v>
      </c>
    </row>
    <row r="58" spans="1:9" x14ac:dyDescent="0.35">
      <c r="A58" s="4" t="s">
        <v>62</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4">
      <c r="A59" s="6" t="s">
        <v>63</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9"/>
      <c r="D64" s="9"/>
      <c r="E64" s="9"/>
      <c r="F64" s="9"/>
      <c r="G64" s="9"/>
      <c r="H64" s="9">
        <f>+H12</f>
        <v>5727</v>
      </c>
      <c r="I64" s="9">
        <f>+I12</f>
        <v>6046</v>
      </c>
    </row>
    <row r="65" spans="1:9" s="1" customFormat="1" x14ac:dyDescent="0.35">
      <c r="A65" s="2" t="s">
        <v>66</v>
      </c>
      <c r="B65" s="3"/>
      <c r="C65" s="3"/>
      <c r="D65" s="3"/>
      <c r="E65" s="3"/>
      <c r="F65" s="3"/>
      <c r="G65" s="3"/>
      <c r="H65" s="3"/>
      <c r="I65" s="3"/>
    </row>
    <row r="66" spans="1:9" x14ac:dyDescent="0.35">
      <c r="A66" s="11" t="s">
        <v>67</v>
      </c>
      <c r="B66" s="3"/>
      <c r="C66" s="3"/>
      <c r="D66" s="3"/>
      <c r="E66" s="3"/>
      <c r="F66" s="3"/>
      <c r="G66" s="3"/>
      <c r="H66" s="3">
        <v>744</v>
      </c>
      <c r="I66" s="3">
        <v>717</v>
      </c>
    </row>
    <row r="67" spans="1:9" x14ac:dyDescent="0.35">
      <c r="A67" s="11" t="s">
        <v>68</v>
      </c>
      <c r="B67" s="3"/>
      <c r="C67" s="3"/>
      <c r="D67" s="3"/>
      <c r="E67" s="3"/>
      <c r="F67" s="3"/>
      <c r="G67" s="3"/>
      <c r="H67" s="3">
        <v>-385</v>
      </c>
      <c r="I67" s="3">
        <v>-650</v>
      </c>
    </row>
    <row r="68" spans="1:9" x14ac:dyDescent="0.35">
      <c r="A68" s="11" t="s">
        <v>69</v>
      </c>
      <c r="B68" s="3"/>
      <c r="C68" s="3"/>
      <c r="D68" s="3"/>
      <c r="E68" s="3"/>
      <c r="F68" s="3"/>
      <c r="G68" s="3"/>
      <c r="H68" s="3">
        <v>611</v>
      </c>
      <c r="I68" s="3">
        <v>638</v>
      </c>
    </row>
    <row r="69" spans="1:9" x14ac:dyDescent="0.35">
      <c r="A69" s="11" t="s">
        <v>70</v>
      </c>
      <c r="B69" s="3"/>
      <c r="C69" s="3"/>
      <c r="D69" s="3"/>
      <c r="E69" s="3"/>
      <c r="F69" s="3"/>
      <c r="G69" s="3"/>
      <c r="H69" s="3">
        <v>53</v>
      </c>
      <c r="I69" s="3">
        <v>123</v>
      </c>
    </row>
    <row r="70" spans="1:9" x14ac:dyDescent="0.35">
      <c r="A70" s="11" t="s">
        <v>71</v>
      </c>
      <c r="B70" s="3"/>
      <c r="C70" s="3"/>
      <c r="D70" s="3"/>
      <c r="E70" s="3"/>
      <c r="F70" s="3"/>
      <c r="G70" s="3"/>
      <c r="H70" s="3">
        <v>-138</v>
      </c>
      <c r="I70" s="3">
        <v>-26</v>
      </c>
    </row>
    <row r="71" spans="1:9" x14ac:dyDescent="0.35">
      <c r="A71" s="2" t="s">
        <v>72</v>
      </c>
      <c r="B71" s="3"/>
      <c r="C71" s="3"/>
      <c r="D71" s="3"/>
      <c r="E71" s="3"/>
      <c r="F71" s="3"/>
      <c r="G71" s="3"/>
      <c r="H71" s="3"/>
      <c r="I71" s="3"/>
    </row>
    <row r="72" spans="1:9" x14ac:dyDescent="0.35">
      <c r="A72" s="11" t="s">
        <v>73</v>
      </c>
      <c r="B72" s="3"/>
      <c r="C72" s="3"/>
      <c r="D72" s="3"/>
      <c r="E72" s="3"/>
      <c r="F72" s="3"/>
      <c r="G72" s="3"/>
      <c r="H72" s="3">
        <v>-1606</v>
      </c>
      <c r="I72" s="3">
        <v>-504</v>
      </c>
    </row>
    <row r="73" spans="1:9" x14ac:dyDescent="0.35">
      <c r="A73" s="11" t="s">
        <v>74</v>
      </c>
      <c r="B73" s="3"/>
      <c r="C73" s="3"/>
      <c r="D73" s="3"/>
      <c r="E73" s="3"/>
      <c r="F73" s="3"/>
      <c r="G73" s="3"/>
      <c r="H73" s="3">
        <v>507</v>
      </c>
      <c r="I73" s="3">
        <v>-1676</v>
      </c>
    </row>
    <row r="74" spans="1:9" x14ac:dyDescent="0.35">
      <c r="A74" s="11" t="s">
        <v>99</v>
      </c>
      <c r="B74" s="3"/>
      <c r="C74" s="3"/>
      <c r="D74" s="3"/>
      <c r="E74" s="3"/>
      <c r="F74" s="3"/>
      <c r="G74" s="3"/>
      <c r="H74" s="3">
        <v>-182</v>
      </c>
      <c r="I74" s="3">
        <v>-845</v>
      </c>
    </row>
    <row r="75" spans="1:9" x14ac:dyDescent="0.35">
      <c r="A75" s="11" t="s">
        <v>98</v>
      </c>
      <c r="B75" s="3"/>
      <c r="C75" s="3"/>
      <c r="D75" s="3"/>
      <c r="E75" s="3"/>
      <c r="F75" s="3"/>
      <c r="G75" s="3"/>
      <c r="H75" s="3">
        <v>1326</v>
      </c>
      <c r="I75" s="3">
        <v>1365</v>
      </c>
    </row>
    <row r="76" spans="1:9" x14ac:dyDescent="0.35">
      <c r="A76" s="25" t="s">
        <v>75</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5">
      <c r="A77" s="1" t="s">
        <v>76</v>
      </c>
      <c r="B77" s="3"/>
      <c r="C77" s="3"/>
      <c r="D77" s="3"/>
      <c r="E77" s="3"/>
      <c r="F77" s="3"/>
      <c r="G77" s="3"/>
      <c r="H77" s="3"/>
      <c r="I77" s="3"/>
    </row>
    <row r="78" spans="1:9" x14ac:dyDescent="0.35">
      <c r="A78" s="2" t="s">
        <v>77</v>
      </c>
      <c r="B78" s="3"/>
      <c r="C78" s="3"/>
      <c r="D78" s="3"/>
      <c r="E78" s="3"/>
      <c r="F78" s="3"/>
      <c r="G78" s="3"/>
      <c r="H78" s="3">
        <v>-9961</v>
      </c>
      <c r="I78" s="3">
        <v>-12913</v>
      </c>
    </row>
    <row r="79" spans="1:9" x14ac:dyDescent="0.35">
      <c r="A79" s="2" t="s">
        <v>78</v>
      </c>
      <c r="B79" s="3"/>
      <c r="C79" s="3"/>
      <c r="D79" s="3"/>
      <c r="E79" s="3"/>
      <c r="F79" s="3"/>
      <c r="G79" s="3"/>
      <c r="H79" s="3">
        <v>4236</v>
      </c>
      <c r="I79" s="3">
        <v>8199</v>
      </c>
    </row>
    <row r="80" spans="1:9" x14ac:dyDescent="0.35">
      <c r="A80" s="2" t="s">
        <v>79</v>
      </c>
      <c r="B80" s="3"/>
      <c r="C80" s="3"/>
      <c r="D80" s="3"/>
      <c r="E80" s="3"/>
      <c r="F80" s="3"/>
      <c r="G80" s="3"/>
      <c r="H80" s="3">
        <v>2449</v>
      </c>
      <c r="I80" s="3">
        <v>3967</v>
      </c>
    </row>
    <row r="81" spans="1:9" x14ac:dyDescent="0.35">
      <c r="A81" s="2" t="s">
        <v>14</v>
      </c>
      <c r="B81" s="3"/>
      <c r="C81" s="3"/>
      <c r="D81" s="3"/>
      <c r="E81" s="3"/>
      <c r="F81" s="3"/>
      <c r="G81" s="3"/>
      <c r="H81" s="3">
        <v>-695</v>
      </c>
      <c r="I81" s="3">
        <v>-758</v>
      </c>
    </row>
    <row r="82" spans="1:9" x14ac:dyDescent="0.35">
      <c r="A82" s="2" t="s">
        <v>80</v>
      </c>
      <c r="B82" s="3"/>
      <c r="C82" s="3"/>
      <c r="D82" s="3"/>
      <c r="E82" s="3"/>
      <c r="F82" s="3"/>
      <c r="G82" s="3"/>
      <c r="H82" s="3">
        <v>171</v>
      </c>
      <c r="I82" s="3">
        <v>-19</v>
      </c>
    </row>
    <row r="83" spans="1:9" x14ac:dyDescent="0.35">
      <c r="A83" s="27" t="s">
        <v>81</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5">
      <c r="A84" s="1" t="s">
        <v>82</v>
      </c>
      <c r="B84" s="3"/>
      <c r="C84" s="3"/>
      <c r="D84" s="3"/>
      <c r="E84" s="3"/>
      <c r="F84" s="3"/>
      <c r="G84" s="3"/>
      <c r="H84" s="3"/>
      <c r="I84" s="3"/>
    </row>
    <row r="85" spans="1:9" x14ac:dyDescent="0.35">
      <c r="A85" s="2" t="s">
        <v>83</v>
      </c>
      <c r="B85" s="3"/>
      <c r="C85" s="3"/>
      <c r="D85" s="3"/>
      <c r="E85" s="3"/>
      <c r="F85" s="3"/>
      <c r="G85" s="3"/>
      <c r="H85" s="3">
        <v>0</v>
      </c>
      <c r="I85" s="3">
        <v>0</v>
      </c>
    </row>
    <row r="86" spans="1:9" x14ac:dyDescent="0.35">
      <c r="A86" s="2" t="s">
        <v>84</v>
      </c>
      <c r="B86" s="3"/>
      <c r="C86" s="3"/>
      <c r="D86" s="3"/>
      <c r="E86" s="3"/>
      <c r="F86" s="3"/>
      <c r="G86" s="3"/>
      <c r="H86" s="3">
        <v>-52</v>
      </c>
      <c r="I86" s="3">
        <v>15</v>
      </c>
    </row>
    <row r="87" spans="1:9" x14ac:dyDescent="0.35">
      <c r="A87" s="2" t="s">
        <v>85</v>
      </c>
      <c r="B87" s="3"/>
      <c r="C87" s="3"/>
      <c r="D87" s="3"/>
      <c r="E87" s="3"/>
      <c r="F87" s="3"/>
      <c r="G87" s="3"/>
      <c r="H87" s="3">
        <v>-197</v>
      </c>
      <c r="I87" s="3">
        <v>0</v>
      </c>
    </row>
    <row r="88" spans="1:9" x14ac:dyDescent="0.35">
      <c r="A88" s="2" t="s">
        <v>86</v>
      </c>
      <c r="B88" s="3"/>
      <c r="C88" s="3"/>
      <c r="D88" s="3"/>
      <c r="E88" s="3"/>
      <c r="F88" s="3"/>
      <c r="G88" s="3"/>
      <c r="H88" s="3">
        <v>1172</v>
      </c>
      <c r="I88" s="3">
        <v>1151</v>
      </c>
    </row>
    <row r="89" spans="1:9" x14ac:dyDescent="0.35">
      <c r="A89" s="2" t="s">
        <v>16</v>
      </c>
      <c r="B89" s="3"/>
      <c r="C89" s="3"/>
      <c r="D89" s="3"/>
      <c r="E89" s="3"/>
      <c r="F89" s="3"/>
      <c r="G89" s="3"/>
      <c r="H89" s="3">
        <v>-608</v>
      </c>
      <c r="I89" s="3">
        <v>-4014</v>
      </c>
    </row>
    <row r="90" spans="1:9" x14ac:dyDescent="0.35">
      <c r="A90" s="2" t="s">
        <v>87</v>
      </c>
      <c r="B90" s="3"/>
      <c r="C90" s="3"/>
      <c r="D90" s="3"/>
      <c r="E90" s="3"/>
      <c r="F90" s="3"/>
      <c r="G90" s="3"/>
      <c r="H90" s="3">
        <v>-1638</v>
      </c>
      <c r="I90" s="3">
        <v>-1837</v>
      </c>
    </row>
    <row r="91" spans="1:9" x14ac:dyDescent="0.35">
      <c r="A91" s="2" t="s">
        <v>88</v>
      </c>
      <c r="B91" s="3"/>
      <c r="C91" s="3"/>
      <c r="D91" s="3"/>
      <c r="E91" s="3"/>
      <c r="F91" s="3"/>
      <c r="G91" s="3"/>
      <c r="H91" s="3">
        <v>-136</v>
      </c>
      <c r="I91" s="3">
        <v>-151</v>
      </c>
    </row>
    <row r="92" spans="1:9" x14ac:dyDescent="0.35">
      <c r="A92" s="27" t="s">
        <v>89</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5">
      <c r="A93" s="2" t="s">
        <v>90</v>
      </c>
      <c r="B93" s="3"/>
      <c r="C93" s="3"/>
      <c r="D93" s="3"/>
      <c r="E93" s="3"/>
      <c r="F93" s="3"/>
      <c r="G93" s="3"/>
      <c r="H93" s="3">
        <v>143</v>
      </c>
      <c r="I93" s="3">
        <v>-143</v>
      </c>
    </row>
    <row r="94" spans="1:9" x14ac:dyDescent="0.35">
      <c r="A94" s="27" t="s">
        <v>91</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5">
      <c r="A95" t="s">
        <v>92</v>
      </c>
      <c r="B95" s="3"/>
      <c r="C95" s="3"/>
      <c r="D95" s="3"/>
      <c r="E95" s="3"/>
      <c r="F95" s="3"/>
      <c r="G95" s="3"/>
      <c r="H95" s="3">
        <v>8348</v>
      </c>
      <c r="I95" s="3">
        <f>+H96</f>
        <v>9889</v>
      </c>
    </row>
    <row r="96" spans="1:9" ht="15" thickBot="1" x14ac:dyDescent="0.4">
      <c r="A96" s="6" t="s">
        <v>93</v>
      </c>
      <c r="B96" s="7"/>
      <c r="C96" s="7"/>
      <c r="D96" s="7"/>
      <c r="E96" s="7"/>
      <c r="F96" s="7"/>
      <c r="G96" s="7"/>
      <c r="H96" s="7">
        <f>+H94+H95</f>
        <v>9889</v>
      </c>
      <c r="I96" s="7">
        <f>+I94+I95</f>
        <v>8574</v>
      </c>
    </row>
    <row r="97" spans="1:9"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5">
      <c r="A98" t="s">
        <v>94</v>
      </c>
      <c r="B98" s="3"/>
      <c r="C98" s="3"/>
      <c r="D98" s="3"/>
      <c r="E98" s="3"/>
      <c r="F98" s="3"/>
      <c r="G98" s="3"/>
      <c r="H98" s="3"/>
      <c r="I98" s="3"/>
    </row>
    <row r="99" spans="1:9" x14ac:dyDescent="0.35">
      <c r="A99" s="2" t="s">
        <v>17</v>
      </c>
      <c r="B99" s="3"/>
      <c r="C99" s="3"/>
      <c r="D99" s="3"/>
      <c r="E99" s="3"/>
      <c r="F99" s="3"/>
      <c r="G99" s="3"/>
      <c r="H99" s="3"/>
      <c r="I99" s="3"/>
    </row>
    <row r="100" spans="1:9" x14ac:dyDescent="0.35">
      <c r="A100" s="11" t="s">
        <v>95</v>
      </c>
      <c r="B100" s="3"/>
      <c r="C100" s="3"/>
      <c r="D100" s="3"/>
      <c r="E100" s="3"/>
      <c r="F100" s="3"/>
      <c r="G100" s="3"/>
      <c r="H100" s="3">
        <v>293</v>
      </c>
      <c r="I100" s="3">
        <v>290</v>
      </c>
    </row>
    <row r="101" spans="1:9" x14ac:dyDescent="0.35">
      <c r="A101" s="11" t="s">
        <v>18</v>
      </c>
      <c r="B101" s="3"/>
      <c r="C101" s="3"/>
      <c r="D101" s="3"/>
      <c r="E101" s="3"/>
      <c r="F101" s="3"/>
      <c r="G101" s="3"/>
      <c r="H101" s="3">
        <v>1177</v>
      </c>
      <c r="I101" s="3">
        <v>1231</v>
      </c>
    </row>
    <row r="102" spans="1:9" x14ac:dyDescent="0.35">
      <c r="A102" s="11" t="s">
        <v>96</v>
      </c>
      <c r="B102" s="3"/>
      <c r="C102" s="3"/>
      <c r="D102" s="3"/>
      <c r="E102" s="3"/>
      <c r="F102" s="3"/>
      <c r="G102" s="3"/>
      <c r="H102" s="3">
        <v>179</v>
      </c>
      <c r="I102" s="3">
        <v>160</v>
      </c>
    </row>
    <row r="103" spans="1:9" x14ac:dyDescent="0.35">
      <c r="A103" s="11" t="s">
        <v>97</v>
      </c>
      <c r="B103" s="3"/>
      <c r="C103" s="3"/>
      <c r="D103" s="3"/>
      <c r="E103" s="3"/>
      <c r="F103" s="3"/>
      <c r="G103" s="3"/>
      <c r="H103" s="3">
        <v>438</v>
      </c>
      <c r="I103" s="3">
        <v>480</v>
      </c>
    </row>
    <row r="105" spans="1:9" x14ac:dyDescent="0.35">
      <c r="A105" s="14" t="s">
        <v>100</v>
      </c>
      <c r="B105" s="14"/>
      <c r="C105" s="14"/>
      <c r="D105" s="14"/>
      <c r="E105" s="14"/>
      <c r="F105" s="14"/>
      <c r="G105" s="14"/>
      <c r="H105" s="14"/>
      <c r="I105" s="14"/>
    </row>
    <row r="106" spans="1:9" x14ac:dyDescent="0.35">
      <c r="A106" s="28" t="s">
        <v>110</v>
      </c>
      <c r="B106" s="3"/>
      <c r="C106" s="3"/>
      <c r="D106" s="3"/>
      <c r="E106" s="3"/>
      <c r="F106" s="3"/>
      <c r="G106" s="3"/>
      <c r="H106" s="3"/>
      <c r="I106" s="3"/>
    </row>
    <row r="107" spans="1:9" x14ac:dyDescent="0.35">
      <c r="A107" s="2" t="s">
        <v>101</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5">
      <c r="A108" s="11" t="s">
        <v>114</v>
      </c>
      <c r="H108" s="8">
        <v>11644</v>
      </c>
      <c r="I108" s="8">
        <v>12228</v>
      </c>
    </row>
    <row r="109" spans="1:9" x14ac:dyDescent="0.35">
      <c r="A109" s="11" t="s">
        <v>115</v>
      </c>
      <c r="H109" s="8">
        <v>5028</v>
      </c>
      <c r="I109" s="8">
        <v>5492</v>
      </c>
    </row>
    <row r="110" spans="1:9" x14ac:dyDescent="0.35">
      <c r="A110" s="11" t="s">
        <v>116</v>
      </c>
      <c r="H110">
        <v>507</v>
      </c>
      <c r="I110">
        <v>633</v>
      </c>
    </row>
    <row r="111" spans="1:9" x14ac:dyDescent="0.35">
      <c r="A111" s="2" t="s">
        <v>102</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5">
      <c r="A112" s="11" t="s">
        <v>114</v>
      </c>
      <c r="H112" s="8">
        <v>6970</v>
      </c>
      <c r="I112" s="8">
        <v>7388</v>
      </c>
    </row>
    <row r="113" spans="1:9" x14ac:dyDescent="0.35">
      <c r="A113" s="11" t="s">
        <v>115</v>
      </c>
      <c r="H113" s="8">
        <v>3996</v>
      </c>
      <c r="I113" s="8">
        <v>4527</v>
      </c>
    </row>
    <row r="114" spans="1:9" x14ac:dyDescent="0.35">
      <c r="A114" s="11" t="s">
        <v>116</v>
      </c>
      <c r="H114">
        <v>490</v>
      </c>
      <c r="I114">
        <v>564</v>
      </c>
    </row>
    <row r="115" spans="1:9" x14ac:dyDescent="0.35">
      <c r="A115" s="2" t="s">
        <v>103</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5">
      <c r="A116" s="11" t="s">
        <v>114</v>
      </c>
      <c r="H116" s="8">
        <v>5748</v>
      </c>
      <c r="I116" s="8">
        <v>5416</v>
      </c>
    </row>
    <row r="117" spans="1:9" x14ac:dyDescent="0.35">
      <c r="A117" s="11" t="s">
        <v>115</v>
      </c>
      <c r="H117" s="8">
        <v>2347</v>
      </c>
      <c r="I117" s="8">
        <v>1938</v>
      </c>
    </row>
    <row r="118" spans="1:9" x14ac:dyDescent="0.35">
      <c r="A118" s="11" t="s">
        <v>116</v>
      </c>
      <c r="H118">
        <v>195</v>
      </c>
      <c r="I118">
        <v>193</v>
      </c>
    </row>
    <row r="119" spans="1:9" x14ac:dyDescent="0.35">
      <c r="A119" s="2" t="s">
        <v>107</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5">
      <c r="A120" s="11" t="s">
        <v>114</v>
      </c>
      <c r="H120" s="8">
        <v>3659</v>
      </c>
      <c r="I120" s="8">
        <v>4111</v>
      </c>
    </row>
    <row r="121" spans="1:9" x14ac:dyDescent="0.35">
      <c r="A121" s="11" t="s">
        <v>115</v>
      </c>
      <c r="H121" s="8">
        <v>1494</v>
      </c>
      <c r="I121" s="8">
        <v>1610</v>
      </c>
    </row>
    <row r="122" spans="1:9" x14ac:dyDescent="0.35">
      <c r="A122" s="11" t="s">
        <v>116</v>
      </c>
      <c r="H122">
        <v>190</v>
      </c>
      <c r="I122">
        <v>234</v>
      </c>
    </row>
    <row r="123" spans="1:9" x14ac:dyDescent="0.35">
      <c r="A123" s="2" t="s">
        <v>108</v>
      </c>
      <c r="B123" s="3"/>
      <c r="C123" s="3"/>
      <c r="D123" s="3"/>
      <c r="E123" s="3"/>
      <c r="F123" s="3"/>
      <c r="G123" s="3"/>
      <c r="H123" s="3">
        <v>25</v>
      </c>
      <c r="I123" s="3">
        <v>102</v>
      </c>
    </row>
    <row r="124" spans="1:9" x14ac:dyDescent="0.35">
      <c r="A124" s="4" t="s">
        <v>104</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5">
      <c r="A125" s="2" t="s">
        <v>105</v>
      </c>
      <c r="B125" s="3"/>
      <c r="C125" s="3"/>
      <c r="D125" s="3"/>
      <c r="E125" s="3"/>
      <c r="F125" s="3"/>
      <c r="G125" s="3"/>
      <c r="H125" s="3">
        <f>+SUM(H126:H129)</f>
        <v>2205</v>
      </c>
      <c r="I125" s="3">
        <f>+SUM(I126:I129)</f>
        <v>2346</v>
      </c>
    </row>
    <row r="126" spans="1:9" x14ac:dyDescent="0.35">
      <c r="A126" s="11" t="s">
        <v>114</v>
      </c>
      <c r="B126" s="3"/>
      <c r="C126" s="3"/>
      <c r="D126" s="3"/>
      <c r="E126" s="3"/>
      <c r="F126" s="3"/>
      <c r="G126" s="3"/>
      <c r="H126" s="3">
        <v>1986</v>
      </c>
      <c r="I126" s="3">
        <v>2094</v>
      </c>
    </row>
    <row r="127" spans="1:9" x14ac:dyDescent="0.35">
      <c r="A127" s="11" t="s">
        <v>115</v>
      </c>
      <c r="B127" s="3"/>
      <c r="C127" s="3"/>
      <c r="D127" s="3"/>
      <c r="E127" s="3"/>
      <c r="F127" s="3"/>
      <c r="G127" s="3"/>
      <c r="H127" s="3">
        <v>104</v>
      </c>
      <c r="I127" s="3">
        <v>103</v>
      </c>
    </row>
    <row r="128" spans="1:9" x14ac:dyDescent="0.35">
      <c r="A128" s="11" t="s">
        <v>116</v>
      </c>
      <c r="B128" s="3"/>
      <c r="C128" s="3"/>
      <c r="D128" s="3"/>
      <c r="E128" s="3"/>
      <c r="F128" s="3"/>
      <c r="G128" s="3"/>
      <c r="H128" s="3">
        <v>29</v>
      </c>
      <c r="I128" s="3">
        <v>26</v>
      </c>
    </row>
    <row r="129" spans="1:9" x14ac:dyDescent="0.35">
      <c r="A129" s="11" t="s">
        <v>122</v>
      </c>
      <c r="B129" s="3"/>
      <c r="C129" s="3"/>
      <c r="D129" s="3"/>
      <c r="E129" s="3"/>
      <c r="F129" s="3"/>
      <c r="G129" s="3"/>
      <c r="H129" s="3">
        <v>86</v>
      </c>
      <c r="I129" s="3">
        <v>123</v>
      </c>
    </row>
    <row r="130" spans="1:9" x14ac:dyDescent="0.35">
      <c r="A130" s="2" t="s">
        <v>109</v>
      </c>
      <c r="B130" s="3"/>
      <c r="C130" s="3"/>
      <c r="D130" s="3"/>
      <c r="E130" s="3"/>
      <c r="F130" s="3"/>
      <c r="G130" s="3"/>
      <c r="H130" s="3">
        <v>40</v>
      </c>
      <c r="I130" s="3">
        <v>-72</v>
      </c>
    </row>
    <row r="131" spans="1:9" ht="15" thickBot="1" x14ac:dyDescent="0.4">
      <c r="A131" s="6" t="s">
        <v>106</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5">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9" x14ac:dyDescent="0.35">
      <c r="A133" s="1" t="s">
        <v>111</v>
      </c>
    </row>
    <row r="134" spans="1:9" x14ac:dyDescent="0.35">
      <c r="A134" s="2" t="s">
        <v>101</v>
      </c>
      <c r="B134" s="3"/>
      <c r="C134" s="3"/>
      <c r="D134" s="3"/>
      <c r="E134" s="3"/>
      <c r="F134" s="3"/>
      <c r="G134" s="3"/>
      <c r="H134" s="3">
        <v>5089</v>
      </c>
      <c r="I134" s="3">
        <v>5114</v>
      </c>
    </row>
    <row r="135" spans="1:9" x14ac:dyDescent="0.35">
      <c r="A135" s="2" t="s">
        <v>102</v>
      </c>
      <c r="B135" s="3"/>
      <c r="C135" s="3"/>
      <c r="D135" s="3"/>
      <c r="E135" s="3"/>
      <c r="F135" s="3"/>
      <c r="G135" s="3"/>
      <c r="H135" s="3">
        <v>2435</v>
      </c>
      <c r="I135" s="3">
        <v>3293</v>
      </c>
    </row>
    <row r="136" spans="1:9" x14ac:dyDescent="0.35">
      <c r="A136" s="2" t="s">
        <v>103</v>
      </c>
      <c r="B136" s="3"/>
      <c r="C136" s="3"/>
      <c r="D136" s="3"/>
      <c r="E136" s="3"/>
      <c r="F136" s="3"/>
      <c r="G136" s="3"/>
      <c r="H136" s="3">
        <v>3243</v>
      </c>
      <c r="I136" s="3">
        <v>2365</v>
      </c>
    </row>
    <row r="137" spans="1:9" x14ac:dyDescent="0.35">
      <c r="A137" s="2" t="s">
        <v>107</v>
      </c>
      <c r="B137" s="3"/>
      <c r="C137" s="3"/>
      <c r="D137" s="3"/>
      <c r="E137" s="3"/>
      <c r="F137" s="3"/>
      <c r="G137" s="3"/>
      <c r="H137" s="3">
        <v>1530</v>
      </c>
      <c r="I137" s="3">
        <v>1896</v>
      </c>
    </row>
    <row r="138" spans="1:9" x14ac:dyDescent="0.35">
      <c r="A138" s="2" t="s">
        <v>108</v>
      </c>
      <c r="B138" s="3"/>
      <c r="C138" s="3"/>
      <c r="D138" s="3"/>
      <c r="E138" s="3"/>
      <c r="F138" s="3"/>
      <c r="G138" s="3"/>
      <c r="H138" s="3">
        <v>-3656</v>
      </c>
      <c r="I138" s="3">
        <v>-4262</v>
      </c>
    </row>
    <row r="139" spans="1:9" x14ac:dyDescent="0.35">
      <c r="A139" s="4" t="s">
        <v>104</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5">
      <c r="A140" s="2" t="s">
        <v>105</v>
      </c>
      <c r="B140" s="3"/>
      <c r="C140" s="3"/>
      <c r="D140" s="3"/>
      <c r="E140" s="3"/>
      <c r="F140" s="3"/>
      <c r="G140" s="3"/>
      <c r="H140" s="3">
        <v>543</v>
      </c>
      <c r="I140" s="3">
        <v>669</v>
      </c>
    </row>
    <row r="141" spans="1:9" x14ac:dyDescent="0.35">
      <c r="A141" s="2" t="s">
        <v>109</v>
      </c>
      <c r="B141" s="3"/>
      <c r="C141" s="3"/>
      <c r="D141" s="3"/>
      <c r="E141" s="3"/>
      <c r="F141" s="3"/>
      <c r="G141" s="3"/>
      <c r="H141" s="3">
        <v>-2261</v>
      </c>
      <c r="I141" s="3">
        <v>-2219</v>
      </c>
    </row>
    <row r="142" spans="1:9" ht="15" thickBot="1" x14ac:dyDescent="0.4">
      <c r="A142" s="6" t="s">
        <v>113</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5">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5">
      <c r="A144" s="1" t="s">
        <v>118</v>
      </c>
    </row>
    <row r="145" spans="1:9" x14ac:dyDescent="0.35">
      <c r="A145" s="2" t="s">
        <v>101</v>
      </c>
      <c r="B145" s="3"/>
      <c r="C145" s="3"/>
      <c r="D145" s="3"/>
      <c r="E145" s="3"/>
      <c r="F145" s="3"/>
      <c r="G145" s="3"/>
      <c r="H145" s="3">
        <v>617</v>
      </c>
      <c r="I145" s="3">
        <v>639</v>
      </c>
    </row>
    <row r="146" spans="1:9" x14ac:dyDescent="0.35">
      <c r="A146" s="2" t="s">
        <v>102</v>
      </c>
      <c r="B146" s="3"/>
      <c r="C146" s="3"/>
      <c r="D146" s="3"/>
      <c r="E146" s="3"/>
      <c r="F146" s="3"/>
      <c r="G146" s="3"/>
      <c r="H146" s="3">
        <v>982</v>
      </c>
      <c r="I146" s="3">
        <v>920</v>
      </c>
    </row>
    <row r="147" spans="1:9" x14ac:dyDescent="0.35">
      <c r="A147" s="2" t="s">
        <v>103</v>
      </c>
      <c r="B147" s="3"/>
      <c r="C147" s="3"/>
      <c r="D147" s="3"/>
      <c r="E147" s="3"/>
      <c r="F147" s="3"/>
      <c r="G147" s="3"/>
      <c r="H147" s="3">
        <v>288</v>
      </c>
      <c r="I147" s="3">
        <v>303</v>
      </c>
    </row>
    <row r="148" spans="1:9" x14ac:dyDescent="0.35">
      <c r="A148" s="2" t="s">
        <v>119</v>
      </c>
      <c r="B148" s="3"/>
      <c r="C148" s="3"/>
      <c r="D148" s="3"/>
      <c r="E148" s="3"/>
      <c r="F148" s="3"/>
      <c r="G148" s="3"/>
      <c r="H148" s="3">
        <v>304</v>
      </c>
      <c r="I148" s="3">
        <v>274</v>
      </c>
    </row>
    <row r="149" spans="1:9" x14ac:dyDescent="0.35">
      <c r="A149" s="2" t="s">
        <v>108</v>
      </c>
      <c r="B149" s="3"/>
      <c r="C149" s="3"/>
      <c r="D149" s="3"/>
      <c r="E149" s="3"/>
      <c r="F149" s="3"/>
      <c r="G149" s="3"/>
      <c r="H149" s="3">
        <v>780</v>
      </c>
      <c r="I149" s="3">
        <v>789</v>
      </c>
    </row>
    <row r="150" spans="1:9" x14ac:dyDescent="0.35">
      <c r="A150" s="4" t="s">
        <v>120</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5">
      <c r="A151" s="2" t="s">
        <v>105</v>
      </c>
      <c r="B151" s="3"/>
      <c r="C151" s="3"/>
      <c r="D151" s="3"/>
      <c r="E151" s="3"/>
      <c r="F151" s="3"/>
      <c r="G151" s="3"/>
      <c r="H151" s="3">
        <v>63</v>
      </c>
      <c r="I151" s="3">
        <v>49</v>
      </c>
    </row>
    <row r="152" spans="1:9" x14ac:dyDescent="0.35">
      <c r="A152" s="2" t="s">
        <v>109</v>
      </c>
      <c r="B152" s="3"/>
      <c r="C152" s="3"/>
      <c r="D152" s="3"/>
      <c r="E152" s="3"/>
      <c r="F152" s="3"/>
      <c r="G152" s="3"/>
      <c r="H152" s="3">
        <v>1870</v>
      </c>
      <c r="I152" s="3">
        <v>1817</v>
      </c>
    </row>
    <row r="153" spans="1:9" ht="15" thickBot="1" x14ac:dyDescent="0.4">
      <c r="A153" s="6" t="s">
        <v>121</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5">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5">
      <c r="A155" s="1" t="s">
        <v>123</v>
      </c>
    </row>
    <row r="156" spans="1:9" x14ac:dyDescent="0.35">
      <c r="A156" s="2" t="s">
        <v>101</v>
      </c>
      <c r="B156" s="3"/>
      <c r="C156" s="3"/>
      <c r="D156" s="3"/>
      <c r="E156" s="3"/>
      <c r="F156" s="3"/>
      <c r="G156" s="3"/>
      <c r="H156" s="3">
        <v>98</v>
      </c>
      <c r="I156" s="3">
        <v>146</v>
      </c>
    </row>
    <row r="157" spans="1:9" x14ac:dyDescent="0.35">
      <c r="A157" s="2" t="s">
        <v>102</v>
      </c>
      <c r="B157" s="3"/>
      <c r="C157" s="3"/>
      <c r="D157" s="3"/>
      <c r="E157" s="3"/>
      <c r="F157" s="3"/>
      <c r="G157" s="3"/>
      <c r="H157" s="3">
        <v>153</v>
      </c>
      <c r="I157" s="3">
        <v>197</v>
      </c>
    </row>
    <row r="158" spans="1:9" x14ac:dyDescent="0.35">
      <c r="A158" s="2" t="s">
        <v>103</v>
      </c>
      <c r="B158" s="3"/>
      <c r="C158" s="3"/>
      <c r="D158" s="3"/>
      <c r="E158" s="3"/>
      <c r="F158" s="3"/>
      <c r="G158" s="3"/>
      <c r="H158" s="3">
        <v>94</v>
      </c>
      <c r="I158" s="3">
        <v>78</v>
      </c>
    </row>
    <row r="159" spans="1:9" x14ac:dyDescent="0.35">
      <c r="A159" s="2" t="s">
        <v>119</v>
      </c>
      <c r="B159" s="3"/>
      <c r="C159" s="3"/>
      <c r="D159" s="3"/>
      <c r="E159" s="3"/>
      <c r="F159" s="3"/>
      <c r="G159" s="3"/>
      <c r="H159" s="3">
        <v>54</v>
      </c>
      <c r="I159" s="3">
        <v>56</v>
      </c>
    </row>
    <row r="160" spans="1:9" x14ac:dyDescent="0.35">
      <c r="A160" s="2" t="s">
        <v>108</v>
      </c>
      <c r="B160" s="3"/>
      <c r="C160" s="3"/>
      <c r="D160" s="3"/>
      <c r="E160" s="3"/>
      <c r="F160" s="3"/>
      <c r="G160" s="3"/>
      <c r="H160" s="3">
        <v>278</v>
      </c>
      <c r="I160" s="3">
        <v>222</v>
      </c>
    </row>
    <row r="161" spans="1:9" x14ac:dyDescent="0.35">
      <c r="A161" s="4" t="s">
        <v>120</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5">
      <c r="A162" s="2" t="s">
        <v>105</v>
      </c>
      <c r="B162" s="3"/>
      <c r="C162" s="3"/>
      <c r="D162" s="3"/>
      <c r="E162" s="3"/>
      <c r="F162" s="3"/>
      <c r="G162" s="3"/>
      <c r="H162" s="3">
        <v>7</v>
      </c>
      <c r="I162" s="3">
        <v>9</v>
      </c>
    </row>
    <row r="163" spans="1:9" x14ac:dyDescent="0.35">
      <c r="A163" s="2" t="s">
        <v>109</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4">
      <c r="A164" s="6" t="s">
        <v>124</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5">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5">
      <c r="A166" s="1" t="s">
        <v>125</v>
      </c>
    </row>
    <row r="167" spans="1:9" x14ac:dyDescent="0.35">
      <c r="A167" s="2" t="s">
        <v>101</v>
      </c>
      <c r="B167" s="3"/>
      <c r="C167" s="3"/>
      <c r="D167" s="3"/>
      <c r="E167" s="3"/>
      <c r="F167" s="3"/>
      <c r="G167" s="3"/>
      <c r="H167" s="3">
        <v>130</v>
      </c>
      <c r="I167" s="3">
        <v>124</v>
      </c>
    </row>
    <row r="168" spans="1:9" x14ac:dyDescent="0.35">
      <c r="A168" s="2" t="s">
        <v>102</v>
      </c>
      <c r="B168" s="3"/>
      <c r="C168" s="3"/>
      <c r="D168" s="3"/>
      <c r="E168" s="3"/>
      <c r="F168" s="3"/>
      <c r="G168" s="3"/>
      <c r="H168" s="3">
        <v>136</v>
      </c>
      <c r="I168" s="3">
        <v>134</v>
      </c>
    </row>
    <row r="169" spans="1:9" x14ac:dyDescent="0.35">
      <c r="A169" s="2" t="s">
        <v>103</v>
      </c>
      <c r="B169" s="3"/>
      <c r="C169" s="3"/>
      <c r="D169" s="3"/>
      <c r="E169" s="3"/>
      <c r="F169" s="3"/>
      <c r="G169" s="3"/>
      <c r="H169" s="3">
        <v>46</v>
      </c>
      <c r="I169" s="3">
        <v>41</v>
      </c>
    </row>
    <row r="170" spans="1:9" x14ac:dyDescent="0.35">
      <c r="A170" s="2" t="s">
        <v>107</v>
      </c>
      <c r="B170" s="3"/>
      <c r="C170" s="3"/>
      <c r="D170" s="3"/>
      <c r="E170" s="3"/>
      <c r="F170" s="3"/>
      <c r="G170" s="3"/>
      <c r="H170" s="3">
        <v>43</v>
      </c>
      <c r="I170" s="3">
        <v>42</v>
      </c>
    </row>
    <row r="171" spans="1:9" x14ac:dyDescent="0.35">
      <c r="A171" s="2" t="s">
        <v>108</v>
      </c>
      <c r="B171" s="3"/>
      <c r="C171" s="3"/>
      <c r="D171" s="3"/>
      <c r="E171" s="3"/>
      <c r="F171" s="3"/>
      <c r="G171" s="3"/>
      <c r="H171" s="3">
        <v>222</v>
      </c>
      <c r="I171" s="3">
        <v>220</v>
      </c>
    </row>
    <row r="172" spans="1:9" x14ac:dyDescent="0.35">
      <c r="A172" s="4" t="s">
        <v>120</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5">
      <c r="A173" s="2" t="s">
        <v>105</v>
      </c>
      <c r="B173" s="3"/>
      <c r="C173" s="3"/>
      <c r="D173" s="3"/>
      <c r="E173" s="3"/>
      <c r="F173" s="3"/>
      <c r="G173" s="3"/>
      <c r="H173" s="3">
        <v>26</v>
      </c>
      <c r="I173" s="3">
        <v>22</v>
      </c>
    </row>
    <row r="174" spans="1:9" x14ac:dyDescent="0.35">
      <c r="A174" s="2" t="s">
        <v>109</v>
      </c>
      <c r="B174" s="3"/>
      <c r="C174" s="3"/>
      <c r="D174" s="3"/>
      <c r="E174" s="3"/>
      <c r="F174" s="3"/>
      <c r="G174" s="3"/>
      <c r="H174" s="3">
        <v>141</v>
      </c>
      <c r="I174" s="3">
        <v>134</v>
      </c>
    </row>
    <row r="175" spans="1:9" ht="15" thickBot="1" x14ac:dyDescent="0.4">
      <c r="A175" s="6" t="s">
        <v>126</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5">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5">
      <c r="A177" s="14" t="s">
        <v>127</v>
      </c>
      <c r="B177" s="14"/>
      <c r="C177" s="14"/>
      <c r="D177" s="14"/>
      <c r="E177" s="14"/>
      <c r="F177" s="14"/>
      <c r="G177" s="14"/>
      <c r="H177" s="14"/>
      <c r="I177" s="14"/>
    </row>
    <row r="178" spans="1:9" x14ac:dyDescent="0.35">
      <c r="A178" s="28" t="s">
        <v>128</v>
      </c>
    </row>
    <row r="179" spans="1:9" x14ac:dyDescent="0.35">
      <c r="A179" s="33" t="s">
        <v>101</v>
      </c>
      <c r="B179" s="34"/>
      <c r="C179" s="34"/>
      <c r="D179" s="34"/>
      <c r="E179" s="34"/>
      <c r="F179" s="34"/>
      <c r="G179" s="34"/>
      <c r="H179" s="34"/>
      <c r="I179" s="34">
        <v>7.0000000000000007E-2</v>
      </c>
    </row>
    <row r="180" spans="1:9" x14ac:dyDescent="0.35">
      <c r="A180" s="31" t="s">
        <v>114</v>
      </c>
      <c r="B180" s="30"/>
      <c r="C180" s="30"/>
      <c r="D180" s="30"/>
      <c r="E180" s="30"/>
      <c r="F180" s="30"/>
      <c r="G180" s="30"/>
      <c r="H180" s="30"/>
      <c r="I180" s="30">
        <v>0.05</v>
      </c>
    </row>
    <row r="181" spans="1:9" x14ac:dyDescent="0.35">
      <c r="A181" s="31" t="s">
        <v>115</v>
      </c>
      <c r="B181" s="30"/>
      <c r="C181" s="30"/>
      <c r="D181" s="30"/>
      <c r="E181" s="30"/>
      <c r="F181" s="30"/>
      <c r="G181" s="30"/>
      <c r="H181" s="30"/>
      <c r="I181" s="30">
        <v>0.09</v>
      </c>
    </row>
    <row r="182" spans="1:9" x14ac:dyDescent="0.35">
      <c r="A182" s="31" t="s">
        <v>116</v>
      </c>
      <c r="B182" s="30"/>
      <c r="C182" s="30"/>
      <c r="D182" s="30"/>
      <c r="E182" s="30"/>
      <c r="F182" s="30"/>
      <c r="G182" s="30"/>
      <c r="H182" s="30"/>
      <c r="I182" s="30">
        <v>0.25</v>
      </c>
    </row>
    <row r="183" spans="1:9" x14ac:dyDescent="0.35">
      <c r="A183" s="33" t="s">
        <v>102</v>
      </c>
      <c r="B183" s="34"/>
      <c r="C183" s="34"/>
      <c r="D183" s="34"/>
      <c r="E183" s="34"/>
      <c r="F183" s="34"/>
      <c r="G183" s="34"/>
      <c r="H183" s="34"/>
      <c r="I183" s="34">
        <v>0.12</v>
      </c>
    </row>
    <row r="184" spans="1:9" x14ac:dyDescent="0.35">
      <c r="A184" s="31" t="s">
        <v>114</v>
      </c>
      <c r="B184" s="30"/>
      <c r="C184" s="30"/>
      <c r="D184" s="30"/>
      <c r="E184" s="30"/>
      <c r="F184" s="30"/>
      <c r="G184" s="30"/>
      <c r="H184" s="30"/>
      <c r="I184" s="30">
        <v>0.09</v>
      </c>
    </row>
    <row r="185" spans="1:9" x14ac:dyDescent="0.35">
      <c r="A185" s="31" t="s">
        <v>115</v>
      </c>
      <c r="B185" s="30"/>
      <c r="C185" s="30"/>
      <c r="D185" s="30"/>
      <c r="E185" s="30"/>
      <c r="F185" s="30"/>
      <c r="G185" s="30"/>
      <c r="H185" s="30"/>
      <c r="I185" s="30">
        <v>0.16</v>
      </c>
    </row>
    <row r="186" spans="1:9" x14ac:dyDescent="0.35">
      <c r="A186" s="31" t="s">
        <v>116</v>
      </c>
      <c r="B186" s="30"/>
      <c r="C186" s="30"/>
      <c r="D186" s="30"/>
      <c r="E186" s="30"/>
      <c r="F186" s="30"/>
      <c r="G186" s="30"/>
      <c r="H186" s="30"/>
      <c r="I186" s="30">
        <v>0.17</v>
      </c>
    </row>
    <row r="187" spans="1:9" x14ac:dyDescent="0.35">
      <c r="A187" s="33" t="s">
        <v>103</v>
      </c>
      <c r="B187" s="34"/>
      <c r="C187" s="34"/>
      <c r="D187" s="34"/>
      <c r="E187" s="34"/>
      <c r="F187" s="34"/>
      <c r="G187" s="34"/>
      <c r="H187" s="34"/>
      <c r="I187" s="34">
        <v>-0.13</v>
      </c>
    </row>
    <row r="188" spans="1:9" x14ac:dyDescent="0.35">
      <c r="A188" s="31" t="s">
        <v>114</v>
      </c>
      <c r="B188" s="30"/>
      <c r="C188" s="30"/>
      <c r="D188" s="30"/>
      <c r="E188" s="30"/>
      <c r="F188" s="30"/>
      <c r="G188" s="30"/>
      <c r="H188" s="30"/>
      <c r="I188" s="30">
        <v>-0.1</v>
      </c>
    </row>
    <row r="189" spans="1:9" x14ac:dyDescent="0.35">
      <c r="A189" s="31" t="s">
        <v>115</v>
      </c>
      <c r="B189" s="30"/>
      <c r="C189" s="30"/>
      <c r="D189" s="30"/>
      <c r="E189" s="30"/>
      <c r="F189" s="30"/>
      <c r="G189" s="30"/>
      <c r="H189" s="30"/>
      <c r="I189" s="30">
        <v>-0.21</v>
      </c>
    </row>
    <row r="190" spans="1:9" x14ac:dyDescent="0.35">
      <c r="A190" s="31" t="s">
        <v>116</v>
      </c>
      <c r="B190" s="30"/>
      <c r="C190" s="30"/>
      <c r="D190" s="30"/>
      <c r="E190" s="30"/>
      <c r="F190" s="30"/>
      <c r="G190" s="30"/>
      <c r="H190" s="30"/>
      <c r="I190" s="30">
        <v>-0.06</v>
      </c>
    </row>
    <row r="191" spans="1:9" x14ac:dyDescent="0.35">
      <c r="A191" s="33" t="s">
        <v>107</v>
      </c>
      <c r="B191" s="34"/>
      <c r="C191" s="34"/>
      <c r="D191" s="34"/>
      <c r="E191" s="34"/>
      <c r="F191" s="34"/>
      <c r="G191" s="34"/>
      <c r="H191" s="34"/>
      <c r="I191" s="34">
        <v>0.16</v>
      </c>
    </row>
    <row r="192" spans="1:9" x14ac:dyDescent="0.35">
      <c r="A192" s="31" t="s">
        <v>114</v>
      </c>
      <c r="B192" s="30"/>
      <c r="C192" s="30"/>
      <c r="D192" s="30"/>
      <c r="E192" s="30"/>
      <c r="F192" s="30"/>
      <c r="G192" s="30"/>
      <c r="H192" s="30"/>
      <c r="I192" s="30">
        <v>0.17</v>
      </c>
    </row>
    <row r="193" spans="1:9" x14ac:dyDescent="0.35">
      <c r="A193" s="31" t="s">
        <v>115</v>
      </c>
      <c r="B193" s="30"/>
      <c r="C193" s="30"/>
      <c r="D193" s="30"/>
      <c r="E193" s="30"/>
      <c r="F193" s="30"/>
      <c r="G193" s="30"/>
      <c r="H193" s="30"/>
      <c r="I193" s="30">
        <v>0.12</v>
      </c>
    </row>
    <row r="194" spans="1:9" x14ac:dyDescent="0.35">
      <c r="A194" s="31" t="s">
        <v>116</v>
      </c>
      <c r="B194" s="30"/>
      <c r="C194" s="30"/>
      <c r="D194" s="30"/>
      <c r="E194" s="30"/>
      <c r="F194" s="30"/>
      <c r="G194" s="30"/>
      <c r="H194" s="30"/>
      <c r="I194" s="30">
        <v>0.28000000000000003</v>
      </c>
    </row>
    <row r="195" spans="1:9" x14ac:dyDescent="0.35">
      <c r="A195" s="33" t="s">
        <v>108</v>
      </c>
      <c r="B195" s="34"/>
      <c r="C195" s="34"/>
      <c r="D195" s="34"/>
      <c r="E195" s="34"/>
      <c r="F195" s="34"/>
      <c r="G195" s="34"/>
      <c r="H195" s="34"/>
      <c r="I195" s="34">
        <v>3.02</v>
      </c>
    </row>
    <row r="196" spans="1:9" x14ac:dyDescent="0.35">
      <c r="A196" s="35" t="s">
        <v>104</v>
      </c>
      <c r="B196" s="37"/>
      <c r="C196" s="37"/>
      <c r="D196" s="37"/>
      <c r="E196" s="37"/>
      <c r="F196" s="37"/>
      <c r="G196" s="37"/>
      <c r="H196" s="37"/>
      <c r="I196" s="37">
        <v>0.06</v>
      </c>
    </row>
    <row r="197" spans="1:9" x14ac:dyDescent="0.35">
      <c r="A197" s="33" t="s">
        <v>105</v>
      </c>
      <c r="B197" s="34"/>
      <c r="C197" s="34"/>
      <c r="D197" s="34"/>
      <c r="E197" s="34"/>
      <c r="F197" s="34"/>
      <c r="G197" s="34"/>
      <c r="H197" s="34"/>
      <c r="I197" s="34">
        <v>7.0000000000000007E-2</v>
      </c>
    </row>
    <row r="198" spans="1:9" x14ac:dyDescent="0.35">
      <c r="A198" s="31" t="s">
        <v>114</v>
      </c>
      <c r="B198" s="30"/>
      <c r="C198" s="30"/>
      <c r="D198" s="30"/>
      <c r="E198" s="30"/>
      <c r="F198" s="30"/>
      <c r="G198" s="30"/>
      <c r="H198" s="30"/>
      <c r="I198" s="30">
        <v>0.06</v>
      </c>
    </row>
    <row r="199" spans="1:9" x14ac:dyDescent="0.35">
      <c r="A199" s="31" t="s">
        <v>115</v>
      </c>
      <c r="B199" s="30"/>
      <c r="C199" s="30"/>
      <c r="D199" s="30"/>
      <c r="E199" s="30"/>
      <c r="F199" s="30"/>
      <c r="G199" s="30"/>
      <c r="H199" s="30"/>
      <c r="I199" s="30">
        <v>-0.03</v>
      </c>
    </row>
    <row r="200" spans="1:9" x14ac:dyDescent="0.35">
      <c r="A200" s="31" t="s">
        <v>116</v>
      </c>
      <c r="B200" s="30"/>
      <c r="C200" s="30"/>
      <c r="D200" s="30"/>
      <c r="E200" s="30"/>
      <c r="F200" s="30"/>
      <c r="G200" s="30"/>
      <c r="H200" s="30"/>
      <c r="I200" s="30">
        <v>-0.16</v>
      </c>
    </row>
    <row r="201" spans="1:9" x14ac:dyDescent="0.35">
      <c r="A201" s="31" t="s">
        <v>122</v>
      </c>
      <c r="B201" s="30"/>
      <c r="C201" s="30"/>
      <c r="D201" s="30"/>
      <c r="E201" s="30"/>
      <c r="F201" s="30"/>
      <c r="G201" s="30"/>
      <c r="H201" s="30"/>
      <c r="I201" s="30">
        <v>0.42</v>
      </c>
    </row>
    <row r="202" spans="1:9" x14ac:dyDescent="0.35">
      <c r="A202" s="29" t="s">
        <v>109</v>
      </c>
      <c r="B202" s="30"/>
      <c r="C202" s="30"/>
      <c r="D202" s="30"/>
      <c r="E202" s="30"/>
      <c r="F202" s="30"/>
      <c r="G202" s="30"/>
      <c r="H202" s="30"/>
      <c r="I202" s="30">
        <v>0</v>
      </c>
    </row>
    <row r="203" spans="1:9" ht="15" thickBot="1" x14ac:dyDescent="0.4">
      <c r="A203" s="32" t="s">
        <v>106</v>
      </c>
      <c r="B203" s="36"/>
      <c r="C203" s="36"/>
      <c r="D203" s="36"/>
      <c r="E203" s="36"/>
      <c r="F203" s="36"/>
      <c r="G203" s="36"/>
      <c r="H203" s="36"/>
      <c r="I203" s="36">
        <v>0.06</v>
      </c>
    </row>
    <row r="204"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
  <sheetViews>
    <sheetView tabSelected="1" workbookViewId="0">
      <selection activeCell="O40" sqref="O40"/>
    </sheetView>
  </sheetViews>
  <sheetFormatPr defaultRowHeight="14.5" x14ac:dyDescent="0.35"/>
  <cols>
    <col min="1" max="1" width="48.81640625" customWidth="1"/>
    <col min="2" max="14" width="11.81640625" customWidth="1"/>
  </cols>
  <sheetData>
    <row r="1" spans="1:15"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5">
      <c r="A2" s="40" t="s">
        <v>129</v>
      </c>
      <c r="B2" s="40"/>
      <c r="C2" s="40"/>
      <c r="D2" s="40"/>
      <c r="E2" s="40"/>
      <c r="F2" s="40"/>
      <c r="G2" s="40"/>
      <c r="H2" s="40"/>
      <c r="I2" s="40"/>
      <c r="J2" s="39"/>
      <c r="K2" s="39"/>
      <c r="L2" s="39"/>
      <c r="M2" s="39"/>
      <c r="N2" s="39"/>
    </row>
    <row r="3" spans="1:15" x14ac:dyDescent="0.35">
      <c r="A3" s="41" t="s">
        <v>140</v>
      </c>
      <c r="B3">
        <f>'Historicals (2)'!B134</f>
        <v>30601</v>
      </c>
      <c r="C3">
        <f>'Historicals (2)'!C134</f>
        <v>32376</v>
      </c>
      <c r="D3">
        <f>'Historicals (2)'!D134</f>
        <v>34350</v>
      </c>
      <c r="E3">
        <f>'Historicals (2)'!E134</f>
        <v>36397</v>
      </c>
      <c r="F3">
        <f>'Historicals (2)'!F134</f>
        <v>39117</v>
      </c>
      <c r="G3">
        <f>'Historicals (2)'!G134</f>
        <v>37403</v>
      </c>
      <c r="H3">
        <f>'Historicals (2)'!H134</f>
        <v>44538</v>
      </c>
      <c r="I3">
        <f>'Historicals (2)'!I134</f>
        <v>46710</v>
      </c>
      <c r="J3" s="54">
        <f>FORECAST(J1,B3:I3,B1:I1)</f>
        <v>47621.428571428172</v>
      </c>
      <c r="K3" s="54">
        <f t="shared" ref="K3:O3" si="2">FORECAST(K1,C3:J3,C1:J1)</f>
        <v>50058.357142857276</v>
      </c>
      <c r="L3" s="54">
        <f t="shared" si="2"/>
        <v>52524.061224489473</v>
      </c>
      <c r="M3" s="54">
        <f t="shared" si="2"/>
        <v>55033.079081632197</v>
      </c>
      <c r="N3" s="54">
        <f t="shared" si="2"/>
        <v>57580.456450436264</v>
      </c>
      <c r="O3" s="54"/>
    </row>
    <row r="4" spans="1:15" x14ac:dyDescent="0.35">
      <c r="A4" s="42" t="s">
        <v>130</v>
      </c>
      <c r="B4" s="53">
        <f>(C3-B3)/(B3)*100/100</f>
        <v>5.8004640371229696E-2</v>
      </c>
      <c r="C4" s="53">
        <f t="shared" ref="C4:I4" si="3">(D3-C3)/(C3)*100/100</f>
        <v>6.0971089696071165E-2</v>
      </c>
      <c r="D4" s="53">
        <f t="shared" si="3"/>
        <v>5.9592430858806403E-2</v>
      </c>
      <c r="E4" s="53">
        <f t="shared" si="3"/>
        <v>7.4731433909388134E-2</v>
      </c>
      <c r="F4" s="53">
        <f t="shared" si="3"/>
        <v>-4.3817266150267146E-2</v>
      </c>
      <c r="G4" s="53">
        <f t="shared" si="3"/>
        <v>0.1907600994572628</v>
      </c>
      <c r="H4" s="53">
        <f t="shared" si="3"/>
        <v>4.8767344739323724E-2</v>
      </c>
      <c r="I4" s="53">
        <f t="shared" si="3"/>
        <v>1.9512493500924263E-2</v>
      </c>
      <c r="J4" s="53">
        <f t="shared" ref="J4" si="4">(K3-J3)/(J3)*100/100</f>
        <v>5.1172941352943951E-2</v>
      </c>
      <c r="K4" s="53">
        <f t="shared" ref="K4" si="5">(L3-K3)/(K3)*100/100</f>
        <v>4.925659215294529E-2</v>
      </c>
      <c r="L4" s="53">
        <f t="shared" ref="L4" si="6">(M3-L3)/(L3)*100/100</f>
        <v>4.7768923397204642E-2</v>
      </c>
      <c r="M4" s="53">
        <f t="shared" ref="M4" si="7">(N3-M3)/(M3)*100/100</f>
        <v>4.6288112737167895E-2</v>
      </c>
      <c r="N4" s="53">
        <f t="shared" ref="N4" si="8">(O3-N3)/(N3)*100/100</f>
        <v>-1</v>
      </c>
    </row>
    <row r="5" spans="1:15" x14ac:dyDescent="0.35">
      <c r="A5" s="41" t="s">
        <v>131</v>
      </c>
      <c r="B5">
        <f>SUM(B8+B11)</f>
        <v>4839</v>
      </c>
      <c r="C5">
        <f t="shared" ref="C5:I5" si="9">SUM(C8+C11)</f>
        <v>5291</v>
      </c>
      <c r="D5">
        <f t="shared" si="9"/>
        <v>5651</v>
      </c>
      <c r="E5">
        <f t="shared" si="9"/>
        <v>5126</v>
      </c>
      <c r="F5">
        <f t="shared" si="9"/>
        <v>5555</v>
      </c>
      <c r="G5">
        <f t="shared" si="9"/>
        <v>3697</v>
      </c>
      <c r="H5">
        <f t="shared" si="9"/>
        <v>7667</v>
      </c>
      <c r="I5">
        <f t="shared" si="9"/>
        <v>7573</v>
      </c>
      <c r="J5" s="54">
        <f>FORECAST(J1,B5:I5,B1:I1)</f>
        <v>7045.5</v>
      </c>
      <c r="K5" s="54">
        <f t="shared" ref="K5:N5" si="10">FORECAST(K1,C5:J5,C1:J1)</f>
        <v>7432.285714285681</v>
      </c>
      <c r="L5" s="54">
        <f t="shared" si="10"/>
        <v>7937.4821428570431</v>
      </c>
      <c r="M5" s="54">
        <f t="shared" si="10"/>
        <v>8594.4247448978713</v>
      </c>
      <c r="N5" s="54">
        <f t="shared" si="10"/>
        <v>9147.358418367221</v>
      </c>
    </row>
    <row r="6" spans="1:15" x14ac:dyDescent="0.35">
      <c r="A6" s="42" t="s">
        <v>130</v>
      </c>
      <c r="B6" s="53">
        <f>(C5-B5)/(B5)*100/100</f>
        <v>9.340772886960115E-2</v>
      </c>
      <c r="C6" s="53">
        <f t="shared" ref="C6:I6" si="11">(D5-C5)/(C5)*100/100</f>
        <v>6.8040068040068041E-2</v>
      </c>
      <c r="D6" s="53">
        <f t="shared" si="11"/>
        <v>-9.2903910812245624E-2</v>
      </c>
      <c r="E6" s="53">
        <f t="shared" si="11"/>
        <v>8.3690987124463517E-2</v>
      </c>
      <c r="F6" s="53">
        <f t="shared" si="11"/>
        <v>-0.33447344734473444</v>
      </c>
      <c r="G6" s="53">
        <f t="shared" si="11"/>
        <v>1.0738436570192047</v>
      </c>
      <c r="H6" s="53">
        <f t="shared" si="11"/>
        <v>-1.2260336507108387E-2</v>
      </c>
      <c r="I6" s="53">
        <f t="shared" si="11"/>
        <v>-6.9655354549055859E-2</v>
      </c>
      <c r="J6" s="53">
        <f t="shared" ref="J6" si="12">(K5-J5)/(J5)*100/100</f>
        <v>5.4898263329171956E-2</v>
      </c>
      <c r="K6" s="53">
        <f t="shared" ref="K6" si="13">(L5-K5)/(K5)*100/100</f>
        <v>6.7973224925989895E-2</v>
      </c>
      <c r="L6" s="53">
        <f t="shared" ref="L6" si="14">(M5-L5)/(L5)*100/100</f>
        <v>8.2764608501451842E-2</v>
      </c>
      <c r="M6" s="53">
        <f t="shared" ref="M6" si="15">(N5-M5)/(M5)*100/100</f>
        <v>6.4336321496980001E-2</v>
      </c>
      <c r="N6" s="53">
        <f t="shared" ref="N6" si="16">(O5-N5)/(N5)*100/100</f>
        <v>-1</v>
      </c>
    </row>
    <row r="7" spans="1:15" x14ac:dyDescent="0.35">
      <c r="A7" s="42" t="s">
        <v>132</v>
      </c>
      <c r="B7" s="53">
        <f>B5/B3</f>
        <v>0.15813208718669325</v>
      </c>
      <c r="C7" s="53">
        <f t="shared" ref="C7:J7" si="17">C5/C3</f>
        <v>0.16342352359772672</v>
      </c>
      <c r="D7" s="53">
        <f t="shared" si="17"/>
        <v>0.16451237263464338</v>
      </c>
      <c r="E7" s="53">
        <f t="shared" si="17"/>
        <v>0.14083578316894249</v>
      </c>
      <c r="F7" s="53">
        <f t="shared" si="17"/>
        <v>0.14200986783240024</v>
      </c>
      <c r="G7" s="53">
        <f t="shared" si="17"/>
        <v>9.8842338849824879E-2</v>
      </c>
      <c r="H7" s="53">
        <f t="shared" si="17"/>
        <v>0.17214513449189456</v>
      </c>
      <c r="I7" s="53">
        <f t="shared" si="17"/>
        <v>0.16212802397773496</v>
      </c>
      <c r="J7" s="53">
        <f t="shared" ref="J7:N7" si="18">J5/J3</f>
        <v>0.14794810259487148</v>
      </c>
      <c r="K7" s="53">
        <f t="shared" si="18"/>
        <v>0.14847242575451117</v>
      </c>
      <c r="L7" s="53">
        <f t="shared" si="18"/>
        <v>0.15112087599113858</v>
      </c>
      <c r="M7" s="53">
        <f t="shared" si="18"/>
        <v>0.15616834253721304</v>
      </c>
      <c r="N7" s="53">
        <f t="shared" si="18"/>
        <v>0.15886220746167626</v>
      </c>
    </row>
    <row r="8" spans="1:15" x14ac:dyDescent="0.35">
      <c r="A8" s="41" t="s">
        <v>133</v>
      </c>
      <c r="B8">
        <f>'Historicals (2)'!B187</f>
        <v>606</v>
      </c>
      <c r="C8">
        <f>'Historicals (2)'!C187</f>
        <v>649</v>
      </c>
      <c r="D8">
        <f>'Historicals (2)'!D187</f>
        <v>706</v>
      </c>
      <c r="E8">
        <f>'Historicals (2)'!E187</f>
        <v>747</v>
      </c>
      <c r="F8">
        <f>'Historicals (2)'!F187</f>
        <v>705</v>
      </c>
      <c r="G8">
        <f>'Historicals (2)'!G187</f>
        <v>721</v>
      </c>
      <c r="H8">
        <f>'Historicals (2)'!H187</f>
        <v>744</v>
      </c>
      <c r="I8">
        <f>'Historicals (2)'!I187</f>
        <v>717</v>
      </c>
      <c r="J8" s="54">
        <f>FORECAST(J1,B8:I8,B1:I1)</f>
        <v>766.6071428571413</v>
      </c>
      <c r="K8" s="54">
        <f t="shared" ref="K8:N8" si="19">FORECAST(K1,C8:J8,C1:J1)</f>
        <v>766.87499999999636</v>
      </c>
      <c r="L8" s="54">
        <f t="shared" si="19"/>
        <v>765.42602040816018</v>
      </c>
      <c r="M8" s="54">
        <f t="shared" si="19"/>
        <v>770.98022959183254</v>
      </c>
      <c r="N8" s="54">
        <f t="shared" si="19"/>
        <v>787.58732689504177</v>
      </c>
    </row>
    <row r="9" spans="1:15" x14ac:dyDescent="0.35">
      <c r="A9" s="42" t="s">
        <v>130</v>
      </c>
      <c r="B9" s="53">
        <f>(C8-B8)/(B8)*100/100</f>
        <v>7.0957095709570955E-2</v>
      </c>
      <c r="C9" s="53">
        <f t="shared" ref="C9:I9" si="20">(D8-C8)/(C8)*100/100</f>
        <v>8.7827426810477671E-2</v>
      </c>
      <c r="D9" s="53">
        <f t="shared" si="20"/>
        <v>5.8073654390934842E-2</v>
      </c>
      <c r="E9" s="53">
        <f t="shared" si="20"/>
        <v>-5.6224899598393573E-2</v>
      </c>
      <c r="F9" s="53">
        <f t="shared" si="20"/>
        <v>2.2695035460992909E-2</v>
      </c>
      <c r="G9" s="53">
        <f t="shared" si="20"/>
        <v>3.1900138696255201E-2</v>
      </c>
      <c r="H9" s="53">
        <f t="shared" si="20"/>
        <v>-3.6290322580645164E-2</v>
      </c>
      <c r="I9" s="53">
        <f t="shared" si="20"/>
        <v>6.9187089061563872E-2</v>
      </c>
      <c r="J9" s="53">
        <f t="shared" ref="J9" si="21">(K8-J8)/(J8)*100/100</f>
        <v>3.4940600978065726E-4</v>
      </c>
      <c r="K9" s="53">
        <f t="shared" ref="K9" si="22">(L8-K8)/(K8)*100/100</f>
        <v>-1.8894599404546827E-3</v>
      </c>
      <c r="L9" s="53">
        <f t="shared" ref="L9" si="23">(M8-L8)/(L8)*100/100</f>
        <v>7.2563631697686436E-3</v>
      </c>
      <c r="M9" s="53">
        <f t="shared" ref="M9" si="24">(N8-M8)/(M8)*100/100</f>
        <v>2.1540237564848134E-2</v>
      </c>
      <c r="N9" s="53">
        <f t="shared" ref="N9" si="25">(O8-N8)/(N8)*100/100</f>
        <v>-1</v>
      </c>
    </row>
    <row r="10" spans="1:15" x14ac:dyDescent="0.35">
      <c r="A10" s="42" t="s">
        <v>134</v>
      </c>
      <c r="B10" s="53">
        <f>(B8/B3)</f>
        <v>1.9803274402797295E-2</v>
      </c>
      <c r="C10" s="53">
        <f t="shared" ref="C10:I10" si="26">(C8/C3)</f>
        <v>2.0045712873733631E-2</v>
      </c>
      <c r="D10" s="53">
        <f t="shared" si="26"/>
        <v>2.0553129548762736E-2</v>
      </c>
      <c r="E10" s="53">
        <f t="shared" si="26"/>
        <v>2.0523669533203285E-2</v>
      </c>
      <c r="F10" s="53">
        <f t="shared" si="26"/>
        <v>1.8022854513382928E-2</v>
      </c>
      <c r="G10" s="53">
        <f t="shared" si="26"/>
        <v>1.9276528620698875E-2</v>
      </c>
      <c r="H10" s="53">
        <f t="shared" si="26"/>
        <v>1.6704836319547355E-2</v>
      </c>
      <c r="I10" s="53">
        <f t="shared" si="26"/>
        <v>1.5350032113037893E-2</v>
      </c>
      <c r="J10" s="53">
        <f t="shared" ref="J10:N10" si="27">(J8/J3)</f>
        <v>1.6097945102744964E-2</v>
      </c>
      <c r="K10" s="53">
        <f t="shared" si="27"/>
        <v>1.531961981515848E-2</v>
      </c>
      <c r="L10" s="53">
        <f t="shared" si="27"/>
        <v>1.4572864370420741E-2</v>
      </c>
      <c r="M10" s="53">
        <f t="shared" si="27"/>
        <v>1.4009396574889345E-2</v>
      </c>
      <c r="N10" s="53">
        <f t="shared" si="27"/>
        <v>1.3678032017217094E-2</v>
      </c>
    </row>
    <row r="11" spans="1:15" x14ac:dyDescent="0.35">
      <c r="A11" s="41" t="s">
        <v>135</v>
      </c>
      <c r="B11">
        <f>'Historicals (2)'!B145</f>
        <v>4233</v>
      </c>
      <c r="C11">
        <f>'Historicals (2)'!C145</f>
        <v>4642</v>
      </c>
      <c r="D11">
        <f>'Historicals (2)'!D145</f>
        <v>4945</v>
      </c>
      <c r="E11">
        <f>'Historicals (2)'!E145</f>
        <v>4379</v>
      </c>
      <c r="F11">
        <f>'Historicals (2)'!F145</f>
        <v>4850</v>
      </c>
      <c r="G11">
        <f>'Historicals (2)'!G145</f>
        <v>2976</v>
      </c>
      <c r="H11">
        <f>'Historicals (2)'!H145</f>
        <v>6923</v>
      </c>
      <c r="I11">
        <f>'Historicals (2)'!I145</f>
        <v>6856</v>
      </c>
      <c r="J11" s="54">
        <f>FORECAST(J1,B11:I11,B1:I1)</f>
        <v>6278.8928571428405</v>
      </c>
      <c r="K11" s="54">
        <f t="shared" ref="K11:N11" si="28">FORECAST(K1,C11:J11,C1:J1)</f>
        <v>6665.410714285681</v>
      </c>
      <c r="L11" s="54">
        <f t="shared" si="28"/>
        <v>7172.0561224489938</v>
      </c>
      <c r="M11" s="54">
        <f t="shared" si="28"/>
        <v>7823.4445153061533</v>
      </c>
      <c r="N11" s="54">
        <f t="shared" si="28"/>
        <v>8359.7710914723575</v>
      </c>
    </row>
    <row r="12" spans="1:15" x14ac:dyDescent="0.35">
      <c r="A12" s="42" t="s">
        <v>130</v>
      </c>
      <c r="B12" s="53">
        <f>(C11-B11)/(B11)*100/100</f>
        <v>9.6621781242617513E-2</v>
      </c>
      <c r="C12" s="53">
        <f t="shared" ref="C12:I12" si="29">(D11-C11)/(C11)*100/100</f>
        <v>6.527358897027144E-2</v>
      </c>
      <c r="D12" s="53">
        <f t="shared" si="29"/>
        <v>-0.11445904954499495</v>
      </c>
      <c r="E12" s="53">
        <f t="shared" si="29"/>
        <v>0.10755880337976707</v>
      </c>
      <c r="F12" s="53">
        <f t="shared" si="29"/>
        <v>-0.38639175257731961</v>
      </c>
      <c r="G12" s="53">
        <f t="shared" si="29"/>
        <v>1.32627688172043</v>
      </c>
      <c r="H12" s="53">
        <f t="shared" si="29"/>
        <v>-9.6778853098367767E-3</v>
      </c>
      <c r="I12" s="53">
        <f t="shared" si="29"/>
        <v>-8.4175487581265973E-2</v>
      </c>
      <c r="J12" s="53">
        <f t="shared" ref="J12" si="30">(K11-J11)/(J11)*100/100</f>
        <v>6.1558281999212566E-2</v>
      </c>
      <c r="K12" s="53">
        <f t="shared" ref="K12" si="31">(L11-K11)/(K11)*100/100</f>
        <v>7.601113117867471E-2</v>
      </c>
      <c r="L12" s="53">
        <f t="shared" ref="L12" si="32">(M11-L11)/(L11)*100/100</f>
        <v>9.0823103129139243E-2</v>
      </c>
      <c r="M12" s="53">
        <f t="shared" ref="M12" si="33">(N11-M11)/(M11)*100/100</f>
        <v>6.8553764919903212E-2</v>
      </c>
      <c r="N12" s="53">
        <f t="shared" ref="N12" si="34">(O11-N11)/(N11)*100/100</f>
        <v>-1</v>
      </c>
    </row>
    <row r="13" spans="1:15" x14ac:dyDescent="0.35">
      <c r="A13" s="42" t="s">
        <v>132</v>
      </c>
      <c r="B13" s="53">
        <f>B11/B3</f>
        <v>0.13832881278389594</v>
      </c>
      <c r="C13" s="53">
        <f t="shared" ref="C13:I13" si="35">C11/C3</f>
        <v>0.14337781072399308</v>
      </c>
      <c r="D13" s="53">
        <f t="shared" si="35"/>
        <v>0.14395924308588065</v>
      </c>
      <c r="E13" s="53">
        <f t="shared" si="35"/>
        <v>0.12031211363573921</v>
      </c>
      <c r="F13" s="53">
        <f t="shared" si="35"/>
        <v>0.12398701331901731</v>
      </c>
      <c r="G13" s="53">
        <f t="shared" si="35"/>
        <v>7.9565810229126011E-2</v>
      </c>
      <c r="H13" s="53">
        <f t="shared" si="35"/>
        <v>0.1554402981723472</v>
      </c>
      <c r="I13" s="53">
        <f t="shared" si="35"/>
        <v>0.14677799186469706</v>
      </c>
      <c r="J13" s="53">
        <f t="shared" ref="J13:N13" si="36">J11/J3</f>
        <v>0.13185015749212614</v>
      </c>
      <c r="K13" s="53">
        <f t="shared" si="36"/>
        <v>0.13315280593935261</v>
      </c>
      <c r="L13" s="53">
        <f t="shared" si="36"/>
        <v>0.13654801162071994</v>
      </c>
      <c r="M13" s="53">
        <f t="shared" si="36"/>
        <v>0.14215894596232578</v>
      </c>
      <c r="N13" s="53">
        <f t="shared" si="36"/>
        <v>0.14518417544446227</v>
      </c>
    </row>
    <row r="14" spans="1:15" x14ac:dyDescent="0.35">
      <c r="A14" s="41" t="s">
        <v>136</v>
      </c>
      <c r="B14">
        <f>'Historicals (2)'!B173</f>
        <v>-3</v>
      </c>
      <c r="C14">
        <f>'Historicals (2)'!C173</f>
        <v>-10</v>
      </c>
      <c r="D14">
        <f>'Historicals (2)'!D173</f>
        <v>-13</v>
      </c>
      <c r="E14">
        <f>'Historicals (2)'!E173</f>
        <v>-3</v>
      </c>
      <c r="F14">
        <f>'Historicals (2)'!F173</f>
        <v>0</v>
      </c>
      <c r="G14">
        <f>'Historicals (2)'!G173</f>
        <v>0</v>
      </c>
      <c r="H14">
        <f>'Historicals (2)'!H173</f>
        <v>0</v>
      </c>
      <c r="I14">
        <f>'Historicals (2)'!I173</f>
        <v>0</v>
      </c>
      <c r="J14" s="54">
        <f>FORECAST(J1,B14:I14,B1:I1)</f>
        <v>2.4285714285715585</v>
      </c>
      <c r="K14" s="54">
        <f t="shared" ref="K14:N14" si="37">FORECAST(K1,C14:J14,C1:J1)</f>
        <v>5.6785714285715585</v>
      </c>
      <c r="L14" s="54">
        <f t="shared" si="37"/>
        <v>7.4719387755103526</v>
      </c>
      <c r="M14" s="54">
        <f t="shared" si="37"/>
        <v>7.4107142857146755</v>
      </c>
      <c r="N14" s="54">
        <f t="shared" si="37"/>
        <v>8.6968841107873232</v>
      </c>
    </row>
    <row r="15" spans="1:15" x14ac:dyDescent="0.35">
      <c r="A15" s="42" t="s">
        <v>130</v>
      </c>
      <c r="B15" s="53">
        <f>(C14-B14)/(B14)*100/100</f>
        <v>2.3333333333333335</v>
      </c>
      <c r="C15" s="53">
        <f t="shared" ref="C15:I15" si="38">(D14-C14)/(C14)*100/100</f>
        <v>0.3</v>
      </c>
      <c r="D15" s="53">
        <f t="shared" si="38"/>
        <v>-0.76923076923076938</v>
      </c>
      <c r="E15" s="53">
        <f t="shared" si="38"/>
        <v>-1</v>
      </c>
      <c r="F15" s="53" t="e">
        <f t="shared" si="38"/>
        <v>#DIV/0!</v>
      </c>
      <c r="G15" s="53" t="e">
        <f t="shared" si="38"/>
        <v>#DIV/0!</v>
      </c>
      <c r="H15" s="53" t="e">
        <f t="shared" si="38"/>
        <v>#DIV/0!</v>
      </c>
      <c r="I15" s="53" t="e">
        <f t="shared" si="38"/>
        <v>#DIV/0!</v>
      </c>
      <c r="J15" s="53">
        <f t="shared" ref="J15" si="39">(K14-J14)/(J14)*100/100</f>
        <v>1.3382352941175752</v>
      </c>
      <c r="K15" s="53">
        <f t="shared" ref="K15" si="40">(L14-K14)/(K14)*100/100</f>
        <v>0.31581311769990622</v>
      </c>
      <c r="L15" s="53">
        <f t="shared" ref="L15" si="41">(M14-L14)/(L14)*100/100</f>
        <v>-8.1939228405274612E-3</v>
      </c>
      <c r="M15" s="53">
        <f t="shared" ref="M15" si="42">(N14-M14)/(M14)*100/100</f>
        <v>0.1735554462748542</v>
      </c>
      <c r="N15" s="53">
        <f t="shared" ref="N15" si="43">(O14-N14)/(N14)*100/100</f>
        <v>-1</v>
      </c>
    </row>
    <row r="16" spans="1:15" x14ac:dyDescent="0.35">
      <c r="A16" s="42" t="s">
        <v>134</v>
      </c>
      <c r="B16" s="53">
        <f>(B14/B3)</f>
        <v>-9.8036011895036112E-5</v>
      </c>
      <c r="C16" s="53">
        <f t="shared" ref="C16:H16" si="44">(C14/C3)</f>
        <v>-3.0887076847047198E-4</v>
      </c>
      <c r="D16" s="53">
        <f t="shared" si="44"/>
        <v>-3.7845705967976711E-4</v>
      </c>
      <c r="E16" s="53">
        <f t="shared" si="44"/>
        <v>-8.2424375635354563E-5</v>
      </c>
      <c r="F16" s="53">
        <f t="shared" si="44"/>
        <v>0</v>
      </c>
      <c r="G16" s="53">
        <f t="shared" si="44"/>
        <v>0</v>
      </c>
      <c r="H16" s="53">
        <f t="shared" si="44"/>
        <v>0</v>
      </c>
      <c r="I16" s="53">
        <f>(I14/I3)</f>
        <v>0</v>
      </c>
      <c r="J16" s="53">
        <f t="shared" ref="J16:N16" si="45">(J14/J3)</f>
        <v>5.0997450127496779E-5</v>
      </c>
      <c r="K16" s="53">
        <f t="shared" si="45"/>
        <v>1.1343902901899013E-4</v>
      </c>
      <c r="L16" s="53">
        <f t="shared" si="45"/>
        <v>1.4225744547008757E-4</v>
      </c>
      <c r="M16" s="53">
        <f t="shared" si="45"/>
        <v>1.3465927055838806E-4</v>
      </c>
      <c r="N16" s="53">
        <f t="shared" si="45"/>
        <v>1.5103881849692129E-4</v>
      </c>
    </row>
    <row r="17" spans="1:14" x14ac:dyDescent="0.35">
      <c r="A17" s="43" t="str">
        <f>+Historicals!A107</f>
        <v>North America</v>
      </c>
      <c r="B17" s="43"/>
      <c r="C17" s="43"/>
      <c r="D17" s="43"/>
      <c r="E17" s="43"/>
      <c r="F17" s="43"/>
      <c r="G17" s="43"/>
      <c r="H17" s="43"/>
      <c r="I17" s="43"/>
      <c r="J17" s="39"/>
      <c r="K17" s="39"/>
      <c r="L17" s="39"/>
      <c r="M17" s="39"/>
      <c r="N17" s="39"/>
    </row>
    <row r="18" spans="1:14" x14ac:dyDescent="0.35">
      <c r="A18" s="9" t="s">
        <v>137</v>
      </c>
      <c r="B18" s="9">
        <f>+'Historicals (2)'!B110</f>
        <v>13740</v>
      </c>
      <c r="C18" s="9">
        <f>+'Historicals (2)'!C110</f>
        <v>14764</v>
      </c>
      <c r="D18" s="9">
        <f>+'Historicals (2)'!D110</f>
        <v>15216</v>
      </c>
      <c r="E18" s="9">
        <f>+'Historicals (2)'!E110</f>
        <v>14855</v>
      </c>
      <c r="F18" s="9">
        <f>+'Historicals (2)'!F110</f>
        <v>15902</v>
      </c>
      <c r="G18" s="9">
        <f>+'Historicals (2)'!G110</f>
        <v>14484</v>
      </c>
      <c r="H18" s="9">
        <f>+Historicals!H107</f>
        <v>17179</v>
      </c>
      <c r="I18" s="9">
        <f>+Historicals!I107</f>
        <v>18353</v>
      </c>
      <c r="J18" s="54">
        <f>FORECAST(J1,B18:I18,B1:I1)</f>
        <v>17876.821428571362</v>
      </c>
      <c r="K18" s="54">
        <f t="shared" ref="K18:N18" si="46">FORECAST(K1,C18:J18,C1:J1)</f>
        <v>18383.839285714319</v>
      </c>
      <c r="L18" s="54">
        <f t="shared" si="46"/>
        <v>19066.849489795975</v>
      </c>
      <c r="M18" s="54">
        <f t="shared" si="46"/>
        <v>19864.953443877632</v>
      </c>
      <c r="N18" s="54">
        <f t="shared" si="46"/>
        <v>20520.589786807774</v>
      </c>
    </row>
    <row r="19" spans="1:14" x14ac:dyDescent="0.35">
      <c r="A19" s="44" t="s">
        <v>130</v>
      </c>
      <c r="B19" s="47" t="str">
        <f t="shared" ref="B19:H19" si="47">+IFERROR(B18/A18-1,"nm")</f>
        <v>nm</v>
      </c>
      <c r="C19" s="47">
        <f t="shared" si="47"/>
        <v>7.4526928675400228E-2</v>
      </c>
      <c r="D19" s="47">
        <f t="shared" si="47"/>
        <v>3.0615009482525046E-2</v>
      </c>
      <c r="E19" s="47">
        <f t="shared" si="47"/>
        <v>-2.372502628811779E-2</v>
      </c>
      <c r="F19" s="47">
        <f t="shared" si="47"/>
        <v>7.0481319421070276E-2</v>
      </c>
      <c r="G19" s="47">
        <f t="shared" si="47"/>
        <v>-8.9171173437303519E-2</v>
      </c>
      <c r="H19" s="47">
        <f t="shared" si="47"/>
        <v>0.18606738470035911</v>
      </c>
      <c r="I19" s="47">
        <f>+IFERROR(I18/H18-1,"nm")</f>
        <v>6.8339251411607238E-2</v>
      </c>
      <c r="J19" s="47">
        <f t="shared" ref="J19:N19" si="48">+IFERROR(J18/I18-1,"nm")</f>
        <v>-2.5945544130585585E-2</v>
      </c>
      <c r="K19" s="47">
        <f t="shared" si="48"/>
        <v>2.8361745356622725E-2</v>
      </c>
      <c r="L19" s="47">
        <f t="shared" si="48"/>
        <v>3.7152751036743981E-2</v>
      </c>
      <c r="M19" s="47">
        <f t="shared" si="48"/>
        <v>4.1858197627708593E-2</v>
      </c>
      <c r="N19" s="47">
        <f t="shared" si="48"/>
        <v>3.3004675534852979E-2</v>
      </c>
    </row>
    <row r="20" spans="1:14" x14ac:dyDescent="0.35">
      <c r="A20" s="45" t="s">
        <v>114</v>
      </c>
      <c r="B20" s="3">
        <f>+'Historicals (2)'!B111</f>
        <v>8506</v>
      </c>
      <c r="C20" s="3">
        <f>+'Historicals (2)'!C111</f>
        <v>9299</v>
      </c>
      <c r="D20" s="3">
        <f>+'Historicals (2)'!D111</f>
        <v>9684</v>
      </c>
      <c r="E20" s="3">
        <f>+'Historicals (2)'!E111</f>
        <v>9322</v>
      </c>
      <c r="F20" s="3">
        <f>+'Historicals (2)'!F111</f>
        <v>10045</v>
      </c>
      <c r="G20" s="3">
        <f>+'Historicals (2)'!G111</f>
        <v>9329</v>
      </c>
      <c r="H20" s="3">
        <f>+Historicals!H108</f>
        <v>11644</v>
      </c>
      <c r="I20" s="3">
        <f>+Historicals!I108</f>
        <v>12228</v>
      </c>
      <c r="J20" s="54">
        <f>FORECAST(J1,B20:I20,B1:I1)</f>
        <v>12012.678571428522</v>
      </c>
      <c r="K20" s="54">
        <f t="shared" ref="K20:N20" si="49">FORECAST(K1,C20:J20,C1:J1)</f>
        <v>12479.339285714203</v>
      </c>
      <c r="L20" s="54">
        <f t="shared" si="49"/>
        <v>13086.829081632663</v>
      </c>
      <c r="M20" s="54">
        <f t="shared" si="49"/>
        <v>13794.813137755264</v>
      </c>
      <c r="N20" s="54">
        <f t="shared" si="49"/>
        <v>14362.91467747814</v>
      </c>
    </row>
    <row r="21" spans="1:14" x14ac:dyDescent="0.35">
      <c r="A21" s="44" t="s">
        <v>130</v>
      </c>
      <c r="B21" s="47" t="str">
        <f t="shared" ref="B21" si="50">+IFERROR(B20/A20-1,"nm")</f>
        <v>nm</v>
      </c>
      <c r="C21" s="47">
        <f t="shared" ref="C21" si="51">+IFERROR(C20/B20-1,"nm")</f>
        <v>9.3228309428638578E-2</v>
      </c>
      <c r="D21" s="47">
        <f t="shared" ref="D21" si="52">+IFERROR(D20/C20-1,"nm")</f>
        <v>4.1402301322722934E-2</v>
      </c>
      <c r="E21" s="47">
        <f t="shared" ref="E21" si="53">+IFERROR(E20/D20-1,"nm")</f>
        <v>-3.7381247418422192E-2</v>
      </c>
      <c r="F21" s="47">
        <f t="shared" ref="F21" si="54">+IFERROR(F20/E20-1,"nm")</f>
        <v>7.755846384895948E-2</v>
      </c>
      <c r="G21" s="47">
        <f t="shared" ref="G21" si="55">+IFERROR(G20/F20-1,"nm")</f>
        <v>-7.1279243404678949E-2</v>
      </c>
      <c r="H21" s="47">
        <f t="shared" ref="H21" si="56">+IFERROR(H20/G20-1,"nm")</f>
        <v>0.24815092721620746</v>
      </c>
      <c r="I21" s="47">
        <f>+IFERROR(I20/H20-1,"nm")</f>
        <v>5.0154586052902683E-2</v>
      </c>
      <c r="J21" s="47">
        <f t="shared" ref="J21:N21" si="57">+IFERROR(J20/I20-1,"nm")</f>
        <v>-1.7608883592695301E-2</v>
      </c>
      <c r="K21" s="47">
        <f t="shared" si="57"/>
        <v>3.8847348783277003E-2</v>
      </c>
      <c r="L21" s="47">
        <f t="shared" si="57"/>
        <v>4.8679644171057079E-2</v>
      </c>
      <c r="M21" s="47">
        <f t="shared" si="57"/>
        <v>5.409897628419813E-2</v>
      </c>
      <c r="N21" s="47">
        <f t="shared" si="57"/>
        <v>4.1182256986724175E-2</v>
      </c>
    </row>
    <row r="22" spans="1:14" x14ac:dyDescent="0.35">
      <c r="A22" s="44" t="s">
        <v>138</v>
      </c>
      <c r="B22" s="47">
        <f>+Historicals!B180</f>
        <v>0</v>
      </c>
      <c r="C22" s="47">
        <f>+Historicals!C180</f>
        <v>0</v>
      </c>
      <c r="D22" s="47">
        <f>+Historicals!D180</f>
        <v>0</v>
      </c>
      <c r="E22" s="47">
        <f>+Historicals!E180</f>
        <v>0</v>
      </c>
      <c r="F22" s="47">
        <f>+Historicals!F180</f>
        <v>0</v>
      </c>
      <c r="G22" s="47">
        <f>+Historicals!G180</f>
        <v>0</v>
      </c>
      <c r="H22" s="47">
        <f>+Historicals!H180</f>
        <v>0</v>
      </c>
      <c r="I22" s="47">
        <f>+Historicals!I180</f>
        <v>0.05</v>
      </c>
      <c r="J22" s="47">
        <f>+Historicals!J180</f>
        <v>0</v>
      </c>
      <c r="K22" s="47">
        <f>+Historicals!K180</f>
        <v>0</v>
      </c>
      <c r="L22" s="47">
        <f>+Historicals!L180</f>
        <v>0</v>
      </c>
      <c r="M22" s="47">
        <f>+Historicals!M180</f>
        <v>0</v>
      </c>
      <c r="N22" s="47">
        <f>+Historicals!N180</f>
        <v>0</v>
      </c>
    </row>
    <row r="23" spans="1:14" x14ac:dyDescent="0.35">
      <c r="A23" s="44" t="s">
        <v>139</v>
      </c>
      <c r="B23" s="47" t="str">
        <f t="shared" ref="B23:H23" si="58">+IFERROR(B21-B22,"nm")</f>
        <v>nm</v>
      </c>
      <c r="C23" s="47">
        <f t="shared" si="58"/>
        <v>9.3228309428638578E-2</v>
      </c>
      <c r="D23" s="47">
        <f t="shared" si="58"/>
        <v>4.1402301322722934E-2</v>
      </c>
      <c r="E23" s="47">
        <f t="shared" si="58"/>
        <v>-3.7381247418422192E-2</v>
      </c>
      <c r="F23" s="47">
        <f t="shared" si="58"/>
        <v>7.755846384895948E-2</v>
      </c>
      <c r="G23" s="47">
        <f t="shared" si="58"/>
        <v>-7.1279243404678949E-2</v>
      </c>
      <c r="H23" s="47">
        <f t="shared" si="58"/>
        <v>0.24815092721620746</v>
      </c>
      <c r="I23" s="47">
        <f>+IFERROR(I21-I22,"nm")</f>
        <v>1.5458605290268046E-4</v>
      </c>
      <c r="J23" s="47">
        <f t="shared" ref="J23:N23" si="59">+IFERROR(J21-J22,"nm")</f>
        <v>-1.7608883592695301E-2</v>
      </c>
      <c r="K23" s="47">
        <f t="shared" si="59"/>
        <v>3.8847348783277003E-2</v>
      </c>
      <c r="L23" s="47">
        <f t="shared" si="59"/>
        <v>4.8679644171057079E-2</v>
      </c>
      <c r="M23" s="47">
        <f t="shared" si="59"/>
        <v>5.409897628419813E-2</v>
      </c>
      <c r="N23" s="47">
        <f t="shared" si="59"/>
        <v>4.1182256986724175E-2</v>
      </c>
    </row>
    <row r="24" spans="1:14" x14ac:dyDescent="0.35">
      <c r="A24" s="45" t="s">
        <v>115</v>
      </c>
      <c r="B24" s="3">
        <f>+'Historicals (2)'!B112</f>
        <v>4410</v>
      </c>
      <c r="C24" s="3">
        <f>+'Historicals (2)'!C112</f>
        <v>4746</v>
      </c>
      <c r="D24" s="3">
        <f>+'Historicals (2)'!D112</f>
        <v>4886</v>
      </c>
      <c r="E24" s="3">
        <f>+'Historicals (2)'!E112</f>
        <v>4938</v>
      </c>
      <c r="F24" s="3">
        <f>+'Historicals (2)'!F112</f>
        <v>5260</v>
      </c>
      <c r="G24" s="3">
        <f>+'Historicals (2)'!G112</f>
        <v>4639</v>
      </c>
      <c r="H24" s="3">
        <f>+Historicals!H109</f>
        <v>5028</v>
      </c>
      <c r="I24" s="3">
        <f>+Historicals!I109</f>
        <v>5492</v>
      </c>
      <c r="J24" s="54">
        <f>FORECAST(J1,B24:I24,B1:I1)</f>
        <v>5383.7142857142899</v>
      </c>
      <c r="K24" s="54">
        <f t="shared" ref="K24:N24" si="60">FORECAST(K1,C24:J24,C1:J1)</f>
        <v>5429.25</v>
      </c>
      <c r="L24" s="54">
        <f t="shared" si="60"/>
        <v>5513.2270408163313</v>
      </c>
      <c r="M24" s="54">
        <f t="shared" si="60"/>
        <v>5615.9872448979877</v>
      </c>
      <c r="N24" s="54">
        <f t="shared" si="60"/>
        <v>5721.4960823615256</v>
      </c>
    </row>
    <row r="25" spans="1:14" x14ac:dyDescent="0.35">
      <c r="A25" s="44" t="s">
        <v>130</v>
      </c>
      <c r="B25" s="47" t="str">
        <f t="shared" ref="B25" si="61">+IFERROR(B24/A24-1,"nm")</f>
        <v>nm</v>
      </c>
      <c r="C25" s="47">
        <f t="shared" ref="C25" si="62">+IFERROR(C24/B24-1,"nm")</f>
        <v>7.6190476190476142E-2</v>
      </c>
      <c r="D25" s="47">
        <f t="shared" ref="D25" si="63">+IFERROR(D24/C24-1,"nm")</f>
        <v>2.9498525073746285E-2</v>
      </c>
      <c r="E25" s="47">
        <f t="shared" ref="E25" si="64">+IFERROR(E24/D24-1,"nm")</f>
        <v>1.0642652476463343E-2</v>
      </c>
      <c r="F25" s="47">
        <f t="shared" ref="F25" si="65">+IFERROR(F24/E24-1,"nm")</f>
        <v>6.5208586472256025E-2</v>
      </c>
      <c r="G25" s="47">
        <f t="shared" ref="G25" si="66">+IFERROR(G24/F24-1,"nm")</f>
        <v>-0.11806083650190113</v>
      </c>
      <c r="H25" s="47">
        <f t="shared" ref="H25" si="67">+IFERROR(H24/G24-1,"nm")</f>
        <v>8.3854278939426541E-2</v>
      </c>
      <c r="I25" s="47">
        <f>+IFERROR(I24/H24-1,"nm")</f>
        <v>9.2283214001591007E-2</v>
      </c>
      <c r="J25" s="47">
        <f t="shared" ref="J25:N25" si="68">+IFERROR(J24/I24-1,"nm")</f>
        <v>-1.9716990947871493E-2</v>
      </c>
      <c r="K25" s="47">
        <f t="shared" si="68"/>
        <v>8.4580480815148462E-3</v>
      </c>
      <c r="L25" s="47">
        <f t="shared" si="68"/>
        <v>1.5467521447038113E-2</v>
      </c>
      <c r="M25" s="47">
        <f t="shared" si="68"/>
        <v>1.8638848594640933E-2</v>
      </c>
      <c r="N25" s="47">
        <f t="shared" si="68"/>
        <v>1.8787228827734648E-2</v>
      </c>
    </row>
    <row r="26" spans="1:14" x14ac:dyDescent="0.35">
      <c r="A26" s="44" t="s">
        <v>138</v>
      </c>
      <c r="B26" s="47">
        <f>+Historicals!B184</f>
        <v>0</v>
      </c>
      <c r="C26" s="47">
        <f>+Historicals!C184</f>
        <v>0</v>
      </c>
      <c r="D26" s="47">
        <f>+Historicals!D184</f>
        <v>0</v>
      </c>
      <c r="E26" s="47">
        <f>+Historicals!E184</f>
        <v>0</v>
      </c>
      <c r="F26" s="47">
        <f>+Historicals!F184</f>
        <v>0</v>
      </c>
      <c r="G26" s="47">
        <f>+Historicals!G184</f>
        <v>0</v>
      </c>
      <c r="H26" s="47">
        <f>+Historicals!H184</f>
        <v>0</v>
      </c>
      <c r="I26" s="47">
        <f>+Historicals!I184</f>
        <v>0.09</v>
      </c>
      <c r="J26" s="47">
        <f>+Historicals!J184</f>
        <v>0</v>
      </c>
      <c r="K26" s="47">
        <f>+Historicals!K184</f>
        <v>0</v>
      </c>
      <c r="L26" s="47">
        <f>+Historicals!L184</f>
        <v>0</v>
      </c>
      <c r="M26" s="47">
        <f>+Historicals!M184</f>
        <v>0</v>
      </c>
      <c r="N26" s="47">
        <f>+Historicals!N184</f>
        <v>0</v>
      </c>
    </row>
    <row r="27" spans="1:14" x14ac:dyDescent="0.35">
      <c r="A27" s="44" t="s">
        <v>139</v>
      </c>
      <c r="B27" s="47" t="str">
        <f t="shared" ref="B27" si="69">+IFERROR(B25-B26,"nm")</f>
        <v>nm</v>
      </c>
      <c r="C27" s="47">
        <f t="shared" ref="C27" si="70">+IFERROR(C25-C26,"nm")</f>
        <v>7.6190476190476142E-2</v>
      </c>
      <c r="D27" s="47">
        <f t="shared" ref="D27" si="71">+IFERROR(D25-D26,"nm")</f>
        <v>2.9498525073746285E-2</v>
      </c>
      <c r="E27" s="47">
        <f t="shared" ref="E27" si="72">+IFERROR(E25-E26,"nm")</f>
        <v>1.0642652476463343E-2</v>
      </c>
      <c r="F27" s="47">
        <f t="shared" ref="F27" si="73">+IFERROR(F25-F26,"nm")</f>
        <v>6.5208586472256025E-2</v>
      </c>
      <c r="G27" s="47">
        <f t="shared" ref="G27" si="74">+IFERROR(G25-G26,"nm")</f>
        <v>-0.11806083650190113</v>
      </c>
      <c r="H27" s="47">
        <f t="shared" ref="H27" si="75">+IFERROR(H25-H26,"nm")</f>
        <v>8.3854278939426541E-2</v>
      </c>
      <c r="I27" s="47">
        <f>+IFERROR(I25-I26,"nm")</f>
        <v>2.2832140015910107E-3</v>
      </c>
      <c r="J27" s="47">
        <f t="shared" ref="J27:N27" si="76">+IFERROR(J25-J26,"nm")</f>
        <v>-1.9716990947871493E-2</v>
      </c>
      <c r="K27" s="47">
        <f t="shared" si="76"/>
        <v>8.4580480815148462E-3</v>
      </c>
      <c r="L27" s="47">
        <f t="shared" si="76"/>
        <v>1.5467521447038113E-2</v>
      </c>
      <c r="M27" s="47">
        <f t="shared" si="76"/>
        <v>1.8638848594640933E-2</v>
      </c>
      <c r="N27" s="47">
        <f t="shared" si="76"/>
        <v>1.8787228827734648E-2</v>
      </c>
    </row>
    <row r="28" spans="1:14" x14ac:dyDescent="0.35">
      <c r="A28" s="45" t="s">
        <v>116</v>
      </c>
      <c r="B28" s="3">
        <f>+'Historicals (2)'!B113</f>
        <v>824</v>
      </c>
      <c r="C28" s="3">
        <f>+'Historicals (2)'!C113</f>
        <v>719</v>
      </c>
      <c r="D28" s="3">
        <f>+'Historicals (2)'!D113</f>
        <v>646</v>
      </c>
      <c r="E28" s="3">
        <f>+'Historicals (2)'!E113</f>
        <v>595</v>
      </c>
      <c r="F28" s="3">
        <f>+'Historicals (2)'!F113</f>
        <v>597</v>
      </c>
      <c r="G28" s="3">
        <f>+'Historicals (2)'!G113</f>
        <v>516</v>
      </c>
      <c r="H28" s="3">
        <f>+Historicals!H110</f>
        <v>507</v>
      </c>
      <c r="I28" s="3">
        <f>+Historicals!I110</f>
        <v>633</v>
      </c>
      <c r="J28" s="54">
        <f>FORECAST(J1,B28:I28,B1:I1)</f>
        <v>480.42857142857974</v>
      </c>
      <c r="K28" s="54">
        <f t="shared" ref="K28:N28" si="77">FORECAST(K1,C28:J28,C1:J1)</f>
        <v>475.25</v>
      </c>
      <c r="L28" s="54">
        <f t="shared" si="77"/>
        <v>466.79336734694516</v>
      </c>
      <c r="M28" s="54">
        <f t="shared" si="77"/>
        <v>454.15306122449692</v>
      </c>
      <c r="N28" s="54">
        <f t="shared" si="77"/>
        <v>436.17902696793317</v>
      </c>
    </row>
    <row r="29" spans="1:14" x14ac:dyDescent="0.35">
      <c r="A29" s="44" t="s">
        <v>130</v>
      </c>
      <c r="B29" s="47" t="str">
        <f t="shared" ref="B29" si="78">+IFERROR(B28/A28-1,"nm")</f>
        <v>nm</v>
      </c>
      <c r="C29" s="47">
        <f t="shared" ref="C29" si="79">+IFERROR(C28/B28-1,"nm")</f>
        <v>-0.12742718446601942</v>
      </c>
      <c r="D29" s="47">
        <f t="shared" ref="D29" si="80">+IFERROR(D28/C28-1,"nm")</f>
        <v>-0.10152990264255912</v>
      </c>
      <c r="E29" s="47">
        <f t="shared" ref="E29" si="81">+IFERROR(E28/D28-1,"nm")</f>
        <v>-7.8947368421052655E-2</v>
      </c>
      <c r="F29" s="47">
        <f t="shared" ref="F29" si="82">+IFERROR(F28/E28-1,"nm")</f>
        <v>3.3613445378151141E-3</v>
      </c>
      <c r="G29" s="47">
        <f t="shared" ref="G29" si="83">+IFERROR(G28/F28-1,"nm")</f>
        <v>-0.13567839195979903</v>
      </c>
      <c r="H29" s="47">
        <f t="shared" ref="H29" si="84">+IFERROR(H28/G28-1,"nm")</f>
        <v>-1.744186046511631E-2</v>
      </c>
      <c r="I29" s="47">
        <f>+IFERROR(I28/H28-1,"nm")</f>
        <v>0.24852071005917153</v>
      </c>
      <c r="J29" s="47">
        <f t="shared" ref="J29:N29" si="85">+IFERROR(J28/I28-1,"nm")</f>
        <v>-0.24102911306701458</v>
      </c>
      <c r="K29" s="47">
        <f t="shared" si="85"/>
        <v>-1.0779066309859475E-2</v>
      </c>
      <c r="L29" s="47">
        <f t="shared" si="85"/>
        <v>-1.7794071863345251E-2</v>
      </c>
      <c r="M29" s="47">
        <f t="shared" si="85"/>
        <v>-2.7079018269454802E-2</v>
      </c>
      <c r="N29" s="47">
        <f t="shared" si="85"/>
        <v>-3.9577040850725109E-2</v>
      </c>
    </row>
    <row r="30" spans="1:14" x14ac:dyDescent="0.35">
      <c r="A30" s="44" t="s">
        <v>138</v>
      </c>
      <c r="B30" s="47">
        <f>+Historicals!B182</f>
        <v>0</v>
      </c>
      <c r="C30" s="47">
        <f>+Historicals!C182</f>
        <v>0</v>
      </c>
      <c r="D30" s="47">
        <f>+Historicals!D182</f>
        <v>0</v>
      </c>
      <c r="E30" s="47">
        <f>+Historicals!E182</f>
        <v>0</v>
      </c>
      <c r="F30" s="47">
        <f>+Historicals!F182</f>
        <v>0</v>
      </c>
      <c r="G30" s="47">
        <f>+Historicals!G182</f>
        <v>0</v>
      </c>
      <c r="H30" s="47">
        <f>+Historicals!H182</f>
        <v>0</v>
      </c>
      <c r="I30" s="47">
        <f>+Historicals!I182</f>
        <v>0.25</v>
      </c>
      <c r="J30" s="47">
        <f>+Historicals!J182</f>
        <v>0</v>
      </c>
      <c r="K30" s="47">
        <f>+Historicals!K182</f>
        <v>0</v>
      </c>
      <c r="L30" s="47">
        <f>+Historicals!L182</f>
        <v>0</v>
      </c>
      <c r="M30" s="47">
        <f>+Historicals!M182</f>
        <v>0</v>
      </c>
      <c r="N30" s="47">
        <f>+Historicals!N182</f>
        <v>0</v>
      </c>
    </row>
    <row r="31" spans="1:14" x14ac:dyDescent="0.35">
      <c r="A31" s="44" t="s">
        <v>139</v>
      </c>
      <c r="B31" s="47" t="str">
        <f t="shared" ref="B31" si="86">+IFERROR(B29-B30,"nm")</f>
        <v>nm</v>
      </c>
      <c r="C31" s="47">
        <f t="shared" ref="C31" si="87">+IFERROR(C29-C30,"nm")</f>
        <v>-0.12742718446601942</v>
      </c>
      <c r="D31" s="47">
        <f t="shared" ref="D31" si="88">+IFERROR(D29-D30,"nm")</f>
        <v>-0.10152990264255912</v>
      </c>
      <c r="E31" s="47">
        <f t="shared" ref="E31" si="89">+IFERROR(E29-E30,"nm")</f>
        <v>-7.8947368421052655E-2</v>
      </c>
      <c r="F31" s="47">
        <f t="shared" ref="F31" si="90">+IFERROR(F29-F30,"nm")</f>
        <v>3.3613445378151141E-3</v>
      </c>
      <c r="G31" s="47">
        <f t="shared" ref="G31" si="91">+IFERROR(G29-G30,"nm")</f>
        <v>-0.13567839195979903</v>
      </c>
      <c r="H31" s="47">
        <f t="shared" ref="H31" si="92">+IFERROR(H29-H30,"nm")</f>
        <v>-1.744186046511631E-2</v>
      </c>
      <c r="I31" s="47">
        <f>+IFERROR(I29-I30,"nm")</f>
        <v>-1.4792899408284654E-3</v>
      </c>
      <c r="J31" s="47">
        <f t="shared" ref="J31:N31" si="93">+IFERROR(J29-J30,"nm")</f>
        <v>-0.24102911306701458</v>
      </c>
      <c r="K31" s="47">
        <f t="shared" si="93"/>
        <v>-1.0779066309859475E-2</v>
      </c>
      <c r="L31" s="47">
        <f t="shared" si="93"/>
        <v>-1.7794071863345251E-2</v>
      </c>
      <c r="M31" s="47">
        <f t="shared" si="93"/>
        <v>-2.7079018269454802E-2</v>
      </c>
      <c r="N31" s="47">
        <f t="shared" si="93"/>
        <v>-3.9577040850725109E-2</v>
      </c>
    </row>
    <row r="32" spans="1:14" x14ac:dyDescent="0.35">
      <c r="A32" s="9" t="s">
        <v>131</v>
      </c>
      <c r="B32" s="48">
        <f t="shared" ref="B32:H32" si="94">+B38+B35</f>
        <v>3766</v>
      </c>
      <c r="C32" s="48">
        <f t="shared" si="94"/>
        <v>3896</v>
      </c>
      <c r="D32" s="48">
        <f t="shared" si="94"/>
        <v>4015</v>
      </c>
      <c r="E32" s="48">
        <f t="shared" si="94"/>
        <v>3760</v>
      </c>
      <c r="F32" s="48">
        <f t="shared" si="94"/>
        <v>4074</v>
      </c>
      <c r="G32" s="48">
        <f t="shared" si="94"/>
        <v>3047</v>
      </c>
      <c r="H32" s="48">
        <f t="shared" si="94"/>
        <v>5219</v>
      </c>
      <c r="I32" s="48">
        <f>+I38+I35</f>
        <v>5238</v>
      </c>
      <c r="J32" s="48">
        <f>FORECAST(J1,B32:I32,B1:I1)</f>
        <v>4894.5</v>
      </c>
      <c r="K32" s="48">
        <f t="shared" ref="K32:N32" si="95">FORECAST(K1,C32:J32,C1:J1)</f>
        <v>5149.4285714285215</v>
      </c>
      <c r="L32" s="48">
        <f t="shared" si="95"/>
        <v>5457.3392857142608</v>
      </c>
      <c r="M32" s="48">
        <f t="shared" si="95"/>
        <v>5827.4094387755031</v>
      </c>
      <c r="N32" s="48">
        <f t="shared" si="95"/>
        <v>6136.9068877551472</v>
      </c>
    </row>
    <row r="33" spans="1:14" x14ac:dyDescent="0.35">
      <c r="A33" s="46" t="s">
        <v>130</v>
      </c>
      <c r="B33" s="47" t="str">
        <f t="shared" ref="B33" si="96">+IFERROR(B32/A32-1,"nm")</f>
        <v>nm</v>
      </c>
      <c r="C33" s="47">
        <f t="shared" ref="C33" si="97">+IFERROR(C32/B32-1,"nm")</f>
        <v>3.4519383961763239E-2</v>
      </c>
      <c r="D33" s="47">
        <f t="shared" ref="D33" si="98">+IFERROR(D32/C32-1,"nm")</f>
        <v>3.0544147843942548E-2</v>
      </c>
      <c r="E33" s="47">
        <f t="shared" ref="E33" si="99">+IFERROR(E32/D32-1,"nm")</f>
        <v>-6.3511830635118338E-2</v>
      </c>
      <c r="F33" s="47">
        <f t="shared" ref="F33" si="100">+IFERROR(F32/E32-1,"nm")</f>
        <v>8.3510638297872308E-2</v>
      </c>
      <c r="G33" s="47">
        <f t="shared" ref="G33" si="101">+IFERROR(G32/F32-1,"nm")</f>
        <v>-0.25208640157093765</v>
      </c>
      <c r="H33" s="47">
        <f t="shared" ref="H33" si="102">+IFERROR(H32/G32-1,"nm")</f>
        <v>0.71283229405973092</v>
      </c>
      <c r="I33" s="47">
        <f>+IFERROR(I32/H32-1,"nm")</f>
        <v>3.6405441655489312E-3</v>
      </c>
      <c r="J33" s="47">
        <f t="shared" ref="J33:N33" si="103">+IFERROR(J32/I32-1,"nm")</f>
        <v>-6.5578465063001135E-2</v>
      </c>
      <c r="K33" s="47">
        <f t="shared" si="103"/>
        <v>5.2084701487081775E-2</v>
      </c>
      <c r="L33" s="47">
        <f t="shared" si="103"/>
        <v>5.9795122898524067E-2</v>
      </c>
      <c r="M33" s="47">
        <f t="shared" si="103"/>
        <v>6.7811461535840278E-2</v>
      </c>
      <c r="N33" s="47">
        <f t="shared" si="103"/>
        <v>5.3110640711162782E-2</v>
      </c>
    </row>
    <row r="34" spans="1:14" x14ac:dyDescent="0.35">
      <c r="A34" s="46" t="s">
        <v>132</v>
      </c>
      <c r="B34" s="47">
        <f t="shared" ref="B34:H34" si="104">+IFERROR(B32/B$18,"nm")</f>
        <v>0.27409024745269289</v>
      </c>
      <c r="C34" s="47">
        <f t="shared" si="104"/>
        <v>0.26388512598211866</v>
      </c>
      <c r="D34" s="47">
        <f t="shared" si="104"/>
        <v>0.26386698212407994</v>
      </c>
      <c r="E34" s="47">
        <f t="shared" si="104"/>
        <v>0.25311342982160889</v>
      </c>
      <c r="F34" s="47">
        <f t="shared" si="104"/>
        <v>0.25619418941013711</v>
      </c>
      <c r="G34" s="47">
        <f t="shared" si="104"/>
        <v>0.2103700635183651</v>
      </c>
      <c r="H34" s="47">
        <f t="shared" si="104"/>
        <v>0.30380115256999823</v>
      </c>
      <c r="I34" s="47">
        <f>+IFERROR(I32/I$18,"nm")</f>
        <v>0.28540293140086087</v>
      </c>
      <c r="J34" s="47">
        <f t="shared" ref="J34:N34" si="105">+IFERROR(J32/J$18,"nm")</f>
        <v>0.27379028310801601</v>
      </c>
      <c r="K34" s="47">
        <f t="shared" si="105"/>
        <v>0.28010626569337072</v>
      </c>
      <c r="L34" s="47">
        <f t="shared" si="105"/>
        <v>0.28622134394226328</v>
      </c>
      <c r="M34" s="47">
        <f t="shared" si="105"/>
        <v>0.29335127591610377</v>
      </c>
      <c r="N34" s="47">
        <f t="shared" si="105"/>
        <v>0.29906094081664392</v>
      </c>
    </row>
    <row r="35" spans="1:14" x14ac:dyDescent="0.35">
      <c r="A35" s="9" t="s">
        <v>133</v>
      </c>
      <c r="B35" s="9">
        <f>+'Historicals (2)'!B176</f>
        <v>121</v>
      </c>
      <c r="C35" s="9">
        <f>+'Historicals (2)'!C176</f>
        <v>133</v>
      </c>
      <c r="D35" s="9">
        <f>+'Historicals (2)'!D176</f>
        <v>140</v>
      </c>
      <c r="E35" s="9">
        <f>+'Historicals (2)'!E176</f>
        <v>160</v>
      </c>
      <c r="F35" s="9">
        <f>+'Historicals (2)'!F176</f>
        <v>149</v>
      </c>
      <c r="G35" s="9">
        <f>+'Historicals (2)'!G176</f>
        <v>148</v>
      </c>
      <c r="H35" s="9">
        <f>+Historicals!H167</f>
        <v>130</v>
      </c>
      <c r="I35" s="9">
        <f>+Historicals!I167</f>
        <v>124</v>
      </c>
      <c r="J35" s="54">
        <f>FORECAST(J1,B35:I35,B1:I1)</f>
        <v>139.14285714285711</v>
      </c>
      <c r="K35" s="54">
        <f t="shared" ref="K35:N35" si="106">FORECAST(K1,C35:J35,C1:J1)</f>
        <v>133.53571428571422</v>
      </c>
      <c r="L35" s="54">
        <f t="shared" si="106"/>
        <v>127.46683673469397</v>
      </c>
      <c r="M35" s="54">
        <f t="shared" si="106"/>
        <v>120.80612244897929</v>
      </c>
      <c r="N35" s="54">
        <f t="shared" si="106"/>
        <v>119.30074708454777</v>
      </c>
    </row>
    <row r="36" spans="1:14" x14ac:dyDescent="0.35">
      <c r="A36" s="46" t="s">
        <v>130</v>
      </c>
      <c r="B36" s="47" t="str">
        <f t="shared" ref="B36" si="107">+IFERROR(B35/A35-1,"nm")</f>
        <v>nm</v>
      </c>
      <c r="C36" s="47">
        <f t="shared" ref="C36" si="108">+IFERROR(C35/B35-1,"nm")</f>
        <v>9.9173553719008156E-2</v>
      </c>
      <c r="D36" s="47">
        <f t="shared" ref="D36" si="109">+IFERROR(D35/C35-1,"nm")</f>
        <v>5.2631578947368363E-2</v>
      </c>
      <c r="E36" s="47">
        <f t="shared" ref="E36" si="110">+IFERROR(E35/D35-1,"nm")</f>
        <v>0.14285714285714279</v>
      </c>
      <c r="F36" s="47">
        <f t="shared" ref="F36" si="111">+IFERROR(F35/E35-1,"nm")</f>
        <v>-6.8749999999999978E-2</v>
      </c>
      <c r="G36" s="47">
        <f t="shared" ref="G36" si="112">+IFERROR(G35/F35-1,"nm")</f>
        <v>-6.7114093959731447E-3</v>
      </c>
      <c r="H36" s="47">
        <f t="shared" ref="H36" si="113">+IFERROR(H35/G35-1,"nm")</f>
        <v>-0.1216216216216216</v>
      </c>
      <c r="I36" s="47">
        <f>+IFERROR(I35/H35-1,"nm")</f>
        <v>-4.6153846153846101E-2</v>
      </c>
      <c r="J36" s="47">
        <f t="shared" ref="J36:N36" si="114">+IFERROR(J35/I35-1,"nm")</f>
        <v>0.1221198156682024</v>
      </c>
      <c r="K36" s="47">
        <f t="shared" si="114"/>
        <v>-4.0297741273100818E-2</v>
      </c>
      <c r="L36" s="47">
        <f t="shared" si="114"/>
        <v>-4.5447598670384393E-2</v>
      </c>
      <c r="M36" s="47">
        <f t="shared" si="114"/>
        <v>-5.2254487962058005E-2</v>
      </c>
      <c r="N36" s="47">
        <f t="shared" si="114"/>
        <v>-1.2461085033726671E-2</v>
      </c>
    </row>
    <row r="37" spans="1:14" x14ac:dyDescent="0.35">
      <c r="A37" s="46" t="s">
        <v>134</v>
      </c>
      <c r="B37" s="47">
        <f t="shared" ref="B37:H37" si="115">+IFERROR(B35/B$18,"nm")</f>
        <v>8.8064046579330417E-3</v>
      </c>
      <c r="C37" s="47">
        <f t="shared" si="115"/>
        <v>9.0083988079111346E-3</v>
      </c>
      <c r="D37" s="47">
        <f t="shared" si="115"/>
        <v>9.2008412197686646E-3</v>
      </c>
      <c r="E37" s="47">
        <f t="shared" si="115"/>
        <v>1.0770784247728038E-2</v>
      </c>
      <c r="F37" s="47">
        <f t="shared" si="115"/>
        <v>9.3698905798012821E-3</v>
      </c>
      <c r="G37" s="47">
        <f t="shared" si="115"/>
        <v>1.0218171775752554E-2</v>
      </c>
      <c r="H37" s="47">
        <f t="shared" si="115"/>
        <v>7.5673787764130628E-3</v>
      </c>
      <c r="I37" s="47">
        <f>+IFERROR(I35/I$18,"nm")</f>
        <v>6.7563886013185855E-3</v>
      </c>
      <c r="J37" s="47">
        <f t="shared" ref="J37:N37" si="116">+IFERROR(J35/J$18,"nm")</f>
        <v>7.7834226682196488E-3</v>
      </c>
      <c r="K37" s="47">
        <f t="shared" si="116"/>
        <v>7.263755530624221E-3</v>
      </c>
      <c r="L37" s="47">
        <f t="shared" si="116"/>
        <v>6.6852595025156374E-3</v>
      </c>
      <c r="M37" s="47">
        <f t="shared" si="116"/>
        <v>6.0813695229782515E-3</v>
      </c>
      <c r="N37" s="47">
        <f t="shared" si="116"/>
        <v>5.813709465662802E-3</v>
      </c>
    </row>
    <row r="38" spans="1:14" x14ac:dyDescent="0.35">
      <c r="A38" s="9" t="s">
        <v>135</v>
      </c>
      <c r="B38" s="9">
        <f>+'Historicals (2)'!B137</f>
        <v>3645</v>
      </c>
      <c r="C38" s="9">
        <f>+'Historicals (2)'!C137</f>
        <v>3763</v>
      </c>
      <c r="D38" s="9">
        <f>+'Historicals (2)'!D137</f>
        <v>3875</v>
      </c>
      <c r="E38" s="9">
        <f>+'Historicals (2)'!E137</f>
        <v>3600</v>
      </c>
      <c r="F38" s="9">
        <f>+'Historicals (2)'!F137</f>
        <v>3925</v>
      </c>
      <c r="G38" s="9">
        <f>+'Historicals (2)'!G137</f>
        <v>2899</v>
      </c>
      <c r="H38" s="9">
        <f>+Historicals!H134</f>
        <v>5089</v>
      </c>
      <c r="I38" s="9">
        <f>+Historicals!I134</f>
        <v>5114</v>
      </c>
      <c r="J38" s="54">
        <f>FORECAST(J1,B38:I38,B1:I1)</f>
        <v>4755.3571428571595</v>
      </c>
      <c r="K38" s="54">
        <f t="shared" ref="K38:N38" si="117">FORECAST(K1,C38:J38,C1:J1)</f>
        <v>5015.8928571428987</v>
      </c>
      <c r="L38" s="54">
        <f t="shared" si="117"/>
        <v>5329.8724489796441</v>
      </c>
      <c r="M38" s="54">
        <f t="shared" si="117"/>
        <v>5706.6033163266256</v>
      </c>
      <c r="N38" s="54">
        <f t="shared" si="117"/>
        <v>6017.6061406707158</v>
      </c>
    </row>
    <row r="39" spans="1:14" x14ac:dyDescent="0.35">
      <c r="A39" s="46" t="s">
        <v>130</v>
      </c>
      <c r="B39" s="47" t="str">
        <f t="shared" ref="B39" si="118">+IFERROR(B38/A38-1,"nm")</f>
        <v>nm</v>
      </c>
      <c r="C39" s="47">
        <f t="shared" ref="C39" si="119">+IFERROR(C38/B38-1,"nm")</f>
        <v>3.2373113854595292E-2</v>
      </c>
      <c r="D39" s="47">
        <f t="shared" ref="D39" si="120">+IFERROR(D38/C38-1,"nm")</f>
        <v>2.9763486579856391E-2</v>
      </c>
      <c r="E39" s="47">
        <f t="shared" ref="E39" si="121">+IFERROR(E38/D38-1,"nm")</f>
        <v>-7.096774193548383E-2</v>
      </c>
      <c r="F39" s="47">
        <f t="shared" ref="F39" si="122">+IFERROR(F38/E38-1,"nm")</f>
        <v>9.0277777777777679E-2</v>
      </c>
      <c r="G39" s="47">
        <f t="shared" ref="G39" si="123">+IFERROR(G38/F38-1,"nm")</f>
        <v>-0.26140127388535028</v>
      </c>
      <c r="H39" s="47">
        <f t="shared" ref="H39" si="124">+IFERROR(H38/G38-1,"nm")</f>
        <v>0.75543290789927564</v>
      </c>
      <c r="I39" s="47">
        <f>+IFERROR(I38/H38-1,"nm")</f>
        <v>4.9125564943997002E-3</v>
      </c>
      <c r="J39" s="47">
        <f t="shared" ref="J39:N39" si="125">+IFERROR(J38/I38-1,"nm")</f>
        <v>-7.0129616179671617E-2</v>
      </c>
      <c r="K39" s="47">
        <f t="shared" si="125"/>
        <v>5.4787833270752317E-2</v>
      </c>
      <c r="L39" s="47">
        <f t="shared" si="125"/>
        <v>6.2596949492176979E-2</v>
      </c>
      <c r="M39" s="47">
        <f t="shared" si="125"/>
        <v>7.0682904882480413E-2</v>
      </c>
      <c r="N39" s="47">
        <f t="shared" si="125"/>
        <v>5.4498763468333156E-2</v>
      </c>
    </row>
    <row r="40" spans="1:14" x14ac:dyDescent="0.35">
      <c r="A40" s="46" t="s">
        <v>132</v>
      </c>
      <c r="B40" s="47">
        <f t="shared" ref="B40:H40" si="126">+IFERROR(B38/B$18,"nm")</f>
        <v>0.26528384279475981</v>
      </c>
      <c r="C40" s="47">
        <f t="shared" si="126"/>
        <v>0.25487672717420751</v>
      </c>
      <c r="D40" s="47">
        <f t="shared" si="126"/>
        <v>0.25466614090431128</v>
      </c>
      <c r="E40" s="47">
        <f t="shared" si="126"/>
        <v>0.24234264557388085</v>
      </c>
      <c r="F40" s="47">
        <f t="shared" si="126"/>
        <v>0.2468242988303358</v>
      </c>
      <c r="G40" s="47">
        <f t="shared" si="126"/>
        <v>0.20015189174261253</v>
      </c>
      <c r="H40" s="47">
        <f t="shared" si="126"/>
        <v>0.29623377379358518</v>
      </c>
      <c r="I40" s="47">
        <f>+IFERROR(I38/I$18,"nm")</f>
        <v>0.27864654279954232</v>
      </c>
      <c r="J40" s="47">
        <f t="shared" ref="J40:N40" si="127">+IFERROR(J38/J$18,"nm")</f>
        <v>0.26600686043979727</v>
      </c>
      <c r="K40" s="47">
        <f t="shared" si="127"/>
        <v>0.27284251016275146</v>
      </c>
      <c r="L40" s="47">
        <f t="shared" si="127"/>
        <v>0.2795360844397517</v>
      </c>
      <c r="M40" s="47">
        <f t="shared" si="127"/>
        <v>0.28726990639313066</v>
      </c>
      <c r="N40" s="47">
        <f t="shared" si="127"/>
        <v>0.29324723135098679</v>
      </c>
    </row>
    <row r="41" spans="1:14" x14ac:dyDescent="0.35">
      <c r="A41" s="9" t="s">
        <v>136</v>
      </c>
      <c r="B41" s="9">
        <f>+'Historicals (2)'!B162</f>
        <v>208</v>
      </c>
      <c r="C41" s="9">
        <f>+'Historicals (2)'!C162</f>
        <v>242</v>
      </c>
      <c r="D41" s="9">
        <f>+'Historicals (2)'!D162</f>
        <v>223</v>
      </c>
      <c r="E41" s="9">
        <f>+'Historicals (2)'!E162</f>
        <v>196</v>
      </c>
      <c r="F41" s="9">
        <f>+'Historicals (2)'!F162</f>
        <v>117</v>
      </c>
      <c r="G41" s="9">
        <f>+'Historicals (2)'!G162</f>
        <v>110</v>
      </c>
      <c r="H41" s="9">
        <f>+Historicals!H156</f>
        <v>98</v>
      </c>
      <c r="I41" s="9">
        <f>+Historicals!I156</f>
        <v>146</v>
      </c>
      <c r="J41" s="54">
        <f>FORECAST(J1,B41:I41,B1:I1)</f>
        <v>83.285714285717404</v>
      </c>
      <c r="K41" s="54">
        <f t="shared" ref="K41:N41" si="128">FORECAST(K1,C41:J41,C1:J1)</f>
        <v>55.64285714286234</v>
      </c>
      <c r="L41" s="54">
        <f t="shared" si="128"/>
        <v>39.683673469393398</v>
      </c>
      <c r="M41" s="54">
        <f t="shared" si="128"/>
        <v>28.926020408165641</v>
      </c>
      <c r="N41" s="54">
        <f t="shared" si="128"/>
        <v>22.787718658899394</v>
      </c>
    </row>
    <row r="42" spans="1:14" x14ac:dyDescent="0.35">
      <c r="A42" s="46" t="s">
        <v>130</v>
      </c>
      <c r="B42" s="47" t="str">
        <f t="shared" ref="B42" si="129">+IFERROR(B41/A41-1,"nm")</f>
        <v>nm</v>
      </c>
      <c r="C42" s="47">
        <f t="shared" ref="C42" si="130">+IFERROR(C41/B41-1,"nm")</f>
        <v>0.16346153846153855</v>
      </c>
      <c r="D42" s="47">
        <f t="shared" ref="D42" si="131">+IFERROR(D41/C41-1,"nm")</f>
        <v>-7.8512396694214837E-2</v>
      </c>
      <c r="E42" s="47">
        <f t="shared" ref="E42" si="132">+IFERROR(E41/D41-1,"nm")</f>
        <v>-0.12107623318385652</v>
      </c>
      <c r="F42" s="47">
        <f t="shared" ref="F42" si="133">+IFERROR(F41/E41-1,"nm")</f>
        <v>-0.40306122448979587</v>
      </c>
      <c r="G42" s="47">
        <f t="shared" ref="G42" si="134">+IFERROR(G41/F41-1,"nm")</f>
        <v>-5.9829059829059839E-2</v>
      </c>
      <c r="H42" s="47">
        <f t="shared" ref="H42" si="135">+IFERROR(H41/G41-1,"nm")</f>
        <v>-0.10909090909090913</v>
      </c>
      <c r="I42" s="47">
        <f>+IFERROR(I41/H41-1,"nm")</f>
        <v>0.48979591836734704</v>
      </c>
      <c r="J42" s="47">
        <f t="shared" ref="J42:N42" si="136">+IFERROR(J41/I41-1,"nm")</f>
        <v>-0.42954990215262057</v>
      </c>
      <c r="K42" s="47">
        <f t="shared" si="136"/>
        <v>-0.33190394511145493</v>
      </c>
      <c r="L42" s="47">
        <f t="shared" si="136"/>
        <v>-0.2868145974692482</v>
      </c>
      <c r="M42" s="47">
        <f t="shared" si="136"/>
        <v>-0.27108511185399076</v>
      </c>
      <c r="N42" s="47">
        <f t="shared" si="136"/>
        <v>-0.212206921749023</v>
      </c>
    </row>
    <row r="43" spans="1:14" x14ac:dyDescent="0.35">
      <c r="A43" s="46" t="s">
        <v>134</v>
      </c>
      <c r="B43" s="47">
        <f t="shared" ref="B43:H43" si="137">+IFERROR(B41/B$18,"nm")</f>
        <v>1.5138282387190683E-2</v>
      </c>
      <c r="C43" s="47">
        <f t="shared" si="137"/>
        <v>1.6391221891086428E-2</v>
      </c>
      <c r="D43" s="47">
        <f t="shared" si="137"/>
        <v>1.4655625657202945E-2</v>
      </c>
      <c r="E43" s="47">
        <f t="shared" si="137"/>
        <v>1.3194210703466847E-2</v>
      </c>
      <c r="F43" s="47">
        <f t="shared" si="137"/>
        <v>7.3575650861526856E-3</v>
      </c>
      <c r="G43" s="47">
        <f t="shared" si="137"/>
        <v>7.5945871306268989E-3</v>
      </c>
      <c r="H43" s="47">
        <f t="shared" si="137"/>
        <v>5.7046393852960009E-3</v>
      </c>
      <c r="I43" s="47">
        <f>+IFERROR(I41/I$18,"nm")</f>
        <v>7.9551027080041418E-3</v>
      </c>
      <c r="J43" s="47">
        <f t="shared" ref="J43:N43" si="138">+IFERROR(J41/J$18,"nm")</f>
        <v>4.658865929745612E-3</v>
      </c>
      <c r="K43" s="47">
        <f t="shared" si="138"/>
        <v>3.02672669609885E-3</v>
      </c>
      <c r="L43" s="47">
        <f t="shared" si="138"/>
        <v>2.0812915888716145E-3</v>
      </c>
      <c r="M43" s="47">
        <f t="shared" si="138"/>
        <v>1.4561333098457689E-3</v>
      </c>
      <c r="N43" s="47">
        <f t="shared" si="138"/>
        <v>1.1104806877212227E-3</v>
      </c>
    </row>
    <row r="44" spans="1:14" x14ac:dyDescent="0.35">
      <c r="A44" s="43" t="str">
        <f>+Historicals!A111</f>
        <v>Europe, Middle East &amp; Africa</v>
      </c>
      <c r="B44" s="43"/>
      <c r="C44" s="43"/>
      <c r="D44" s="43"/>
      <c r="E44" s="43"/>
      <c r="F44" s="43"/>
      <c r="G44" s="43"/>
      <c r="H44" s="43"/>
      <c r="I44" s="43"/>
      <c r="J44" s="39"/>
      <c r="K44" s="39"/>
      <c r="L44" s="39"/>
      <c r="M44" s="39"/>
      <c r="N44"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E5E8-A3F7-469C-BE7E-99AF8B3568F1}">
  <dimension ref="A1:I216"/>
  <sheetViews>
    <sheetView workbookViewId="0">
      <pane ySplit="1" topLeftCell="A2" activePane="bottomLeft" state="frozen"/>
      <selection pane="bottomLeft" activeCell="J216" sqref="J216"/>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8">
        <v>30601</v>
      </c>
      <c r="C2" s="8">
        <v>32376</v>
      </c>
      <c r="D2" s="8">
        <v>34350</v>
      </c>
      <c r="E2" s="8">
        <v>36397</v>
      </c>
      <c r="F2" s="8">
        <v>39117</v>
      </c>
      <c r="G2" s="8">
        <v>37403</v>
      </c>
      <c r="H2" s="3">
        <v>44538</v>
      </c>
      <c r="I2" s="3">
        <v>46710</v>
      </c>
    </row>
    <row r="3" spans="1:9" x14ac:dyDescent="0.35">
      <c r="A3" s="23" t="s">
        <v>29</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8">
        <v>7222</v>
      </c>
      <c r="E6" s="8">
        <v>7934</v>
      </c>
      <c r="F6" s="8">
        <v>8949</v>
      </c>
      <c r="G6" s="8">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v>932</v>
      </c>
      <c r="C11">
        <v>863</v>
      </c>
      <c r="D11">
        <v>646</v>
      </c>
      <c r="E11" s="8">
        <v>2392</v>
      </c>
      <c r="F11">
        <v>772</v>
      </c>
      <c r="G11">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49">
        <v>1697.9</v>
      </c>
      <c r="D17" s="49">
        <v>1657.8</v>
      </c>
      <c r="E17" s="49">
        <v>1623.8</v>
      </c>
      <c r="F17" s="49">
        <v>1579.7</v>
      </c>
      <c r="G17" s="49">
        <v>1558.8</v>
      </c>
      <c r="H17" s="8">
        <v>1573</v>
      </c>
      <c r="I17" s="8">
        <v>1578.8</v>
      </c>
    </row>
    <row r="18" spans="1:9" x14ac:dyDescent="0.35">
      <c r="A18" s="2" t="s">
        <v>7</v>
      </c>
      <c r="C18" s="49">
        <v>1742.5</v>
      </c>
      <c r="D18" s="49">
        <v>1692</v>
      </c>
      <c r="E18" s="49">
        <v>1659.1</v>
      </c>
      <c r="F18" s="49">
        <v>1618.4</v>
      </c>
      <c r="G18" s="4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8">
        <v>3852</v>
      </c>
      <c r="C25" s="8">
        <v>3138</v>
      </c>
      <c r="D25" s="8">
        <v>3808</v>
      </c>
      <c r="E25" s="8">
        <v>4249</v>
      </c>
      <c r="F25" s="8">
        <v>4466</v>
      </c>
      <c r="G25" s="8">
        <v>8348</v>
      </c>
      <c r="H25" s="3">
        <v>9889</v>
      </c>
      <c r="I25" s="3">
        <v>8574</v>
      </c>
    </row>
    <row r="26" spans="1:9" x14ac:dyDescent="0.35">
      <c r="A26" s="11" t="s">
        <v>34</v>
      </c>
      <c r="B26" s="8">
        <v>2072</v>
      </c>
      <c r="C26" s="8">
        <v>2319</v>
      </c>
      <c r="D26" s="8">
        <v>2371</v>
      </c>
      <c r="E26">
        <v>996</v>
      </c>
      <c r="F26">
        <v>197</v>
      </c>
      <c r="G26">
        <v>439</v>
      </c>
      <c r="H26" s="3">
        <v>3587</v>
      </c>
      <c r="I26" s="3">
        <v>4423</v>
      </c>
    </row>
    <row r="27" spans="1:9" x14ac:dyDescent="0.35">
      <c r="A27" s="11" t="s">
        <v>35</v>
      </c>
      <c r="B27" s="8">
        <v>3358</v>
      </c>
      <c r="C27" s="8">
        <v>3241</v>
      </c>
      <c r="D27" s="8">
        <v>3677</v>
      </c>
      <c r="E27" s="8">
        <v>3498</v>
      </c>
      <c r="F27" s="8">
        <v>4272</v>
      </c>
      <c r="G27" s="8">
        <v>2749</v>
      </c>
      <c r="H27" s="3">
        <v>4463</v>
      </c>
      <c r="I27" s="3">
        <v>4667</v>
      </c>
    </row>
    <row r="28" spans="1:9" x14ac:dyDescent="0.35">
      <c r="A28" s="11" t="s">
        <v>36</v>
      </c>
      <c r="B28" s="8">
        <v>4337</v>
      </c>
      <c r="C28" s="8">
        <v>4838</v>
      </c>
      <c r="D28" s="8">
        <v>5055</v>
      </c>
      <c r="E28" s="8">
        <v>5261</v>
      </c>
      <c r="F28" s="8">
        <v>5622</v>
      </c>
      <c r="G28" s="8">
        <v>7367</v>
      </c>
      <c r="H28" s="3">
        <v>6854</v>
      </c>
      <c r="I28" s="3">
        <v>8420</v>
      </c>
    </row>
    <row r="29" spans="1:9" x14ac:dyDescent="0.35">
      <c r="A29" s="11" t="s">
        <v>37</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8">
        <v>3011</v>
      </c>
      <c r="C31" s="8">
        <v>3520</v>
      </c>
      <c r="D31" s="8">
        <v>3989</v>
      </c>
      <c r="E31" s="8">
        <v>4454</v>
      </c>
      <c r="F31" s="8">
        <v>4744</v>
      </c>
      <c r="G31" s="8">
        <v>4866</v>
      </c>
      <c r="H31" s="3">
        <v>4904</v>
      </c>
      <c r="I31" s="3">
        <v>4791</v>
      </c>
    </row>
    <row r="32" spans="1:9" x14ac:dyDescent="0.35">
      <c r="A32" s="2" t="s">
        <v>39</v>
      </c>
      <c r="F32">
        <v>0</v>
      </c>
      <c r="G32" s="8">
        <v>3097</v>
      </c>
      <c r="H32" s="3">
        <v>3113</v>
      </c>
      <c r="I32" s="3">
        <v>2926</v>
      </c>
    </row>
    <row r="33" spans="1:9" x14ac:dyDescent="0.35">
      <c r="A33" s="2" t="s">
        <v>40</v>
      </c>
      <c r="B33">
        <v>281</v>
      </c>
      <c r="C33">
        <v>281</v>
      </c>
      <c r="D33">
        <v>283</v>
      </c>
      <c r="E33">
        <v>285</v>
      </c>
      <c r="F33">
        <v>283</v>
      </c>
      <c r="G33">
        <v>274</v>
      </c>
      <c r="H33" s="3">
        <v>269</v>
      </c>
      <c r="I33" s="3">
        <v>286</v>
      </c>
    </row>
    <row r="34" spans="1:9" x14ac:dyDescent="0.35">
      <c r="A34" s="2" t="s">
        <v>41</v>
      </c>
      <c r="B34">
        <v>131</v>
      </c>
      <c r="C34">
        <v>131</v>
      </c>
      <c r="D34">
        <v>139</v>
      </c>
      <c r="E34">
        <v>154</v>
      </c>
      <c r="F34">
        <v>154</v>
      </c>
      <c r="G34">
        <v>223</v>
      </c>
      <c r="H34" s="3">
        <v>242</v>
      </c>
      <c r="I34" s="3">
        <v>284</v>
      </c>
    </row>
    <row r="35" spans="1:9" x14ac:dyDescent="0.35">
      <c r="A35" s="2" t="s">
        <v>42</v>
      </c>
      <c r="B35" s="8">
        <v>2587</v>
      </c>
      <c r="C35" s="8">
        <v>2439</v>
      </c>
      <c r="D35" s="8">
        <v>2787</v>
      </c>
      <c r="E35" s="8">
        <v>2509</v>
      </c>
      <c r="F35" s="8">
        <v>2011</v>
      </c>
      <c r="G35" s="8">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v>107</v>
      </c>
      <c r="C39">
        <v>44</v>
      </c>
      <c r="D39">
        <v>6</v>
      </c>
      <c r="E39">
        <v>6</v>
      </c>
      <c r="F39">
        <v>6</v>
      </c>
      <c r="G39">
        <v>3</v>
      </c>
      <c r="H39" s="3">
        <v>0</v>
      </c>
      <c r="I39" s="3">
        <v>500</v>
      </c>
    </row>
    <row r="40" spans="1:9" x14ac:dyDescent="0.35">
      <c r="A40" s="11" t="s">
        <v>47</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48</v>
      </c>
      <c r="B42" s="3"/>
      <c r="C42" s="3"/>
      <c r="D42" s="3"/>
      <c r="E42" s="3"/>
      <c r="F42">
        <v>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49</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8">
        <v>1079</v>
      </c>
      <c r="C46" s="8">
        <v>2010</v>
      </c>
      <c r="D46">
        <v>0</v>
      </c>
      <c r="E46">
        <v>0</v>
      </c>
      <c r="F46" s="8">
        <v>3464</v>
      </c>
      <c r="G46" s="8">
        <v>9406</v>
      </c>
      <c r="H46" s="3">
        <v>9413</v>
      </c>
      <c r="I46" s="3">
        <v>8920</v>
      </c>
    </row>
    <row r="47" spans="1:9" x14ac:dyDescent="0.35">
      <c r="A47" s="2" t="s">
        <v>51</v>
      </c>
      <c r="B47">
        <v>0</v>
      </c>
      <c r="C47">
        <v>0</v>
      </c>
      <c r="D47" s="8">
        <v>3471</v>
      </c>
      <c r="E47" s="8">
        <v>3468</v>
      </c>
      <c r="F47">
        <v>0</v>
      </c>
      <c r="G47" s="8">
        <v>2913</v>
      </c>
      <c r="H47" s="3">
        <v>2931</v>
      </c>
      <c r="I47" s="3">
        <v>2777</v>
      </c>
    </row>
    <row r="48" spans="1:9" x14ac:dyDescent="0.35">
      <c r="A48" s="2" t="s">
        <v>52</v>
      </c>
      <c r="B48" s="8">
        <v>1479</v>
      </c>
      <c r="C48" s="8">
        <v>1770</v>
      </c>
      <c r="D48" s="8">
        <v>1907</v>
      </c>
      <c r="E48" s="8">
        <v>3216</v>
      </c>
      <c r="F48" s="8">
        <v>3347</v>
      </c>
      <c r="G48" s="8">
        <v>2684</v>
      </c>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v>3</v>
      </c>
      <c r="C54">
        <v>3</v>
      </c>
      <c r="D54">
        <v>3</v>
      </c>
      <c r="E54">
        <v>3</v>
      </c>
      <c r="F54">
        <v>3</v>
      </c>
      <c r="G54">
        <v>3</v>
      </c>
      <c r="H54" s="3">
        <v>3</v>
      </c>
      <c r="I54" s="3">
        <v>3</v>
      </c>
    </row>
    <row r="55" spans="1:9" x14ac:dyDescent="0.35">
      <c r="A55" s="17" t="s">
        <v>59</v>
      </c>
      <c r="B55" s="8">
        <v>6773</v>
      </c>
      <c r="C55" s="8">
        <v>7786</v>
      </c>
      <c r="D55" s="8">
        <v>5710</v>
      </c>
      <c r="E55" s="8">
        <v>6384</v>
      </c>
      <c r="F55" s="8">
        <v>7163</v>
      </c>
      <c r="G55" s="8">
        <v>8299</v>
      </c>
      <c r="H55" s="3">
        <v>9965</v>
      </c>
      <c r="I55" s="3">
        <v>11484</v>
      </c>
    </row>
    <row r="56" spans="1:9" x14ac:dyDescent="0.35">
      <c r="A56" s="17" t="s">
        <v>60</v>
      </c>
      <c r="B56" s="8">
        <v>1246</v>
      </c>
      <c r="C56">
        <v>318</v>
      </c>
      <c r="D56">
        <v>-213</v>
      </c>
      <c r="E56">
        <v>-92</v>
      </c>
      <c r="F56">
        <v>231</v>
      </c>
      <c r="G56">
        <v>-56</v>
      </c>
      <c r="H56" s="3">
        <v>-380</v>
      </c>
      <c r="I56" s="3">
        <v>318</v>
      </c>
    </row>
    <row r="57" spans="1:9" x14ac:dyDescent="0.35">
      <c r="A57" s="17" t="s">
        <v>61</v>
      </c>
      <c r="B57" s="8">
        <v>4685</v>
      </c>
      <c r="C57" s="8">
        <v>4151</v>
      </c>
      <c r="D57" s="8">
        <v>6907</v>
      </c>
      <c r="E57" s="8">
        <v>3517</v>
      </c>
      <c r="F57" s="8">
        <v>1643</v>
      </c>
      <c r="G57">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8">
        <v>3760</v>
      </c>
      <c r="D64" s="8">
        <v>4240</v>
      </c>
      <c r="E64" s="8">
        <v>1933</v>
      </c>
      <c r="F64" s="8">
        <v>4029</v>
      </c>
      <c r="G64" s="8">
        <v>2539</v>
      </c>
      <c r="H64" s="9">
        <f>+H12</f>
        <v>5727</v>
      </c>
      <c r="I64" s="9">
        <f>+I12</f>
        <v>6046</v>
      </c>
    </row>
    <row r="65" spans="1:9" s="1" customFormat="1" x14ac:dyDescent="0.35">
      <c r="A65" s="2" t="s">
        <v>66</v>
      </c>
      <c r="B65" s="3"/>
      <c r="C65" s="3"/>
      <c r="D65" s="3"/>
      <c r="E65" s="3"/>
      <c r="F65" s="3"/>
      <c r="G65" s="3"/>
      <c r="H65" s="3"/>
      <c r="I65" s="3"/>
    </row>
    <row r="66" spans="1:9" x14ac:dyDescent="0.35">
      <c r="A66" s="11" t="s">
        <v>67</v>
      </c>
      <c r="B66">
        <v>606</v>
      </c>
      <c r="C66">
        <v>649</v>
      </c>
      <c r="D66">
        <v>706</v>
      </c>
      <c r="E66">
        <v>747</v>
      </c>
      <c r="F66">
        <v>705</v>
      </c>
      <c r="G66">
        <v>721</v>
      </c>
      <c r="H66" s="3">
        <v>744</v>
      </c>
      <c r="I66" s="3">
        <v>717</v>
      </c>
    </row>
    <row r="67" spans="1:9" x14ac:dyDescent="0.35">
      <c r="A67" s="11" t="s">
        <v>68</v>
      </c>
      <c r="B67">
        <v>-113</v>
      </c>
      <c r="C67">
        <v>-80</v>
      </c>
      <c r="D67">
        <v>-273</v>
      </c>
      <c r="E67">
        <v>647</v>
      </c>
      <c r="F67">
        <v>34</v>
      </c>
      <c r="G67">
        <v>-380</v>
      </c>
      <c r="H67" s="3">
        <v>-385</v>
      </c>
      <c r="I67" s="3">
        <v>-650</v>
      </c>
    </row>
    <row r="68" spans="1:9" x14ac:dyDescent="0.35">
      <c r="A68" s="11" t="s">
        <v>69</v>
      </c>
      <c r="B68">
        <v>191</v>
      </c>
      <c r="C68">
        <v>236</v>
      </c>
      <c r="D68">
        <v>215</v>
      </c>
      <c r="E68">
        <v>218</v>
      </c>
      <c r="F68">
        <v>325</v>
      </c>
      <c r="G68">
        <v>429</v>
      </c>
      <c r="H68" s="3">
        <v>611</v>
      </c>
      <c r="I68" s="3">
        <v>638</v>
      </c>
    </row>
    <row r="69" spans="1:9" x14ac:dyDescent="0.35">
      <c r="A69" s="11" t="s">
        <v>70</v>
      </c>
      <c r="B69">
        <v>43</v>
      </c>
      <c r="C69">
        <v>13</v>
      </c>
      <c r="D69">
        <v>10</v>
      </c>
      <c r="E69">
        <v>27</v>
      </c>
      <c r="F69">
        <v>15</v>
      </c>
      <c r="G69">
        <v>398</v>
      </c>
      <c r="H69" s="3">
        <v>53</v>
      </c>
      <c r="I69" s="3">
        <v>123</v>
      </c>
    </row>
    <row r="70" spans="1:9" x14ac:dyDescent="0.35">
      <c r="A70" s="11" t="s">
        <v>71</v>
      </c>
      <c r="B70">
        <v>424</v>
      </c>
      <c r="C70">
        <v>98</v>
      </c>
      <c r="D70">
        <v>-117</v>
      </c>
      <c r="E70">
        <v>-99</v>
      </c>
      <c r="F70">
        <v>233</v>
      </c>
      <c r="G70">
        <v>23</v>
      </c>
      <c r="H70" s="3">
        <v>-138</v>
      </c>
      <c r="I70" s="3">
        <v>-26</v>
      </c>
    </row>
    <row r="71" spans="1:9" x14ac:dyDescent="0.35">
      <c r="A71" s="2" t="s">
        <v>72</v>
      </c>
      <c r="B71" s="3"/>
      <c r="C71" s="3"/>
      <c r="D71" s="3"/>
      <c r="E71" s="3"/>
      <c r="F71" s="3"/>
      <c r="G71" s="3"/>
      <c r="H71" s="3"/>
      <c r="I71" s="3"/>
    </row>
    <row r="72" spans="1:9" x14ac:dyDescent="0.35">
      <c r="A72" s="11" t="s">
        <v>73</v>
      </c>
      <c r="B72">
        <v>-216</v>
      </c>
      <c r="C72">
        <v>60</v>
      </c>
      <c r="D72">
        <v>-426</v>
      </c>
      <c r="E72">
        <v>187</v>
      </c>
      <c r="F72">
        <v>-270</v>
      </c>
      <c r="G72" s="8">
        <v>1239</v>
      </c>
      <c r="H72" s="3">
        <v>-1606</v>
      </c>
      <c r="I72" s="3">
        <v>-504</v>
      </c>
    </row>
    <row r="73" spans="1:9" x14ac:dyDescent="0.35">
      <c r="A73" s="11" t="s">
        <v>74</v>
      </c>
      <c r="B73">
        <v>-621</v>
      </c>
      <c r="C73">
        <v>-590</v>
      </c>
      <c r="D73">
        <v>-231</v>
      </c>
      <c r="E73">
        <v>-255</v>
      </c>
      <c r="F73">
        <v>-490</v>
      </c>
      <c r="G73" s="8">
        <v>-1854</v>
      </c>
      <c r="H73" s="3">
        <v>507</v>
      </c>
      <c r="I73" s="3">
        <v>-1676</v>
      </c>
    </row>
    <row r="74" spans="1:9" x14ac:dyDescent="0.35">
      <c r="A74" s="11" t="s">
        <v>99</v>
      </c>
      <c r="B74">
        <v>-144</v>
      </c>
      <c r="C74">
        <v>-161</v>
      </c>
      <c r="D74">
        <v>-120</v>
      </c>
      <c r="E74">
        <v>35</v>
      </c>
      <c r="F74">
        <v>-203</v>
      </c>
      <c r="G74">
        <v>-654</v>
      </c>
      <c r="H74" s="3">
        <v>-182</v>
      </c>
      <c r="I74" s="3">
        <v>-845</v>
      </c>
    </row>
    <row r="75" spans="1:9" x14ac:dyDescent="0.35">
      <c r="A75" s="11" t="s">
        <v>98</v>
      </c>
      <c r="B75" s="8">
        <v>1237</v>
      </c>
      <c r="C75">
        <v>-586</v>
      </c>
      <c r="D75">
        <v>-158</v>
      </c>
      <c r="E75" s="8">
        <v>1515</v>
      </c>
      <c r="F75" s="8">
        <v>1525</v>
      </c>
      <c r="G75">
        <v>24</v>
      </c>
      <c r="H75" s="3">
        <v>1326</v>
      </c>
      <c r="I75" s="3">
        <v>1365</v>
      </c>
    </row>
    <row r="76" spans="1:9" x14ac:dyDescent="0.35">
      <c r="A76" s="25" t="s">
        <v>75</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76</v>
      </c>
      <c r="B77" s="3"/>
      <c r="C77" s="3"/>
      <c r="D77" s="3"/>
      <c r="E77" s="3"/>
      <c r="F77" s="3"/>
      <c r="G77" s="3"/>
      <c r="H77" s="3"/>
      <c r="I77" s="3"/>
    </row>
    <row r="78" spans="1:9" x14ac:dyDescent="0.35">
      <c r="A78" s="2" t="s">
        <v>77</v>
      </c>
      <c r="B78" s="8">
        <v>-4936</v>
      </c>
      <c r="C78" s="8">
        <v>-5367</v>
      </c>
      <c r="D78" s="8">
        <v>-5928</v>
      </c>
      <c r="E78" s="8">
        <v>-4783</v>
      </c>
      <c r="F78" s="8">
        <v>-2937</v>
      </c>
      <c r="G78" s="8">
        <v>-2426</v>
      </c>
      <c r="H78" s="3">
        <v>-9961</v>
      </c>
      <c r="I78" s="3">
        <v>-12913</v>
      </c>
    </row>
    <row r="79" spans="1:9" x14ac:dyDescent="0.35">
      <c r="A79" s="2" t="s">
        <v>78</v>
      </c>
      <c r="B79" s="8">
        <v>3655</v>
      </c>
      <c r="C79" s="8">
        <v>2924</v>
      </c>
      <c r="D79" s="8">
        <v>3623</v>
      </c>
      <c r="E79" s="8">
        <v>3613</v>
      </c>
      <c r="F79" s="8">
        <v>1715</v>
      </c>
      <c r="G79">
        <v>74</v>
      </c>
      <c r="H79" s="3">
        <v>4236</v>
      </c>
      <c r="I79" s="3">
        <v>8199</v>
      </c>
    </row>
    <row r="80" spans="1:9" x14ac:dyDescent="0.35">
      <c r="A80" s="2" t="s">
        <v>79</v>
      </c>
      <c r="B80" s="8">
        <v>2216</v>
      </c>
      <c r="C80" s="8">
        <v>2386</v>
      </c>
      <c r="D80" s="8">
        <v>2423</v>
      </c>
      <c r="E80" s="8">
        <v>2496</v>
      </c>
      <c r="F80" s="8">
        <v>2072</v>
      </c>
      <c r="G80" s="8">
        <v>2379</v>
      </c>
      <c r="H80" s="3">
        <v>2449</v>
      </c>
      <c r="I80" s="3">
        <v>3967</v>
      </c>
    </row>
    <row r="81" spans="1:9" x14ac:dyDescent="0.35">
      <c r="A81" s="2" t="s">
        <v>144</v>
      </c>
      <c r="B81">
        <v>-150</v>
      </c>
      <c r="C81">
        <v>150</v>
      </c>
      <c r="D81">
        <v>0</v>
      </c>
      <c r="E81">
        <v>0</v>
      </c>
      <c r="F81">
        <v>0</v>
      </c>
      <c r="G81">
        <v>0</v>
      </c>
      <c r="H81">
        <v>0</v>
      </c>
      <c r="I81">
        <v>0</v>
      </c>
    </row>
    <row r="82" spans="1:9" x14ac:dyDescent="0.35">
      <c r="A82" s="2" t="s">
        <v>14</v>
      </c>
      <c r="B82">
        <v>-963</v>
      </c>
      <c r="C82" s="8">
        <v>-1143</v>
      </c>
      <c r="D82" s="8">
        <v>-1105</v>
      </c>
      <c r="E82" s="8">
        <v>-1028</v>
      </c>
      <c r="F82" s="8">
        <v>-1119</v>
      </c>
      <c r="G82" s="8">
        <v>-1086</v>
      </c>
      <c r="H82" s="3">
        <v>-695</v>
      </c>
      <c r="I82" s="3">
        <v>-758</v>
      </c>
    </row>
    <row r="83" spans="1:9" x14ac:dyDescent="0.35">
      <c r="A83" s="2" t="s">
        <v>145</v>
      </c>
      <c r="B83">
        <v>3</v>
      </c>
      <c r="C83">
        <v>10</v>
      </c>
      <c r="D83">
        <v>13</v>
      </c>
      <c r="E83">
        <v>3</v>
      </c>
      <c r="F83">
        <v>0</v>
      </c>
      <c r="G83">
        <v>0</v>
      </c>
      <c r="H83">
        <v>0</v>
      </c>
      <c r="I83">
        <v>0</v>
      </c>
    </row>
    <row r="84" spans="1:9" x14ac:dyDescent="0.35">
      <c r="A84" s="2" t="s">
        <v>80</v>
      </c>
      <c r="B84">
        <v>0</v>
      </c>
      <c r="C84">
        <v>6</v>
      </c>
      <c r="D84">
        <v>-34</v>
      </c>
      <c r="E84">
        <v>-22</v>
      </c>
      <c r="F84">
        <v>5</v>
      </c>
      <c r="G84">
        <v>31</v>
      </c>
      <c r="H84" s="3">
        <v>171</v>
      </c>
      <c r="I84" s="3">
        <v>-19</v>
      </c>
    </row>
    <row r="85" spans="1:9" x14ac:dyDescent="0.35">
      <c r="A85" s="27" t="s">
        <v>81</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82</v>
      </c>
      <c r="B86" s="3"/>
      <c r="C86" s="3"/>
      <c r="D86" s="3"/>
      <c r="E86" s="3"/>
      <c r="F86" s="3"/>
      <c r="G86" s="3"/>
      <c r="H86" s="3"/>
      <c r="I86" s="3"/>
    </row>
    <row r="87" spans="1:9" x14ac:dyDescent="0.35">
      <c r="A87" s="2" t="s">
        <v>83</v>
      </c>
      <c r="B87">
        <v>0</v>
      </c>
      <c r="C87">
        <v>981</v>
      </c>
      <c r="D87" s="8">
        <v>1482</v>
      </c>
      <c r="E87">
        <v>0</v>
      </c>
      <c r="F87">
        <v>0</v>
      </c>
      <c r="G87">
        <v>0</v>
      </c>
      <c r="H87" s="3">
        <v>0</v>
      </c>
      <c r="I87" s="3">
        <v>0</v>
      </c>
    </row>
    <row r="88" spans="1:9" x14ac:dyDescent="0.35">
      <c r="A88" t="s">
        <v>146</v>
      </c>
      <c r="B88">
        <v>-7</v>
      </c>
      <c r="C88">
        <v>-106</v>
      </c>
      <c r="D88">
        <v>-44</v>
      </c>
      <c r="E88">
        <v>-6</v>
      </c>
      <c r="H88" s="3"/>
      <c r="I88" s="3"/>
    </row>
    <row r="89" spans="1:9" x14ac:dyDescent="0.35">
      <c r="A89" s="2" t="s">
        <v>84</v>
      </c>
      <c r="B89">
        <v>-63</v>
      </c>
      <c r="C89">
        <v>-67</v>
      </c>
      <c r="D89">
        <v>327</v>
      </c>
      <c r="E89">
        <v>13</v>
      </c>
      <c r="F89">
        <v>0</v>
      </c>
      <c r="G89" s="8">
        <v>6134</v>
      </c>
      <c r="H89" s="3">
        <v>-52</v>
      </c>
      <c r="I89" s="3">
        <v>15</v>
      </c>
    </row>
    <row r="90" spans="1:9" x14ac:dyDescent="0.35">
      <c r="A90" s="2" t="s">
        <v>85</v>
      </c>
      <c r="B90">
        <v>-19</v>
      </c>
      <c r="C90">
        <v>0</v>
      </c>
      <c r="D90">
        <v>0</v>
      </c>
      <c r="E90">
        <v>13</v>
      </c>
      <c r="F90">
        <v>-325</v>
      </c>
      <c r="G90">
        <v>49</v>
      </c>
      <c r="H90" s="3">
        <v>-197</v>
      </c>
      <c r="I90" s="3">
        <v>0</v>
      </c>
    </row>
    <row r="91" spans="1:9" x14ac:dyDescent="0.35">
      <c r="A91" s="2" t="s">
        <v>86</v>
      </c>
      <c r="B91">
        <v>514</v>
      </c>
      <c r="C91">
        <v>507</v>
      </c>
      <c r="D91">
        <v>0</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87</v>
      </c>
      <c r="B93">
        <v>-899</v>
      </c>
      <c r="C93" s="8">
        <v>-1022</v>
      </c>
      <c r="D93" s="8">
        <v>-1133</v>
      </c>
      <c r="E93" s="8">
        <v>-1243</v>
      </c>
      <c r="F93" s="8">
        <v>-1332</v>
      </c>
      <c r="G93" s="8">
        <v>-1452</v>
      </c>
      <c r="H93" s="3">
        <v>-1638</v>
      </c>
      <c r="I93" s="3">
        <v>-1837</v>
      </c>
    </row>
    <row r="94" spans="1:9" x14ac:dyDescent="0.35">
      <c r="A94" s="2" t="s">
        <v>88</v>
      </c>
      <c r="B94" s="3"/>
      <c r="C94" s="3"/>
      <c r="D94" s="3"/>
      <c r="E94">
        <v>-84</v>
      </c>
      <c r="F94">
        <v>-50</v>
      </c>
      <c r="G94">
        <v>-58</v>
      </c>
      <c r="H94" s="3">
        <v>-136</v>
      </c>
      <c r="I94" s="3">
        <v>-151</v>
      </c>
    </row>
    <row r="95" spans="1:9" x14ac:dyDescent="0.35">
      <c r="A95" s="27" t="s">
        <v>89</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90</v>
      </c>
      <c r="B96">
        <v>-83</v>
      </c>
      <c r="C96">
        <v>-105</v>
      </c>
      <c r="D96">
        <v>-20</v>
      </c>
      <c r="E96">
        <v>45</v>
      </c>
      <c r="F96">
        <v>-129</v>
      </c>
      <c r="G96">
        <v>-66</v>
      </c>
      <c r="H96" s="3">
        <v>143</v>
      </c>
      <c r="I96" s="3">
        <v>-143</v>
      </c>
    </row>
    <row r="97" spans="1:9" x14ac:dyDescent="0.35">
      <c r="A97" s="27" t="s">
        <v>91</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92</v>
      </c>
      <c r="B98" s="8">
        <v>2220</v>
      </c>
      <c r="C98" s="8">
        <v>3852</v>
      </c>
      <c r="D98" s="8">
        <v>3138</v>
      </c>
      <c r="E98" s="8">
        <v>3808</v>
      </c>
      <c r="F98" s="8">
        <v>4249</v>
      </c>
      <c r="G98" s="8">
        <v>4466</v>
      </c>
      <c r="H98" s="3">
        <v>8348</v>
      </c>
      <c r="I98" s="3">
        <f>+H99</f>
        <v>9889</v>
      </c>
    </row>
    <row r="99" spans="1:9" ht="15" thickBot="1" x14ac:dyDescent="0.4">
      <c r="A99" s="6" t="s">
        <v>93</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94</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95</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96</v>
      </c>
      <c r="B105">
        <v>206</v>
      </c>
      <c r="C105">
        <v>252</v>
      </c>
      <c r="D105">
        <v>266</v>
      </c>
      <c r="E105">
        <v>294</v>
      </c>
      <c r="F105">
        <v>160</v>
      </c>
      <c r="G105">
        <v>121</v>
      </c>
      <c r="H105" s="3">
        <v>179</v>
      </c>
      <c r="I105" s="3">
        <v>160</v>
      </c>
    </row>
    <row r="106" spans="1:9" x14ac:dyDescent="0.35">
      <c r="A106" s="11" t="s">
        <v>97</v>
      </c>
      <c r="B106">
        <v>240</v>
      </c>
      <c r="C106">
        <v>271</v>
      </c>
      <c r="D106">
        <v>300</v>
      </c>
      <c r="E106">
        <v>320</v>
      </c>
      <c r="F106">
        <v>347</v>
      </c>
      <c r="G106">
        <v>385</v>
      </c>
      <c r="H106" s="3">
        <v>438</v>
      </c>
      <c r="I106" s="3">
        <v>480</v>
      </c>
    </row>
    <row r="108" spans="1:9" x14ac:dyDescent="0.35">
      <c r="A108" s="14" t="s">
        <v>100</v>
      </c>
      <c r="B108" s="14"/>
      <c r="C108" s="14"/>
      <c r="D108" s="14"/>
      <c r="E108" s="14"/>
      <c r="F108" s="14"/>
      <c r="G108" s="14"/>
      <c r="H108" s="14"/>
      <c r="I108" s="14"/>
    </row>
    <row r="109" spans="1:9" x14ac:dyDescent="0.35">
      <c r="A109" s="28" t="s">
        <v>110</v>
      </c>
      <c r="B109" s="3"/>
      <c r="C109" s="3"/>
      <c r="D109" s="3"/>
      <c r="E109" s="3"/>
      <c r="F109" s="3"/>
      <c r="G109" s="3"/>
      <c r="H109" s="3"/>
      <c r="I109" s="3"/>
    </row>
    <row r="110" spans="1:9" x14ac:dyDescent="0.35">
      <c r="A110" s="2" t="s">
        <v>101</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114</v>
      </c>
      <c r="B111" s="8">
        <v>8506</v>
      </c>
      <c r="C111" s="8">
        <v>9299</v>
      </c>
      <c r="D111" s="8">
        <v>9684</v>
      </c>
      <c r="E111" s="8">
        <v>9322</v>
      </c>
      <c r="F111" s="8">
        <v>10045</v>
      </c>
      <c r="G111" s="8">
        <v>9329</v>
      </c>
      <c r="H111" s="8">
        <v>11644</v>
      </c>
      <c r="I111" s="8">
        <v>12228</v>
      </c>
    </row>
    <row r="112" spans="1:9" x14ac:dyDescent="0.35">
      <c r="A112" s="11" t="s">
        <v>115</v>
      </c>
      <c r="B112" s="8">
        <v>4410</v>
      </c>
      <c r="C112" s="8">
        <v>4746</v>
      </c>
      <c r="D112" s="8">
        <v>4886</v>
      </c>
      <c r="E112" s="8">
        <v>4938</v>
      </c>
      <c r="F112" s="8">
        <v>5260</v>
      </c>
      <c r="G112" s="8">
        <v>4639</v>
      </c>
      <c r="H112" s="8">
        <v>5028</v>
      </c>
      <c r="I112" s="8">
        <v>5492</v>
      </c>
    </row>
    <row r="113" spans="1:9" x14ac:dyDescent="0.35">
      <c r="A113" s="11" t="s">
        <v>116</v>
      </c>
      <c r="B113">
        <v>824</v>
      </c>
      <c r="C113">
        <v>719</v>
      </c>
      <c r="D113">
        <v>646</v>
      </c>
      <c r="E113">
        <v>595</v>
      </c>
      <c r="F113">
        <v>597</v>
      </c>
      <c r="G113">
        <v>516</v>
      </c>
      <c r="H113">
        <v>507</v>
      </c>
      <c r="I113">
        <v>633</v>
      </c>
    </row>
    <row r="114" spans="1:9" x14ac:dyDescent="0.35">
      <c r="A114" s="2" t="s">
        <v>102</v>
      </c>
      <c r="B114" s="3">
        <f t="shared" ref="B114:H114" si="18">+SUM(B115:B117)</f>
        <v>7126</v>
      </c>
      <c r="C114" s="3">
        <f t="shared" si="18"/>
        <v>7568</v>
      </c>
      <c r="D114" s="3">
        <f t="shared" si="18"/>
        <v>7970</v>
      </c>
      <c r="E114" s="3">
        <f t="shared" si="18"/>
        <v>9242</v>
      </c>
      <c r="F114" s="3">
        <f t="shared" si="18"/>
        <v>9812</v>
      </c>
      <c r="G114" s="3">
        <f t="shared" si="18"/>
        <v>9347</v>
      </c>
      <c r="H114" s="3">
        <f t="shared" si="18"/>
        <v>11456</v>
      </c>
      <c r="I114" s="3">
        <f>+SUM(I115:I117)</f>
        <v>12479</v>
      </c>
    </row>
    <row r="115" spans="1:9" x14ac:dyDescent="0.35">
      <c r="A115" s="11" t="s">
        <v>114</v>
      </c>
      <c r="B115" s="8">
        <v>4703</v>
      </c>
      <c r="C115" s="8">
        <v>5043</v>
      </c>
      <c r="D115" s="8">
        <v>5192</v>
      </c>
      <c r="E115" s="8">
        <v>5875</v>
      </c>
      <c r="F115" s="8">
        <v>6293</v>
      </c>
      <c r="G115" s="8">
        <v>5892</v>
      </c>
      <c r="H115" s="8">
        <v>6970</v>
      </c>
      <c r="I115" s="8">
        <v>7388</v>
      </c>
    </row>
    <row r="116" spans="1:9" x14ac:dyDescent="0.35">
      <c r="A116" s="11" t="s">
        <v>115</v>
      </c>
      <c r="B116" s="8">
        <v>2051</v>
      </c>
      <c r="C116" s="8">
        <v>2149</v>
      </c>
      <c r="D116" s="8">
        <v>2395</v>
      </c>
      <c r="E116" s="8">
        <v>2940</v>
      </c>
      <c r="F116" s="8">
        <v>3087</v>
      </c>
      <c r="G116" s="8">
        <v>3053</v>
      </c>
      <c r="H116" s="8">
        <v>3996</v>
      </c>
      <c r="I116" s="8">
        <v>4527</v>
      </c>
    </row>
    <row r="117" spans="1:9" x14ac:dyDescent="0.35">
      <c r="A117" s="11" t="s">
        <v>116</v>
      </c>
      <c r="B117" s="8">
        <v>372</v>
      </c>
      <c r="C117">
        <v>376</v>
      </c>
      <c r="D117">
        <v>383</v>
      </c>
      <c r="E117">
        <v>427</v>
      </c>
      <c r="F117">
        <v>432</v>
      </c>
      <c r="G117">
        <v>402</v>
      </c>
      <c r="H117">
        <v>490</v>
      </c>
      <c r="I117">
        <v>564</v>
      </c>
    </row>
    <row r="118" spans="1:9" x14ac:dyDescent="0.35">
      <c r="A118" s="2" t="s">
        <v>103</v>
      </c>
      <c r="B118" s="3">
        <f t="shared" ref="B118:H118" si="19">+SUM(B119:B121)</f>
        <v>3067</v>
      </c>
      <c r="C118" s="3">
        <f t="shared" si="19"/>
        <v>3785</v>
      </c>
      <c r="D118" s="3">
        <f t="shared" si="19"/>
        <v>4237</v>
      </c>
      <c r="E118" s="3">
        <f t="shared" si="19"/>
        <v>5134</v>
      </c>
      <c r="F118" s="3">
        <f t="shared" si="19"/>
        <v>6208</v>
      </c>
      <c r="G118" s="3">
        <f t="shared" si="19"/>
        <v>6679</v>
      </c>
      <c r="H118" s="3">
        <f t="shared" si="19"/>
        <v>8290</v>
      </c>
      <c r="I118" s="3">
        <f>+SUM(I119:I121)</f>
        <v>7547</v>
      </c>
    </row>
    <row r="119" spans="1:9" x14ac:dyDescent="0.35">
      <c r="A119" s="11" t="s">
        <v>114</v>
      </c>
      <c r="B119" s="8">
        <v>2016</v>
      </c>
      <c r="C119" s="8">
        <v>2599</v>
      </c>
      <c r="D119" s="8">
        <v>2920</v>
      </c>
      <c r="E119" s="8">
        <v>3496</v>
      </c>
      <c r="F119" s="8">
        <v>4262</v>
      </c>
      <c r="G119" s="8">
        <v>4635</v>
      </c>
      <c r="H119" s="8">
        <v>5748</v>
      </c>
      <c r="I119" s="8">
        <v>5416</v>
      </c>
    </row>
    <row r="120" spans="1:9" x14ac:dyDescent="0.35">
      <c r="A120" s="11" t="s">
        <v>115</v>
      </c>
      <c r="B120">
        <v>925</v>
      </c>
      <c r="C120" s="8">
        <v>1055</v>
      </c>
      <c r="D120" s="8">
        <v>1188</v>
      </c>
      <c r="E120" s="8">
        <v>1508</v>
      </c>
      <c r="F120" s="8">
        <v>1808</v>
      </c>
      <c r="G120" s="8">
        <v>1896</v>
      </c>
      <c r="H120" s="8">
        <v>2347</v>
      </c>
      <c r="I120" s="8">
        <v>1938</v>
      </c>
    </row>
    <row r="121" spans="1:9" x14ac:dyDescent="0.35">
      <c r="A121" s="11" t="s">
        <v>116</v>
      </c>
      <c r="B121">
        <v>126</v>
      </c>
      <c r="C121">
        <v>131</v>
      </c>
      <c r="D121">
        <v>129</v>
      </c>
      <c r="E121">
        <v>130</v>
      </c>
      <c r="F121">
        <v>138</v>
      </c>
      <c r="G121">
        <v>148</v>
      </c>
      <c r="H121">
        <v>195</v>
      </c>
      <c r="I121">
        <v>193</v>
      </c>
    </row>
    <row r="122" spans="1:9" x14ac:dyDescent="0.35">
      <c r="A122" s="2" t="s">
        <v>107</v>
      </c>
      <c r="B122" s="3">
        <f t="shared" ref="B122:H122" si="20">+SUM(B123:B125)</f>
        <v>4653</v>
      </c>
      <c r="C122" s="3">
        <f t="shared" si="20"/>
        <v>4317</v>
      </c>
      <c r="D122" s="3">
        <f t="shared" si="20"/>
        <v>4737</v>
      </c>
      <c r="E122" s="3">
        <f t="shared" si="20"/>
        <v>5166</v>
      </c>
      <c r="F122" s="3">
        <f t="shared" si="20"/>
        <v>5254</v>
      </c>
      <c r="G122" s="3">
        <f t="shared" si="20"/>
        <v>5028</v>
      </c>
      <c r="H122" s="3">
        <f t="shared" si="20"/>
        <v>5343</v>
      </c>
      <c r="I122" s="3">
        <f>+SUM(I123:I125)</f>
        <v>5955</v>
      </c>
    </row>
    <row r="123" spans="1:9" x14ac:dyDescent="0.35">
      <c r="A123" s="11" t="s">
        <v>114</v>
      </c>
      <c r="B123">
        <v>3093</v>
      </c>
      <c r="C123" s="8">
        <v>2930</v>
      </c>
      <c r="D123" s="8">
        <v>3285</v>
      </c>
      <c r="E123" s="8">
        <v>3575</v>
      </c>
      <c r="F123" s="8">
        <v>3622</v>
      </c>
      <c r="G123" s="8">
        <v>3449</v>
      </c>
      <c r="H123" s="8">
        <v>3659</v>
      </c>
      <c r="I123" s="8">
        <v>4111</v>
      </c>
    </row>
    <row r="124" spans="1:9" x14ac:dyDescent="0.35">
      <c r="A124" s="11" t="s">
        <v>115</v>
      </c>
      <c r="B124">
        <v>1250</v>
      </c>
      <c r="C124" s="8">
        <v>1117</v>
      </c>
      <c r="D124" s="8">
        <v>1185</v>
      </c>
      <c r="E124" s="8">
        <v>1347</v>
      </c>
      <c r="F124" s="8">
        <v>1395</v>
      </c>
      <c r="G124" s="8">
        <v>1365</v>
      </c>
      <c r="H124" s="8">
        <v>1494</v>
      </c>
      <c r="I124" s="8">
        <v>1610</v>
      </c>
    </row>
    <row r="125" spans="1:9" x14ac:dyDescent="0.35">
      <c r="A125" s="11" t="s">
        <v>116</v>
      </c>
      <c r="B125">
        <v>310</v>
      </c>
      <c r="C125">
        <v>270</v>
      </c>
      <c r="D125">
        <v>267</v>
      </c>
      <c r="E125">
        <v>244</v>
      </c>
      <c r="F125">
        <v>237</v>
      </c>
      <c r="G125">
        <v>214</v>
      </c>
      <c r="H125">
        <v>190</v>
      </c>
      <c r="I125">
        <v>234</v>
      </c>
    </row>
    <row r="126" spans="1:9" x14ac:dyDescent="0.35">
      <c r="A126" s="2" t="s">
        <v>108</v>
      </c>
      <c r="B126">
        <v>115</v>
      </c>
      <c r="C126">
        <v>73</v>
      </c>
      <c r="D126">
        <v>73</v>
      </c>
      <c r="E126">
        <v>88</v>
      </c>
      <c r="F126">
        <v>42</v>
      </c>
      <c r="G126">
        <v>30</v>
      </c>
      <c r="H126" s="3">
        <v>25</v>
      </c>
      <c r="I126" s="3">
        <v>102</v>
      </c>
    </row>
    <row r="127" spans="1:9" x14ac:dyDescent="0.35">
      <c r="A127" s="4" t="s">
        <v>104</v>
      </c>
      <c r="B127" s="5">
        <f t="shared" ref="B127:I127" si="21">+B110+B114+B118+B122+B126</f>
        <v>28701</v>
      </c>
      <c r="C127" s="5">
        <f t="shared" si="21"/>
        <v>30507</v>
      </c>
      <c r="D127" s="5">
        <f t="shared" si="21"/>
        <v>32233</v>
      </c>
      <c r="E127" s="5">
        <f t="shared" si="21"/>
        <v>34485</v>
      </c>
      <c r="F127" s="5">
        <f t="shared" si="21"/>
        <v>37218</v>
      </c>
      <c r="G127" s="5">
        <f t="shared" si="21"/>
        <v>35568</v>
      </c>
      <c r="H127" s="5">
        <f t="shared" si="21"/>
        <v>42293</v>
      </c>
      <c r="I127" s="5">
        <f t="shared" si="21"/>
        <v>44436</v>
      </c>
    </row>
    <row r="128" spans="1:9" x14ac:dyDescent="0.35">
      <c r="A128" s="2" t="s">
        <v>105</v>
      </c>
      <c r="B128" s="8">
        <v>1982</v>
      </c>
      <c r="C128" s="8">
        <v>1955</v>
      </c>
      <c r="D128" s="8">
        <v>2042</v>
      </c>
      <c r="E128" s="8">
        <v>1886</v>
      </c>
      <c r="F128" s="8">
        <v>1906</v>
      </c>
      <c r="G128" s="8">
        <v>1846</v>
      </c>
      <c r="H128" s="3">
        <f>+SUM(H129:H132)</f>
        <v>2205</v>
      </c>
      <c r="I128" s="3">
        <f>+SUM(I129:I132)</f>
        <v>2346</v>
      </c>
    </row>
    <row r="129" spans="1:9" x14ac:dyDescent="0.35">
      <c r="A129" s="11" t="s">
        <v>114</v>
      </c>
      <c r="B129" s="8"/>
      <c r="C129" s="8"/>
      <c r="D129" s="8"/>
      <c r="E129" s="3"/>
      <c r="F129" s="8">
        <v>1658</v>
      </c>
      <c r="G129" s="8">
        <v>1642</v>
      </c>
      <c r="H129" s="3">
        <v>1986</v>
      </c>
      <c r="I129" s="3">
        <v>2094</v>
      </c>
    </row>
    <row r="130" spans="1:9" x14ac:dyDescent="0.35">
      <c r="A130" s="11" t="s">
        <v>115</v>
      </c>
      <c r="B130" s="8"/>
      <c r="C130" s="8"/>
      <c r="D130" s="8"/>
      <c r="E130" s="3"/>
      <c r="F130">
        <v>118</v>
      </c>
      <c r="G130">
        <v>89</v>
      </c>
      <c r="H130" s="3">
        <v>104</v>
      </c>
      <c r="I130" s="3">
        <v>103</v>
      </c>
    </row>
    <row r="131" spans="1:9" x14ac:dyDescent="0.35">
      <c r="A131" s="11" t="s">
        <v>116</v>
      </c>
      <c r="B131" s="8"/>
      <c r="C131" s="8"/>
      <c r="D131" s="8"/>
      <c r="E131" s="3"/>
      <c r="F131">
        <v>24</v>
      </c>
      <c r="G131">
        <v>25</v>
      </c>
      <c r="H131" s="3">
        <v>29</v>
      </c>
      <c r="I131" s="3">
        <v>26</v>
      </c>
    </row>
    <row r="132" spans="1:9" x14ac:dyDescent="0.35">
      <c r="A132" s="11" t="s">
        <v>122</v>
      </c>
      <c r="B132" s="8"/>
      <c r="C132" s="8"/>
      <c r="D132" s="8"/>
      <c r="E132" s="3"/>
      <c r="F132">
        <v>106</v>
      </c>
      <c r="G132">
        <v>90</v>
      </c>
      <c r="H132" s="3">
        <v>86</v>
      </c>
      <c r="I132" s="3">
        <v>123</v>
      </c>
    </row>
    <row r="133" spans="1:9" x14ac:dyDescent="0.35">
      <c r="A133" s="2" t="s">
        <v>109</v>
      </c>
      <c r="B133">
        <v>-82</v>
      </c>
      <c r="C133">
        <v>-86</v>
      </c>
      <c r="D133">
        <v>75</v>
      </c>
      <c r="E133">
        <v>26</v>
      </c>
      <c r="F133">
        <v>-7</v>
      </c>
      <c r="G133">
        <v>-11</v>
      </c>
      <c r="H133" s="3">
        <v>40</v>
      </c>
      <c r="I133" s="3">
        <v>-72</v>
      </c>
    </row>
    <row r="134" spans="1:9" ht="15" thickBot="1" x14ac:dyDescent="0.4">
      <c r="A134" s="6" t="s">
        <v>106</v>
      </c>
      <c r="B134" s="7">
        <f t="shared" ref="B134:H134" si="22">+B127+B128+B133</f>
        <v>30601</v>
      </c>
      <c r="C134" s="7">
        <f t="shared" si="22"/>
        <v>32376</v>
      </c>
      <c r="D134" s="7">
        <f t="shared" si="22"/>
        <v>34350</v>
      </c>
      <c r="E134" s="7">
        <f t="shared" si="22"/>
        <v>36397</v>
      </c>
      <c r="F134" s="7">
        <f t="shared" si="22"/>
        <v>39117</v>
      </c>
      <c r="G134" s="7">
        <f t="shared" si="22"/>
        <v>37403</v>
      </c>
      <c r="H134" s="7">
        <f t="shared" si="22"/>
        <v>44538</v>
      </c>
      <c r="I134" s="7">
        <f>+I127+I128+I133</f>
        <v>46710</v>
      </c>
    </row>
    <row r="135" spans="1:9" s="12" customFormat="1" ht="15" thickTop="1" x14ac:dyDescent="0.35">
      <c r="A135" s="12" t="s">
        <v>112</v>
      </c>
      <c r="B135" s="13">
        <f>+I134-I2</f>
        <v>0</v>
      </c>
      <c r="C135" s="13">
        <f t="shared" ref="C135:G135" si="23">+C134-C2</f>
        <v>0</v>
      </c>
      <c r="D135" s="13">
        <f t="shared" si="23"/>
        <v>0</v>
      </c>
      <c r="E135" s="13">
        <f t="shared" si="23"/>
        <v>0</v>
      </c>
      <c r="F135" s="13">
        <f t="shared" si="23"/>
        <v>0</v>
      </c>
      <c r="G135" s="13">
        <f t="shared" si="23"/>
        <v>0</v>
      </c>
      <c r="H135" s="13">
        <f>+H134-H2</f>
        <v>0</v>
      </c>
    </row>
    <row r="136" spans="1:9" x14ac:dyDescent="0.35">
      <c r="A136" s="1" t="s">
        <v>111</v>
      </c>
    </row>
    <row r="137" spans="1:9" x14ac:dyDescent="0.35">
      <c r="A137" s="2" t="s">
        <v>101</v>
      </c>
      <c r="B137" s="8">
        <v>3645</v>
      </c>
      <c r="C137" s="8">
        <v>3763</v>
      </c>
      <c r="D137" s="8">
        <v>3875</v>
      </c>
      <c r="E137" s="8">
        <v>3600</v>
      </c>
      <c r="F137" s="8">
        <v>3925</v>
      </c>
      <c r="G137" s="8">
        <v>2899</v>
      </c>
      <c r="H137" s="3">
        <v>5089</v>
      </c>
      <c r="I137" s="3">
        <v>5114</v>
      </c>
    </row>
    <row r="138" spans="1:9" x14ac:dyDescent="0.35">
      <c r="A138" s="2" t="s">
        <v>102</v>
      </c>
      <c r="B138" s="8">
        <v>1524</v>
      </c>
      <c r="C138" s="8">
        <v>1787</v>
      </c>
      <c r="D138" s="8">
        <v>1507</v>
      </c>
      <c r="E138" s="8">
        <v>1587</v>
      </c>
      <c r="F138" s="8">
        <v>1995</v>
      </c>
      <c r="G138" s="8">
        <v>1541</v>
      </c>
      <c r="H138" s="3">
        <v>2435</v>
      </c>
      <c r="I138" s="3">
        <v>3293</v>
      </c>
    </row>
    <row r="139" spans="1:9" x14ac:dyDescent="0.35">
      <c r="A139" s="2" t="s">
        <v>103</v>
      </c>
      <c r="B139">
        <v>993</v>
      </c>
      <c r="C139" s="8">
        <v>1372</v>
      </c>
      <c r="D139" s="8">
        <v>1507</v>
      </c>
      <c r="E139" s="8">
        <v>1807</v>
      </c>
      <c r="F139" s="8">
        <v>2376</v>
      </c>
      <c r="G139" s="8">
        <v>2490</v>
      </c>
      <c r="H139" s="3">
        <v>3243</v>
      </c>
      <c r="I139" s="3">
        <v>2365</v>
      </c>
    </row>
    <row r="140" spans="1:9" x14ac:dyDescent="0.35">
      <c r="A140" s="2" t="s">
        <v>107</v>
      </c>
      <c r="B140" s="3">
        <v>918</v>
      </c>
      <c r="C140" s="8">
        <v>1002</v>
      </c>
      <c r="D140">
        <v>980</v>
      </c>
      <c r="E140" s="8">
        <v>1189</v>
      </c>
      <c r="F140" s="8">
        <v>1323</v>
      </c>
      <c r="G140" s="8">
        <v>1184</v>
      </c>
      <c r="H140" s="3">
        <v>1530</v>
      </c>
      <c r="I140" s="3">
        <v>1896</v>
      </c>
    </row>
    <row r="141" spans="1:9" x14ac:dyDescent="0.35">
      <c r="A141" s="2" t="s">
        <v>108</v>
      </c>
      <c r="B141" s="3">
        <v>-2263</v>
      </c>
      <c r="C141">
        <v>-2596</v>
      </c>
      <c r="D141">
        <v>-2677</v>
      </c>
      <c r="E141">
        <v>-2658</v>
      </c>
      <c r="F141">
        <v>-3262</v>
      </c>
      <c r="G141">
        <v>-3468</v>
      </c>
      <c r="H141" s="3">
        <v>-3656</v>
      </c>
      <c r="I141" s="3">
        <v>-4262</v>
      </c>
    </row>
    <row r="142" spans="1:9" x14ac:dyDescent="0.35">
      <c r="A142" s="4" t="s">
        <v>104</v>
      </c>
      <c r="B142" s="5">
        <f t="shared" ref="B142:I142" si="24">+SUM(B137:B141)</f>
        <v>4817</v>
      </c>
      <c r="C142" s="5">
        <f t="shared" si="24"/>
        <v>5328</v>
      </c>
      <c r="D142" s="5">
        <f t="shared" si="24"/>
        <v>5192</v>
      </c>
      <c r="E142" s="5">
        <f t="shared" si="24"/>
        <v>5525</v>
      </c>
      <c r="F142" s="5">
        <f t="shared" si="24"/>
        <v>6357</v>
      </c>
      <c r="G142" s="5">
        <f t="shared" si="24"/>
        <v>4646</v>
      </c>
      <c r="H142" s="5">
        <f t="shared" si="24"/>
        <v>8641</v>
      </c>
      <c r="I142" s="5">
        <f t="shared" si="24"/>
        <v>8406</v>
      </c>
    </row>
    <row r="143" spans="1:9" x14ac:dyDescent="0.35">
      <c r="A143" s="2" t="s">
        <v>105</v>
      </c>
      <c r="B143">
        <v>517</v>
      </c>
      <c r="C143">
        <v>487</v>
      </c>
      <c r="D143">
        <v>477</v>
      </c>
      <c r="E143">
        <v>310</v>
      </c>
      <c r="F143">
        <v>303</v>
      </c>
      <c r="G143">
        <v>297</v>
      </c>
      <c r="H143" s="3">
        <v>543</v>
      </c>
      <c r="I143" s="3">
        <v>669</v>
      </c>
    </row>
    <row r="144" spans="1:9" x14ac:dyDescent="0.35">
      <c r="A144" s="2" t="s">
        <v>109</v>
      </c>
      <c r="B144" s="3">
        <v>-1101</v>
      </c>
      <c r="C144" s="3">
        <v>-1173</v>
      </c>
      <c r="D144" s="3">
        <v>-724</v>
      </c>
      <c r="E144" s="8">
        <v>-1456</v>
      </c>
      <c r="F144" s="8">
        <v>-1810</v>
      </c>
      <c r="G144" s="8">
        <v>-1967</v>
      </c>
      <c r="H144" s="3">
        <v>-2261</v>
      </c>
      <c r="I144" s="3">
        <v>-2219</v>
      </c>
    </row>
    <row r="145" spans="1:9" ht="15" thickBot="1" x14ac:dyDescent="0.4">
      <c r="A145" s="6" t="s">
        <v>113</v>
      </c>
      <c r="B145" s="7">
        <f t="shared" ref="B145" si="25">+SUM(B142:B144)</f>
        <v>4233</v>
      </c>
      <c r="C145" s="7">
        <f t="shared" ref="C145:H145" si="26">+SUM(C142:C144)</f>
        <v>4642</v>
      </c>
      <c r="D145" s="7">
        <f t="shared" si="26"/>
        <v>4945</v>
      </c>
      <c r="E145" s="7">
        <f t="shared" si="26"/>
        <v>4379</v>
      </c>
      <c r="F145" s="7">
        <f t="shared" si="26"/>
        <v>4850</v>
      </c>
      <c r="G145" s="7">
        <f t="shared" si="26"/>
        <v>2976</v>
      </c>
      <c r="H145" s="7">
        <f t="shared" si="26"/>
        <v>6923</v>
      </c>
      <c r="I145" s="7">
        <f>+SUM(I142:I144)</f>
        <v>6856</v>
      </c>
    </row>
    <row r="146" spans="1:9" s="12" customFormat="1" ht="15" thickTop="1" x14ac:dyDescent="0.35">
      <c r="A146" s="12" t="s">
        <v>112</v>
      </c>
      <c r="B146" s="13">
        <f t="shared" ref="B146:H146" si="27">+B145-B10-B8</f>
        <v>0</v>
      </c>
      <c r="C146" s="13">
        <f t="shared" si="27"/>
        <v>0</v>
      </c>
      <c r="D146" s="13">
        <f t="shared" si="27"/>
        <v>0</v>
      </c>
      <c r="E146" s="13">
        <f t="shared" si="27"/>
        <v>0</v>
      </c>
      <c r="F146" s="13">
        <f t="shared" si="27"/>
        <v>0</v>
      </c>
      <c r="G146" s="13">
        <f t="shared" si="27"/>
        <v>0</v>
      </c>
      <c r="H146" s="13">
        <f t="shared" si="27"/>
        <v>0</v>
      </c>
      <c r="I146" s="13">
        <f>+I145-I10-I8</f>
        <v>0</v>
      </c>
    </row>
    <row r="147" spans="1:9" x14ac:dyDescent="0.35">
      <c r="A147" s="1" t="s">
        <v>118</v>
      </c>
    </row>
    <row r="148" spans="1:9" x14ac:dyDescent="0.35">
      <c r="A148" s="2" t="s">
        <v>101</v>
      </c>
      <c r="B148">
        <v>632</v>
      </c>
      <c r="C148">
        <v>742</v>
      </c>
      <c r="D148">
        <v>819</v>
      </c>
      <c r="E148">
        <v>848</v>
      </c>
      <c r="F148">
        <v>814</v>
      </c>
      <c r="G148">
        <v>645</v>
      </c>
      <c r="H148" s="3">
        <v>617</v>
      </c>
      <c r="I148" s="3">
        <v>639</v>
      </c>
    </row>
    <row r="149" spans="1:9" x14ac:dyDescent="0.35">
      <c r="A149" t="s">
        <v>147</v>
      </c>
      <c r="B149">
        <v>451</v>
      </c>
      <c r="C149">
        <v>589</v>
      </c>
      <c r="D149">
        <v>658</v>
      </c>
      <c r="G149" s="3"/>
      <c r="H149" s="3"/>
      <c r="I149" s="3"/>
    </row>
    <row r="150" spans="1:9" x14ac:dyDescent="0.35">
      <c r="A150" s="2" t="s">
        <v>102</v>
      </c>
      <c r="B150">
        <v>47</v>
      </c>
      <c r="C150">
        <v>50</v>
      </c>
      <c r="D150">
        <v>48</v>
      </c>
      <c r="E150">
        <v>849</v>
      </c>
      <c r="F150">
        <v>929</v>
      </c>
      <c r="G150">
        <v>885</v>
      </c>
      <c r="H150" s="3">
        <v>982</v>
      </c>
      <c r="I150" s="3">
        <v>920</v>
      </c>
    </row>
    <row r="151" spans="1:9" x14ac:dyDescent="0.35">
      <c r="A151" s="2" t="s">
        <v>103</v>
      </c>
      <c r="B151">
        <v>254</v>
      </c>
      <c r="C151">
        <v>234</v>
      </c>
      <c r="D151">
        <v>225</v>
      </c>
      <c r="E151">
        <v>256</v>
      </c>
      <c r="F151">
        <v>237</v>
      </c>
      <c r="G151">
        <v>214</v>
      </c>
      <c r="H151" s="3">
        <v>288</v>
      </c>
      <c r="I151" s="3">
        <v>303</v>
      </c>
    </row>
    <row r="152" spans="1:9" x14ac:dyDescent="0.35">
      <c r="A152" t="s">
        <v>148</v>
      </c>
      <c r="B152">
        <v>205</v>
      </c>
      <c r="C152">
        <v>223</v>
      </c>
      <c r="D152">
        <v>223</v>
      </c>
      <c r="E152">
        <v>0</v>
      </c>
      <c r="F152">
        <v>0</v>
      </c>
      <c r="G152">
        <v>0</v>
      </c>
      <c r="H152">
        <v>0</v>
      </c>
      <c r="I152">
        <v>0</v>
      </c>
    </row>
    <row r="153" spans="1:9" x14ac:dyDescent="0.35">
      <c r="A153" t="s">
        <v>149</v>
      </c>
      <c r="B153">
        <v>103</v>
      </c>
      <c r="C153">
        <v>109</v>
      </c>
      <c r="D153">
        <v>120</v>
      </c>
      <c r="E153">
        <v>0</v>
      </c>
      <c r="F153">
        <v>0</v>
      </c>
      <c r="G153">
        <v>0</v>
      </c>
      <c r="H153">
        <v>0</v>
      </c>
      <c r="I153">
        <v>0</v>
      </c>
    </row>
    <row r="154" spans="1:9" x14ac:dyDescent="0.35">
      <c r="A154" s="2" t="s">
        <v>119</v>
      </c>
      <c r="B154">
        <v>0</v>
      </c>
      <c r="C154">
        <v>0</v>
      </c>
      <c r="D154">
        <v>0</v>
      </c>
      <c r="E154">
        <v>339</v>
      </c>
      <c r="F154">
        <v>326</v>
      </c>
      <c r="G154">
        <v>296</v>
      </c>
      <c r="H154" s="3">
        <v>304</v>
      </c>
      <c r="I154" s="3">
        <v>274</v>
      </c>
    </row>
    <row r="155" spans="1:9" x14ac:dyDescent="0.35">
      <c r="A155" s="2" t="s">
        <v>108</v>
      </c>
      <c r="B155">
        <v>484</v>
      </c>
      <c r="C155">
        <v>511</v>
      </c>
      <c r="D155">
        <v>533</v>
      </c>
      <c r="E155">
        <v>597</v>
      </c>
      <c r="F155">
        <v>665</v>
      </c>
      <c r="G155">
        <v>830</v>
      </c>
      <c r="H155" s="3">
        <v>780</v>
      </c>
      <c r="I155" s="3">
        <v>789</v>
      </c>
    </row>
    <row r="156" spans="1:9" x14ac:dyDescent="0.35">
      <c r="A156" s="4" t="s">
        <v>120</v>
      </c>
      <c r="B156" s="5">
        <f t="shared" ref="B156:I156" si="28">+SUM(B148:B155)</f>
        <v>2176</v>
      </c>
      <c r="C156" s="5">
        <f t="shared" si="28"/>
        <v>2458</v>
      </c>
      <c r="D156" s="5">
        <f t="shared" si="28"/>
        <v>2626</v>
      </c>
      <c r="E156" s="5">
        <f t="shared" si="28"/>
        <v>2889</v>
      </c>
      <c r="F156" s="5">
        <f t="shared" si="28"/>
        <v>2971</v>
      </c>
      <c r="G156" s="5">
        <f t="shared" si="28"/>
        <v>2870</v>
      </c>
      <c r="H156" s="5">
        <f t="shared" si="28"/>
        <v>2971</v>
      </c>
      <c r="I156" s="5">
        <f t="shared" si="28"/>
        <v>2925</v>
      </c>
    </row>
    <row r="157" spans="1:9" x14ac:dyDescent="0.35">
      <c r="A157" s="2" t="s">
        <v>105</v>
      </c>
      <c r="B157">
        <v>122</v>
      </c>
      <c r="C157">
        <v>125</v>
      </c>
      <c r="D157">
        <v>125</v>
      </c>
      <c r="E157">
        <v>115</v>
      </c>
      <c r="F157">
        <v>100</v>
      </c>
      <c r="G157">
        <v>80</v>
      </c>
      <c r="H157" s="3">
        <v>63</v>
      </c>
      <c r="I157" s="3">
        <v>49</v>
      </c>
    </row>
    <row r="158" spans="1:9" x14ac:dyDescent="0.35">
      <c r="A158" s="2" t="s">
        <v>109</v>
      </c>
      <c r="B158">
        <v>713</v>
      </c>
      <c r="C158">
        <v>937</v>
      </c>
      <c r="D158" s="8">
        <v>1238</v>
      </c>
      <c r="E158" s="8">
        <v>1450</v>
      </c>
      <c r="F158" s="8">
        <v>1673</v>
      </c>
      <c r="G158" s="8">
        <v>1916</v>
      </c>
      <c r="H158" s="3">
        <v>1870</v>
      </c>
      <c r="I158" s="3">
        <v>1817</v>
      </c>
    </row>
    <row r="159" spans="1:9" ht="15" thickBot="1" x14ac:dyDescent="0.4">
      <c r="A159" s="6" t="s">
        <v>121</v>
      </c>
      <c r="B159" s="7">
        <f t="shared" ref="B159:H159" si="29">+SUM(B156:B158)</f>
        <v>3011</v>
      </c>
      <c r="C159" s="7">
        <f t="shared" si="29"/>
        <v>3520</v>
      </c>
      <c r="D159" s="7">
        <f t="shared" si="29"/>
        <v>3989</v>
      </c>
      <c r="E159" s="7">
        <f t="shared" si="29"/>
        <v>4454</v>
      </c>
      <c r="F159" s="7">
        <f t="shared" si="29"/>
        <v>4744</v>
      </c>
      <c r="G159" s="7">
        <f t="shared" si="29"/>
        <v>4866</v>
      </c>
      <c r="H159" s="7">
        <f t="shared" si="29"/>
        <v>4904</v>
      </c>
      <c r="I159" s="7">
        <f>+SUM(I156:I158)</f>
        <v>4791</v>
      </c>
    </row>
    <row r="160" spans="1:9" ht="15" thickTop="1" x14ac:dyDescent="0.35">
      <c r="A160" s="12" t="s">
        <v>112</v>
      </c>
      <c r="B160" s="13">
        <f t="shared" ref="B160:H160" si="30">+B159-B31</f>
        <v>0</v>
      </c>
      <c r="C160" s="13">
        <f t="shared" si="30"/>
        <v>0</v>
      </c>
      <c r="D160" s="13">
        <f t="shared" si="30"/>
        <v>0</v>
      </c>
      <c r="E160" s="13">
        <f t="shared" si="30"/>
        <v>0</v>
      </c>
      <c r="F160" s="13">
        <f t="shared" si="30"/>
        <v>0</v>
      </c>
      <c r="G160" s="13">
        <f t="shared" si="30"/>
        <v>0</v>
      </c>
      <c r="H160" s="13">
        <f t="shared" si="30"/>
        <v>0</v>
      </c>
      <c r="I160" s="13">
        <f>+I159-I31</f>
        <v>0</v>
      </c>
    </row>
    <row r="161" spans="1:9" x14ac:dyDescent="0.35">
      <c r="A161" s="1" t="s">
        <v>123</v>
      </c>
    </row>
    <row r="162" spans="1:9" x14ac:dyDescent="0.35">
      <c r="A162" s="2" t="s">
        <v>101</v>
      </c>
      <c r="B162">
        <v>208</v>
      </c>
      <c r="C162">
        <v>242</v>
      </c>
      <c r="D162">
        <v>223</v>
      </c>
      <c r="E162">
        <v>196</v>
      </c>
      <c r="F162">
        <v>117</v>
      </c>
      <c r="G162">
        <v>110</v>
      </c>
      <c r="H162" s="3">
        <v>98</v>
      </c>
      <c r="I162" s="3">
        <v>146</v>
      </c>
    </row>
    <row r="163" spans="1:9" x14ac:dyDescent="0.35">
      <c r="A163" t="s">
        <v>147</v>
      </c>
      <c r="B163">
        <v>216</v>
      </c>
      <c r="C163">
        <v>215</v>
      </c>
      <c r="D163">
        <v>162</v>
      </c>
      <c r="G163" s="3"/>
      <c r="H163" s="3"/>
      <c r="I163" s="3"/>
    </row>
    <row r="164" spans="1:9" x14ac:dyDescent="0.35">
      <c r="A164" s="2" t="s">
        <v>102</v>
      </c>
      <c r="B164">
        <v>20</v>
      </c>
      <c r="C164">
        <v>17</v>
      </c>
      <c r="D164">
        <v>173</v>
      </c>
      <c r="E164">
        <v>240</v>
      </c>
      <c r="F164">
        <v>233</v>
      </c>
      <c r="G164">
        <v>139</v>
      </c>
      <c r="H164" s="3">
        <v>153</v>
      </c>
      <c r="I164" s="3">
        <v>197</v>
      </c>
    </row>
    <row r="165" spans="1:9" x14ac:dyDescent="0.35">
      <c r="A165" s="2" t="s">
        <v>103</v>
      </c>
      <c r="B165">
        <v>69</v>
      </c>
      <c r="C165">
        <v>44</v>
      </c>
      <c r="D165">
        <v>51</v>
      </c>
      <c r="E165">
        <v>76</v>
      </c>
      <c r="F165">
        <v>49</v>
      </c>
      <c r="G165">
        <v>28</v>
      </c>
      <c r="H165" s="3">
        <v>94</v>
      </c>
      <c r="I165" s="3">
        <v>78</v>
      </c>
    </row>
    <row r="166" spans="1:9" x14ac:dyDescent="0.35">
      <c r="A166" t="s">
        <v>148</v>
      </c>
      <c r="B166">
        <v>15</v>
      </c>
      <c r="C166">
        <v>13</v>
      </c>
      <c r="D166">
        <v>21</v>
      </c>
      <c r="E166">
        <v>0</v>
      </c>
      <c r="F166">
        <v>0</v>
      </c>
      <c r="G166">
        <v>0</v>
      </c>
      <c r="H166">
        <v>0</v>
      </c>
      <c r="I166">
        <v>0</v>
      </c>
    </row>
    <row r="167" spans="1:9" x14ac:dyDescent="0.35">
      <c r="A167" t="s">
        <v>149</v>
      </c>
      <c r="B167">
        <v>37</v>
      </c>
      <c r="C167">
        <v>51</v>
      </c>
      <c r="D167">
        <v>39</v>
      </c>
      <c r="E167">
        <v>0</v>
      </c>
      <c r="F167">
        <v>0</v>
      </c>
      <c r="G167">
        <v>0</v>
      </c>
      <c r="H167">
        <v>0</v>
      </c>
      <c r="I167">
        <v>0</v>
      </c>
    </row>
    <row r="168" spans="1:9" x14ac:dyDescent="0.35">
      <c r="A168" s="2" t="s">
        <v>119</v>
      </c>
      <c r="B168">
        <v>0</v>
      </c>
      <c r="C168">
        <v>0</v>
      </c>
      <c r="D168">
        <v>59</v>
      </c>
      <c r="E168">
        <v>49</v>
      </c>
      <c r="F168">
        <v>47</v>
      </c>
      <c r="G168">
        <v>41</v>
      </c>
      <c r="H168" s="3">
        <v>54</v>
      </c>
      <c r="I168" s="3">
        <v>56</v>
      </c>
    </row>
    <row r="169" spans="1:9" x14ac:dyDescent="0.35">
      <c r="A169" s="2" t="s">
        <v>108</v>
      </c>
      <c r="B169">
        <v>225</v>
      </c>
      <c r="C169">
        <v>258</v>
      </c>
      <c r="D169">
        <v>278</v>
      </c>
      <c r="E169">
        <v>286</v>
      </c>
      <c r="F169">
        <v>278</v>
      </c>
      <c r="G169">
        <v>438</v>
      </c>
      <c r="H169" s="3">
        <v>278</v>
      </c>
      <c r="I169" s="3">
        <v>222</v>
      </c>
    </row>
    <row r="170" spans="1:9" x14ac:dyDescent="0.35">
      <c r="A170" s="4" t="s">
        <v>120</v>
      </c>
      <c r="B170" s="5">
        <f t="shared" ref="B170:I170" si="31">+SUM(B162:B169)</f>
        <v>790</v>
      </c>
      <c r="C170" s="5">
        <f t="shared" si="31"/>
        <v>840</v>
      </c>
      <c r="D170" s="5">
        <f t="shared" si="31"/>
        <v>1006</v>
      </c>
      <c r="E170" s="5">
        <f t="shared" si="31"/>
        <v>847</v>
      </c>
      <c r="F170" s="5">
        <f t="shared" si="31"/>
        <v>724</v>
      </c>
      <c r="G170" s="5">
        <f t="shared" si="31"/>
        <v>756</v>
      </c>
      <c r="H170" s="5">
        <f t="shared" si="31"/>
        <v>677</v>
      </c>
      <c r="I170" s="5">
        <f t="shared" si="31"/>
        <v>699</v>
      </c>
    </row>
    <row r="171" spans="1:9" x14ac:dyDescent="0.35">
      <c r="A171" s="2" t="s">
        <v>105</v>
      </c>
      <c r="B171" s="3"/>
      <c r="C171" s="3"/>
      <c r="D171" s="3"/>
      <c r="E171">
        <v>22</v>
      </c>
      <c r="F171">
        <v>18</v>
      </c>
      <c r="G171">
        <v>12</v>
      </c>
      <c r="H171" s="3">
        <v>7</v>
      </c>
      <c r="I171" s="3">
        <v>9</v>
      </c>
    </row>
    <row r="172" spans="1:9" x14ac:dyDescent="0.35">
      <c r="A172" s="2" t="s">
        <v>109</v>
      </c>
      <c r="B172" s="3">
        <f t="shared" ref="B172:I172" si="32">-(SUM(B170:B171)+B83)</f>
        <v>-793</v>
      </c>
      <c r="C172" s="3">
        <f t="shared" si="32"/>
        <v>-850</v>
      </c>
      <c r="D172" s="3">
        <f t="shared" si="32"/>
        <v>-1019</v>
      </c>
      <c r="E172" s="3">
        <f t="shared" si="32"/>
        <v>-872</v>
      </c>
      <c r="F172" s="3">
        <f t="shared" si="32"/>
        <v>-742</v>
      </c>
      <c r="G172" s="3">
        <f t="shared" si="32"/>
        <v>-768</v>
      </c>
      <c r="H172" s="3">
        <f t="shared" si="32"/>
        <v>-684</v>
      </c>
      <c r="I172" s="3">
        <f t="shared" si="32"/>
        <v>-708</v>
      </c>
    </row>
    <row r="173" spans="1:9" ht="15" thickBot="1" x14ac:dyDescent="0.4">
      <c r="A173" s="6" t="s">
        <v>124</v>
      </c>
      <c r="B173" s="7">
        <f t="shared" ref="B173:H173" si="33">+SUM(B170:B172)</f>
        <v>-3</v>
      </c>
      <c r="C173" s="7">
        <f t="shared" si="33"/>
        <v>-10</v>
      </c>
      <c r="D173" s="7">
        <f t="shared" si="33"/>
        <v>-13</v>
      </c>
      <c r="E173" s="7">
        <f t="shared" si="33"/>
        <v>-3</v>
      </c>
      <c r="F173" s="7">
        <f t="shared" si="33"/>
        <v>0</v>
      </c>
      <c r="G173" s="7">
        <f t="shared" si="33"/>
        <v>0</v>
      </c>
      <c r="H173" s="7">
        <f t="shared" si="33"/>
        <v>0</v>
      </c>
      <c r="I173" s="7">
        <f>+SUM(I170:I172)</f>
        <v>0</v>
      </c>
    </row>
    <row r="174" spans="1:9" ht="15" thickTop="1" x14ac:dyDescent="0.35">
      <c r="A174" s="12" t="s">
        <v>112</v>
      </c>
      <c r="B174" s="13">
        <f t="shared" ref="B174:I174" si="34">+B173+B83</f>
        <v>0</v>
      </c>
      <c r="C174" s="13">
        <f t="shared" si="34"/>
        <v>0</v>
      </c>
      <c r="D174" s="13">
        <f t="shared" si="34"/>
        <v>0</v>
      </c>
      <c r="E174" s="13">
        <f t="shared" si="34"/>
        <v>0</v>
      </c>
      <c r="F174" s="13">
        <f t="shared" si="34"/>
        <v>0</v>
      </c>
      <c r="G174" s="13">
        <f t="shared" si="34"/>
        <v>0</v>
      </c>
      <c r="H174" s="13">
        <f t="shared" si="34"/>
        <v>0</v>
      </c>
      <c r="I174" s="13">
        <f t="shared" si="34"/>
        <v>0</v>
      </c>
    </row>
    <row r="175" spans="1:9" x14ac:dyDescent="0.35">
      <c r="A175" s="1" t="s">
        <v>125</v>
      </c>
    </row>
    <row r="176" spans="1:9" x14ac:dyDescent="0.35">
      <c r="A176" s="2" t="s">
        <v>101</v>
      </c>
      <c r="B176">
        <v>121</v>
      </c>
      <c r="C176">
        <v>133</v>
      </c>
      <c r="D176">
        <v>140</v>
      </c>
      <c r="E176">
        <v>160</v>
      </c>
      <c r="F176">
        <v>149</v>
      </c>
      <c r="G176">
        <v>148</v>
      </c>
      <c r="H176" s="3">
        <v>130</v>
      </c>
      <c r="I176" s="3">
        <v>124</v>
      </c>
    </row>
    <row r="177" spans="1:9" x14ac:dyDescent="0.35">
      <c r="A177" t="s">
        <v>147</v>
      </c>
      <c r="B177">
        <v>75</v>
      </c>
      <c r="C177">
        <v>72</v>
      </c>
      <c r="G177" s="3"/>
      <c r="H177" s="3"/>
      <c r="I177" s="3"/>
    </row>
    <row r="178" spans="1:9" x14ac:dyDescent="0.35">
      <c r="A178" s="2" t="s">
        <v>102</v>
      </c>
      <c r="B178">
        <v>12</v>
      </c>
      <c r="C178">
        <v>12</v>
      </c>
      <c r="D178">
        <v>106</v>
      </c>
      <c r="E178">
        <v>116</v>
      </c>
      <c r="F178">
        <v>111</v>
      </c>
      <c r="G178">
        <v>132</v>
      </c>
      <c r="H178" s="3">
        <v>136</v>
      </c>
      <c r="I178" s="3">
        <v>134</v>
      </c>
    </row>
    <row r="179" spans="1:9" x14ac:dyDescent="0.35">
      <c r="A179" s="2" t="s">
        <v>103</v>
      </c>
      <c r="B179">
        <v>46</v>
      </c>
      <c r="C179">
        <v>48</v>
      </c>
      <c r="D179">
        <v>54</v>
      </c>
      <c r="E179">
        <v>56</v>
      </c>
      <c r="F179">
        <v>50</v>
      </c>
      <c r="G179">
        <v>44</v>
      </c>
      <c r="H179" s="3">
        <v>46</v>
      </c>
      <c r="I179" s="3">
        <v>41</v>
      </c>
    </row>
    <row r="180" spans="1:9" x14ac:dyDescent="0.35">
      <c r="A180" t="s">
        <v>148</v>
      </c>
      <c r="B180">
        <v>22</v>
      </c>
      <c r="C180">
        <v>18</v>
      </c>
      <c r="D180">
        <v>0</v>
      </c>
      <c r="E180">
        <v>0</v>
      </c>
      <c r="F180">
        <v>0</v>
      </c>
      <c r="G180">
        <v>0</v>
      </c>
      <c r="H180">
        <v>0</v>
      </c>
      <c r="I180">
        <v>0</v>
      </c>
    </row>
    <row r="181" spans="1:9" x14ac:dyDescent="0.35">
      <c r="A181" t="s">
        <v>149</v>
      </c>
      <c r="B181">
        <v>27</v>
      </c>
      <c r="C181">
        <v>25</v>
      </c>
      <c r="D181">
        <v>0</v>
      </c>
      <c r="E181">
        <v>0</v>
      </c>
      <c r="F181">
        <v>0</v>
      </c>
      <c r="G181">
        <v>46</v>
      </c>
      <c r="H181">
        <v>0</v>
      </c>
      <c r="I181">
        <v>0</v>
      </c>
    </row>
    <row r="182" spans="1:9" x14ac:dyDescent="0.35">
      <c r="A182" s="2" t="s">
        <v>107</v>
      </c>
      <c r="B182">
        <v>0</v>
      </c>
      <c r="C182">
        <v>0</v>
      </c>
      <c r="D182">
        <v>54</v>
      </c>
      <c r="E182">
        <v>55</v>
      </c>
      <c r="F182">
        <v>53</v>
      </c>
      <c r="G182" s="3"/>
      <c r="H182" s="3">
        <v>43</v>
      </c>
      <c r="I182" s="3">
        <v>42</v>
      </c>
    </row>
    <row r="183" spans="1:9" x14ac:dyDescent="0.35">
      <c r="A183" s="2" t="s">
        <v>108</v>
      </c>
      <c r="B183">
        <v>210</v>
      </c>
      <c r="C183">
        <v>230</v>
      </c>
      <c r="D183">
        <v>233</v>
      </c>
      <c r="E183">
        <v>217</v>
      </c>
      <c r="F183">
        <v>195</v>
      </c>
      <c r="G183">
        <v>214</v>
      </c>
      <c r="H183" s="3">
        <v>222</v>
      </c>
      <c r="I183" s="3">
        <v>220</v>
      </c>
    </row>
    <row r="184" spans="1:9" x14ac:dyDescent="0.35">
      <c r="A184" s="4" t="s">
        <v>120</v>
      </c>
      <c r="B184" s="5">
        <f t="shared" ref="B184:I184" si="35">+SUM(B176:B183)</f>
        <v>513</v>
      </c>
      <c r="C184" s="5">
        <f t="shared" si="35"/>
        <v>538</v>
      </c>
      <c r="D184" s="5">
        <f>+SUM(D176:D183)</f>
        <v>587</v>
      </c>
      <c r="E184" s="5">
        <f>+SUM(E176:E183)</f>
        <v>604</v>
      </c>
      <c r="F184" s="5">
        <f>+SUM(F176:F183)</f>
        <v>558</v>
      </c>
      <c r="G184" s="5">
        <f t="shared" si="35"/>
        <v>584</v>
      </c>
      <c r="H184" s="5">
        <f t="shared" si="35"/>
        <v>577</v>
      </c>
      <c r="I184" s="5">
        <f t="shared" si="35"/>
        <v>561</v>
      </c>
    </row>
    <row r="185" spans="1:9" x14ac:dyDescent="0.35">
      <c r="A185" s="2" t="s">
        <v>105</v>
      </c>
      <c r="B185">
        <v>18</v>
      </c>
      <c r="C185">
        <v>27</v>
      </c>
      <c r="D185">
        <v>28</v>
      </c>
      <c r="E185">
        <v>33</v>
      </c>
      <c r="F185">
        <v>31</v>
      </c>
      <c r="G185">
        <v>25</v>
      </c>
      <c r="H185" s="3">
        <v>26</v>
      </c>
      <c r="I185" s="3">
        <v>22</v>
      </c>
    </row>
    <row r="186" spans="1:9" x14ac:dyDescent="0.35">
      <c r="A186" s="2" t="s">
        <v>109</v>
      </c>
      <c r="B186">
        <v>75</v>
      </c>
      <c r="C186">
        <v>84</v>
      </c>
      <c r="D186">
        <v>91</v>
      </c>
      <c r="E186">
        <v>110</v>
      </c>
      <c r="F186">
        <v>116</v>
      </c>
      <c r="G186">
        <v>112</v>
      </c>
      <c r="H186" s="3">
        <v>141</v>
      </c>
      <c r="I186" s="3">
        <v>134</v>
      </c>
    </row>
    <row r="187" spans="1:9" ht="15" thickBot="1" x14ac:dyDescent="0.4">
      <c r="A187" s="6" t="s">
        <v>126</v>
      </c>
      <c r="B187" s="7">
        <f t="shared" ref="B187:H187" si="36">+SUM(B184:B186)</f>
        <v>606</v>
      </c>
      <c r="C187" s="7">
        <f t="shared" si="36"/>
        <v>649</v>
      </c>
      <c r="D187" s="7">
        <f t="shared" si="36"/>
        <v>706</v>
      </c>
      <c r="E187" s="7">
        <f t="shared" si="36"/>
        <v>747</v>
      </c>
      <c r="F187" s="7">
        <f t="shared" si="36"/>
        <v>705</v>
      </c>
      <c r="G187" s="7">
        <f t="shared" si="36"/>
        <v>721</v>
      </c>
      <c r="H187" s="7">
        <f t="shared" si="36"/>
        <v>744</v>
      </c>
      <c r="I187" s="7">
        <f>+SUM(I184:I186)</f>
        <v>717</v>
      </c>
    </row>
    <row r="188" spans="1:9" ht="15" thickTop="1" x14ac:dyDescent="0.35">
      <c r="A188" s="12" t="s">
        <v>112</v>
      </c>
      <c r="B188" s="13">
        <f t="shared" ref="B188:I188" si="37">+B187-B66</f>
        <v>0</v>
      </c>
      <c r="C188" s="13">
        <f t="shared" si="37"/>
        <v>0</v>
      </c>
      <c r="D188" s="13">
        <f t="shared" si="37"/>
        <v>0</v>
      </c>
      <c r="E188" s="13">
        <f t="shared" si="37"/>
        <v>0</v>
      </c>
      <c r="F188" s="13">
        <f t="shared" si="37"/>
        <v>0</v>
      </c>
      <c r="G188" s="13">
        <f t="shared" si="37"/>
        <v>0</v>
      </c>
      <c r="H188" s="13">
        <f t="shared" si="37"/>
        <v>0</v>
      </c>
      <c r="I188" s="13">
        <f t="shared" si="37"/>
        <v>0</v>
      </c>
    </row>
    <row r="189" spans="1:9" x14ac:dyDescent="0.35">
      <c r="A189" s="14" t="s">
        <v>127</v>
      </c>
      <c r="B189" s="14"/>
      <c r="C189" s="14"/>
      <c r="D189" s="14"/>
      <c r="E189" s="14"/>
      <c r="F189" s="14"/>
      <c r="G189" s="14"/>
      <c r="H189" s="14"/>
      <c r="I189" s="14"/>
    </row>
    <row r="190" spans="1:9" x14ac:dyDescent="0.35">
      <c r="A190" s="28" t="s">
        <v>128</v>
      </c>
    </row>
    <row r="191" spans="1:9" x14ac:dyDescent="0.35">
      <c r="A191" s="33" t="s">
        <v>101</v>
      </c>
      <c r="B191" s="34">
        <f>(C110-B110)/(B110)*100/100</f>
        <v>7.4526928675400297E-2</v>
      </c>
      <c r="C191" s="34">
        <f t="shared" ref="C191:H192" si="38">(D110-C110)/(C110)*100/100</f>
        <v>3.061500948252506E-2</v>
      </c>
      <c r="D191" s="34">
        <f t="shared" si="38"/>
        <v>-2.3725026288117772E-2</v>
      </c>
      <c r="E191" s="34">
        <f t="shared" si="38"/>
        <v>7.0481319421070346E-2</v>
      </c>
      <c r="F191" s="34">
        <f t="shared" si="38"/>
        <v>-8.9171173437303478E-2</v>
      </c>
      <c r="G191" s="34">
        <f t="shared" si="38"/>
        <v>0.18606738470035902</v>
      </c>
      <c r="H191" s="34">
        <f t="shared" si="38"/>
        <v>6.8339251411607196E-2</v>
      </c>
      <c r="I191" s="34">
        <v>7.0000000000000007E-2</v>
      </c>
    </row>
    <row r="192" spans="1:9" x14ac:dyDescent="0.35">
      <c r="A192" s="31" t="s">
        <v>114</v>
      </c>
      <c r="B192" s="50">
        <f>(C111-B111)/(B111)*100/100</f>
        <v>9.322830942863862E-2</v>
      </c>
      <c r="C192" s="50">
        <f t="shared" si="38"/>
        <v>4.1402301322722872E-2</v>
      </c>
      <c r="D192" s="50">
        <f t="shared" si="38"/>
        <v>-3.7381247418422137E-2</v>
      </c>
      <c r="E192" s="50">
        <f t="shared" si="38"/>
        <v>7.7558463848959452E-2</v>
      </c>
      <c r="F192" s="50">
        <f t="shared" si="38"/>
        <v>-7.1279243404678949E-2</v>
      </c>
      <c r="G192" s="50">
        <f t="shared" si="38"/>
        <v>0.24815092721620752</v>
      </c>
      <c r="H192" s="50">
        <f t="shared" si="38"/>
        <v>5.015458605290278E-2</v>
      </c>
      <c r="I192" s="30">
        <v>0.05</v>
      </c>
    </row>
    <row r="193" spans="1:9" x14ac:dyDescent="0.35">
      <c r="A193" s="31" t="s">
        <v>115</v>
      </c>
      <c r="B193" s="50">
        <f t="shared" ref="B193:H196" si="39">(C112-B112)/(B112)*100/100</f>
        <v>7.6190476190476197E-2</v>
      </c>
      <c r="C193" s="50">
        <f t="shared" si="39"/>
        <v>2.9498525073746312E-2</v>
      </c>
      <c r="D193" s="50">
        <f t="shared" si="39"/>
        <v>1.0642652476463364E-2</v>
      </c>
      <c r="E193" s="50">
        <f t="shared" si="39"/>
        <v>6.5208586472255969E-2</v>
      </c>
      <c r="F193" s="50">
        <f t="shared" si="39"/>
        <v>-0.11806083650190115</v>
      </c>
      <c r="G193" s="50">
        <f t="shared" si="39"/>
        <v>8.3854278939426596E-2</v>
      </c>
      <c r="H193" s="50">
        <f t="shared" si="39"/>
        <v>9.2283214001591091E-2</v>
      </c>
      <c r="I193" s="30">
        <v>0.09</v>
      </c>
    </row>
    <row r="194" spans="1:9" x14ac:dyDescent="0.35">
      <c r="A194" s="31" t="s">
        <v>116</v>
      </c>
      <c r="B194" s="50">
        <f t="shared" si="39"/>
        <v>-0.12742718446601942</v>
      </c>
      <c r="C194" s="50">
        <f t="shared" si="39"/>
        <v>-0.10152990264255911</v>
      </c>
      <c r="D194" s="50">
        <f t="shared" si="39"/>
        <v>-7.8947368421052627E-2</v>
      </c>
      <c r="E194" s="50">
        <f t="shared" si="39"/>
        <v>3.3613445378151263E-3</v>
      </c>
      <c r="F194" s="50">
        <f t="shared" si="39"/>
        <v>-0.135678391959799</v>
      </c>
      <c r="G194" s="50">
        <f t="shared" si="39"/>
        <v>-1.7441860465116279E-2</v>
      </c>
      <c r="H194" s="50">
        <f t="shared" si="39"/>
        <v>0.24852071005917162</v>
      </c>
      <c r="I194" s="30">
        <v>0.25</v>
      </c>
    </row>
    <row r="195" spans="1:9" x14ac:dyDescent="0.35">
      <c r="A195" s="33" t="s">
        <v>102</v>
      </c>
      <c r="B195" s="34">
        <f>(C114-B114)/(B114)*100/100</f>
        <v>6.2026382262138649E-2</v>
      </c>
      <c r="C195" s="34">
        <f t="shared" si="39"/>
        <v>5.3118393234672295E-2</v>
      </c>
      <c r="D195" s="34">
        <f t="shared" si="39"/>
        <v>0.15959849435382686</v>
      </c>
      <c r="E195" s="34">
        <f t="shared" si="39"/>
        <v>6.1674962129409219E-2</v>
      </c>
      <c r="F195" s="34">
        <f t="shared" si="39"/>
        <v>-4.7390949857317573E-2</v>
      </c>
      <c r="G195" s="34">
        <f t="shared" si="39"/>
        <v>0.22563389322777361</v>
      </c>
      <c r="H195" s="34">
        <f t="shared" si="39"/>
        <v>8.9298184357541915E-2</v>
      </c>
      <c r="I195" s="34">
        <v>0.12</v>
      </c>
    </row>
    <row r="196" spans="1:9" x14ac:dyDescent="0.35">
      <c r="A196" s="31" t="s">
        <v>114</v>
      </c>
      <c r="B196" s="30">
        <f>(C115-B115)/(B115)*100/100</f>
        <v>7.2294280246651077E-2</v>
      </c>
      <c r="C196" s="30">
        <f t="shared" si="39"/>
        <v>2.9545905215149711E-2</v>
      </c>
      <c r="D196" s="30">
        <f t="shared" si="39"/>
        <v>0.13154853620955315</v>
      </c>
      <c r="E196" s="30">
        <f t="shared" si="39"/>
        <v>7.114893617021277E-2</v>
      </c>
      <c r="F196" s="30">
        <f t="shared" si="39"/>
        <v>-6.3721595423486418E-2</v>
      </c>
      <c r="G196" s="30">
        <f t="shared" si="39"/>
        <v>0.18295994568906992</v>
      </c>
      <c r="H196" s="30">
        <f t="shared" si="39"/>
        <v>5.9971305595408891E-2</v>
      </c>
      <c r="I196" s="30">
        <v>0.09</v>
      </c>
    </row>
    <row r="197" spans="1:9" x14ac:dyDescent="0.35">
      <c r="A197" s="31" t="s">
        <v>115</v>
      </c>
      <c r="B197" s="30">
        <f t="shared" ref="B197:H198" si="40">(C116-B116)/(B116)*100/100</f>
        <v>4.778156996587031E-2</v>
      </c>
      <c r="C197" s="30">
        <f t="shared" si="40"/>
        <v>0.11447184737087017</v>
      </c>
      <c r="D197" s="30">
        <f t="shared" si="40"/>
        <v>0.22755741127348647</v>
      </c>
      <c r="E197" s="30">
        <f t="shared" si="40"/>
        <v>0.05</v>
      </c>
      <c r="F197" s="30">
        <f t="shared" si="40"/>
        <v>-1.101392938127632E-2</v>
      </c>
      <c r="G197" s="30">
        <f t="shared" si="40"/>
        <v>0.30887651490337376</v>
      </c>
      <c r="H197" s="30">
        <f t="shared" si="40"/>
        <v>0.13288288288288289</v>
      </c>
      <c r="I197" s="30">
        <v>0.16</v>
      </c>
    </row>
    <row r="198" spans="1:9" x14ac:dyDescent="0.35">
      <c r="A198" s="31" t="s">
        <v>116</v>
      </c>
      <c r="B198" s="30">
        <f t="shared" si="40"/>
        <v>1.0752688172043012E-2</v>
      </c>
      <c r="C198" s="30">
        <f t="shared" si="40"/>
        <v>1.8617021276595744E-2</v>
      </c>
      <c r="D198" s="30">
        <f t="shared" si="40"/>
        <v>0.11488250652741515</v>
      </c>
      <c r="E198" s="30">
        <f t="shared" si="40"/>
        <v>1.1709601873536302E-2</v>
      </c>
      <c r="F198" s="30">
        <f t="shared" si="40"/>
        <v>-6.9444444444444448E-2</v>
      </c>
      <c r="G198" s="30">
        <f t="shared" si="40"/>
        <v>0.21890547263681592</v>
      </c>
      <c r="H198" s="30">
        <f t="shared" si="40"/>
        <v>0.15102040816326531</v>
      </c>
      <c r="I198" s="30">
        <v>0.17</v>
      </c>
    </row>
    <row r="199" spans="1:9" x14ac:dyDescent="0.35">
      <c r="A199" s="33" t="s">
        <v>103</v>
      </c>
      <c r="B199" s="34">
        <f>SUM(C118-B118)/(B118)*100/100</f>
        <v>0.23410498858819692</v>
      </c>
      <c r="C199" s="34">
        <f t="shared" ref="C199:H199" si="41">SUM(D118-C118)/(C118)*100/100</f>
        <v>0.11941875825627477</v>
      </c>
      <c r="D199" s="34">
        <f t="shared" si="41"/>
        <v>0.21170639603493041</v>
      </c>
      <c r="E199" s="34">
        <f t="shared" si="41"/>
        <v>0.20919361121932215</v>
      </c>
      <c r="F199" s="34">
        <f t="shared" si="41"/>
        <v>7.5869845360824736E-2</v>
      </c>
      <c r="G199" s="34">
        <f t="shared" si="41"/>
        <v>0.24120377301991314</v>
      </c>
      <c r="H199" s="34">
        <f t="shared" si="41"/>
        <v>-8.9626055488540413E-2</v>
      </c>
      <c r="I199" s="34">
        <v>-0.13</v>
      </c>
    </row>
    <row r="200" spans="1:9" x14ac:dyDescent="0.35">
      <c r="A200" s="31" t="s">
        <v>114</v>
      </c>
      <c r="B200" s="30">
        <f>(C119-B119)/(B119)*100/100</f>
        <v>0.28918650793650796</v>
      </c>
      <c r="C200" s="30">
        <f t="shared" ref="C200:H200" si="42">(D119-C119)/(C119)*100/100</f>
        <v>0.12350904193920739</v>
      </c>
      <c r="D200" s="30">
        <f t="shared" si="42"/>
        <v>0.19726027397260273</v>
      </c>
      <c r="E200" s="30">
        <f t="shared" si="42"/>
        <v>0.2191075514874142</v>
      </c>
      <c r="F200" s="30">
        <f t="shared" si="42"/>
        <v>8.7517597372125777E-2</v>
      </c>
      <c r="G200" s="30">
        <f t="shared" si="42"/>
        <v>0.24012944983818771</v>
      </c>
      <c r="H200" s="30">
        <f t="shared" si="42"/>
        <v>-5.7759220598469031E-2</v>
      </c>
      <c r="I200" s="30">
        <v>-0.1</v>
      </c>
    </row>
    <row r="201" spans="1:9" x14ac:dyDescent="0.35">
      <c r="A201" s="31" t="s">
        <v>115</v>
      </c>
      <c r="B201" s="30">
        <f t="shared" ref="B201:H202" si="43">(C120-B120)/(B120)*100/100</f>
        <v>0.14054054054054055</v>
      </c>
      <c r="C201" s="30">
        <f t="shared" si="43"/>
        <v>0.12606635071090047</v>
      </c>
      <c r="D201" s="30">
        <f t="shared" si="43"/>
        <v>0.26936026936026936</v>
      </c>
      <c r="E201" s="30">
        <f t="shared" si="43"/>
        <v>0.19893899204244034</v>
      </c>
      <c r="F201" s="30">
        <f t="shared" si="43"/>
        <v>4.8672566371681415E-2</v>
      </c>
      <c r="G201" s="30">
        <f t="shared" si="43"/>
        <v>0.23786919831223627</v>
      </c>
      <c r="H201" s="30">
        <f t="shared" si="43"/>
        <v>-0.17426501917341286</v>
      </c>
      <c r="I201" s="30">
        <v>-0.21</v>
      </c>
    </row>
    <row r="202" spans="1:9" x14ac:dyDescent="0.35">
      <c r="A202" s="31" t="s">
        <v>116</v>
      </c>
      <c r="B202" s="30">
        <f t="shared" si="43"/>
        <v>3.968253968253968E-2</v>
      </c>
      <c r="C202" s="30">
        <f t="shared" si="43"/>
        <v>-1.5267175572519083E-2</v>
      </c>
      <c r="D202" s="30">
        <f t="shared" si="43"/>
        <v>7.7519379844961248E-3</v>
      </c>
      <c r="E202" s="30">
        <f t="shared" si="43"/>
        <v>6.1538461538461542E-2</v>
      </c>
      <c r="F202" s="30">
        <f t="shared" si="43"/>
        <v>7.2463768115942032E-2</v>
      </c>
      <c r="G202" s="30">
        <f t="shared" si="43"/>
        <v>0.31756756756756754</v>
      </c>
      <c r="H202" s="30">
        <f t="shared" si="43"/>
        <v>-1.0256410256410255E-2</v>
      </c>
      <c r="I202" s="30">
        <v>-0.06</v>
      </c>
    </row>
    <row r="203" spans="1:9" x14ac:dyDescent="0.35">
      <c r="A203" s="33" t="s">
        <v>107</v>
      </c>
      <c r="B203" s="34">
        <f>SUM(C122-B122)/(B122)*100/100</f>
        <v>-7.2211476466795613E-2</v>
      </c>
      <c r="C203" s="34">
        <f t="shared" ref="C203:H204" si="44">SUM(D122-C122)/(C122)*100/100</f>
        <v>9.7289784572619886E-2</v>
      </c>
      <c r="D203" s="34">
        <f t="shared" si="44"/>
        <v>9.0563647878404041E-2</v>
      </c>
      <c r="E203" s="34">
        <f t="shared" si="44"/>
        <v>1.7034456058846303E-2</v>
      </c>
      <c r="F203" s="34">
        <f t="shared" si="44"/>
        <v>-4.3014845831747237E-2</v>
      </c>
      <c r="G203" s="34">
        <f t="shared" si="44"/>
        <v>6.2649164677804292E-2</v>
      </c>
      <c r="H203" s="34">
        <f t="shared" si="44"/>
        <v>0.11454239191465469</v>
      </c>
      <c r="I203" s="34">
        <v>0.16</v>
      </c>
    </row>
    <row r="204" spans="1:9" x14ac:dyDescent="0.35">
      <c r="A204" s="31" t="s">
        <v>114</v>
      </c>
      <c r="B204" s="30">
        <f>SUM(C123-B123)/(B123)*100/100</f>
        <v>-5.2699644358228256E-2</v>
      </c>
      <c r="C204" s="30">
        <f t="shared" si="44"/>
        <v>0.12116040955631399</v>
      </c>
      <c r="D204" s="30">
        <f t="shared" si="44"/>
        <v>8.8280060882800604E-2</v>
      </c>
      <c r="E204" s="30">
        <f t="shared" si="44"/>
        <v>1.3146853146853148E-2</v>
      </c>
      <c r="F204" s="30">
        <f t="shared" si="44"/>
        <v>-4.7763666482606298E-2</v>
      </c>
      <c r="G204" s="30">
        <f t="shared" si="44"/>
        <v>6.0887213685126132E-2</v>
      </c>
      <c r="H204" s="30">
        <f t="shared" si="44"/>
        <v>0.1235310194042088</v>
      </c>
      <c r="I204" s="30">
        <v>0.17</v>
      </c>
    </row>
    <row r="205" spans="1:9" x14ac:dyDescent="0.35">
      <c r="A205" s="31" t="s">
        <v>115</v>
      </c>
      <c r="B205" s="30">
        <f t="shared" ref="B205:H206" si="45">SUM(C124-B124)/(B124)*100/100</f>
        <v>-0.10639999999999999</v>
      </c>
      <c r="C205" s="30">
        <f t="shared" si="45"/>
        <v>6.087735004476276E-2</v>
      </c>
      <c r="D205" s="30">
        <f t="shared" si="45"/>
        <v>0.13670886075949368</v>
      </c>
      <c r="E205" s="30">
        <f t="shared" si="45"/>
        <v>3.5634743875278395E-2</v>
      </c>
      <c r="F205" s="30">
        <f t="shared" si="45"/>
        <v>-2.1505376344086023E-2</v>
      </c>
      <c r="G205" s="30">
        <f t="shared" si="45"/>
        <v>9.4505494505494503E-2</v>
      </c>
      <c r="H205" s="30">
        <f t="shared" si="45"/>
        <v>7.7643908969210168E-2</v>
      </c>
      <c r="I205" s="30">
        <v>0.12</v>
      </c>
    </row>
    <row r="206" spans="1:9" x14ac:dyDescent="0.35">
      <c r="A206" s="31" t="s">
        <v>116</v>
      </c>
      <c r="B206" s="30">
        <f t="shared" si="45"/>
        <v>-0.12903225806451613</v>
      </c>
      <c r="C206" s="30">
        <f t="shared" si="45"/>
        <v>-1.1111111111111112E-2</v>
      </c>
      <c r="D206" s="30">
        <f t="shared" si="45"/>
        <v>-8.6142322097378279E-2</v>
      </c>
      <c r="E206" s="30">
        <f t="shared" si="45"/>
        <v>-2.8688524590163932E-2</v>
      </c>
      <c r="F206" s="30">
        <f t="shared" si="45"/>
        <v>-9.7046413502109699E-2</v>
      </c>
      <c r="G206" s="30">
        <f t="shared" si="45"/>
        <v>-0.11214953271028037</v>
      </c>
      <c r="H206" s="30">
        <f t="shared" si="45"/>
        <v>0.23157894736842105</v>
      </c>
      <c r="I206" s="30">
        <v>0.28000000000000003</v>
      </c>
    </row>
    <row r="207" spans="1:9" x14ac:dyDescent="0.35">
      <c r="A207" s="33" t="s">
        <v>108</v>
      </c>
      <c r="B207" s="34">
        <f>(C126-B126)/(B126)*100/100</f>
        <v>-0.36521739130434783</v>
      </c>
      <c r="C207" s="34">
        <f t="shared" ref="C207:H207" si="46">(D126-C126)/(C126)*100/100</f>
        <v>0</v>
      </c>
      <c r="D207" s="34">
        <f t="shared" si="46"/>
        <v>0.20547945205479451</v>
      </c>
      <c r="E207" s="34">
        <f t="shared" si="46"/>
        <v>-0.52272727272727271</v>
      </c>
      <c r="F207" s="34">
        <f t="shared" si="46"/>
        <v>-0.2857142857142857</v>
      </c>
      <c r="G207" s="34">
        <f t="shared" si="46"/>
        <v>-0.16666666666666663</v>
      </c>
      <c r="H207" s="34">
        <f t="shared" si="46"/>
        <v>3.08</v>
      </c>
      <c r="I207" s="34">
        <v>3.02</v>
      </c>
    </row>
    <row r="208" spans="1:9" x14ac:dyDescent="0.35">
      <c r="A208" s="35" t="s">
        <v>104</v>
      </c>
      <c r="B208" s="37"/>
      <c r="C208" s="37"/>
      <c r="D208" s="37"/>
      <c r="E208" s="37"/>
      <c r="F208" s="37"/>
      <c r="G208" s="37"/>
      <c r="H208" s="37"/>
      <c r="I208" s="37">
        <v>0.06</v>
      </c>
    </row>
    <row r="209" spans="1:9" x14ac:dyDescent="0.35">
      <c r="A209" s="33" t="s">
        <v>105</v>
      </c>
      <c r="B209" s="51">
        <f>(C128-B128)/(B128)*100/100</f>
        <v>-1.3622603430877902E-2</v>
      </c>
      <c r="C209" s="51">
        <f t="shared" ref="C209:H210" si="47">(D128-C128)/(C128)*100/100</f>
        <v>4.4501278772378514E-2</v>
      </c>
      <c r="D209" s="51">
        <f t="shared" si="47"/>
        <v>-7.6395690499510283E-2</v>
      </c>
      <c r="E209" s="51">
        <f t="shared" si="47"/>
        <v>1.0604453870625663E-2</v>
      </c>
      <c r="F209" s="51">
        <f t="shared" si="47"/>
        <v>-3.1479538300104928E-2</v>
      </c>
      <c r="G209" s="51">
        <f t="shared" si="47"/>
        <v>0.19447453954496208</v>
      </c>
      <c r="H209" s="51">
        <f t="shared" si="47"/>
        <v>6.3945578231292516E-2</v>
      </c>
      <c r="I209" s="34">
        <v>7.0000000000000007E-2</v>
      </c>
    </row>
    <row r="210" spans="1:9" x14ac:dyDescent="0.35">
      <c r="A210" s="31" t="s">
        <v>114</v>
      </c>
      <c r="B210" s="8"/>
      <c r="C210" s="30"/>
      <c r="D210" s="30"/>
      <c r="E210" s="30"/>
      <c r="F210" s="30">
        <f>(G129-F129)/(F129)*100/100</f>
        <v>-9.6501809408926411E-3</v>
      </c>
      <c r="G210" s="30">
        <f t="shared" si="47"/>
        <v>0.20950060901339829</v>
      </c>
      <c r="H210" s="30">
        <f t="shared" si="47"/>
        <v>5.4380664652567974E-2</v>
      </c>
      <c r="I210" s="30">
        <v>0.06</v>
      </c>
    </row>
    <row r="211" spans="1:9" x14ac:dyDescent="0.35">
      <c r="A211" s="31" t="s">
        <v>115</v>
      </c>
      <c r="B211" s="30"/>
      <c r="C211" s="30"/>
      <c r="D211" s="30"/>
      <c r="E211" s="30"/>
      <c r="F211" s="30">
        <f t="shared" ref="F211:H213" si="48">(G130-F130)/(F130)*100/100</f>
        <v>-0.24576271186440679</v>
      </c>
      <c r="G211" s="30">
        <f t="shared" si="48"/>
        <v>0.16853932584269665</v>
      </c>
      <c r="H211" s="30">
        <f t="shared" si="48"/>
        <v>-9.6153846153846159E-3</v>
      </c>
      <c r="I211" s="30">
        <v>-0.03</v>
      </c>
    </row>
    <row r="212" spans="1:9" x14ac:dyDescent="0.35">
      <c r="A212" s="52" t="s">
        <v>116</v>
      </c>
      <c r="B212" s="30"/>
      <c r="C212" s="30"/>
      <c r="D212" s="30"/>
      <c r="E212" s="30"/>
      <c r="F212" s="30">
        <f t="shared" si="48"/>
        <v>4.1666666666666657E-2</v>
      </c>
      <c r="G212" s="30">
        <f t="shared" si="48"/>
        <v>0.16</v>
      </c>
      <c r="H212" s="30">
        <f t="shared" si="48"/>
        <v>-0.10344827586206896</v>
      </c>
      <c r="I212" s="30">
        <v>-0.16</v>
      </c>
    </row>
    <row r="213" spans="1:9" x14ac:dyDescent="0.35">
      <c r="A213" s="31" t="s">
        <v>122</v>
      </c>
      <c r="B213" s="30"/>
      <c r="C213" s="30"/>
      <c r="D213" s="30"/>
      <c r="E213" s="30"/>
      <c r="F213" s="30">
        <f t="shared" si="48"/>
        <v>-0.15094339622641509</v>
      </c>
      <c r="G213" s="30">
        <f t="shared" si="48"/>
        <v>-4.4444444444444446E-2</v>
      </c>
      <c r="H213" s="30">
        <f t="shared" si="48"/>
        <v>0.43023255813953493</v>
      </c>
      <c r="I213" s="30">
        <v>0.42</v>
      </c>
    </row>
    <row r="214" spans="1:9" x14ac:dyDescent="0.35">
      <c r="A214" s="29" t="s">
        <v>109</v>
      </c>
      <c r="B214" s="30">
        <f>(C133-B133)/(B133)*100/100</f>
        <v>4.878048780487805E-2</v>
      </c>
      <c r="C214" s="30">
        <f t="shared" ref="C214:H215" si="49">(D133-C133)/(C133)*100/100</f>
        <v>-1.8720930232558139</v>
      </c>
      <c r="D214" s="30">
        <f t="shared" si="49"/>
        <v>-0.65333333333333332</v>
      </c>
      <c r="E214" s="30">
        <f t="shared" si="49"/>
        <v>-1.2692307692307692</v>
      </c>
      <c r="F214" s="30">
        <f t="shared" si="49"/>
        <v>0.5714285714285714</v>
      </c>
      <c r="G214" s="30">
        <f t="shared" si="49"/>
        <v>-4.6363636363636367</v>
      </c>
      <c r="H214" s="30">
        <f t="shared" si="49"/>
        <v>-2.8</v>
      </c>
      <c r="I214" s="30">
        <v>0</v>
      </c>
    </row>
    <row r="215" spans="1:9" ht="15" thickBot="1" x14ac:dyDescent="0.4">
      <c r="A215" s="32" t="s">
        <v>106</v>
      </c>
      <c r="B215" s="36">
        <f>(C134-B134)/(B134)*100/100</f>
        <v>5.8004640371229696E-2</v>
      </c>
      <c r="C215" s="36">
        <f t="shared" si="49"/>
        <v>6.0971089696071165E-2</v>
      </c>
      <c r="D215" s="36">
        <f t="shared" si="49"/>
        <v>5.9592430858806403E-2</v>
      </c>
      <c r="E215" s="36">
        <f t="shared" si="49"/>
        <v>7.4731433909388134E-2</v>
      </c>
      <c r="F215" s="36">
        <f t="shared" si="49"/>
        <v>-4.3817266150267146E-2</v>
      </c>
      <c r="G215" s="36">
        <f t="shared" si="49"/>
        <v>0.1907600994572628</v>
      </c>
      <c r="H215" s="36">
        <f t="shared" si="49"/>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Historicals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2024-02-29T19:20:24Z</dcterms:modified>
</cp:coreProperties>
</file>