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madwi\Documents\Harry Work\Quill Capital Partners\"/>
    </mc:Choice>
  </mc:AlternateContent>
  <xr:revisionPtr revIDLastSave="0" documentId="8_{9ADF82E4-0AB2-44C6-87E6-93506AD2E4AB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Sheet1" sheetId="2" r:id="rId1"/>
    <sheet name="Historicals" sheetId="1" r:id="rId2"/>
    <sheet name="Seg Forecast (Use file just sen" sheetId="3" r:id="rId3"/>
    <sheet name="Seg forecast (Use my task 8 num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3" l="1"/>
  <c r="H17" i="3"/>
  <c r="I14" i="3"/>
  <c r="H14" i="3"/>
  <c r="I11" i="3"/>
  <c r="H11" i="3"/>
  <c r="I8" i="3"/>
  <c r="H8" i="3"/>
  <c r="I5" i="3"/>
  <c r="H5" i="3"/>
  <c r="K17" i="4"/>
  <c r="L17" i="4" s="1"/>
  <c r="J17" i="4"/>
  <c r="K18" i="4" s="1"/>
  <c r="F19" i="4"/>
  <c r="B19" i="4"/>
  <c r="I14" i="4"/>
  <c r="H14" i="4"/>
  <c r="I11" i="4"/>
  <c r="H11" i="4"/>
  <c r="I8" i="4"/>
  <c r="H8" i="4"/>
  <c r="I5" i="4"/>
  <c r="H5" i="4"/>
  <c r="I3" i="4"/>
  <c r="H3" i="4"/>
  <c r="H3" i="3"/>
  <c r="I3" i="3"/>
  <c r="A51" i="4"/>
  <c r="I50" i="4"/>
  <c r="J50" i="4" s="1"/>
  <c r="H50" i="4"/>
  <c r="E50" i="4"/>
  <c r="I49" i="4"/>
  <c r="E49" i="4"/>
  <c r="I48" i="4"/>
  <c r="H48" i="4"/>
  <c r="G48" i="4"/>
  <c r="F48" i="4"/>
  <c r="E48" i="4"/>
  <c r="D48" i="4"/>
  <c r="C48" i="4"/>
  <c r="B48" i="4"/>
  <c r="K47" i="4"/>
  <c r="L47" i="4" s="1"/>
  <c r="M47" i="4" s="1"/>
  <c r="N47" i="4" s="1"/>
  <c r="I46" i="4"/>
  <c r="H46" i="4"/>
  <c r="D46" i="4"/>
  <c r="I45" i="4"/>
  <c r="I47" i="4" s="1"/>
  <c r="J47" i="4" s="1"/>
  <c r="H45" i="4"/>
  <c r="G45" i="4"/>
  <c r="F45" i="4"/>
  <c r="E45" i="4"/>
  <c r="D45" i="4"/>
  <c r="C45" i="4"/>
  <c r="B45" i="4"/>
  <c r="F44" i="4"/>
  <c r="B44" i="4"/>
  <c r="G43" i="4"/>
  <c r="D43" i="4"/>
  <c r="C43" i="4"/>
  <c r="B43" i="4"/>
  <c r="I42" i="4"/>
  <c r="H42" i="4"/>
  <c r="G42" i="4"/>
  <c r="F42" i="4"/>
  <c r="E42" i="4"/>
  <c r="D42" i="4"/>
  <c r="C42" i="4"/>
  <c r="B42" i="4"/>
  <c r="B41" i="4"/>
  <c r="F40" i="4"/>
  <c r="B40" i="4"/>
  <c r="G39" i="4"/>
  <c r="D39" i="4"/>
  <c r="C39" i="4"/>
  <c r="B39" i="4"/>
  <c r="I38" i="4"/>
  <c r="H38" i="4"/>
  <c r="G38" i="4"/>
  <c r="G41" i="4" s="1"/>
  <c r="F38" i="4"/>
  <c r="E38" i="4"/>
  <c r="E41" i="4" s="1"/>
  <c r="D38" i="4"/>
  <c r="C38" i="4"/>
  <c r="C41" i="4" s="1"/>
  <c r="B38" i="4"/>
  <c r="F37" i="4"/>
  <c r="B37" i="4"/>
  <c r="B36" i="4"/>
  <c r="H35" i="4"/>
  <c r="G35" i="4"/>
  <c r="G36" i="4" s="1"/>
  <c r="F35" i="4"/>
  <c r="D35" i="4"/>
  <c r="C35" i="4"/>
  <c r="C36" i="4" s="1"/>
  <c r="B35" i="4"/>
  <c r="L34" i="4"/>
  <c r="L32" i="4" s="1"/>
  <c r="K34" i="4"/>
  <c r="M33" i="4"/>
  <c r="N33" i="4" s="1"/>
  <c r="L33" i="4"/>
  <c r="K33" i="4"/>
  <c r="I33" i="4"/>
  <c r="H33" i="4"/>
  <c r="G33" i="4"/>
  <c r="F33" i="4"/>
  <c r="E33" i="4"/>
  <c r="D33" i="4"/>
  <c r="C33" i="4"/>
  <c r="B33" i="4"/>
  <c r="K32" i="4"/>
  <c r="J32" i="4"/>
  <c r="I32" i="4"/>
  <c r="I34" i="4" s="1"/>
  <c r="H32" i="4"/>
  <c r="H34" i="4" s="1"/>
  <c r="D32" i="4"/>
  <c r="D34" i="4" s="1"/>
  <c r="I31" i="4"/>
  <c r="J31" i="4" s="1"/>
  <c r="K31" i="4" s="1"/>
  <c r="L31" i="4" s="1"/>
  <c r="H31" i="4"/>
  <c r="G31" i="4"/>
  <c r="F31" i="4"/>
  <c r="E31" i="4"/>
  <c r="E32" i="4" s="1"/>
  <c r="E34" i="4" s="1"/>
  <c r="D31" i="4"/>
  <c r="C31" i="4"/>
  <c r="B31" i="4"/>
  <c r="K30" i="4"/>
  <c r="L30" i="4" s="1"/>
  <c r="M30" i="4" s="1"/>
  <c r="N30" i="4" s="1"/>
  <c r="B30" i="4"/>
  <c r="K29" i="4"/>
  <c r="L29" i="4" s="1"/>
  <c r="I29" i="4"/>
  <c r="H29" i="4"/>
  <c r="G29" i="4"/>
  <c r="F29" i="4"/>
  <c r="E29" i="4"/>
  <c r="D29" i="4"/>
  <c r="C29" i="4"/>
  <c r="B29" i="4"/>
  <c r="K28" i="4"/>
  <c r="K27" i="4" s="1"/>
  <c r="J28" i="4"/>
  <c r="J27" i="4" s="1"/>
  <c r="F28" i="4"/>
  <c r="F30" i="4" s="1"/>
  <c r="C28" i="4"/>
  <c r="C30" i="4" s="1"/>
  <c r="B28" i="4"/>
  <c r="I27" i="4"/>
  <c r="H27" i="4"/>
  <c r="G27" i="4"/>
  <c r="G28" i="4" s="1"/>
  <c r="G30" i="4" s="1"/>
  <c r="F27" i="4"/>
  <c r="E27" i="4"/>
  <c r="D27" i="4"/>
  <c r="C27" i="4"/>
  <c r="B27" i="4"/>
  <c r="M26" i="4"/>
  <c r="N26" i="4" s="1"/>
  <c r="L26" i="4"/>
  <c r="K26" i="4"/>
  <c r="L25" i="4"/>
  <c r="M25" i="4" s="1"/>
  <c r="K25" i="4"/>
  <c r="I25" i="4"/>
  <c r="H25" i="4"/>
  <c r="G25" i="4"/>
  <c r="F25" i="4"/>
  <c r="E25" i="4"/>
  <c r="D25" i="4"/>
  <c r="C25" i="4"/>
  <c r="B25" i="4"/>
  <c r="K24" i="4"/>
  <c r="J24" i="4"/>
  <c r="H24" i="4"/>
  <c r="H26" i="4" s="1"/>
  <c r="E24" i="4"/>
  <c r="E26" i="4" s="1"/>
  <c r="D24" i="4"/>
  <c r="D26" i="4" s="1"/>
  <c r="J23" i="4"/>
  <c r="I23" i="4"/>
  <c r="I24" i="4" s="1"/>
  <c r="I26" i="4" s="1"/>
  <c r="H23" i="4"/>
  <c r="G23" i="4"/>
  <c r="F23" i="4"/>
  <c r="E23" i="4"/>
  <c r="D23" i="4"/>
  <c r="C23" i="4"/>
  <c r="B23" i="4"/>
  <c r="F22" i="4"/>
  <c r="B22" i="4"/>
  <c r="I21" i="4"/>
  <c r="H21" i="4"/>
  <c r="G21" i="4"/>
  <c r="G47" i="4" s="1"/>
  <c r="F21" i="4"/>
  <c r="E21" i="4"/>
  <c r="D21" i="4"/>
  <c r="C21" i="4"/>
  <c r="C40" i="4" s="1"/>
  <c r="B21" i="4"/>
  <c r="A20" i="4"/>
  <c r="G19" i="4"/>
  <c r="E19" i="4"/>
  <c r="D19" i="4"/>
  <c r="C19" i="4"/>
  <c r="J18" i="4"/>
  <c r="I18" i="4"/>
  <c r="H18" i="4"/>
  <c r="E18" i="4"/>
  <c r="D18" i="4"/>
  <c r="G16" i="4"/>
  <c r="F16" i="4"/>
  <c r="E16" i="4"/>
  <c r="D16" i="4"/>
  <c r="C16" i="4"/>
  <c r="B16" i="4"/>
  <c r="I15" i="4"/>
  <c r="G15" i="4"/>
  <c r="F15" i="4"/>
  <c r="E15" i="4"/>
  <c r="D15" i="4"/>
  <c r="C15" i="4"/>
  <c r="B15" i="4"/>
  <c r="G13" i="4"/>
  <c r="F13" i="4"/>
  <c r="E13" i="4"/>
  <c r="D13" i="4"/>
  <c r="C13" i="4"/>
  <c r="B13" i="4"/>
  <c r="I12" i="4"/>
  <c r="H12" i="4"/>
  <c r="G12" i="4"/>
  <c r="F12" i="4"/>
  <c r="E12" i="4"/>
  <c r="D12" i="4"/>
  <c r="C12" i="4"/>
  <c r="B12" i="4"/>
  <c r="G10" i="4"/>
  <c r="F10" i="4"/>
  <c r="E10" i="4"/>
  <c r="D10" i="4"/>
  <c r="C10" i="4"/>
  <c r="B10" i="4"/>
  <c r="I9" i="4"/>
  <c r="H9" i="4"/>
  <c r="G9" i="4"/>
  <c r="F9" i="4"/>
  <c r="E9" i="4"/>
  <c r="D9" i="4"/>
  <c r="C9" i="4"/>
  <c r="B9" i="4"/>
  <c r="G7" i="4"/>
  <c r="F7" i="4"/>
  <c r="E7" i="4"/>
  <c r="D7" i="4"/>
  <c r="C7" i="4"/>
  <c r="B7" i="4"/>
  <c r="I6" i="4"/>
  <c r="H6" i="4"/>
  <c r="G6" i="4"/>
  <c r="F6" i="4"/>
  <c r="E6" i="4"/>
  <c r="D6" i="4"/>
  <c r="C6" i="4"/>
  <c r="B6" i="4"/>
  <c r="H4" i="4"/>
  <c r="G4" i="4"/>
  <c r="F4" i="4"/>
  <c r="E4" i="4"/>
  <c r="D4" i="4"/>
  <c r="C4" i="4"/>
  <c r="B4" i="4"/>
  <c r="H10" i="4"/>
  <c r="N1" i="4"/>
  <c r="K1" i="4"/>
  <c r="L1" i="4" s="1"/>
  <c r="M1" i="4" s="1"/>
  <c r="J1" i="4"/>
  <c r="H1" i="4"/>
  <c r="G1" i="4" s="1"/>
  <c r="F1" i="4"/>
  <c r="E1" i="4" s="1"/>
  <c r="D1" i="4" s="1"/>
  <c r="C1" i="4" s="1"/>
  <c r="B1" i="4" s="1"/>
  <c r="L18" i="4" l="1"/>
  <c r="M17" i="4"/>
  <c r="M18" i="4" s="1"/>
  <c r="N17" i="4"/>
  <c r="N18" i="4" s="1"/>
  <c r="B18" i="4"/>
  <c r="F18" i="4"/>
  <c r="C18" i="4"/>
  <c r="G18" i="4"/>
  <c r="H15" i="4"/>
  <c r="J14" i="4"/>
  <c r="J11" i="4"/>
  <c r="J12" i="4" s="1"/>
  <c r="J8" i="4"/>
  <c r="J5" i="4"/>
  <c r="J3" i="4"/>
  <c r="N25" i="4"/>
  <c r="N24" i="4" s="1"/>
  <c r="M24" i="4"/>
  <c r="L27" i="4"/>
  <c r="G22" i="4"/>
  <c r="G24" i="4"/>
  <c r="G26" i="4" s="1"/>
  <c r="F24" i="4"/>
  <c r="F26" i="4" s="1"/>
  <c r="J21" i="4"/>
  <c r="K23" i="4"/>
  <c r="H37" i="4"/>
  <c r="H36" i="4"/>
  <c r="I40" i="4"/>
  <c r="I39" i="4"/>
  <c r="I41" i="4"/>
  <c r="J41" i="4" s="1"/>
  <c r="B47" i="4"/>
  <c r="C46" i="4"/>
  <c r="B46" i="4"/>
  <c r="E22" i="4"/>
  <c r="D47" i="4"/>
  <c r="D22" i="4"/>
  <c r="I22" i="4"/>
  <c r="H22" i="4"/>
  <c r="H47" i="4"/>
  <c r="F50" i="4"/>
  <c r="F49" i="4"/>
  <c r="K50" i="4"/>
  <c r="J49" i="4"/>
  <c r="C22" i="4"/>
  <c r="M29" i="4"/>
  <c r="L28" i="4"/>
  <c r="C32" i="4"/>
  <c r="C34" i="4" s="1"/>
  <c r="B32" i="4"/>
  <c r="B34" i="4" s="1"/>
  <c r="G32" i="4"/>
  <c r="G34" i="4" s="1"/>
  <c r="F32" i="4"/>
  <c r="F34" i="4" s="1"/>
  <c r="M34" i="4"/>
  <c r="D44" i="4"/>
  <c r="H44" i="4"/>
  <c r="H43" i="4"/>
  <c r="C44" i="4"/>
  <c r="C47" i="4"/>
  <c r="C50" i="4"/>
  <c r="G50" i="4"/>
  <c r="D50" i="4"/>
  <c r="C24" i="4"/>
  <c r="C26" i="4" s="1"/>
  <c r="B24" i="4"/>
  <c r="B26" i="4" s="1"/>
  <c r="C37" i="4"/>
  <c r="E40" i="4"/>
  <c r="F39" i="4"/>
  <c r="E39" i="4"/>
  <c r="G44" i="4"/>
  <c r="F47" i="4"/>
  <c r="G46" i="4"/>
  <c r="F46" i="4"/>
  <c r="H19" i="4"/>
  <c r="H13" i="4"/>
  <c r="H7" i="4"/>
  <c r="L24" i="4"/>
  <c r="D37" i="4"/>
  <c r="D36" i="4"/>
  <c r="G40" i="4"/>
  <c r="B49" i="4"/>
  <c r="B50" i="4"/>
  <c r="H16" i="4"/>
  <c r="E28" i="4"/>
  <c r="E30" i="4" s="1"/>
  <c r="D28" i="4"/>
  <c r="D30" i="4" s="1"/>
  <c r="I28" i="4"/>
  <c r="I30" i="4" s="1"/>
  <c r="H28" i="4"/>
  <c r="H30" i="4" s="1"/>
  <c r="G37" i="4"/>
  <c r="D41" i="4"/>
  <c r="D40" i="4"/>
  <c r="H41" i="4"/>
  <c r="H40" i="4"/>
  <c r="H39" i="4"/>
  <c r="F41" i="4"/>
  <c r="E44" i="4"/>
  <c r="F43" i="4"/>
  <c r="E43" i="4"/>
  <c r="E35" i="4"/>
  <c r="I44" i="4"/>
  <c r="I43" i="4"/>
  <c r="I35" i="4"/>
  <c r="E46" i="4"/>
  <c r="E47" i="4"/>
  <c r="C49" i="4"/>
  <c r="G49" i="4"/>
  <c r="D49" i="4"/>
  <c r="H49" i="4"/>
  <c r="K14" i="4" l="1"/>
  <c r="K15" i="4" s="1"/>
  <c r="J15" i="4"/>
  <c r="L11" i="4"/>
  <c r="L12" i="4" s="1"/>
  <c r="K11" i="4"/>
  <c r="K12" i="4" s="1"/>
  <c r="J9" i="4"/>
  <c r="K8" i="4"/>
  <c r="K9" i="4" s="1"/>
  <c r="L8" i="4"/>
  <c r="L9" i="4" s="1"/>
  <c r="J6" i="4"/>
  <c r="K5" i="4"/>
  <c r="K6" i="4" s="1"/>
  <c r="J19" i="4"/>
  <c r="J16" i="4"/>
  <c r="J13" i="4"/>
  <c r="J10" i="4"/>
  <c r="J7" i="4"/>
  <c r="K3" i="4"/>
  <c r="J48" i="4"/>
  <c r="J38" i="4" s="1"/>
  <c r="J22" i="4"/>
  <c r="J45" i="4"/>
  <c r="J46" i="4" s="1"/>
  <c r="I36" i="4"/>
  <c r="I37" i="4"/>
  <c r="J37" i="4" s="1"/>
  <c r="K37" i="4" s="1"/>
  <c r="L37" i="4" s="1"/>
  <c r="M37" i="4" s="1"/>
  <c r="N37" i="4" s="1"/>
  <c r="N34" i="4"/>
  <c r="N32" i="4" s="1"/>
  <c r="M32" i="4"/>
  <c r="M31" i="4" s="1"/>
  <c r="K49" i="4"/>
  <c r="L50" i="4"/>
  <c r="K41" i="4"/>
  <c r="E36" i="4"/>
  <c r="E37" i="4"/>
  <c r="F36" i="4"/>
  <c r="J4" i="4"/>
  <c r="I16" i="4"/>
  <c r="I10" i="4"/>
  <c r="I4" i="4"/>
  <c r="I19" i="4"/>
  <c r="I7" i="4"/>
  <c r="I13" i="4"/>
  <c r="M28" i="4"/>
  <c r="M27" i="4" s="1"/>
  <c r="N27" i="4" s="1"/>
  <c r="N29" i="4"/>
  <c r="N28" i="4" s="1"/>
  <c r="L23" i="4"/>
  <c r="K21" i="4"/>
  <c r="L14" i="4" l="1"/>
  <c r="L5" i="4"/>
  <c r="M5" i="4" s="1"/>
  <c r="M11" i="4"/>
  <c r="M12" i="4" s="1"/>
  <c r="M8" i="4"/>
  <c r="M9" i="4" s="1"/>
  <c r="N8" i="4"/>
  <c r="N9" i="4" s="1"/>
  <c r="L6" i="4"/>
  <c r="N5" i="4"/>
  <c r="K19" i="4"/>
  <c r="K16" i="4"/>
  <c r="K13" i="4"/>
  <c r="K10" i="4"/>
  <c r="K7" i="4"/>
  <c r="K4" i="4"/>
  <c r="L3" i="4"/>
  <c r="M3" i="4" s="1"/>
  <c r="J39" i="4"/>
  <c r="J40" i="4"/>
  <c r="L41" i="4"/>
  <c r="M23" i="4"/>
  <c r="L21" i="4"/>
  <c r="K45" i="4"/>
  <c r="K46" i="4" s="1"/>
  <c r="K48" i="4"/>
  <c r="K38" i="4" s="1"/>
  <c r="K22" i="4"/>
  <c r="K35" i="4"/>
  <c r="L49" i="4"/>
  <c r="M50" i="4"/>
  <c r="N31" i="4"/>
  <c r="J35" i="4"/>
  <c r="L15" i="4" l="1"/>
  <c r="M14" i="4"/>
  <c r="M15" i="4" s="1"/>
  <c r="N14" i="4"/>
  <c r="N15" i="4" s="1"/>
  <c r="N11" i="4"/>
  <c r="N12" i="4" s="1"/>
  <c r="N6" i="4"/>
  <c r="M6" i="4"/>
  <c r="M19" i="4"/>
  <c r="M16" i="4"/>
  <c r="M13" i="4"/>
  <c r="M10" i="4"/>
  <c r="M7" i="4"/>
  <c r="M4" i="4"/>
  <c r="N3" i="4"/>
  <c r="L19" i="4"/>
  <c r="L16" i="4"/>
  <c r="L13" i="4"/>
  <c r="L10" i="4"/>
  <c r="L7" i="4"/>
  <c r="L4" i="4"/>
  <c r="K40" i="4"/>
  <c r="K39" i="4"/>
  <c r="N50" i="4"/>
  <c r="N49" i="4" s="1"/>
  <c r="M49" i="4"/>
  <c r="K42" i="4"/>
  <c r="K36" i="4"/>
  <c r="M41" i="4"/>
  <c r="J42" i="4"/>
  <c r="J36" i="4"/>
  <c r="L45" i="4"/>
  <c r="L46" i="4" s="1"/>
  <c r="L48" i="4"/>
  <c r="L38" i="4" s="1"/>
  <c r="L22" i="4"/>
  <c r="L35" i="4"/>
  <c r="M21" i="4"/>
  <c r="N23" i="4"/>
  <c r="N21" i="4" s="1"/>
  <c r="N19" i="4" l="1"/>
  <c r="N16" i="4"/>
  <c r="N13" i="4"/>
  <c r="N10" i="4"/>
  <c r="N7" i="4"/>
  <c r="N4" i="4"/>
  <c r="L40" i="4"/>
  <c r="L39" i="4"/>
  <c r="M48" i="4"/>
  <c r="M22" i="4"/>
  <c r="M35" i="4"/>
  <c r="M45" i="4"/>
  <c r="M46" i="4" s="1"/>
  <c r="N41" i="4"/>
  <c r="N38" i="4" s="1"/>
  <c r="M38" i="4"/>
  <c r="L36" i="4"/>
  <c r="L42" i="4"/>
  <c r="N35" i="4"/>
  <c r="N45" i="4"/>
  <c r="N46" i="4" s="1"/>
  <c r="N22" i="4"/>
  <c r="N48" i="4"/>
  <c r="J43" i="4"/>
  <c r="J44" i="4"/>
  <c r="K43" i="4"/>
  <c r="K44" i="4"/>
  <c r="N42" i="4" l="1"/>
  <c r="N36" i="4"/>
  <c r="L44" i="4"/>
  <c r="L43" i="4"/>
  <c r="M40" i="4"/>
  <c r="M39" i="4"/>
  <c r="N39" i="4"/>
  <c r="N40" i="4"/>
  <c r="M36" i="4"/>
  <c r="M42" i="4"/>
  <c r="M44" i="4" l="1"/>
  <c r="M43" i="4"/>
  <c r="N43" i="4"/>
  <c r="N44" i="4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A51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B163" i="1"/>
  <c r="I161" i="1"/>
  <c r="I163" i="1" s="1"/>
  <c r="H161" i="1"/>
  <c r="H163" i="1" s="1"/>
  <c r="H164" i="1" s="1"/>
  <c r="H165" i="1" s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B164" i="1" l="1"/>
  <c r="B165" i="1" s="1"/>
  <c r="I164" i="1"/>
  <c r="I165" i="1" s="1"/>
  <c r="M41" i="3"/>
  <c r="C36" i="3"/>
  <c r="G36" i="3"/>
  <c r="H36" i="3"/>
  <c r="D36" i="3"/>
  <c r="F37" i="3"/>
  <c r="F36" i="3"/>
  <c r="E36" i="3"/>
  <c r="E37" i="3"/>
  <c r="L32" i="3"/>
  <c r="L31" i="3" s="1"/>
  <c r="M33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H21" i="3" s="1"/>
  <c r="H37" i="3" s="1"/>
  <c r="G107" i="1"/>
  <c r="G21" i="3" s="1"/>
  <c r="F107" i="1"/>
  <c r="F21" i="3" s="1"/>
  <c r="E107" i="1"/>
  <c r="E21" i="3" s="1"/>
  <c r="D107" i="1"/>
  <c r="D21" i="3" s="1"/>
  <c r="D37" i="3" s="1"/>
  <c r="C107" i="1"/>
  <c r="C21" i="3" s="1"/>
  <c r="B107" i="1"/>
  <c r="B21" i="3" s="1"/>
  <c r="B37" i="3" s="1"/>
  <c r="I107" i="1"/>
  <c r="I21" i="3" s="1"/>
  <c r="I50" i="3" s="1"/>
  <c r="J50" i="3" s="1"/>
  <c r="J48" i="3" s="1"/>
  <c r="J38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C50" i="3" l="1"/>
  <c r="C22" i="3"/>
  <c r="C40" i="3"/>
  <c r="C44" i="3"/>
  <c r="C47" i="3"/>
  <c r="G44" i="3"/>
  <c r="G50" i="3"/>
  <c r="G47" i="3"/>
  <c r="G40" i="3"/>
  <c r="G22" i="3"/>
  <c r="H50" i="3"/>
  <c r="H22" i="3"/>
  <c r="H44" i="3"/>
  <c r="H47" i="3"/>
  <c r="H40" i="3"/>
  <c r="J49" i="3"/>
  <c r="K50" i="3"/>
  <c r="E50" i="3"/>
  <c r="E22" i="3"/>
  <c r="E44" i="3"/>
  <c r="E47" i="3"/>
  <c r="E40" i="3"/>
  <c r="G37" i="3"/>
  <c r="N41" i="3"/>
  <c r="D22" i="3"/>
  <c r="D40" i="3"/>
  <c r="D47" i="3"/>
  <c r="D50" i="3"/>
  <c r="D44" i="3"/>
  <c r="B22" i="3"/>
  <c r="B50" i="3"/>
  <c r="B40" i="3"/>
  <c r="B44" i="3"/>
  <c r="B47" i="3"/>
  <c r="F50" i="3"/>
  <c r="F44" i="3"/>
  <c r="F47" i="3"/>
  <c r="F22" i="3"/>
  <c r="F40" i="3"/>
  <c r="K48" i="3"/>
  <c r="K38" i="3" s="1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L50" i="3" l="1"/>
  <c r="K49" i="3"/>
  <c r="K47" i="3"/>
  <c r="J45" i="3"/>
  <c r="J46" i="3" s="1"/>
  <c r="K37" i="3"/>
  <c r="J35" i="3"/>
  <c r="L22" i="3"/>
  <c r="N27" i="3"/>
  <c r="N21" i="3" s="1"/>
  <c r="M21" i="3"/>
  <c r="E131" i="1"/>
  <c r="E132" i="1" s="1"/>
  <c r="G131" i="1"/>
  <c r="G132" i="1" s="1"/>
  <c r="D132" i="1"/>
  <c r="D131" i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L49" i="3" l="1"/>
  <c r="M50" i="3"/>
  <c r="J36" i="3"/>
  <c r="J42" i="3"/>
  <c r="L47" i="3"/>
  <c r="K45" i="3"/>
  <c r="K46" i="3" s="1"/>
  <c r="L48" i="3"/>
  <c r="L38" i="3" s="1"/>
  <c r="M48" i="3"/>
  <c r="M38" i="3" s="1"/>
  <c r="L37" i="3"/>
  <c r="K35" i="3"/>
  <c r="M22" i="3"/>
  <c r="N22" i="3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D60" i="1"/>
  <c r="M47" i="3" l="1"/>
  <c r="L45" i="3"/>
  <c r="L46" i="3" s="1"/>
  <c r="J44" i="3"/>
  <c r="J43" i="3"/>
  <c r="M49" i="3"/>
  <c r="N50" i="3"/>
  <c r="K36" i="3"/>
  <c r="K42" i="3"/>
  <c r="M37" i="3"/>
  <c r="L35" i="3"/>
  <c r="L36" i="3" s="1"/>
  <c r="I64" i="1"/>
  <c r="I76" i="1" s="1"/>
  <c r="I94" i="1" s="1"/>
  <c r="G12" i="1"/>
  <c r="G20" i="1" s="1"/>
  <c r="G143" i="1"/>
  <c r="I95" i="1"/>
  <c r="I96" i="1" s="1"/>
  <c r="I97" i="1" s="1"/>
  <c r="H97" i="1"/>
  <c r="N49" i="3" l="1"/>
  <c r="N48" i="3"/>
  <c r="N38" i="3" s="1"/>
  <c r="L42" i="3"/>
  <c r="N47" i="3"/>
  <c r="M45" i="3"/>
  <c r="M46" i="3" s="1"/>
  <c r="K44" i="3"/>
  <c r="K43" i="3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N42" i="3"/>
  <c r="N46" i="3"/>
  <c r="N45" i="3"/>
  <c r="M36" i="3"/>
  <c r="M42" i="3"/>
  <c r="N36" i="3"/>
  <c r="M44" i="3" l="1"/>
  <c r="M43" i="3"/>
  <c r="N44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<sst xmlns="http://schemas.openxmlformats.org/spreadsheetml/2006/main" count="316" uniqueCount="153">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</sst>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2" fontId="0" fillId="0" borderId="0" xfId="0" applyNumberFormat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76783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dwi\Documents\Harry%20Work\Quill%20Capital%20Partners\Section%208.xlsx" TargetMode="External"/><Relationship Id="rId1" Type="http://schemas.openxmlformats.org/officeDocument/2006/relationships/externalLinkPath" Target="Section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Historicals (2)"/>
    </sheetNames>
    <sheetDataSet>
      <sheetData sheetId="0"/>
      <sheetData sheetId="1"/>
      <sheetData sheetId="2"/>
      <sheetData sheetId="3">
        <row r="134">
          <cell r="H134">
            <v>44538</v>
          </cell>
          <cell r="I134">
            <v>46710</v>
          </cell>
        </row>
        <row r="145">
          <cell r="H145">
            <v>6923</v>
          </cell>
          <cell r="I145">
            <v>6856</v>
          </cell>
        </row>
        <row r="173">
          <cell r="H173">
            <v>0</v>
          </cell>
          <cell r="I173">
            <v>0</v>
          </cell>
        </row>
        <row r="187">
          <cell r="H187">
            <v>744</v>
          </cell>
          <cell r="I187">
            <v>717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7" sqref="A7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8" t="s">
        <v>150</v>
      </c>
    </row>
    <row r="3" spans="1:1" x14ac:dyDescent="0.35">
      <c r="A3" s="20" t="s">
        <v>140</v>
      </c>
    </row>
    <row r="4" spans="1:1" x14ac:dyDescent="0.35">
      <c r="A4" s="20" t="s">
        <v>151</v>
      </c>
    </row>
    <row r="5" spans="1:1" x14ac:dyDescent="0.35">
      <c r="A5" s="38" t="s">
        <v>152</v>
      </c>
    </row>
    <row r="6" spans="1:1" x14ac:dyDescent="0.35">
      <c r="A6" s="19" t="s">
        <v>141</v>
      </c>
    </row>
    <row r="7" spans="1:1" x14ac:dyDescent="0.35">
      <c r="A7" s="38"/>
    </row>
    <row r="8" spans="1:1" x14ac:dyDescent="0.35">
      <c r="A8" s="38"/>
    </row>
    <row r="11" spans="1:1" x14ac:dyDescent="0.35">
      <c r="A11" s="20"/>
    </row>
    <row r="12" spans="1:1" x14ac:dyDescent="0.35">
      <c r="A12" s="20"/>
    </row>
    <row r="13" spans="1:1" x14ac:dyDescent="0.3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33" activePane="bottomLeft" state="frozen"/>
      <selection pane="bottomLeft" activeCell="A31" sqref="A31"/>
    </sheetView>
  </sheetViews>
  <sheetFormatPr defaultRowHeight="14.5" x14ac:dyDescent="0.3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5">
      <c r="A3" s="23" t="s">
        <v>28</v>
      </c>
      <c r="B3" s="24"/>
      <c r="C3" s="24"/>
      <c r="D3" s="24"/>
      <c r="E3" s="24"/>
      <c r="F3" s="24"/>
      <c r="G3" s="24"/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5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0</v>
      </c>
      <c r="F7" s="21">
        <f t="shared" si="2"/>
        <v>0</v>
      </c>
      <c r="G7" s="21">
        <f t="shared" si="2"/>
        <v>0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5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H14">
        <v>3.64</v>
      </c>
      <c r="I14">
        <v>3.83</v>
      </c>
    </row>
    <row r="15" spans="1:9" x14ac:dyDescent="0.35">
      <c r="A15" s="2" t="s">
        <v>7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G17" s="8"/>
      <c r="H17" s="8">
        <v>1573</v>
      </c>
      <c r="I17" s="8">
        <v>1578.8</v>
      </c>
    </row>
    <row r="18" spans="1:9" x14ac:dyDescent="0.35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5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5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5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5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5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5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5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5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5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5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5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5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5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5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5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5">
      <c r="A54" s="17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5">
      <c r="A55" s="17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5">
      <c r="A56" s="17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5">
      <c r="A57" s="17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x14ac:dyDescent="0.35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x14ac:dyDescent="0.35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x14ac:dyDescent="0.35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x14ac:dyDescent="0.35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5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x14ac:dyDescent="0.35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x14ac:dyDescent="0.35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x14ac:dyDescent="0.35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0</v>
      </c>
      <c r="F76" s="26">
        <f t="shared" si="12"/>
        <v>0</v>
      </c>
      <c r="G76" s="26">
        <f t="shared" si="12"/>
        <v>0</v>
      </c>
      <c r="H76" s="26">
        <f t="shared" si="12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x14ac:dyDescent="0.35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x14ac:dyDescent="0.35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x14ac:dyDescent="0.35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x14ac:dyDescent="0.35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x14ac:dyDescent="0.35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0</v>
      </c>
      <c r="F83" s="26">
        <f t="shared" si="13"/>
        <v>0</v>
      </c>
      <c r="G83" s="26">
        <f t="shared" si="13"/>
        <v>0</v>
      </c>
      <c r="H83" s="26">
        <f t="shared" si="13"/>
        <v>-3800</v>
      </c>
      <c r="I83" s="26">
        <f>+SUM(I78:I82)</f>
        <v>-1524</v>
      </c>
    </row>
    <row r="84" spans="1:9" x14ac:dyDescent="0.3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5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x14ac:dyDescent="0.35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35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x14ac:dyDescent="0.35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x14ac:dyDescent="0.35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x14ac:dyDescent="0.35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x14ac:dyDescent="0.35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x14ac:dyDescent="0.35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0</v>
      </c>
      <c r="F92" s="26">
        <f t="shared" si="14"/>
        <v>0</v>
      </c>
      <c r="G92" s="26">
        <f t="shared" si="14"/>
        <v>0</v>
      </c>
      <c r="H92" s="26">
        <f t="shared" si="14"/>
        <v>-1459</v>
      </c>
      <c r="I92" s="26">
        <f>+SUM(I85:I91)</f>
        <v>-4836</v>
      </c>
    </row>
    <row r="93" spans="1:9" x14ac:dyDescent="0.35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x14ac:dyDescent="0.35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  <c r="H94" s="26">
        <f t="shared" si="15"/>
        <v>1541</v>
      </c>
      <c r="I94" s="26">
        <f>+I76+I83+I92+I93</f>
        <v>-1315</v>
      </c>
    </row>
    <row r="95" spans="1:9" x14ac:dyDescent="0.35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ht="15" thickBot="1" x14ac:dyDescent="0.4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5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3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5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x14ac:dyDescent="0.35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x14ac:dyDescent="0.35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x14ac:dyDescent="0.35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5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35">
      <c r="A108" s="11" t="s">
        <v>113</v>
      </c>
      <c r="H108" s="8">
        <v>11644</v>
      </c>
      <c r="I108" s="8">
        <v>12228</v>
      </c>
    </row>
    <row r="109" spans="1:9" x14ac:dyDescent="0.35">
      <c r="A109" s="11" t="s">
        <v>114</v>
      </c>
      <c r="H109" s="8">
        <v>5028</v>
      </c>
      <c r="I109" s="8">
        <v>5492</v>
      </c>
    </row>
    <row r="110" spans="1:9" x14ac:dyDescent="0.35">
      <c r="A110" s="11" t="s">
        <v>115</v>
      </c>
      <c r="H110">
        <v>507</v>
      </c>
      <c r="I110">
        <v>633</v>
      </c>
    </row>
    <row r="111" spans="1:9" x14ac:dyDescent="0.35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35">
      <c r="A112" s="11" t="s">
        <v>113</v>
      </c>
      <c r="H112" s="8">
        <v>6970</v>
      </c>
      <c r="I112" s="8">
        <v>7388</v>
      </c>
    </row>
    <row r="113" spans="1:9" x14ac:dyDescent="0.35">
      <c r="A113" s="11" t="s">
        <v>114</v>
      </c>
      <c r="H113" s="8">
        <v>3996</v>
      </c>
      <c r="I113" s="8">
        <v>4527</v>
      </c>
    </row>
    <row r="114" spans="1:9" x14ac:dyDescent="0.35">
      <c r="A114" s="11" t="s">
        <v>115</v>
      </c>
      <c r="H114">
        <v>490</v>
      </c>
      <c r="I114">
        <v>564</v>
      </c>
    </row>
    <row r="115" spans="1:9" x14ac:dyDescent="0.35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35">
      <c r="A116" s="11" t="s">
        <v>113</v>
      </c>
      <c r="H116" s="8">
        <v>5748</v>
      </c>
      <c r="I116" s="8">
        <v>5416</v>
      </c>
    </row>
    <row r="117" spans="1:9" x14ac:dyDescent="0.35">
      <c r="A117" s="11" t="s">
        <v>114</v>
      </c>
      <c r="H117" s="8">
        <v>2347</v>
      </c>
      <c r="I117" s="8">
        <v>1938</v>
      </c>
    </row>
    <row r="118" spans="1:9" x14ac:dyDescent="0.35">
      <c r="A118" s="11" t="s">
        <v>115</v>
      </c>
      <c r="H118">
        <v>195</v>
      </c>
      <c r="I118">
        <v>193</v>
      </c>
    </row>
    <row r="119" spans="1:9" x14ac:dyDescent="0.35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35">
      <c r="A120" s="11" t="s">
        <v>113</v>
      </c>
      <c r="H120" s="8">
        <v>3659</v>
      </c>
      <c r="I120" s="8">
        <v>4111</v>
      </c>
    </row>
    <row r="121" spans="1:9" x14ac:dyDescent="0.35">
      <c r="A121" s="11" t="s">
        <v>114</v>
      </c>
      <c r="H121" s="8">
        <v>1494</v>
      </c>
      <c r="I121" s="8">
        <v>1610</v>
      </c>
    </row>
    <row r="122" spans="1:9" x14ac:dyDescent="0.35">
      <c r="A122" s="11" t="s">
        <v>115</v>
      </c>
      <c r="H122">
        <v>190</v>
      </c>
      <c r="I122">
        <v>234</v>
      </c>
    </row>
    <row r="123" spans="1:9" x14ac:dyDescent="0.35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35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35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35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5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5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5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5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" thickBot="1" x14ac:dyDescent="0.4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5" thickTop="1" x14ac:dyDescent="0.35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35">
      <c r="A133" s="1" t="s">
        <v>110</v>
      </c>
    </row>
    <row r="134" spans="1:9" x14ac:dyDescent="0.35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35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35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35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35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35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35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35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" thickBot="1" x14ac:dyDescent="0.4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5" thickTop="1" x14ac:dyDescent="0.35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35">
      <c r="A144" s="1" t="s">
        <v>117</v>
      </c>
    </row>
    <row r="145" spans="1:9" x14ac:dyDescent="0.35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35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35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35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35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35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35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35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" thickBot="1" x14ac:dyDescent="0.4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5" thickTop="1" x14ac:dyDescent="0.35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35">
      <c r="A155" s="1" t="s">
        <v>122</v>
      </c>
    </row>
    <row r="156" spans="1:9" x14ac:dyDescent="0.35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35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35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35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35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35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35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35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5" thickBot="1" x14ac:dyDescent="0.4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5" thickTop="1" x14ac:dyDescent="0.35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35">
      <c r="A166" s="1" t="s">
        <v>124</v>
      </c>
    </row>
    <row r="167" spans="1:9" x14ac:dyDescent="0.35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35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35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35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35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35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35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5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4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5" thickTop="1" x14ac:dyDescent="0.35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5">
      <c r="A178" s="28" t="s">
        <v>127</v>
      </c>
    </row>
    <row r="179" spans="1:9" x14ac:dyDescent="0.35">
      <c r="A179" s="33" t="s">
        <v>100</v>
      </c>
      <c r="B179" s="34"/>
      <c r="C179" s="34"/>
      <c r="D179" s="34"/>
      <c r="E179" s="34"/>
      <c r="F179" s="34"/>
      <c r="G179" s="34"/>
      <c r="H179" s="34"/>
      <c r="I179" s="34">
        <v>7.0000000000000007E-2</v>
      </c>
    </row>
    <row r="180" spans="1:9" x14ac:dyDescent="0.35">
      <c r="A180" s="31" t="s">
        <v>113</v>
      </c>
      <c r="B180" s="30"/>
      <c r="C180" s="30"/>
      <c r="D180" s="30"/>
      <c r="E180" s="30"/>
      <c r="F180" s="30"/>
      <c r="G180" s="30"/>
      <c r="H180" s="30"/>
      <c r="I180" s="30">
        <v>0.05</v>
      </c>
    </row>
    <row r="181" spans="1:9" x14ac:dyDescent="0.35">
      <c r="A181" s="31" t="s">
        <v>114</v>
      </c>
      <c r="B181" s="30"/>
      <c r="C181" s="30"/>
      <c r="D181" s="30"/>
      <c r="E181" s="30"/>
      <c r="F181" s="30"/>
      <c r="G181" s="30"/>
      <c r="H181" s="30"/>
      <c r="I181" s="30">
        <v>0.09</v>
      </c>
    </row>
    <row r="182" spans="1:9" x14ac:dyDescent="0.35">
      <c r="A182" s="31" t="s">
        <v>115</v>
      </c>
      <c r="B182" s="30"/>
      <c r="C182" s="30"/>
      <c r="D182" s="30"/>
      <c r="E182" s="30"/>
      <c r="F182" s="30"/>
      <c r="G182" s="30"/>
      <c r="H182" s="30"/>
      <c r="I182" s="30">
        <v>0.25</v>
      </c>
    </row>
    <row r="183" spans="1:9" x14ac:dyDescent="0.35">
      <c r="A183" s="33" t="s">
        <v>101</v>
      </c>
      <c r="B183" s="34"/>
      <c r="C183" s="34"/>
      <c r="D183" s="34"/>
      <c r="E183" s="34"/>
      <c r="F183" s="34"/>
      <c r="G183" s="34"/>
      <c r="H183" s="34"/>
      <c r="I183" s="34">
        <v>0.12</v>
      </c>
    </row>
    <row r="184" spans="1:9" x14ac:dyDescent="0.35">
      <c r="A184" s="31" t="s">
        <v>113</v>
      </c>
      <c r="B184" s="30"/>
      <c r="C184" s="30"/>
      <c r="D184" s="30"/>
      <c r="E184" s="30"/>
      <c r="F184" s="30"/>
      <c r="G184" s="30"/>
      <c r="H184" s="30"/>
      <c r="I184" s="30">
        <v>0.09</v>
      </c>
    </row>
    <row r="185" spans="1:9" x14ac:dyDescent="0.35">
      <c r="A185" s="31" t="s">
        <v>114</v>
      </c>
      <c r="B185" s="30"/>
      <c r="C185" s="30"/>
      <c r="D185" s="30"/>
      <c r="E185" s="30"/>
      <c r="F185" s="30"/>
      <c r="G185" s="30"/>
      <c r="H185" s="30"/>
      <c r="I185" s="30">
        <v>0.16</v>
      </c>
    </row>
    <row r="186" spans="1:9" x14ac:dyDescent="0.35">
      <c r="A186" s="31" t="s">
        <v>115</v>
      </c>
      <c r="B186" s="30"/>
      <c r="C186" s="30"/>
      <c r="D186" s="30"/>
      <c r="E186" s="30"/>
      <c r="F186" s="30"/>
      <c r="G186" s="30"/>
      <c r="H186" s="30"/>
      <c r="I186" s="30">
        <v>0.17</v>
      </c>
    </row>
    <row r="187" spans="1:9" x14ac:dyDescent="0.35">
      <c r="A187" s="33" t="s">
        <v>102</v>
      </c>
      <c r="B187" s="34"/>
      <c r="C187" s="34"/>
      <c r="D187" s="34"/>
      <c r="E187" s="34"/>
      <c r="F187" s="34"/>
      <c r="G187" s="34"/>
      <c r="H187" s="34"/>
      <c r="I187" s="34">
        <v>-0.13</v>
      </c>
    </row>
    <row r="188" spans="1:9" x14ac:dyDescent="0.35">
      <c r="A188" s="31" t="s">
        <v>113</v>
      </c>
      <c r="B188" s="30"/>
      <c r="C188" s="30"/>
      <c r="D188" s="30"/>
      <c r="E188" s="30"/>
      <c r="F188" s="30"/>
      <c r="G188" s="30"/>
      <c r="H188" s="30"/>
      <c r="I188" s="30">
        <v>-0.1</v>
      </c>
    </row>
    <row r="189" spans="1:9" x14ac:dyDescent="0.35">
      <c r="A189" s="31" t="s">
        <v>114</v>
      </c>
      <c r="B189" s="30"/>
      <c r="C189" s="30"/>
      <c r="D189" s="30"/>
      <c r="E189" s="30"/>
      <c r="F189" s="30"/>
      <c r="G189" s="30"/>
      <c r="H189" s="30"/>
      <c r="I189" s="30">
        <v>-0.21</v>
      </c>
    </row>
    <row r="190" spans="1:9" x14ac:dyDescent="0.35">
      <c r="A190" s="31" t="s">
        <v>115</v>
      </c>
      <c r="B190" s="30"/>
      <c r="C190" s="30"/>
      <c r="D190" s="30"/>
      <c r="E190" s="30"/>
      <c r="F190" s="30"/>
      <c r="G190" s="30"/>
      <c r="H190" s="30"/>
      <c r="I190" s="30">
        <v>-0.06</v>
      </c>
    </row>
    <row r="191" spans="1:9" x14ac:dyDescent="0.35">
      <c r="A191" s="33" t="s">
        <v>106</v>
      </c>
      <c r="B191" s="34"/>
      <c r="C191" s="34"/>
      <c r="D191" s="34"/>
      <c r="E191" s="34"/>
      <c r="F191" s="34"/>
      <c r="G191" s="34"/>
      <c r="H191" s="34"/>
      <c r="I191" s="34">
        <v>0.16</v>
      </c>
    </row>
    <row r="192" spans="1:9" x14ac:dyDescent="0.35">
      <c r="A192" s="31" t="s">
        <v>113</v>
      </c>
      <c r="B192" s="30"/>
      <c r="C192" s="30"/>
      <c r="D192" s="30"/>
      <c r="E192" s="30"/>
      <c r="F192" s="30"/>
      <c r="G192" s="30"/>
      <c r="H192" s="30"/>
      <c r="I192" s="30">
        <v>0.17</v>
      </c>
    </row>
    <row r="193" spans="1:9" x14ac:dyDescent="0.35">
      <c r="A193" s="31" t="s">
        <v>114</v>
      </c>
      <c r="B193" s="30"/>
      <c r="C193" s="30"/>
      <c r="D193" s="30"/>
      <c r="E193" s="30"/>
      <c r="F193" s="30"/>
      <c r="G193" s="30"/>
      <c r="H193" s="30"/>
      <c r="I193" s="30">
        <v>0.12</v>
      </c>
    </row>
    <row r="194" spans="1:9" x14ac:dyDescent="0.35">
      <c r="A194" s="31" t="s">
        <v>115</v>
      </c>
      <c r="B194" s="30"/>
      <c r="C194" s="30"/>
      <c r="D194" s="30"/>
      <c r="E194" s="30"/>
      <c r="F194" s="30"/>
      <c r="G194" s="30"/>
      <c r="H194" s="30"/>
      <c r="I194" s="30">
        <v>0.28000000000000003</v>
      </c>
    </row>
    <row r="195" spans="1:9" x14ac:dyDescent="0.35">
      <c r="A195" s="33" t="s">
        <v>107</v>
      </c>
      <c r="B195" s="34"/>
      <c r="C195" s="34"/>
      <c r="D195" s="34"/>
      <c r="E195" s="34"/>
      <c r="F195" s="34"/>
      <c r="G195" s="34"/>
      <c r="H195" s="34"/>
      <c r="I195" s="34">
        <v>3.02</v>
      </c>
    </row>
    <row r="196" spans="1:9" x14ac:dyDescent="0.35">
      <c r="A196" s="35" t="s">
        <v>103</v>
      </c>
      <c r="B196" s="37"/>
      <c r="C196" s="37"/>
      <c r="D196" s="37"/>
      <c r="E196" s="37"/>
      <c r="F196" s="37"/>
      <c r="G196" s="37"/>
      <c r="H196" s="37"/>
      <c r="I196" s="37">
        <v>0.06</v>
      </c>
    </row>
    <row r="197" spans="1:9" x14ac:dyDescent="0.35">
      <c r="A197" s="33" t="s">
        <v>104</v>
      </c>
      <c r="B197" s="34"/>
      <c r="C197" s="34"/>
      <c r="D197" s="34"/>
      <c r="E197" s="34"/>
      <c r="F197" s="34"/>
      <c r="G197" s="34"/>
      <c r="H197" s="34"/>
      <c r="I197" s="34">
        <v>7.0000000000000007E-2</v>
      </c>
    </row>
    <row r="198" spans="1:9" x14ac:dyDescent="0.35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35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35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35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35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 x14ac:dyDescent="0.4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abSelected="1" workbookViewId="0">
      <selection activeCell="H17" sqref="H17:I17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41" t="s">
        <v>139</v>
      </c>
      <c r="B3" s="3"/>
      <c r="C3" s="3"/>
      <c r="D3" s="3"/>
      <c r="E3" s="3"/>
      <c r="F3" s="3"/>
      <c r="G3" s="3"/>
      <c r="H3" s="3">
        <f>SUM(H23,H27,H31)</f>
        <v>17179</v>
      </c>
      <c r="I3" s="3">
        <f>SUM(I23,I27,I31)</f>
        <v>18353</v>
      </c>
      <c r="J3" s="3"/>
      <c r="K3" s="3"/>
      <c r="L3" s="3"/>
      <c r="M3" s="3"/>
      <c r="N3" s="3"/>
      <c r="O3" t="s">
        <v>144</v>
      </c>
    </row>
    <row r="4" spans="1:15" x14ac:dyDescent="0.35">
      <c r="A4" s="42" t="s">
        <v>129</v>
      </c>
      <c r="B4" s="47" t="str">
        <f t="shared" ref="B4:H4" si="2">+IFERROR(B3/A3-1,"nm")</f>
        <v>nm</v>
      </c>
      <c r="C4" s="47" t="str">
        <f t="shared" si="2"/>
        <v>nm</v>
      </c>
      <c r="D4" s="47" t="str">
        <f t="shared" si="2"/>
        <v>nm</v>
      </c>
      <c r="E4" s="47" t="str">
        <f t="shared" si="2"/>
        <v>nm</v>
      </c>
      <c r="F4" s="47" t="str">
        <f t="shared" si="2"/>
        <v>nm</v>
      </c>
      <c r="G4" s="47" t="str">
        <f t="shared" si="2"/>
        <v>nm</v>
      </c>
      <c r="H4" s="47" t="str">
        <f t="shared" si="2"/>
        <v>nm</v>
      </c>
      <c r="I4" s="47">
        <f>+IFERROR(I3/H3-1,"nm")</f>
        <v>6.8339251411607238E-2</v>
      </c>
      <c r="J4" s="47">
        <f t="shared" ref="J4:N4" si="3">+IFERROR(J3/I3-1,"nm")</f>
        <v>-1</v>
      </c>
      <c r="K4" s="47" t="str">
        <f t="shared" si="3"/>
        <v>nm</v>
      </c>
      <c r="L4" s="47" t="str">
        <f t="shared" si="3"/>
        <v>nm</v>
      </c>
      <c r="M4" s="47" t="str">
        <f t="shared" si="3"/>
        <v>nm</v>
      </c>
      <c r="N4" s="47" t="str">
        <f t="shared" si="3"/>
        <v>nm</v>
      </c>
    </row>
    <row r="5" spans="1:15" x14ac:dyDescent="0.35">
      <c r="A5" s="41" t="s">
        <v>130</v>
      </c>
      <c r="H5" s="51">
        <f>H35</f>
        <v>5219</v>
      </c>
      <c r="I5" s="51">
        <f>I35</f>
        <v>5238</v>
      </c>
      <c r="O5" t="s">
        <v>145</v>
      </c>
    </row>
    <row r="6" spans="1:15" x14ac:dyDescent="0.35">
      <c r="A6" s="42" t="s">
        <v>129</v>
      </c>
      <c r="B6" s="47" t="str">
        <f t="shared" ref="B6:H6" si="4">+IFERROR(B5/A5-1,"nm")</f>
        <v>nm</v>
      </c>
      <c r="C6" s="47" t="str">
        <f t="shared" si="4"/>
        <v>nm</v>
      </c>
      <c r="D6" s="47" t="str">
        <f t="shared" si="4"/>
        <v>nm</v>
      </c>
      <c r="E6" s="47" t="str">
        <f t="shared" si="4"/>
        <v>nm</v>
      </c>
      <c r="F6" s="47" t="str">
        <f t="shared" si="4"/>
        <v>nm</v>
      </c>
      <c r="G6" s="47" t="str">
        <f t="shared" si="4"/>
        <v>nm</v>
      </c>
      <c r="H6" s="47" t="str">
        <f t="shared" si="4"/>
        <v>nm</v>
      </c>
      <c r="I6" s="47">
        <f>+IFERROR(I5/H5-1,"nm")</f>
        <v>3.6405441655489312E-3</v>
      </c>
      <c r="J6" s="47">
        <f t="shared" ref="J6:N6" si="5">+IFERROR(J5/I5-1,"nm")</f>
        <v>-1</v>
      </c>
      <c r="K6" s="47" t="str">
        <f t="shared" si="5"/>
        <v>nm</v>
      </c>
      <c r="L6" s="47" t="str">
        <f t="shared" si="5"/>
        <v>nm</v>
      </c>
      <c r="M6" s="47" t="str">
        <f t="shared" si="5"/>
        <v>nm</v>
      </c>
      <c r="N6" s="47" t="str">
        <f t="shared" si="5"/>
        <v>nm</v>
      </c>
    </row>
    <row r="7" spans="1:15" x14ac:dyDescent="0.35">
      <c r="A7" s="42" t="s">
        <v>131</v>
      </c>
      <c r="B7" s="47" t="str">
        <f>+IFERROR(B5/B$3,"nm")</f>
        <v>nm</v>
      </c>
      <c r="C7" s="47" t="str">
        <f t="shared" ref="C7:I7" si="6">+IFERROR(C5/C$3,"nm")</f>
        <v>nm</v>
      </c>
      <c r="D7" s="47" t="str">
        <f t="shared" si="6"/>
        <v>nm</v>
      </c>
      <c r="E7" s="47" t="str">
        <f t="shared" si="6"/>
        <v>nm</v>
      </c>
      <c r="F7" s="47" t="str">
        <f t="shared" si="6"/>
        <v>nm</v>
      </c>
      <c r="G7" s="47" t="str">
        <f t="shared" si="6"/>
        <v>nm</v>
      </c>
      <c r="H7" s="47">
        <f t="shared" si="6"/>
        <v>0.30380115256999823</v>
      </c>
      <c r="I7" s="47">
        <f t="shared" si="6"/>
        <v>0.28540293140086087</v>
      </c>
      <c r="J7" s="47" t="str">
        <f t="shared" ref="J7:N7" si="7">+IFERROR(J5/J$3,"nm")</f>
        <v>nm</v>
      </c>
      <c r="K7" s="47" t="str">
        <f t="shared" si="7"/>
        <v>nm</v>
      </c>
      <c r="L7" s="47" t="str">
        <f t="shared" si="7"/>
        <v>nm</v>
      </c>
      <c r="M7" s="47" t="str">
        <f t="shared" si="7"/>
        <v>nm</v>
      </c>
      <c r="N7" s="47" t="str">
        <f t="shared" si="7"/>
        <v>nm</v>
      </c>
    </row>
    <row r="8" spans="1:15" x14ac:dyDescent="0.35">
      <c r="A8" s="41" t="s">
        <v>132</v>
      </c>
      <c r="H8" s="51">
        <f>H38</f>
        <v>130</v>
      </c>
      <c r="I8" s="51">
        <f>I38</f>
        <v>124</v>
      </c>
      <c r="O8" t="s">
        <v>146</v>
      </c>
    </row>
    <row r="9" spans="1:15" x14ac:dyDescent="0.35">
      <c r="A9" s="42" t="s">
        <v>129</v>
      </c>
      <c r="B9" s="47" t="str">
        <f t="shared" ref="B9:H9" si="8">+IFERROR(B8/A8-1,"nm")</f>
        <v>nm</v>
      </c>
      <c r="C9" s="47" t="str">
        <f t="shared" si="8"/>
        <v>nm</v>
      </c>
      <c r="D9" s="47" t="str">
        <f t="shared" si="8"/>
        <v>nm</v>
      </c>
      <c r="E9" s="47" t="str">
        <f t="shared" si="8"/>
        <v>nm</v>
      </c>
      <c r="F9" s="47" t="str">
        <f t="shared" si="8"/>
        <v>nm</v>
      </c>
      <c r="G9" s="47" t="str">
        <f t="shared" si="8"/>
        <v>nm</v>
      </c>
      <c r="H9" s="47" t="str">
        <f t="shared" si="8"/>
        <v>nm</v>
      </c>
      <c r="I9" s="47">
        <f>+IFERROR(I8/H8-1,"nm")</f>
        <v>-4.6153846153846101E-2</v>
      </c>
      <c r="J9" s="47">
        <f t="shared" ref="J9:N9" si="9">+IFERROR(J8/I8-1,"nm")</f>
        <v>-1</v>
      </c>
      <c r="K9" s="47" t="str">
        <f t="shared" si="9"/>
        <v>nm</v>
      </c>
      <c r="L9" s="47" t="str">
        <f t="shared" si="9"/>
        <v>nm</v>
      </c>
      <c r="M9" s="47" t="str">
        <f t="shared" si="9"/>
        <v>nm</v>
      </c>
      <c r="N9" s="47" t="str">
        <f t="shared" si="9"/>
        <v>nm</v>
      </c>
    </row>
    <row r="10" spans="1:15" x14ac:dyDescent="0.35">
      <c r="A10" s="42" t="s">
        <v>133</v>
      </c>
      <c r="B10" s="47" t="str">
        <f>+IFERROR(B8/B$3,"nm")</f>
        <v>nm</v>
      </c>
      <c r="C10" s="47" t="str">
        <f t="shared" ref="C10:I10" si="10">+IFERROR(C8/C$3,"nm")</f>
        <v>nm</v>
      </c>
      <c r="D10" s="47" t="str">
        <f t="shared" si="10"/>
        <v>nm</v>
      </c>
      <c r="E10" s="47" t="str">
        <f t="shared" si="10"/>
        <v>nm</v>
      </c>
      <c r="F10" s="47" t="str">
        <f t="shared" si="10"/>
        <v>nm</v>
      </c>
      <c r="G10" s="47" t="str">
        <f t="shared" si="10"/>
        <v>nm</v>
      </c>
      <c r="H10" s="47">
        <f t="shared" si="10"/>
        <v>7.5673787764130628E-3</v>
      </c>
      <c r="I10" s="47">
        <f t="shared" si="10"/>
        <v>6.7563886013185855E-3</v>
      </c>
      <c r="J10" s="47" t="str">
        <f t="shared" ref="J10:N10" si="11">+IFERROR(J8/J$3,"nm")</f>
        <v>nm</v>
      </c>
      <c r="K10" s="47" t="str">
        <f t="shared" si="11"/>
        <v>nm</v>
      </c>
      <c r="L10" s="47" t="str">
        <f t="shared" si="11"/>
        <v>nm</v>
      </c>
      <c r="M10" s="47" t="str">
        <f t="shared" si="11"/>
        <v>nm</v>
      </c>
      <c r="N10" s="47" t="str">
        <f t="shared" si="11"/>
        <v>nm</v>
      </c>
    </row>
    <row r="11" spans="1:15" x14ac:dyDescent="0.35">
      <c r="A11" s="41" t="s">
        <v>134</v>
      </c>
      <c r="H11" s="51">
        <f>H5-H8</f>
        <v>5089</v>
      </c>
      <c r="I11" s="51">
        <f>I5-I8</f>
        <v>5114</v>
      </c>
      <c r="O11" t="s">
        <v>147</v>
      </c>
    </row>
    <row r="12" spans="1:15" x14ac:dyDescent="0.35">
      <c r="A12" s="42" t="s">
        <v>129</v>
      </c>
      <c r="B12" s="47" t="str">
        <f t="shared" ref="B12:H12" si="12">+IFERROR(B11/A11-1,"nm")</f>
        <v>nm</v>
      </c>
      <c r="C12" s="47" t="str">
        <f t="shared" si="12"/>
        <v>nm</v>
      </c>
      <c r="D12" s="47" t="str">
        <f t="shared" si="12"/>
        <v>nm</v>
      </c>
      <c r="E12" s="47" t="str">
        <f t="shared" si="12"/>
        <v>nm</v>
      </c>
      <c r="F12" s="47" t="str">
        <f t="shared" si="12"/>
        <v>nm</v>
      </c>
      <c r="G12" s="47" t="str">
        <f t="shared" si="12"/>
        <v>nm</v>
      </c>
      <c r="H12" s="47" t="str">
        <f t="shared" si="12"/>
        <v>nm</v>
      </c>
      <c r="I12" s="47">
        <f>+IFERROR(I11/H11-1,"nm")</f>
        <v>4.9125564943997002E-3</v>
      </c>
      <c r="J12" s="47">
        <f t="shared" ref="J12:N12" si="13">+IFERROR(J11/I11-1,"nm")</f>
        <v>-1</v>
      </c>
      <c r="K12" s="47" t="str">
        <f t="shared" si="13"/>
        <v>nm</v>
      </c>
      <c r="L12" s="47" t="str">
        <f t="shared" si="13"/>
        <v>nm</v>
      </c>
      <c r="M12" s="47" t="str">
        <f t="shared" si="13"/>
        <v>nm</v>
      </c>
      <c r="N12" s="47" t="str">
        <f t="shared" si="13"/>
        <v>nm</v>
      </c>
    </row>
    <row r="13" spans="1:15" x14ac:dyDescent="0.35">
      <c r="A13" s="42" t="s">
        <v>131</v>
      </c>
      <c r="B13" s="47" t="str">
        <f>+IFERROR(B11/B$3,"nm")</f>
        <v>nm</v>
      </c>
      <c r="C13" s="47" t="str">
        <f t="shared" ref="C13:I13" si="14">+IFERROR(C11/C$3,"nm")</f>
        <v>nm</v>
      </c>
      <c r="D13" s="47" t="str">
        <f t="shared" si="14"/>
        <v>nm</v>
      </c>
      <c r="E13" s="47" t="str">
        <f t="shared" si="14"/>
        <v>nm</v>
      </c>
      <c r="F13" s="47" t="str">
        <f t="shared" si="14"/>
        <v>nm</v>
      </c>
      <c r="G13" s="47" t="str">
        <f t="shared" si="14"/>
        <v>nm</v>
      </c>
      <c r="H13" s="47">
        <f t="shared" si="14"/>
        <v>0.29623377379358518</v>
      </c>
      <c r="I13" s="47">
        <f t="shared" si="14"/>
        <v>0.27864654279954232</v>
      </c>
      <c r="J13" s="47" t="str">
        <f t="shared" ref="J13:N13" si="15">+IFERROR(J11/J$3,"nm")</f>
        <v>nm</v>
      </c>
      <c r="K13" s="47" t="str">
        <f t="shared" si="15"/>
        <v>nm</v>
      </c>
      <c r="L13" s="47" t="str">
        <f t="shared" si="15"/>
        <v>nm</v>
      </c>
      <c r="M13" s="47" t="str">
        <f t="shared" si="15"/>
        <v>nm</v>
      </c>
      <c r="N13" s="47" t="str">
        <f t="shared" si="15"/>
        <v>nm</v>
      </c>
    </row>
    <row r="14" spans="1:15" x14ac:dyDescent="0.35">
      <c r="A14" s="41" t="s">
        <v>135</v>
      </c>
      <c r="H14" s="51">
        <f>H45</f>
        <v>98</v>
      </c>
      <c r="I14" s="51">
        <f>I45</f>
        <v>146</v>
      </c>
      <c r="O14" t="s">
        <v>148</v>
      </c>
    </row>
    <row r="15" spans="1:15" x14ac:dyDescent="0.35">
      <c r="A15" s="42" t="s">
        <v>129</v>
      </c>
      <c r="B15" s="47" t="str">
        <f t="shared" ref="B15:H15" si="16">+IFERROR(B14/A14-1,"nm")</f>
        <v>nm</v>
      </c>
      <c r="C15" s="47" t="str">
        <f t="shared" si="16"/>
        <v>nm</v>
      </c>
      <c r="D15" s="47" t="str">
        <f t="shared" si="16"/>
        <v>nm</v>
      </c>
      <c r="E15" s="47" t="str">
        <f t="shared" si="16"/>
        <v>nm</v>
      </c>
      <c r="F15" s="47" t="str">
        <f t="shared" si="16"/>
        <v>nm</v>
      </c>
      <c r="G15" s="47" t="str">
        <f t="shared" si="16"/>
        <v>nm</v>
      </c>
      <c r="H15" s="47" t="str">
        <f t="shared" si="16"/>
        <v>nm</v>
      </c>
      <c r="I15" s="47">
        <f>+IFERROR(I14/H14-1,"nm")</f>
        <v>0.48979591836734704</v>
      </c>
      <c r="J15" s="47">
        <f t="shared" ref="J15:N15" si="17">+IFERROR(J14/I14-1,"nm")</f>
        <v>-1</v>
      </c>
      <c r="K15" s="47" t="str">
        <f t="shared" si="17"/>
        <v>nm</v>
      </c>
      <c r="L15" s="47" t="str">
        <f t="shared" si="17"/>
        <v>nm</v>
      </c>
      <c r="M15" s="47" t="str">
        <f t="shared" si="17"/>
        <v>nm</v>
      </c>
      <c r="N15" s="47" t="str">
        <f t="shared" si="17"/>
        <v>nm</v>
      </c>
    </row>
    <row r="16" spans="1:15" x14ac:dyDescent="0.35">
      <c r="A16" s="42" t="s">
        <v>133</v>
      </c>
      <c r="B16" s="47" t="str">
        <f>+IFERROR(B14/B$3,"nm")</f>
        <v>nm</v>
      </c>
      <c r="C16" s="47" t="str">
        <f t="shared" ref="C16:I16" si="18">+IFERROR(C14/C$3,"nm")</f>
        <v>nm</v>
      </c>
      <c r="D16" s="47" t="str">
        <f t="shared" si="18"/>
        <v>nm</v>
      </c>
      <c r="E16" s="47" t="str">
        <f t="shared" si="18"/>
        <v>nm</v>
      </c>
      <c r="F16" s="47" t="str">
        <f t="shared" si="18"/>
        <v>nm</v>
      </c>
      <c r="G16" s="47" t="str">
        <f t="shared" si="18"/>
        <v>nm</v>
      </c>
      <c r="H16" s="47">
        <f t="shared" si="18"/>
        <v>5.7046393852960009E-3</v>
      </c>
      <c r="I16" s="47">
        <f t="shared" si="18"/>
        <v>7.9551027080041418E-3</v>
      </c>
      <c r="J16" s="47" t="str">
        <f t="shared" ref="J16:N16" si="19">+IFERROR(J14/J$3,"nm")</f>
        <v>nm</v>
      </c>
      <c r="K16" s="47" t="str">
        <f t="shared" si="19"/>
        <v>nm</v>
      </c>
      <c r="L16" s="47" t="str">
        <f t="shared" si="19"/>
        <v>nm</v>
      </c>
      <c r="M16" s="47" t="str">
        <f t="shared" si="19"/>
        <v>nm</v>
      </c>
      <c r="N16" s="47" t="str">
        <f t="shared" si="19"/>
        <v>nm</v>
      </c>
    </row>
    <row r="17" spans="1:15" x14ac:dyDescent="0.35">
      <c r="A17" s="9" t="s">
        <v>143</v>
      </c>
      <c r="H17" s="51">
        <f>H48</f>
        <v>617</v>
      </c>
      <c r="I17" s="51">
        <f>I48</f>
        <v>639</v>
      </c>
      <c r="O17" t="s">
        <v>149</v>
      </c>
    </row>
    <row r="18" spans="1:15" x14ac:dyDescent="0.35">
      <c r="A18" s="42" t="s">
        <v>129</v>
      </c>
      <c r="B18" s="47" t="str">
        <f t="shared" ref="B18:H18" si="20">+IFERROR(B17/A17-1,"nm")</f>
        <v>nm</v>
      </c>
      <c r="C18" s="47" t="str">
        <f t="shared" si="20"/>
        <v>nm</v>
      </c>
      <c r="D18" s="47" t="str">
        <f t="shared" si="20"/>
        <v>nm</v>
      </c>
      <c r="E18" s="47" t="str">
        <f t="shared" si="20"/>
        <v>nm</v>
      </c>
      <c r="F18" s="47" t="str">
        <f t="shared" si="20"/>
        <v>nm</v>
      </c>
      <c r="G18" s="47" t="str">
        <f t="shared" si="20"/>
        <v>nm</v>
      </c>
      <c r="H18" s="47" t="str">
        <f t="shared" si="20"/>
        <v>nm</v>
      </c>
      <c r="I18" s="47">
        <f>+IFERROR(I17/H17-1,"nm")</f>
        <v>3.5656401944894611E-2</v>
      </c>
      <c r="J18" s="47">
        <f t="shared" ref="J18:N18" si="21">+IFERROR(J17/I17-1,"nm")</f>
        <v>-1</v>
      </c>
      <c r="K18" s="47" t="str">
        <f t="shared" si="21"/>
        <v>nm</v>
      </c>
      <c r="L18" s="47" t="str">
        <f t="shared" si="21"/>
        <v>nm</v>
      </c>
      <c r="M18" s="47" t="str">
        <f t="shared" si="21"/>
        <v>nm</v>
      </c>
      <c r="N18" s="47" t="str">
        <f t="shared" si="21"/>
        <v>nm</v>
      </c>
    </row>
    <row r="19" spans="1:15" x14ac:dyDescent="0.35">
      <c r="A19" s="42" t="s">
        <v>133</v>
      </c>
      <c r="B19" s="47" t="str">
        <f>+IFERROR(B17/B$3,"nm")</f>
        <v>nm</v>
      </c>
      <c r="C19" s="47" t="str">
        <f t="shared" ref="C19:I19" si="22">+IFERROR(C17/C$3,"nm")</f>
        <v>nm</v>
      </c>
      <c r="D19" s="47" t="str">
        <f t="shared" si="22"/>
        <v>nm</v>
      </c>
      <c r="E19" s="47" t="str">
        <f t="shared" si="22"/>
        <v>nm</v>
      </c>
      <c r="F19" s="47" t="str">
        <f t="shared" si="22"/>
        <v>nm</v>
      </c>
      <c r="G19" s="47" t="str">
        <f t="shared" si="22"/>
        <v>nm</v>
      </c>
      <c r="H19" s="47">
        <f t="shared" si="22"/>
        <v>3.5915943884975841E-2</v>
      </c>
      <c r="I19" s="47">
        <f t="shared" si="22"/>
        <v>3.4817196098730456E-2</v>
      </c>
      <c r="J19" s="47" t="str">
        <f t="shared" ref="J19:N19" si="23">+IFERROR(J17/J$3,"nm")</f>
        <v>nm</v>
      </c>
      <c r="K19" s="47" t="str">
        <f t="shared" si="23"/>
        <v>nm</v>
      </c>
      <c r="L19" s="47" t="str">
        <f t="shared" si="23"/>
        <v>nm</v>
      </c>
      <c r="M19" s="47" t="str">
        <f t="shared" si="23"/>
        <v>nm</v>
      </c>
      <c r="N19" s="47" t="str">
        <f t="shared" si="23"/>
        <v>nm</v>
      </c>
    </row>
    <row r="20" spans="1:15" x14ac:dyDescent="0.3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5">
      <c r="A21" s="9" t="s">
        <v>136</v>
      </c>
      <c r="B21" s="9">
        <f>+Historicals!B107</f>
        <v>0</v>
      </c>
      <c r="C21" s="9">
        <f>+Historicals!C107</f>
        <v>0</v>
      </c>
      <c r="D21" s="9">
        <f>+Historicals!D107</f>
        <v>0</v>
      </c>
      <c r="E21" s="9">
        <f>+Historicals!E107</f>
        <v>0</v>
      </c>
      <c r="F21" s="9">
        <f>+Historicals!F107</f>
        <v>0</v>
      </c>
      <c r="G21" s="9">
        <f>+Historicals!G107</f>
        <v>0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5">
      <c r="A22" s="44" t="s">
        <v>129</v>
      </c>
      <c r="B22" s="47" t="str">
        <f t="shared" ref="B22:H22" si="25">+IFERROR(B21/A21-1,"nm")</f>
        <v>nm</v>
      </c>
      <c r="C22" s="47" t="str">
        <f t="shared" si="25"/>
        <v>nm</v>
      </c>
      <c r="D22" s="47" t="str">
        <f t="shared" si="25"/>
        <v>nm</v>
      </c>
      <c r="E22" s="47" t="str">
        <f t="shared" si="25"/>
        <v>nm</v>
      </c>
      <c r="F22" s="47" t="str">
        <f t="shared" si="25"/>
        <v>nm</v>
      </c>
      <c r="G22" s="47" t="str">
        <f t="shared" si="25"/>
        <v>nm</v>
      </c>
      <c r="H22" s="47" t="str">
        <f t="shared" si="25"/>
        <v>nm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5">
      <c r="A23" s="45" t="s">
        <v>113</v>
      </c>
      <c r="B23" s="3">
        <f>+Historicals!B108</f>
        <v>0</v>
      </c>
      <c r="C23" s="3">
        <f>+Historicals!C108</f>
        <v>0</v>
      </c>
      <c r="D23" s="3">
        <f>+Historicals!D108</f>
        <v>0</v>
      </c>
      <c r="E23" s="3">
        <f>+Historicals!E108</f>
        <v>0</v>
      </c>
      <c r="F23" s="3">
        <f>+Historicals!F108</f>
        <v>0</v>
      </c>
      <c r="G23" s="3">
        <f>+Historicals!G108</f>
        <v>0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5">
      <c r="A24" s="44" t="s">
        <v>129</v>
      </c>
      <c r="B24" s="47" t="str">
        <f t="shared" ref="B24" si="28">+IFERROR(B23/A23-1,"nm")</f>
        <v>nm</v>
      </c>
      <c r="C24" s="47" t="str">
        <f t="shared" ref="C24" si="29">+IFERROR(C23/B23-1,"nm")</f>
        <v>nm</v>
      </c>
      <c r="D24" s="47" t="str">
        <f t="shared" ref="D24" si="30">+IFERROR(D23/C23-1,"nm")</f>
        <v>nm</v>
      </c>
      <c r="E24" s="47" t="str">
        <f t="shared" ref="E24" si="31">+IFERROR(E23/D23-1,"nm")</f>
        <v>nm</v>
      </c>
      <c r="F24" s="47" t="str">
        <f t="shared" ref="F24" si="32">+IFERROR(F23/E23-1,"nm")</f>
        <v>nm</v>
      </c>
      <c r="G24" s="47" t="str">
        <f t="shared" ref="G24" si="33">+IFERROR(G23/F23-1,"nm")</f>
        <v>nm</v>
      </c>
      <c r="H24" s="47" t="str">
        <f t="shared" ref="H24" si="34">+IFERROR(H23/G23-1,"nm")</f>
        <v>nm</v>
      </c>
      <c r="I24" s="47">
        <f>+IFERROR(I23/H23-1,"nm")</f>
        <v>5.0154586052902683E-2</v>
      </c>
      <c r="J24" s="47">
        <f>+J25+J26</f>
        <v>0</v>
      </c>
      <c r="K24" s="47">
        <f t="shared" ref="K24:N24" si="35">+K25+K26</f>
        <v>0</v>
      </c>
      <c r="L24" s="47">
        <f t="shared" si="35"/>
        <v>0</v>
      </c>
      <c r="M24" s="47">
        <f t="shared" si="35"/>
        <v>0</v>
      </c>
      <c r="N24" s="47">
        <f t="shared" si="35"/>
        <v>0</v>
      </c>
    </row>
    <row r="25" spans="1:15" x14ac:dyDescent="0.35">
      <c r="A25" s="44" t="s">
        <v>137</v>
      </c>
      <c r="B25" s="47">
        <f>+Historicals!B180</f>
        <v>0</v>
      </c>
      <c r="C25" s="47">
        <f>+Historicals!C180</f>
        <v>0</v>
      </c>
      <c r="D25" s="47">
        <f>+Historicals!D180</f>
        <v>0</v>
      </c>
      <c r="E25" s="47">
        <f>+Historicals!E180</f>
        <v>0</v>
      </c>
      <c r="F25" s="47">
        <f>+Historicals!F180</f>
        <v>0</v>
      </c>
      <c r="G25" s="47">
        <f>+Historicals!G180</f>
        <v>0</v>
      </c>
      <c r="H25" s="47">
        <f>+Historicals!H180</f>
        <v>0</v>
      </c>
      <c r="I25" s="47">
        <f>+Historicals!I180</f>
        <v>0.05</v>
      </c>
      <c r="J25" s="49">
        <v>0</v>
      </c>
      <c r="K25" s="49">
        <f t="shared" ref="K25:N26" si="36">+J25</f>
        <v>0</v>
      </c>
      <c r="L25" s="49">
        <f t="shared" si="36"/>
        <v>0</v>
      </c>
      <c r="M25" s="49">
        <f t="shared" si="36"/>
        <v>0</v>
      </c>
      <c r="N25" s="49">
        <f t="shared" si="36"/>
        <v>0</v>
      </c>
    </row>
    <row r="26" spans="1:15" x14ac:dyDescent="0.35">
      <c r="A26" s="44" t="s">
        <v>138</v>
      </c>
      <c r="B26" s="47" t="str">
        <f t="shared" ref="B26:H26" si="37">+IFERROR(B24-B25,"nm")</f>
        <v>nm</v>
      </c>
      <c r="C26" s="47" t="str">
        <f t="shared" si="37"/>
        <v>nm</v>
      </c>
      <c r="D26" s="47" t="str">
        <f t="shared" si="37"/>
        <v>nm</v>
      </c>
      <c r="E26" s="47" t="str">
        <f t="shared" si="37"/>
        <v>nm</v>
      </c>
      <c r="F26" s="47" t="str">
        <f t="shared" si="37"/>
        <v>nm</v>
      </c>
      <c r="G26" s="47" t="str">
        <f t="shared" si="37"/>
        <v>nm</v>
      </c>
      <c r="H26" s="47" t="str">
        <f t="shared" si="37"/>
        <v>nm</v>
      </c>
      <c r="I26" s="47">
        <f>+IFERROR(I24-I25,"nm")</f>
        <v>1.5458605290268046E-4</v>
      </c>
      <c r="J26" s="49">
        <v>0</v>
      </c>
      <c r="K26" s="49">
        <f t="shared" si="36"/>
        <v>0</v>
      </c>
      <c r="L26" s="49">
        <f t="shared" si="36"/>
        <v>0</v>
      </c>
      <c r="M26" s="49">
        <f t="shared" si="36"/>
        <v>0</v>
      </c>
      <c r="N26" s="49">
        <f t="shared" si="36"/>
        <v>0</v>
      </c>
    </row>
    <row r="27" spans="1:15" x14ac:dyDescent="0.35">
      <c r="A27" s="45" t="s">
        <v>114</v>
      </c>
      <c r="B27" s="3">
        <f>+Historicals!B109</f>
        <v>0</v>
      </c>
      <c r="C27" s="3">
        <f>+Historicals!C109</f>
        <v>0</v>
      </c>
      <c r="D27" s="3">
        <f>+Historicals!D109</f>
        <v>0</v>
      </c>
      <c r="E27" s="3">
        <f>+Historicals!E109</f>
        <v>0</v>
      </c>
      <c r="F27" s="3">
        <f>+Historicals!F109</f>
        <v>0</v>
      </c>
      <c r="G27" s="3">
        <f>+Historicals!G109</f>
        <v>0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8">+J27*(1+K28)</f>
        <v>5492</v>
      </c>
      <c r="L27" s="3">
        <f t="shared" ref="L27" si="39">+K27*(1+L28)</f>
        <v>5492</v>
      </c>
      <c r="M27" s="3">
        <f t="shared" ref="M27" si="40">+L27*(1+M28)</f>
        <v>5492</v>
      </c>
      <c r="N27" s="3">
        <f t="shared" ref="N27" si="41">+M27*(1+N28)</f>
        <v>5492</v>
      </c>
    </row>
    <row r="28" spans="1:15" x14ac:dyDescent="0.35">
      <c r="A28" s="44" t="s">
        <v>129</v>
      </c>
      <c r="B28" s="47" t="str">
        <f t="shared" ref="B28" si="42">+IFERROR(B27/A27-1,"nm")</f>
        <v>nm</v>
      </c>
      <c r="C28" s="47" t="str">
        <f t="shared" ref="C28" si="43">+IFERROR(C27/B27-1,"nm")</f>
        <v>nm</v>
      </c>
      <c r="D28" s="47" t="str">
        <f t="shared" ref="D28" si="44">+IFERROR(D27/C27-1,"nm")</f>
        <v>nm</v>
      </c>
      <c r="E28" s="47" t="str">
        <f t="shared" ref="E28" si="45">+IFERROR(E27/D27-1,"nm")</f>
        <v>nm</v>
      </c>
      <c r="F28" s="47" t="str">
        <f t="shared" ref="F28" si="46">+IFERROR(F27/E27-1,"nm")</f>
        <v>nm</v>
      </c>
      <c r="G28" s="47" t="str">
        <f t="shared" ref="G28" si="47">+IFERROR(G27/F27-1,"nm")</f>
        <v>nm</v>
      </c>
      <c r="H28" s="47" t="str">
        <f t="shared" ref="H28" si="48">+IFERROR(H27/G27-1,"nm")</f>
        <v>nm</v>
      </c>
      <c r="I28" s="47">
        <f>+IFERROR(I27/H27-1,"nm")</f>
        <v>9.2283214001591007E-2</v>
      </c>
      <c r="J28" s="47">
        <f>+J29+J30</f>
        <v>0</v>
      </c>
      <c r="K28" s="47">
        <f t="shared" ref="K28" si="49">+K29+K30</f>
        <v>0</v>
      </c>
      <c r="L28" s="47">
        <f t="shared" ref="L28" si="50">+L29+L30</f>
        <v>0</v>
      </c>
      <c r="M28" s="47">
        <f t="shared" ref="M28" si="51">+M29+M30</f>
        <v>0</v>
      </c>
      <c r="N28" s="47">
        <f t="shared" ref="N28" si="52">+N29+N30</f>
        <v>0</v>
      </c>
    </row>
    <row r="29" spans="1:15" x14ac:dyDescent="0.35">
      <c r="A29" s="44" t="s">
        <v>137</v>
      </c>
      <c r="B29" s="47">
        <f>+Historicals!B184</f>
        <v>0</v>
      </c>
      <c r="C29" s="47">
        <f>+Historicals!C184</f>
        <v>0</v>
      </c>
      <c r="D29" s="47">
        <f>+Historicals!D184</f>
        <v>0</v>
      </c>
      <c r="E29" s="47">
        <f>+Historicals!E184</f>
        <v>0</v>
      </c>
      <c r="F29" s="47">
        <f>+Historicals!F184</f>
        <v>0</v>
      </c>
      <c r="G29" s="47">
        <f>+Historicals!G184</f>
        <v>0</v>
      </c>
      <c r="H29" s="47">
        <f>+Historicals!H184</f>
        <v>0</v>
      </c>
      <c r="I29" s="47">
        <f>+Historicals!I184</f>
        <v>0.09</v>
      </c>
      <c r="J29" s="49">
        <v>0</v>
      </c>
      <c r="K29" s="49">
        <f t="shared" ref="K29:N29" si="53">+J29</f>
        <v>0</v>
      </c>
      <c r="L29" s="49">
        <f t="shared" si="53"/>
        <v>0</v>
      </c>
      <c r="M29" s="49">
        <f t="shared" si="53"/>
        <v>0</v>
      </c>
      <c r="N29" s="49">
        <f t="shared" si="53"/>
        <v>0</v>
      </c>
    </row>
    <row r="30" spans="1:15" x14ac:dyDescent="0.35">
      <c r="A30" s="44" t="s">
        <v>138</v>
      </c>
      <c r="B30" s="47" t="str">
        <f t="shared" ref="B30" si="54">+IFERROR(B28-B29,"nm")</f>
        <v>nm</v>
      </c>
      <c r="C30" s="47" t="str">
        <f t="shared" ref="C30" si="55">+IFERROR(C28-C29,"nm")</f>
        <v>nm</v>
      </c>
      <c r="D30" s="47" t="str">
        <f t="shared" ref="D30" si="56">+IFERROR(D28-D29,"nm")</f>
        <v>nm</v>
      </c>
      <c r="E30" s="47" t="str">
        <f t="shared" ref="E30" si="57">+IFERROR(E28-E29,"nm")</f>
        <v>nm</v>
      </c>
      <c r="F30" s="47" t="str">
        <f t="shared" ref="F30" si="58">+IFERROR(F28-F29,"nm")</f>
        <v>nm</v>
      </c>
      <c r="G30" s="47" t="str">
        <f t="shared" ref="G30" si="59">+IFERROR(G28-G29,"nm")</f>
        <v>nm</v>
      </c>
      <c r="H30" s="47" t="str">
        <f t="shared" ref="H30" si="60">+IFERROR(H28-H29,"nm")</f>
        <v>nm</v>
      </c>
      <c r="I30" s="47">
        <f>+IFERROR(I28-I29,"nm")</f>
        <v>2.2832140015910107E-3</v>
      </c>
      <c r="J30" s="49">
        <v>0</v>
      </c>
      <c r="K30" s="49">
        <f t="shared" ref="K30:N30" si="61">+J30</f>
        <v>0</v>
      </c>
      <c r="L30" s="49">
        <f t="shared" si="61"/>
        <v>0</v>
      </c>
      <c r="M30" s="49">
        <f t="shared" si="61"/>
        <v>0</v>
      </c>
      <c r="N30" s="49">
        <f t="shared" si="61"/>
        <v>0</v>
      </c>
    </row>
    <row r="31" spans="1:15" x14ac:dyDescent="0.35">
      <c r="A31" s="45" t="s">
        <v>115</v>
      </c>
      <c r="B31" s="3">
        <f>+Historicals!B110</f>
        <v>0</v>
      </c>
      <c r="C31" s="3">
        <f>+Historicals!C110</f>
        <v>0</v>
      </c>
      <c r="D31" s="3">
        <f>+Historicals!D110</f>
        <v>0</v>
      </c>
      <c r="E31" s="3">
        <f>+Historicals!E110</f>
        <v>0</v>
      </c>
      <c r="F31" s="3">
        <f>+Historicals!F110</f>
        <v>0</v>
      </c>
      <c r="G31" s="3">
        <f>+Historicals!G110</f>
        <v>0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2">+J31*(1+K32)</f>
        <v>633</v>
      </c>
      <c r="L31" s="3">
        <f t="shared" ref="L31" si="63">+K31*(1+L32)</f>
        <v>633</v>
      </c>
      <c r="M31" s="3">
        <f t="shared" ref="M31" si="64">+L31*(1+M32)</f>
        <v>633</v>
      </c>
      <c r="N31" s="3">
        <f t="shared" ref="N31" si="65">+M31*(1+N32)</f>
        <v>633</v>
      </c>
    </row>
    <row r="32" spans="1:15" x14ac:dyDescent="0.35">
      <c r="A32" s="44" t="s">
        <v>129</v>
      </c>
      <c r="B32" s="47" t="str">
        <f t="shared" ref="B32" si="66">+IFERROR(B31/A31-1,"nm")</f>
        <v>nm</v>
      </c>
      <c r="C32" s="47" t="str">
        <f t="shared" ref="C32" si="67">+IFERROR(C31/B31-1,"nm")</f>
        <v>nm</v>
      </c>
      <c r="D32" s="47" t="str">
        <f t="shared" ref="D32" si="68">+IFERROR(D31/C31-1,"nm")</f>
        <v>nm</v>
      </c>
      <c r="E32" s="47" t="str">
        <f t="shared" ref="E32" si="69">+IFERROR(E31/D31-1,"nm")</f>
        <v>nm</v>
      </c>
      <c r="F32" s="47" t="str">
        <f t="shared" ref="F32" si="70">+IFERROR(F31/E31-1,"nm")</f>
        <v>nm</v>
      </c>
      <c r="G32" s="47" t="str">
        <f t="shared" ref="G32" si="71">+IFERROR(G31/F31-1,"nm")</f>
        <v>nm</v>
      </c>
      <c r="H32" s="47" t="str">
        <f t="shared" ref="H32" si="72">+IFERROR(H31/G31-1,"nm")</f>
        <v>nm</v>
      </c>
      <c r="I32" s="47">
        <f>+IFERROR(I31/H31-1,"nm")</f>
        <v>0.24852071005917153</v>
      </c>
      <c r="J32" s="47">
        <f>+J33+J34</f>
        <v>0</v>
      </c>
      <c r="K32" s="47">
        <f t="shared" ref="K32" si="73">+K33+K34</f>
        <v>0</v>
      </c>
      <c r="L32" s="47">
        <f t="shared" ref="L32" si="74">+L33+L34</f>
        <v>0</v>
      </c>
      <c r="M32" s="47">
        <f t="shared" ref="M32" si="75">+M33+M34</f>
        <v>0</v>
      </c>
      <c r="N32" s="47">
        <f t="shared" ref="N32" si="76">+N33+N34</f>
        <v>0</v>
      </c>
    </row>
    <row r="33" spans="1:14" x14ac:dyDescent="0.35">
      <c r="A33" s="44" t="s">
        <v>137</v>
      </c>
      <c r="B33" s="47">
        <f>+Historicals!B182</f>
        <v>0</v>
      </c>
      <c r="C33" s="47">
        <f>+Historicals!C182</f>
        <v>0</v>
      </c>
      <c r="D33" s="47">
        <f>+Historicals!D182</f>
        <v>0</v>
      </c>
      <c r="E33" s="47">
        <f>+Historicals!E182</f>
        <v>0</v>
      </c>
      <c r="F33" s="47">
        <f>+Historicals!F182</f>
        <v>0</v>
      </c>
      <c r="G33" s="47">
        <f>+Historicals!G182</f>
        <v>0</v>
      </c>
      <c r="H33" s="47">
        <f>+Historicals!H182</f>
        <v>0</v>
      </c>
      <c r="I33" s="47">
        <f>+Historicals!I182</f>
        <v>0.25</v>
      </c>
      <c r="J33" s="49">
        <v>0</v>
      </c>
      <c r="K33" s="49">
        <f t="shared" ref="K33:N33" si="77">+J33</f>
        <v>0</v>
      </c>
      <c r="L33" s="49">
        <f t="shared" si="77"/>
        <v>0</v>
      </c>
      <c r="M33" s="49">
        <f t="shared" si="77"/>
        <v>0</v>
      </c>
      <c r="N33" s="49">
        <f t="shared" si="77"/>
        <v>0</v>
      </c>
    </row>
    <row r="34" spans="1:14" x14ac:dyDescent="0.35">
      <c r="A34" s="44" t="s">
        <v>138</v>
      </c>
      <c r="B34" s="47" t="str">
        <f t="shared" ref="B34" si="78">+IFERROR(B32-B33,"nm")</f>
        <v>nm</v>
      </c>
      <c r="C34" s="47" t="str">
        <f t="shared" ref="C34" si="79">+IFERROR(C32-C33,"nm")</f>
        <v>nm</v>
      </c>
      <c r="D34" s="47" t="str">
        <f t="shared" ref="D34" si="80">+IFERROR(D32-D33,"nm")</f>
        <v>nm</v>
      </c>
      <c r="E34" s="47" t="str">
        <f t="shared" ref="E34" si="81">+IFERROR(E32-E33,"nm")</f>
        <v>nm</v>
      </c>
      <c r="F34" s="47" t="str">
        <f t="shared" ref="F34" si="82">+IFERROR(F32-F33,"nm")</f>
        <v>nm</v>
      </c>
      <c r="G34" s="47" t="str">
        <f t="shared" ref="G34" si="83">+IFERROR(G32-G33,"nm")</f>
        <v>nm</v>
      </c>
      <c r="H34" s="47" t="str">
        <f t="shared" ref="H34" si="84">+IFERROR(H32-H33,"nm")</f>
        <v>nm</v>
      </c>
      <c r="I34" s="47">
        <f>+IFERROR(I32-I33,"nm")</f>
        <v>-1.4792899408284654E-3</v>
      </c>
      <c r="J34" s="49">
        <v>0</v>
      </c>
      <c r="K34" s="49">
        <f t="shared" ref="K34:N34" si="85">+J34</f>
        <v>0</v>
      </c>
      <c r="L34" s="49">
        <f t="shared" si="85"/>
        <v>0</v>
      </c>
      <c r="M34" s="49">
        <f t="shared" si="85"/>
        <v>0</v>
      </c>
      <c r="N34" s="49">
        <f t="shared" si="85"/>
        <v>0</v>
      </c>
    </row>
    <row r="35" spans="1:14" x14ac:dyDescent="0.35">
      <c r="A35" s="9" t="s">
        <v>130</v>
      </c>
      <c r="B35" s="48">
        <f t="shared" ref="B35:H35" si="86">+B42+B38</f>
        <v>0</v>
      </c>
      <c r="C35" s="48">
        <f t="shared" si="86"/>
        <v>0</v>
      </c>
      <c r="D35" s="48">
        <f t="shared" si="86"/>
        <v>0</v>
      </c>
      <c r="E35" s="48">
        <f t="shared" si="86"/>
        <v>0</v>
      </c>
      <c r="F35" s="48">
        <f t="shared" si="86"/>
        <v>0</v>
      </c>
      <c r="G35" s="48">
        <f t="shared" si="86"/>
        <v>0</v>
      </c>
      <c r="H35" s="48">
        <f t="shared" si="86"/>
        <v>5219</v>
      </c>
      <c r="I35" s="48">
        <f>+I42+I38</f>
        <v>5238</v>
      </c>
      <c r="J35" s="48">
        <f>+J21*J37</f>
        <v>5238</v>
      </c>
      <c r="K35" s="48">
        <f t="shared" ref="K35:N35" si="87">+K21*K37</f>
        <v>5238</v>
      </c>
      <c r="L35" s="48">
        <f t="shared" si="87"/>
        <v>5238</v>
      </c>
      <c r="M35" s="48">
        <f t="shared" si="87"/>
        <v>5238</v>
      </c>
      <c r="N35" s="48">
        <f t="shared" si="87"/>
        <v>5238</v>
      </c>
    </row>
    <row r="36" spans="1:14" x14ac:dyDescent="0.35">
      <c r="A36" s="46" t="s">
        <v>129</v>
      </c>
      <c r="B36" s="47" t="str">
        <f t="shared" ref="B36" si="88">+IFERROR(B35/A35-1,"nm")</f>
        <v>nm</v>
      </c>
      <c r="C36" s="47" t="str">
        <f t="shared" ref="C36" si="89">+IFERROR(C35/B35-1,"nm")</f>
        <v>nm</v>
      </c>
      <c r="D36" s="47" t="str">
        <f t="shared" ref="D36" si="90">+IFERROR(D35/C35-1,"nm")</f>
        <v>nm</v>
      </c>
      <c r="E36" s="47" t="str">
        <f t="shared" ref="E36" si="91">+IFERROR(E35/D35-1,"nm")</f>
        <v>nm</v>
      </c>
      <c r="F36" s="47" t="str">
        <f t="shared" ref="F36" si="92">+IFERROR(F35/E35-1,"nm")</f>
        <v>nm</v>
      </c>
      <c r="G36" s="47" t="str">
        <f t="shared" ref="G36" si="93">+IFERROR(G35/F35-1,"nm")</f>
        <v>nm</v>
      </c>
      <c r="H36" s="47" t="str">
        <f t="shared" ref="H36" si="94">+IFERROR(H35/G35-1,"nm")</f>
        <v>nm</v>
      </c>
      <c r="I36" s="47">
        <f>+IFERROR(I35/H35-1,"nm")</f>
        <v>3.6405441655489312E-3</v>
      </c>
      <c r="J36" s="47">
        <f t="shared" ref="J36:N36" si="95">+IFERROR(J35/I35-1,"nm")</f>
        <v>0</v>
      </c>
      <c r="K36" s="47">
        <f t="shared" si="95"/>
        <v>0</v>
      </c>
      <c r="L36" s="47">
        <f t="shared" si="95"/>
        <v>0</v>
      </c>
      <c r="M36" s="47">
        <f t="shared" si="95"/>
        <v>0</v>
      </c>
      <c r="N36" s="47">
        <f t="shared" si="95"/>
        <v>0</v>
      </c>
    </row>
    <row r="37" spans="1:14" x14ac:dyDescent="0.35">
      <c r="A37" s="46" t="s">
        <v>131</v>
      </c>
      <c r="B37" s="47" t="str">
        <f t="shared" ref="B37:H37" si="96">+IFERROR(B35/B$21,"nm")</f>
        <v>nm</v>
      </c>
      <c r="C37" s="47" t="str">
        <f t="shared" si="96"/>
        <v>nm</v>
      </c>
      <c r="D37" s="47" t="str">
        <f t="shared" si="96"/>
        <v>nm</v>
      </c>
      <c r="E37" s="47" t="str">
        <f t="shared" si="96"/>
        <v>nm</v>
      </c>
      <c r="F37" s="47" t="str">
        <f t="shared" si="96"/>
        <v>nm</v>
      </c>
      <c r="G37" s="47" t="str">
        <f t="shared" si="96"/>
        <v>nm</v>
      </c>
      <c r="H37" s="47">
        <f t="shared" si="9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97">+J37</f>
        <v>0.28540293140086087</v>
      </c>
      <c r="L37" s="49">
        <f t="shared" si="97"/>
        <v>0.28540293140086087</v>
      </c>
      <c r="M37" s="49">
        <f t="shared" si="97"/>
        <v>0.28540293140086087</v>
      </c>
      <c r="N37" s="49">
        <f t="shared" si="97"/>
        <v>0.28540293140086087</v>
      </c>
    </row>
    <row r="38" spans="1:14" x14ac:dyDescent="0.35">
      <c r="A38" s="9" t="s">
        <v>132</v>
      </c>
      <c r="B38" s="9">
        <f>+Historicals!B167</f>
        <v>0</v>
      </c>
      <c r="C38" s="9">
        <f>+Historicals!C167</f>
        <v>0</v>
      </c>
      <c r="D38" s="9">
        <f>+Historicals!D167</f>
        <v>0</v>
      </c>
      <c r="E38" s="9">
        <f>+Historicals!E167</f>
        <v>0</v>
      </c>
      <c r="F38" s="9">
        <f>+Historicals!F167</f>
        <v>0</v>
      </c>
      <c r="G38" s="9">
        <f>+Historicals!G167</f>
        <v>0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98">+K41*K48</f>
        <v>124.00000000000001</v>
      </c>
      <c r="L38" s="48">
        <f t="shared" si="98"/>
        <v>124.00000000000001</v>
      </c>
      <c r="M38" s="48">
        <f t="shared" si="98"/>
        <v>124.00000000000001</v>
      </c>
      <c r="N38" s="48">
        <f t="shared" si="98"/>
        <v>124.00000000000001</v>
      </c>
    </row>
    <row r="39" spans="1:14" x14ac:dyDescent="0.35">
      <c r="A39" s="46" t="s">
        <v>129</v>
      </c>
      <c r="B39" s="47" t="str">
        <f t="shared" ref="B39" si="99">+IFERROR(B38/A38-1,"nm")</f>
        <v>nm</v>
      </c>
      <c r="C39" s="47" t="str">
        <f t="shared" ref="C39" si="100">+IFERROR(C38/B38-1,"nm")</f>
        <v>nm</v>
      </c>
      <c r="D39" s="47" t="str">
        <f t="shared" ref="D39" si="101">+IFERROR(D38/C38-1,"nm")</f>
        <v>nm</v>
      </c>
      <c r="E39" s="47" t="str">
        <f t="shared" ref="E39" si="102">+IFERROR(E38/D38-1,"nm")</f>
        <v>nm</v>
      </c>
      <c r="F39" s="47" t="str">
        <f t="shared" ref="F39" si="103">+IFERROR(F38/E38-1,"nm")</f>
        <v>nm</v>
      </c>
      <c r="G39" s="47" t="str">
        <f t="shared" ref="G39" si="104">+IFERROR(G38/F38-1,"nm")</f>
        <v>nm</v>
      </c>
      <c r="H39" s="47" t="str">
        <f t="shared" ref="H39" si="105">+IFERROR(H38/G38-1,"nm")</f>
        <v>nm</v>
      </c>
      <c r="I39" s="47">
        <f>+IFERROR(I38/H38-1,"nm")</f>
        <v>-4.6153846153846101E-2</v>
      </c>
      <c r="J39" s="47">
        <f t="shared" ref="J39" si="106">+IFERROR(J38/I38-1,"nm")</f>
        <v>2.2204460492503131E-16</v>
      </c>
      <c r="K39" s="47">
        <f t="shared" ref="K39" si="107">+IFERROR(K38/J38-1,"nm")</f>
        <v>0</v>
      </c>
      <c r="L39" s="47">
        <f t="shared" ref="L39" si="108">+IFERROR(L38/K38-1,"nm")</f>
        <v>0</v>
      </c>
      <c r="M39" s="47">
        <f t="shared" ref="M39" si="109">+IFERROR(M38/L38-1,"nm")</f>
        <v>0</v>
      </c>
      <c r="N39" s="47">
        <f t="shared" ref="N39" si="110">+IFERROR(N38/M38-1,"nm")</f>
        <v>0</v>
      </c>
    </row>
    <row r="40" spans="1:14" x14ac:dyDescent="0.35">
      <c r="A40" s="46" t="s">
        <v>133</v>
      </c>
      <c r="B40" s="47" t="str">
        <f t="shared" ref="B40:H40" si="111">+IFERROR(B38/B$21,"nm")</f>
        <v>nm</v>
      </c>
      <c r="C40" s="47" t="str">
        <f t="shared" si="111"/>
        <v>nm</v>
      </c>
      <c r="D40" s="47" t="str">
        <f t="shared" si="111"/>
        <v>nm</v>
      </c>
      <c r="E40" s="47" t="str">
        <f t="shared" si="111"/>
        <v>nm</v>
      </c>
      <c r="F40" s="47" t="str">
        <f t="shared" si="111"/>
        <v>nm</v>
      </c>
      <c r="G40" s="47" t="str">
        <f t="shared" si="111"/>
        <v>nm</v>
      </c>
      <c r="H40" s="47">
        <f t="shared" si="111"/>
        <v>7.5673787764130628E-3</v>
      </c>
      <c r="I40" s="47">
        <f>+IFERROR(I38/I$21,"nm")</f>
        <v>6.7563886013185855E-3</v>
      </c>
      <c r="J40" s="47">
        <f t="shared" ref="J40:N40" si="112">+IFERROR(J38/J$21,"nm")</f>
        <v>6.7563886013185864E-3</v>
      </c>
      <c r="K40" s="47">
        <f t="shared" si="112"/>
        <v>6.7563886013185864E-3</v>
      </c>
      <c r="L40" s="47">
        <f t="shared" si="112"/>
        <v>6.7563886013185864E-3</v>
      </c>
      <c r="M40" s="47">
        <f t="shared" si="112"/>
        <v>6.7563886013185864E-3</v>
      </c>
      <c r="N40" s="47">
        <f t="shared" si="112"/>
        <v>6.7563886013185864E-3</v>
      </c>
    </row>
    <row r="41" spans="1:14" x14ac:dyDescent="0.35">
      <c r="A41" s="46" t="s">
        <v>142</v>
      </c>
      <c r="B41" s="47" t="str">
        <f t="shared" ref="B41:H41" si="113">+IFERROR(B38/B48,"nm")</f>
        <v>nm</v>
      </c>
      <c r="C41" s="47" t="str">
        <f t="shared" si="113"/>
        <v>nm</v>
      </c>
      <c r="D41" s="47" t="str">
        <f t="shared" si="113"/>
        <v>nm</v>
      </c>
      <c r="E41" s="47" t="str">
        <f t="shared" si="113"/>
        <v>nm</v>
      </c>
      <c r="F41" s="47" t="str">
        <f t="shared" si="113"/>
        <v>nm</v>
      </c>
      <c r="G41" s="47" t="str">
        <f t="shared" si="113"/>
        <v>nm</v>
      </c>
      <c r="H41" s="47">
        <f t="shared" si="11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4">+J41</f>
        <v>0.19405320813771518</v>
      </c>
      <c r="L41" s="49">
        <f t="shared" si="114"/>
        <v>0.19405320813771518</v>
      </c>
      <c r="M41" s="49">
        <f t="shared" si="114"/>
        <v>0.19405320813771518</v>
      </c>
      <c r="N41" s="49">
        <f t="shared" si="114"/>
        <v>0.19405320813771518</v>
      </c>
    </row>
    <row r="42" spans="1:14" x14ac:dyDescent="0.35">
      <c r="A42" s="9" t="s">
        <v>134</v>
      </c>
      <c r="B42" s="9">
        <f>+Historicals!B134</f>
        <v>0</v>
      </c>
      <c r="C42" s="9">
        <f>+Historicals!C134</f>
        <v>0</v>
      </c>
      <c r="D42" s="9">
        <f>+Historicals!D134</f>
        <v>0</v>
      </c>
      <c r="E42" s="9">
        <f>+Historicals!E134</f>
        <v>0</v>
      </c>
      <c r="F42" s="9">
        <f>+Historicals!F134</f>
        <v>0</v>
      </c>
      <c r="G42" s="9">
        <f>+Historicals!G134</f>
        <v>0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5">+K35-K38</f>
        <v>5114</v>
      </c>
      <c r="L42" s="9">
        <f t="shared" si="115"/>
        <v>5114</v>
      </c>
      <c r="M42" s="9">
        <f t="shared" si="115"/>
        <v>5114</v>
      </c>
      <c r="N42" s="9">
        <f t="shared" si="115"/>
        <v>5114</v>
      </c>
    </row>
    <row r="43" spans="1:14" x14ac:dyDescent="0.35">
      <c r="A43" s="46" t="s">
        <v>129</v>
      </c>
      <c r="B43" s="47" t="str">
        <f t="shared" ref="B43" si="116">+IFERROR(B42/A42-1,"nm")</f>
        <v>nm</v>
      </c>
      <c r="C43" s="47" t="str">
        <f t="shared" ref="C43" si="117">+IFERROR(C42/B42-1,"nm")</f>
        <v>nm</v>
      </c>
      <c r="D43" s="47" t="str">
        <f t="shared" ref="D43" si="118">+IFERROR(D42/C42-1,"nm")</f>
        <v>nm</v>
      </c>
      <c r="E43" s="47" t="str">
        <f t="shared" ref="E43" si="119">+IFERROR(E42/D42-1,"nm")</f>
        <v>nm</v>
      </c>
      <c r="F43" s="47" t="str">
        <f t="shared" ref="F43" si="120">+IFERROR(F42/E42-1,"nm")</f>
        <v>nm</v>
      </c>
      <c r="G43" s="47" t="str">
        <f t="shared" ref="G43" si="121">+IFERROR(G42/F42-1,"nm")</f>
        <v>nm</v>
      </c>
      <c r="H43" s="47" t="str">
        <f t="shared" ref="H43" si="122">+IFERROR(H42/G42-1,"nm")</f>
        <v>nm</v>
      </c>
      <c r="I43" s="47">
        <f>+IFERROR(I42/H42-1,"nm")</f>
        <v>4.9125564943997002E-3</v>
      </c>
      <c r="J43" s="47">
        <f t="shared" ref="J43:N43" si="123">+IFERROR(J42/I42-1,"nm")</f>
        <v>0</v>
      </c>
      <c r="K43" s="47">
        <f t="shared" si="123"/>
        <v>0</v>
      </c>
      <c r="L43" s="47">
        <f t="shared" si="123"/>
        <v>0</v>
      </c>
      <c r="M43" s="47">
        <f t="shared" si="123"/>
        <v>0</v>
      </c>
      <c r="N43" s="47">
        <f t="shared" si="123"/>
        <v>0</v>
      </c>
    </row>
    <row r="44" spans="1:14" x14ac:dyDescent="0.35">
      <c r="A44" s="46" t="s">
        <v>131</v>
      </c>
      <c r="B44" s="47" t="str">
        <f t="shared" ref="B44:H44" si="124">+IFERROR(B42/B$21,"nm")</f>
        <v>nm</v>
      </c>
      <c r="C44" s="47" t="str">
        <f t="shared" si="124"/>
        <v>nm</v>
      </c>
      <c r="D44" s="47" t="str">
        <f t="shared" si="124"/>
        <v>nm</v>
      </c>
      <c r="E44" s="47" t="str">
        <f t="shared" si="124"/>
        <v>nm</v>
      </c>
      <c r="F44" s="47" t="str">
        <f t="shared" si="124"/>
        <v>nm</v>
      </c>
      <c r="G44" s="47" t="str">
        <f t="shared" si="124"/>
        <v>nm</v>
      </c>
      <c r="H44" s="47">
        <f t="shared" si="124"/>
        <v>0.29623377379358518</v>
      </c>
      <c r="I44" s="47">
        <f>+IFERROR(I42/I$21,"nm")</f>
        <v>0.27864654279954232</v>
      </c>
      <c r="J44" s="47">
        <f t="shared" ref="J44:N44" si="125">+IFERROR(J42/J$21,"nm")</f>
        <v>0.27864654279954232</v>
      </c>
      <c r="K44" s="47">
        <f t="shared" si="125"/>
        <v>0.27864654279954232</v>
      </c>
      <c r="L44" s="47">
        <f t="shared" si="125"/>
        <v>0.27864654279954232</v>
      </c>
      <c r="M44" s="47">
        <f t="shared" si="125"/>
        <v>0.27864654279954232</v>
      </c>
      <c r="N44" s="47">
        <f t="shared" si="125"/>
        <v>0.27864654279954232</v>
      </c>
    </row>
    <row r="45" spans="1:14" x14ac:dyDescent="0.35">
      <c r="A45" s="9" t="s">
        <v>135</v>
      </c>
      <c r="B45" s="9">
        <f>+Historicals!B156</f>
        <v>0</v>
      </c>
      <c r="C45" s="9">
        <f>+Historicals!C156</f>
        <v>0</v>
      </c>
      <c r="D45" s="9">
        <f>+Historicals!D156</f>
        <v>0</v>
      </c>
      <c r="E45" s="9">
        <f>+Historicals!E156</f>
        <v>0</v>
      </c>
      <c r="F45" s="9">
        <f>+Historicals!F156</f>
        <v>0</v>
      </c>
      <c r="G45" s="9">
        <f>+Historicals!G156</f>
        <v>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26">+K21*K47</f>
        <v>146</v>
      </c>
      <c r="L45" s="48">
        <f t="shared" si="126"/>
        <v>146</v>
      </c>
      <c r="M45" s="48">
        <f t="shared" si="126"/>
        <v>146</v>
      </c>
      <c r="N45" s="48">
        <f t="shared" si="126"/>
        <v>146</v>
      </c>
    </row>
    <row r="46" spans="1:14" x14ac:dyDescent="0.35">
      <c r="A46" s="46" t="s">
        <v>129</v>
      </c>
      <c r="B46" s="47" t="str">
        <f t="shared" ref="B46" si="127">+IFERROR(B45/A45-1,"nm")</f>
        <v>nm</v>
      </c>
      <c r="C46" s="47" t="str">
        <f t="shared" ref="C46" si="128">+IFERROR(C45/B45-1,"nm")</f>
        <v>nm</v>
      </c>
      <c r="D46" s="47" t="str">
        <f t="shared" ref="D46" si="129">+IFERROR(D45/C45-1,"nm")</f>
        <v>nm</v>
      </c>
      <c r="E46" s="47" t="str">
        <f t="shared" ref="E46" si="130">+IFERROR(E45/D45-1,"nm")</f>
        <v>nm</v>
      </c>
      <c r="F46" s="47" t="str">
        <f t="shared" ref="F46" si="131">+IFERROR(F45/E45-1,"nm")</f>
        <v>nm</v>
      </c>
      <c r="G46" s="47" t="str">
        <f t="shared" ref="G46" si="132">+IFERROR(G45/F45-1,"nm")</f>
        <v>nm</v>
      </c>
      <c r="H46" s="47" t="str">
        <f t="shared" ref="H46" si="133">+IFERROR(H45/G45-1,"nm")</f>
        <v>nm</v>
      </c>
      <c r="I46" s="47">
        <f>+IFERROR(I45/H45-1,"nm")</f>
        <v>0.48979591836734704</v>
      </c>
      <c r="J46" s="47">
        <f t="shared" ref="J46" si="134">+IFERROR(J45/I45-1,"nm")</f>
        <v>0</v>
      </c>
      <c r="K46" s="47">
        <f t="shared" ref="K46" si="135">+IFERROR(K45/J45-1,"nm")</f>
        <v>0</v>
      </c>
      <c r="L46" s="47">
        <f t="shared" ref="L46" si="136">+IFERROR(L45/K45-1,"nm")</f>
        <v>0</v>
      </c>
      <c r="M46" s="47">
        <f t="shared" ref="M46" si="137">+IFERROR(M45/L45-1,"nm")</f>
        <v>0</v>
      </c>
      <c r="N46" s="47">
        <f t="shared" ref="N46" si="138">+IFERROR(N45/M45-1,"nm")</f>
        <v>0</v>
      </c>
    </row>
    <row r="47" spans="1:14" x14ac:dyDescent="0.35">
      <c r="A47" s="46" t="s">
        <v>133</v>
      </c>
      <c r="B47" s="47" t="str">
        <f t="shared" ref="B47:H47" si="139">+IFERROR(B45/B$21,"nm")</f>
        <v>nm</v>
      </c>
      <c r="C47" s="47" t="str">
        <f t="shared" si="139"/>
        <v>nm</v>
      </c>
      <c r="D47" s="47" t="str">
        <f t="shared" si="139"/>
        <v>nm</v>
      </c>
      <c r="E47" s="47" t="str">
        <f t="shared" si="139"/>
        <v>nm</v>
      </c>
      <c r="F47" s="47" t="str">
        <f t="shared" si="139"/>
        <v>nm</v>
      </c>
      <c r="G47" s="47" t="str">
        <f t="shared" si="139"/>
        <v>nm</v>
      </c>
      <c r="H47" s="47">
        <f t="shared" si="139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0">+J47</f>
        <v>7.9551027080041418E-3</v>
      </c>
      <c r="L47" s="49">
        <f t="shared" si="140"/>
        <v>7.9551027080041418E-3</v>
      </c>
      <c r="M47" s="49">
        <f t="shared" si="140"/>
        <v>7.9551027080041418E-3</v>
      </c>
      <c r="N47" s="49">
        <f t="shared" si="140"/>
        <v>7.9551027080041418E-3</v>
      </c>
    </row>
    <row r="48" spans="1:14" x14ac:dyDescent="0.35">
      <c r="A48" s="9" t="s">
        <v>143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1">+K21*K50</f>
        <v>639.00000000000011</v>
      </c>
      <c r="L48" s="48">
        <f t="shared" si="141"/>
        <v>639.00000000000011</v>
      </c>
      <c r="M48" s="48">
        <f t="shared" si="141"/>
        <v>639.00000000000011</v>
      </c>
      <c r="N48" s="48">
        <f t="shared" si="141"/>
        <v>639.00000000000011</v>
      </c>
    </row>
    <row r="49" spans="1:14" x14ac:dyDescent="0.35">
      <c r="A49" s="46" t="s">
        <v>129</v>
      </c>
      <c r="B49" s="47" t="str">
        <f t="shared" ref="B49" si="142">+IFERROR(B48/A48-1,"nm")</f>
        <v>nm</v>
      </c>
      <c r="C49" s="47" t="str">
        <f t="shared" ref="C49" si="143">+IFERROR(C48/B48-1,"nm")</f>
        <v>nm</v>
      </c>
      <c r="D49" s="47" t="str">
        <f t="shared" ref="D49" si="144">+IFERROR(D48/C48-1,"nm")</f>
        <v>nm</v>
      </c>
      <c r="E49" s="47" t="str">
        <f t="shared" ref="E49" si="145">+IFERROR(E48/D48-1,"nm")</f>
        <v>nm</v>
      </c>
      <c r="F49" s="47" t="str">
        <f t="shared" ref="F49" si="146">+IFERROR(F48/E48-1,"nm")</f>
        <v>nm</v>
      </c>
      <c r="G49" s="47" t="str">
        <f t="shared" ref="G49" si="147">+IFERROR(G48/F48-1,"nm")</f>
        <v>nm</v>
      </c>
      <c r="H49" s="47" t="str">
        <f t="shared" ref="H49" si="148">+IFERROR(H48/G48-1,"nm")</f>
        <v>nm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49">+K50+K51</f>
        <v>3.4817196098730456E-2</v>
      </c>
      <c r="L49" s="47">
        <f t="shared" ref="L49" si="150">+L50+L51</f>
        <v>3.4817196098730456E-2</v>
      </c>
      <c r="M49" s="47">
        <f t="shared" ref="M49" si="151">+M50+M51</f>
        <v>3.4817196098730456E-2</v>
      </c>
      <c r="N49" s="47">
        <f t="shared" ref="N49" si="152">+N50+N51</f>
        <v>3.4817196098730456E-2</v>
      </c>
    </row>
    <row r="50" spans="1:14" x14ac:dyDescent="0.35">
      <c r="A50" s="46" t="s">
        <v>133</v>
      </c>
      <c r="B50" s="47" t="str">
        <f t="shared" ref="B50:H50" si="153">+IFERROR(B48/B$21,"nm")</f>
        <v>nm</v>
      </c>
      <c r="C50" s="47" t="str">
        <f t="shared" si="153"/>
        <v>nm</v>
      </c>
      <c r="D50" s="47" t="str">
        <f t="shared" si="153"/>
        <v>nm</v>
      </c>
      <c r="E50" s="47" t="str">
        <f t="shared" si="153"/>
        <v>nm</v>
      </c>
      <c r="F50" s="47" t="str">
        <f t="shared" si="153"/>
        <v>nm</v>
      </c>
      <c r="G50" s="47" t="str">
        <f t="shared" si="153"/>
        <v>nm</v>
      </c>
      <c r="H50" s="47">
        <f t="shared" si="153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4">+J50</f>
        <v>3.4817196098730456E-2</v>
      </c>
      <c r="L50" s="49">
        <f t="shared" si="154"/>
        <v>3.4817196098730456E-2</v>
      </c>
      <c r="M50" s="49">
        <f t="shared" si="154"/>
        <v>3.4817196098730456E-2</v>
      </c>
      <c r="N50" s="49">
        <f t="shared" si="154"/>
        <v>3.4817196098730456E-2</v>
      </c>
    </row>
    <row r="51" spans="1:14" x14ac:dyDescent="0.35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A0EA9-9874-4ACA-9ABD-E58A341EA2F5}">
  <dimension ref="A1:O51"/>
  <sheetViews>
    <sheetView workbookViewId="0">
      <selection activeCell="O3" sqref="O3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41" t="s">
        <v>139</v>
      </c>
      <c r="B3" s="3"/>
      <c r="C3" s="3"/>
      <c r="D3" s="3"/>
      <c r="E3" s="3"/>
      <c r="F3" s="3"/>
      <c r="G3" s="3"/>
      <c r="H3">
        <f>'[2]Historicals (2)'!H134</f>
        <v>44538</v>
      </c>
      <c r="I3">
        <f>'[2]Historicals (2)'!I134</f>
        <v>46710</v>
      </c>
      <c r="J3" s="50">
        <f>FORECAST(J1,B3:I3,B1:I1)</f>
        <v>48882</v>
      </c>
      <c r="K3" s="50">
        <f t="shared" ref="K3:N3" si="2">FORECAST(K1,C3:J3,C1:J1)</f>
        <v>51054</v>
      </c>
      <c r="L3" s="50">
        <f t="shared" si="2"/>
        <v>53226</v>
      </c>
      <c r="M3" s="50">
        <f t="shared" si="2"/>
        <v>55398</v>
      </c>
      <c r="N3" s="50">
        <f t="shared" si="2"/>
        <v>57570</v>
      </c>
      <c r="O3" t="s">
        <v>144</v>
      </c>
    </row>
    <row r="4" spans="1:15" x14ac:dyDescent="0.35">
      <c r="A4" s="42" t="s">
        <v>129</v>
      </c>
      <c r="B4" s="47" t="str">
        <f t="shared" ref="B4:H4" si="3">+IFERROR(B3/A3-1,"nm")</f>
        <v>nm</v>
      </c>
      <c r="C4" s="47" t="str">
        <f t="shared" si="3"/>
        <v>nm</v>
      </c>
      <c r="D4" s="47" t="str">
        <f t="shared" si="3"/>
        <v>nm</v>
      </c>
      <c r="E4" s="47" t="str">
        <f t="shared" si="3"/>
        <v>nm</v>
      </c>
      <c r="F4" s="47" t="str">
        <f t="shared" si="3"/>
        <v>nm</v>
      </c>
      <c r="G4" s="47" t="str">
        <f t="shared" si="3"/>
        <v>nm</v>
      </c>
      <c r="H4" s="47" t="str">
        <f t="shared" si="3"/>
        <v>nm</v>
      </c>
      <c r="I4" s="47">
        <f>+IFERROR(I3/H3-1,"nm")</f>
        <v>4.8767344739323759E-2</v>
      </c>
      <c r="J4" s="47">
        <f t="shared" ref="J4:N4" si="4">+IFERROR(J3/I3-1,"nm")</f>
        <v>4.6499678869621031E-2</v>
      </c>
      <c r="K4" s="47">
        <f t="shared" si="4"/>
        <v>4.4433533816128579E-2</v>
      </c>
      <c r="L4" s="47">
        <f t="shared" si="4"/>
        <v>4.2543189563991168E-2</v>
      </c>
      <c r="M4" s="47">
        <f t="shared" si="4"/>
        <v>4.0807124337729705E-2</v>
      </c>
      <c r="N4" s="47">
        <f t="shared" si="4"/>
        <v>3.9207191595364455E-2</v>
      </c>
    </row>
    <row r="5" spans="1:15" x14ac:dyDescent="0.35">
      <c r="A5" s="41" t="s">
        <v>130</v>
      </c>
      <c r="H5">
        <f t="shared" ref="H5:N5" si="5">SUM(H8+H11)</f>
        <v>7667</v>
      </c>
      <c r="I5">
        <f t="shared" si="5"/>
        <v>7573</v>
      </c>
      <c r="J5" s="50">
        <f>FORECAST(J1,B5:I5,B1:I1)</f>
        <v>7479</v>
      </c>
      <c r="K5" s="50">
        <f t="shared" ref="K5:N5" si="6">FORECAST(K1,C5:J5,C1:J1)</f>
        <v>7385</v>
      </c>
      <c r="L5" s="50">
        <f t="shared" si="6"/>
        <v>7291</v>
      </c>
      <c r="M5" s="50">
        <f t="shared" si="6"/>
        <v>7197</v>
      </c>
      <c r="N5" s="50">
        <f t="shared" si="6"/>
        <v>7103</v>
      </c>
      <c r="O5" t="s">
        <v>145</v>
      </c>
    </row>
    <row r="6" spans="1:15" x14ac:dyDescent="0.35">
      <c r="A6" s="42" t="s">
        <v>129</v>
      </c>
      <c r="B6" s="47" t="str">
        <f t="shared" ref="B6:H6" si="7">+IFERROR(B5/A5-1,"nm")</f>
        <v>nm</v>
      </c>
      <c r="C6" s="47" t="str">
        <f t="shared" si="7"/>
        <v>nm</v>
      </c>
      <c r="D6" s="47" t="str">
        <f t="shared" si="7"/>
        <v>nm</v>
      </c>
      <c r="E6" s="47" t="str">
        <f t="shared" si="7"/>
        <v>nm</v>
      </c>
      <c r="F6" s="47" t="str">
        <f t="shared" si="7"/>
        <v>nm</v>
      </c>
      <c r="G6" s="47" t="str">
        <f t="shared" si="7"/>
        <v>nm</v>
      </c>
      <c r="H6" s="47" t="str">
        <f t="shared" si="7"/>
        <v>nm</v>
      </c>
      <c r="I6" s="47">
        <f>+IFERROR(I5/H5-1,"nm")</f>
        <v>-1.2260336507108338E-2</v>
      </c>
      <c r="J6" s="47">
        <f t="shared" ref="J6:N6" si="8">+IFERROR(J5/I5-1,"nm")</f>
        <v>-1.2412518156609043E-2</v>
      </c>
      <c r="K6" s="47">
        <f t="shared" si="8"/>
        <v>-1.2568525203904279E-2</v>
      </c>
      <c r="L6" s="47">
        <f t="shared" si="8"/>
        <v>-1.2728503723764439E-2</v>
      </c>
      <c r="M6" s="47">
        <f t="shared" si="8"/>
        <v>-1.2892607324098249E-2</v>
      </c>
      <c r="N6" s="47">
        <f t="shared" si="8"/>
        <v>-1.3060997637904692E-2</v>
      </c>
    </row>
    <row r="7" spans="1:15" x14ac:dyDescent="0.35">
      <c r="A7" s="42" t="s">
        <v>131</v>
      </c>
      <c r="B7" s="47" t="str">
        <f>+IFERROR(B5/B$3,"nm")</f>
        <v>nm</v>
      </c>
      <c r="C7" s="47" t="str">
        <f t="shared" ref="C7:N7" si="9">+IFERROR(C5/C$3,"nm")</f>
        <v>nm</v>
      </c>
      <c r="D7" s="47" t="str">
        <f t="shared" si="9"/>
        <v>nm</v>
      </c>
      <c r="E7" s="47" t="str">
        <f t="shared" si="9"/>
        <v>nm</v>
      </c>
      <c r="F7" s="47" t="str">
        <f t="shared" si="9"/>
        <v>nm</v>
      </c>
      <c r="G7" s="47" t="str">
        <f t="shared" si="9"/>
        <v>nm</v>
      </c>
      <c r="H7" s="47">
        <f t="shared" si="9"/>
        <v>0.17214513449189456</v>
      </c>
      <c r="I7" s="47">
        <f t="shared" si="9"/>
        <v>0.16212802397773496</v>
      </c>
      <c r="J7" s="47">
        <f t="shared" si="9"/>
        <v>0.15300110470111697</v>
      </c>
      <c r="K7" s="47">
        <f t="shared" si="9"/>
        <v>0.14465076193833978</v>
      </c>
      <c r="L7" s="47">
        <f t="shared" si="9"/>
        <v>0.13698192612632923</v>
      </c>
      <c r="M7" s="47">
        <f t="shared" si="9"/>
        <v>0.12991443734430846</v>
      </c>
      <c r="N7" s="47">
        <f t="shared" si="9"/>
        <v>0.12338023276011811</v>
      </c>
    </row>
    <row r="8" spans="1:15" x14ac:dyDescent="0.35">
      <c r="A8" s="41" t="s">
        <v>132</v>
      </c>
      <c r="H8">
        <f>'[2]Historicals (2)'!H187</f>
        <v>744</v>
      </c>
      <c r="I8">
        <f>'[2]Historicals (2)'!I187</f>
        <v>717</v>
      </c>
      <c r="J8" s="50">
        <f>FORECAST(J1,B8:I8,B1:I1)</f>
        <v>690</v>
      </c>
      <c r="K8" s="50">
        <f t="shared" ref="K8:N8" si="10">FORECAST(K1,C8:J8,C1:J1)</f>
        <v>663</v>
      </c>
      <c r="L8" s="50">
        <f t="shared" si="10"/>
        <v>636</v>
      </c>
      <c r="M8" s="50">
        <f t="shared" si="10"/>
        <v>609</v>
      </c>
      <c r="N8" s="50">
        <f t="shared" si="10"/>
        <v>582</v>
      </c>
      <c r="O8" t="s">
        <v>146</v>
      </c>
    </row>
    <row r="9" spans="1:15" x14ac:dyDescent="0.35">
      <c r="A9" s="42" t="s">
        <v>129</v>
      </c>
      <c r="B9" s="47" t="str">
        <f t="shared" ref="B9:H9" si="11">+IFERROR(B8/A8-1,"nm")</f>
        <v>nm</v>
      </c>
      <c r="C9" s="47" t="str">
        <f t="shared" si="11"/>
        <v>nm</v>
      </c>
      <c r="D9" s="47" t="str">
        <f t="shared" si="11"/>
        <v>nm</v>
      </c>
      <c r="E9" s="47" t="str">
        <f t="shared" si="11"/>
        <v>nm</v>
      </c>
      <c r="F9" s="47" t="str">
        <f t="shared" si="11"/>
        <v>nm</v>
      </c>
      <c r="G9" s="47" t="str">
        <f t="shared" si="11"/>
        <v>nm</v>
      </c>
      <c r="H9" s="47" t="str">
        <f t="shared" si="11"/>
        <v>nm</v>
      </c>
      <c r="I9" s="47">
        <f>+IFERROR(I8/H8-1,"nm")</f>
        <v>-3.6290322580645129E-2</v>
      </c>
      <c r="J9" s="47">
        <f t="shared" ref="J9:N9" si="12">+IFERROR(J8/I8-1,"nm")</f>
        <v>-3.7656903765690419E-2</v>
      </c>
      <c r="K9" s="47">
        <f t="shared" si="12"/>
        <v>-3.9130434782608692E-2</v>
      </c>
      <c r="L9" s="47">
        <f t="shared" si="12"/>
        <v>-4.0723981900452455E-2</v>
      </c>
      <c r="M9" s="47">
        <f t="shared" si="12"/>
        <v>-4.2452830188679291E-2</v>
      </c>
      <c r="N9" s="47">
        <f t="shared" si="12"/>
        <v>-4.4334975369458074E-2</v>
      </c>
    </row>
    <row r="10" spans="1:15" x14ac:dyDescent="0.35">
      <c r="A10" s="42" t="s">
        <v>133</v>
      </c>
      <c r="B10" s="47" t="str">
        <f>+IFERROR(B8/B$3,"nm")</f>
        <v>nm</v>
      </c>
      <c r="C10" s="47" t="str">
        <f t="shared" ref="C10:N10" si="13">+IFERROR(C8/C$3,"nm")</f>
        <v>nm</v>
      </c>
      <c r="D10" s="47" t="str">
        <f t="shared" si="13"/>
        <v>nm</v>
      </c>
      <c r="E10" s="47" t="str">
        <f t="shared" si="13"/>
        <v>nm</v>
      </c>
      <c r="F10" s="47" t="str">
        <f t="shared" si="13"/>
        <v>nm</v>
      </c>
      <c r="G10" s="47" t="str">
        <f t="shared" si="13"/>
        <v>nm</v>
      </c>
      <c r="H10" s="47">
        <f t="shared" si="13"/>
        <v>1.6704836319547355E-2</v>
      </c>
      <c r="I10" s="47">
        <f t="shared" si="13"/>
        <v>1.5350032113037893E-2</v>
      </c>
      <c r="J10" s="47">
        <f t="shared" si="13"/>
        <v>1.4115625383576776E-2</v>
      </c>
      <c r="K10" s="47">
        <f t="shared" si="13"/>
        <v>1.2986249853096722E-2</v>
      </c>
      <c r="L10" s="47">
        <f t="shared" si="13"/>
        <v>1.1949047458009244E-2</v>
      </c>
      <c r="M10" s="47">
        <f t="shared" si="13"/>
        <v>1.0993176648976498E-2</v>
      </c>
      <c r="N10" s="47">
        <f t="shared" si="13"/>
        <v>1.0109431995831163E-2</v>
      </c>
    </row>
    <row r="11" spans="1:15" x14ac:dyDescent="0.35">
      <c r="A11" s="41" t="s">
        <v>134</v>
      </c>
      <c r="H11">
        <f>'[2]Historicals (2)'!H145</f>
        <v>6923</v>
      </c>
      <c r="I11">
        <f>'[2]Historicals (2)'!I145</f>
        <v>6856</v>
      </c>
      <c r="J11" s="50">
        <f>FORECAST(J1,B11:I11,B1:I1)</f>
        <v>6789</v>
      </c>
      <c r="K11" s="50">
        <f t="shared" ref="K11:N11" si="14">FORECAST(K1,C11:J11,C1:J1)</f>
        <v>6722</v>
      </c>
      <c r="L11" s="50">
        <f t="shared" si="14"/>
        <v>6655</v>
      </c>
      <c r="M11" s="50">
        <f t="shared" si="14"/>
        <v>6588</v>
      </c>
      <c r="N11" s="50">
        <f t="shared" si="14"/>
        <v>6521</v>
      </c>
      <c r="O11" t="s">
        <v>147</v>
      </c>
    </row>
    <row r="12" spans="1:15" x14ac:dyDescent="0.35">
      <c r="A12" s="42" t="s">
        <v>129</v>
      </c>
      <c r="B12" s="47" t="str">
        <f t="shared" ref="B12:H12" si="15">+IFERROR(B11/A11-1,"nm")</f>
        <v>nm</v>
      </c>
      <c r="C12" s="47" t="str">
        <f t="shared" si="15"/>
        <v>nm</v>
      </c>
      <c r="D12" s="47" t="str">
        <f t="shared" si="15"/>
        <v>nm</v>
      </c>
      <c r="E12" s="47" t="str">
        <f t="shared" si="15"/>
        <v>nm</v>
      </c>
      <c r="F12" s="47" t="str">
        <f t="shared" si="15"/>
        <v>nm</v>
      </c>
      <c r="G12" s="47" t="str">
        <f t="shared" si="15"/>
        <v>nm</v>
      </c>
      <c r="H12" s="47" t="str">
        <f t="shared" si="15"/>
        <v>nm</v>
      </c>
      <c r="I12" s="47">
        <f>+IFERROR(I11/H11-1,"nm")</f>
        <v>-9.67788530983682E-3</v>
      </c>
      <c r="J12" s="47">
        <f t="shared" ref="J12:N12" si="16">+IFERROR(J11/I11-1,"nm")</f>
        <v>-9.7724620770128778E-3</v>
      </c>
      <c r="K12" s="47">
        <f t="shared" si="16"/>
        <v>-9.8689055825600391E-3</v>
      </c>
      <c r="L12" s="47">
        <f t="shared" si="16"/>
        <v>-9.9672716453436117E-3</v>
      </c>
      <c r="M12" s="47">
        <f t="shared" si="16"/>
        <v>-1.0067618332081141E-2</v>
      </c>
      <c r="N12" s="47">
        <f t="shared" si="16"/>
        <v>-1.0170006071645421E-2</v>
      </c>
    </row>
    <row r="13" spans="1:15" x14ac:dyDescent="0.35">
      <c r="A13" s="42" t="s">
        <v>131</v>
      </c>
      <c r="B13" s="47" t="str">
        <f>+IFERROR(B11/B$3,"nm")</f>
        <v>nm</v>
      </c>
      <c r="C13" s="47" t="str">
        <f t="shared" ref="C13:N13" si="17">+IFERROR(C11/C$3,"nm")</f>
        <v>nm</v>
      </c>
      <c r="D13" s="47" t="str">
        <f t="shared" si="17"/>
        <v>nm</v>
      </c>
      <c r="E13" s="47" t="str">
        <f t="shared" si="17"/>
        <v>nm</v>
      </c>
      <c r="F13" s="47" t="str">
        <f t="shared" si="17"/>
        <v>nm</v>
      </c>
      <c r="G13" s="47" t="str">
        <f t="shared" si="17"/>
        <v>nm</v>
      </c>
      <c r="H13" s="47">
        <f t="shared" si="17"/>
        <v>0.1554402981723472</v>
      </c>
      <c r="I13" s="47">
        <f t="shared" si="17"/>
        <v>0.14677799186469706</v>
      </c>
      <c r="J13" s="47">
        <f t="shared" si="17"/>
        <v>0.13888547931754019</v>
      </c>
      <c r="K13" s="47">
        <f t="shared" si="17"/>
        <v>0.13166451208524307</v>
      </c>
      <c r="L13" s="47">
        <f t="shared" si="17"/>
        <v>0.12503287866832</v>
      </c>
      <c r="M13" s="47">
        <f t="shared" si="17"/>
        <v>0.11892126069533196</v>
      </c>
      <c r="N13" s="47">
        <f t="shared" si="17"/>
        <v>0.11327080076428696</v>
      </c>
    </row>
    <row r="14" spans="1:15" x14ac:dyDescent="0.35">
      <c r="A14" s="41" t="s">
        <v>135</v>
      </c>
      <c r="H14">
        <f>'[2]Historicals (2)'!H173</f>
        <v>0</v>
      </c>
      <c r="I14">
        <f>'[2]Historicals (2)'!I173</f>
        <v>0</v>
      </c>
      <c r="J14" s="50">
        <f>FORECAST(J1,B14:I14,B1:I1)</f>
        <v>0</v>
      </c>
      <c r="K14" s="50">
        <f t="shared" ref="K14:N14" si="18">FORECAST(K1,C14:J14,C1:J1)</f>
        <v>0</v>
      </c>
      <c r="L14" s="50">
        <f t="shared" si="18"/>
        <v>0</v>
      </c>
      <c r="M14" s="50">
        <f t="shared" si="18"/>
        <v>0</v>
      </c>
      <c r="N14" s="50">
        <f t="shared" si="18"/>
        <v>0</v>
      </c>
      <c r="O14" t="s">
        <v>148</v>
      </c>
    </row>
    <row r="15" spans="1:15" x14ac:dyDescent="0.35">
      <c r="A15" s="42" t="s">
        <v>129</v>
      </c>
      <c r="B15" s="47" t="str">
        <f t="shared" ref="B15:H15" si="19">+IFERROR(B14/A14-1,"nm")</f>
        <v>nm</v>
      </c>
      <c r="C15" s="47" t="str">
        <f t="shared" si="19"/>
        <v>nm</v>
      </c>
      <c r="D15" s="47" t="str">
        <f t="shared" si="19"/>
        <v>nm</v>
      </c>
      <c r="E15" s="47" t="str">
        <f t="shared" si="19"/>
        <v>nm</v>
      </c>
      <c r="F15" s="47" t="str">
        <f t="shared" si="19"/>
        <v>nm</v>
      </c>
      <c r="G15" s="47" t="str">
        <f t="shared" si="19"/>
        <v>nm</v>
      </c>
      <c r="H15" s="47" t="str">
        <f t="shared" si="19"/>
        <v>nm</v>
      </c>
      <c r="I15" s="47" t="str">
        <f>+IFERROR(I14/H14-1,"nm")</f>
        <v>nm</v>
      </c>
      <c r="J15" s="47" t="str">
        <f t="shared" ref="J15:N15" si="20">+IFERROR(J14/I14-1,"nm")</f>
        <v>nm</v>
      </c>
      <c r="K15" s="47" t="str">
        <f t="shared" si="20"/>
        <v>nm</v>
      </c>
      <c r="L15" s="47" t="str">
        <f t="shared" si="20"/>
        <v>nm</v>
      </c>
      <c r="M15" s="47" t="str">
        <f t="shared" si="20"/>
        <v>nm</v>
      </c>
      <c r="N15" s="47" t="str">
        <f t="shared" si="20"/>
        <v>nm</v>
      </c>
    </row>
    <row r="16" spans="1:15" x14ac:dyDescent="0.35">
      <c r="A16" s="42" t="s">
        <v>133</v>
      </c>
      <c r="B16" s="47" t="str">
        <f>+IFERROR(B14/B$3,"nm")</f>
        <v>nm</v>
      </c>
      <c r="C16" s="47" t="str">
        <f t="shared" ref="C16:N16" si="21">+IFERROR(C14/C$3,"nm")</f>
        <v>nm</v>
      </c>
      <c r="D16" s="47" t="str">
        <f t="shared" si="21"/>
        <v>nm</v>
      </c>
      <c r="E16" s="47" t="str">
        <f t="shared" si="21"/>
        <v>nm</v>
      </c>
      <c r="F16" s="47" t="str">
        <f t="shared" si="21"/>
        <v>nm</v>
      </c>
      <c r="G16" s="47" t="str">
        <f t="shared" si="21"/>
        <v>nm</v>
      </c>
      <c r="H16" s="47">
        <f t="shared" si="21"/>
        <v>0</v>
      </c>
      <c r="I16" s="47">
        <f t="shared" si="21"/>
        <v>0</v>
      </c>
      <c r="J16" s="47">
        <f t="shared" si="21"/>
        <v>0</v>
      </c>
      <c r="K16" s="47">
        <f t="shared" si="21"/>
        <v>0</v>
      </c>
      <c r="L16" s="47">
        <f t="shared" si="21"/>
        <v>0</v>
      </c>
      <c r="M16" s="47">
        <f t="shared" si="21"/>
        <v>0</v>
      </c>
      <c r="N16" s="47">
        <f t="shared" si="21"/>
        <v>0</v>
      </c>
    </row>
    <row r="17" spans="1:15" ht="15" thickBot="1" x14ac:dyDescent="0.4">
      <c r="A17" s="9" t="s">
        <v>143</v>
      </c>
      <c r="B17" s="7">
        <v>3011</v>
      </c>
      <c r="C17" s="7">
        <v>3520</v>
      </c>
      <c r="D17" s="7">
        <v>3989</v>
      </c>
      <c r="E17" s="7">
        <v>4454</v>
      </c>
      <c r="F17" s="7">
        <v>4744</v>
      </c>
      <c r="G17" s="7">
        <v>4866</v>
      </c>
      <c r="H17" s="7">
        <v>4904</v>
      </c>
      <c r="I17" s="7">
        <v>4791</v>
      </c>
      <c r="J17" s="50">
        <f>FORECAST(J1,B17:I17,B1:I1)</f>
        <v>5479.571428571362</v>
      </c>
      <c r="K17" s="50">
        <f t="shared" ref="K17:N17" si="22">FORECAST(K1,C17:J17,C1:J1)</f>
        <v>5621.9642857142026</v>
      </c>
      <c r="L17" s="50">
        <f t="shared" si="22"/>
        <v>5752.849489795859</v>
      </c>
      <c r="M17" s="50">
        <f t="shared" si="22"/>
        <v>5891.4668367346167</v>
      </c>
      <c r="N17" s="50">
        <f t="shared" si="22"/>
        <v>6076.4804118074826</v>
      </c>
      <c r="O17" t="s">
        <v>149</v>
      </c>
    </row>
    <row r="18" spans="1:15" ht="15" thickTop="1" x14ac:dyDescent="0.35">
      <c r="A18" s="42" t="s">
        <v>129</v>
      </c>
      <c r="B18" s="47" t="str">
        <f t="shared" ref="B18:H18" si="23">+IFERROR(B17/A17-1,"nm")</f>
        <v>nm</v>
      </c>
      <c r="C18" s="47">
        <f t="shared" si="23"/>
        <v>0.16904682829624718</v>
      </c>
      <c r="D18" s="47">
        <f t="shared" si="23"/>
        <v>0.13323863636363642</v>
      </c>
      <c r="E18" s="47">
        <f t="shared" si="23"/>
        <v>0.11657056906492858</v>
      </c>
      <c r="F18" s="47">
        <f t="shared" si="23"/>
        <v>6.5110013471037176E-2</v>
      </c>
      <c r="G18" s="47">
        <f t="shared" si="23"/>
        <v>2.5716694772343951E-2</v>
      </c>
      <c r="H18" s="47">
        <f t="shared" si="23"/>
        <v>7.8092889436909285E-3</v>
      </c>
      <c r="I18" s="47">
        <f>+IFERROR(I17/H17-1,"nm")</f>
        <v>-2.3042414355628038E-2</v>
      </c>
      <c r="J18" s="47">
        <f t="shared" ref="J18:N18" si="24">+IFERROR(J17/I17-1,"nm")</f>
        <v>0.14372185943881477</v>
      </c>
      <c r="K18" s="47">
        <f t="shared" si="24"/>
        <v>2.5986130302158461E-2</v>
      </c>
      <c r="L18" s="47">
        <f t="shared" si="24"/>
        <v>2.3281045099173836E-2</v>
      </c>
      <c r="M18" s="47">
        <f t="shared" si="24"/>
        <v>2.4095423873791821E-2</v>
      </c>
      <c r="N18" s="47">
        <f t="shared" si="24"/>
        <v>3.1403652129426307E-2</v>
      </c>
    </row>
    <row r="19" spans="1:15" x14ac:dyDescent="0.35">
      <c r="A19" s="42" t="s">
        <v>133</v>
      </c>
      <c r="B19" s="47" t="str">
        <f>+IFERROR(B17/B$3,"nm")</f>
        <v>nm</v>
      </c>
      <c r="C19" s="47" t="str">
        <f t="shared" ref="C19:N19" si="25">+IFERROR(C17/C$3,"nm")</f>
        <v>nm</v>
      </c>
      <c r="D19" s="47" t="str">
        <f t="shared" si="25"/>
        <v>nm</v>
      </c>
      <c r="E19" s="47" t="str">
        <f t="shared" si="25"/>
        <v>nm</v>
      </c>
      <c r="F19" s="47" t="str">
        <f t="shared" si="25"/>
        <v>nm</v>
      </c>
      <c r="G19" s="47" t="str">
        <f t="shared" si="25"/>
        <v>nm</v>
      </c>
      <c r="H19" s="47">
        <f t="shared" si="25"/>
        <v>0.11010822219228523</v>
      </c>
      <c r="I19" s="47">
        <f t="shared" si="25"/>
        <v>0.10256904303147078</v>
      </c>
      <c r="J19" s="47">
        <f t="shared" si="25"/>
        <v>0.1120979384757449</v>
      </c>
      <c r="K19" s="47">
        <f t="shared" si="25"/>
        <v>0.11011799830991112</v>
      </c>
      <c r="L19" s="47">
        <f t="shared" si="25"/>
        <v>0.10808344586848267</v>
      </c>
      <c r="M19" s="47">
        <f t="shared" si="25"/>
        <v>0.10634800600625685</v>
      </c>
      <c r="N19" s="47">
        <f t="shared" si="25"/>
        <v>0.10554942525286577</v>
      </c>
    </row>
    <row r="20" spans="1:15" x14ac:dyDescent="0.3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5">
      <c r="A21" s="9" t="s">
        <v>136</v>
      </c>
      <c r="B21" s="9">
        <f>+Historicals!B107</f>
        <v>0</v>
      </c>
      <c r="C21" s="9">
        <f>+Historicals!C107</f>
        <v>0</v>
      </c>
      <c r="D21" s="9">
        <f>+Historicals!D107</f>
        <v>0</v>
      </c>
      <c r="E21" s="9">
        <f>+Historicals!E107</f>
        <v>0</v>
      </c>
      <c r="F21" s="9">
        <f>+Historicals!F107</f>
        <v>0</v>
      </c>
      <c r="G21" s="9">
        <f>+Historicals!G107</f>
        <v>0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35">
      <c r="A22" s="44" t="s">
        <v>129</v>
      </c>
      <c r="B22" s="47" t="str">
        <f t="shared" ref="B22:H22" si="27">+IFERROR(B21/A21-1,"nm")</f>
        <v>nm</v>
      </c>
      <c r="C22" s="47" t="str">
        <f t="shared" si="27"/>
        <v>nm</v>
      </c>
      <c r="D22" s="47" t="str">
        <f t="shared" si="27"/>
        <v>nm</v>
      </c>
      <c r="E22" s="47" t="str">
        <f t="shared" si="27"/>
        <v>nm</v>
      </c>
      <c r="F22" s="47" t="str">
        <f t="shared" si="27"/>
        <v>nm</v>
      </c>
      <c r="G22" s="47" t="str">
        <f t="shared" si="27"/>
        <v>nm</v>
      </c>
      <c r="H22" s="47" t="str">
        <f t="shared" si="27"/>
        <v>nm</v>
      </c>
      <c r="I22" s="47">
        <f>+IFERROR(I21/H21-1,"nm")</f>
        <v>6.8339251411607238E-2</v>
      </c>
      <c r="J22" s="47">
        <f t="shared" ref="J22:N22" si="28">+IFERROR(J21/I21-1,"nm")</f>
        <v>0</v>
      </c>
      <c r="K22" s="47">
        <f t="shared" si="28"/>
        <v>0</v>
      </c>
      <c r="L22" s="47">
        <f t="shared" si="28"/>
        <v>0</v>
      </c>
      <c r="M22" s="47">
        <f t="shared" si="28"/>
        <v>0</v>
      </c>
      <c r="N22" s="47">
        <f t="shared" si="28"/>
        <v>0</v>
      </c>
    </row>
    <row r="23" spans="1:15" x14ac:dyDescent="0.35">
      <c r="A23" s="45" t="s">
        <v>113</v>
      </c>
      <c r="B23" s="3">
        <f>+Historicals!B108</f>
        <v>0</v>
      </c>
      <c r="C23" s="3">
        <f>+Historicals!C108</f>
        <v>0</v>
      </c>
      <c r="D23" s="3">
        <f>+Historicals!D108</f>
        <v>0</v>
      </c>
      <c r="E23" s="3">
        <f>+Historicals!E108</f>
        <v>0</v>
      </c>
      <c r="F23" s="3">
        <f>+Historicals!F108</f>
        <v>0</v>
      </c>
      <c r="G23" s="3">
        <f>+Historicals!G108</f>
        <v>0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35">
      <c r="A24" s="44" t="s">
        <v>129</v>
      </c>
      <c r="B24" s="47" t="str">
        <f t="shared" ref="B24:H24" si="30">+IFERROR(B23/A23-1,"nm")</f>
        <v>nm</v>
      </c>
      <c r="C24" s="47" t="str">
        <f t="shared" si="30"/>
        <v>nm</v>
      </c>
      <c r="D24" s="47" t="str">
        <f t="shared" si="30"/>
        <v>nm</v>
      </c>
      <c r="E24" s="47" t="str">
        <f t="shared" si="30"/>
        <v>nm</v>
      </c>
      <c r="F24" s="47" t="str">
        <f t="shared" si="30"/>
        <v>nm</v>
      </c>
      <c r="G24" s="47" t="str">
        <f t="shared" si="30"/>
        <v>nm</v>
      </c>
      <c r="H24" s="47" t="str">
        <f t="shared" si="30"/>
        <v>nm</v>
      </c>
      <c r="I24" s="47">
        <f>+IFERROR(I23/H23-1,"nm")</f>
        <v>5.0154586052902683E-2</v>
      </c>
      <c r="J24" s="47">
        <f>+J25+J26</f>
        <v>0</v>
      </c>
      <c r="K24" s="47">
        <f t="shared" ref="K24:N24" si="31">+K25+K26</f>
        <v>0</v>
      </c>
      <c r="L24" s="47">
        <f t="shared" si="31"/>
        <v>0</v>
      </c>
      <c r="M24" s="47">
        <f t="shared" si="31"/>
        <v>0</v>
      </c>
      <c r="N24" s="47">
        <f t="shared" si="31"/>
        <v>0</v>
      </c>
    </row>
    <row r="25" spans="1:15" x14ac:dyDescent="0.35">
      <c r="A25" s="44" t="s">
        <v>137</v>
      </c>
      <c r="B25" s="47">
        <f>+Historicals!B180</f>
        <v>0</v>
      </c>
      <c r="C25" s="47">
        <f>+Historicals!C180</f>
        <v>0</v>
      </c>
      <c r="D25" s="47">
        <f>+Historicals!D180</f>
        <v>0</v>
      </c>
      <c r="E25" s="47">
        <f>+Historicals!E180</f>
        <v>0</v>
      </c>
      <c r="F25" s="47">
        <f>+Historicals!F180</f>
        <v>0</v>
      </c>
      <c r="G25" s="47">
        <f>+Historicals!G180</f>
        <v>0</v>
      </c>
      <c r="H25" s="47">
        <f>+Historicals!H180</f>
        <v>0</v>
      </c>
      <c r="I25" s="47">
        <f>+Historicals!I180</f>
        <v>0.05</v>
      </c>
      <c r="J25" s="49">
        <v>0</v>
      </c>
      <c r="K25" s="49">
        <f t="shared" ref="K25:N26" si="32">+J25</f>
        <v>0</v>
      </c>
      <c r="L25" s="49">
        <f t="shared" si="32"/>
        <v>0</v>
      </c>
      <c r="M25" s="49">
        <f t="shared" si="32"/>
        <v>0</v>
      </c>
      <c r="N25" s="49">
        <f t="shared" si="32"/>
        <v>0</v>
      </c>
    </row>
    <row r="26" spans="1:15" x14ac:dyDescent="0.35">
      <c r="A26" s="44" t="s">
        <v>138</v>
      </c>
      <c r="B26" s="47" t="str">
        <f t="shared" ref="B26:H26" si="33">+IFERROR(B24-B25,"nm")</f>
        <v>nm</v>
      </c>
      <c r="C26" s="47" t="str">
        <f t="shared" si="33"/>
        <v>nm</v>
      </c>
      <c r="D26" s="47" t="str">
        <f t="shared" si="33"/>
        <v>nm</v>
      </c>
      <c r="E26" s="47" t="str">
        <f t="shared" si="33"/>
        <v>nm</v>
      </c>
      <c r="F26" s="47" t="str">
        <f t="shared" si="33"/>
        <v>nm</v>
      </c>
      <c r="G26" s="47" t="str">
        <f t="shared" si="33"/>
        <v>nm</v>
      </c>
      <c r="H26" s="47" t="str">
        <f t="shared" si="33"/>
        <v>nm</v>
      </c>
      <c r="I26" s="47">
        <f>+IFERROR(I24-I25,"nm")</f>
        <v>1.5458605290268046E-4</v>
      </c>
      <c r="J26" s="49">
        <v>0</v>
      </c>
      <c r="K26" s="49">
        <f t="shared" si="32"/>
        <v>0</v>
      </c>
      <c r="L26" s="49">
        <f t="shared" si="32"/>
        <v>0</v>
      </c>
      <c r="M26" s="49">
        <f t="shared" si="32"/>
        <v>0</v>
      </c>
      <c r="N26" s="49">
        <f t="shared" si="32"/>
        <v>0</v>
      </c>
    </row>
    <row r="27" spans="1:15" x14ac:dyDescent="0.35">
      <c r="A27" s="45" t="s">
        <v>114</v>
      </c>
      <c r="B27" s="3">
        <f>+Historicals!B109</f>
        <v>0</v>
      </c>
      <c r="C27" s="3">
        <f>+Historicals!C109</f>
        <v>0</v>
      </c>
      <c r="D27" s="3">
        <f>+Historicals!D109</f>
        <v>0</v>
      </c>
      <c r="E27" s="3">
        <f>+Historicals!E109</f>
        <v>0</v>
      </c>
      <c r="F27" s="3">
        <f>+Historicals!F109</f>
        <v>0</v>
      </c>
      <c r="G27" s="3">
        <f>+Historicals!G109</f>
        <v>0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:N27" si="34">+J27*(1+K28)</f>
        <v>5492</v>
      </c>
      <c r="L27" s="3">
        <f t="shared" si="34"/>
        <v>5492</v>
      </c>
      <c r="M27" s="3">
        <f t="shared" si="34"/>
        <v>5492</v>
      </c>
      <c r="N27" s="3">
        <f t="shared" si="34"/>
        <v>5492</v>
      </c>
    </row>
    <row r="28" spans="1:15" x14ac:dyDescent="0.35">
      <c r="A28" s="44" t="s">
        <v>129</v>
      </c>
      <c r="B28" s="47" t="str">
        <f t="shared" ref="B28:H28" si="35">+IFERROR(B27/A27-1,"nm")</f>
        <v>nm</v>
      </c>
      <c r="C28" s="47" t="str">
        <f t="shared" si="35"/>
        <v>nm</v>
      </c>
      <c r="D28" s="47" t="str">
        <f t="shared" si="35"/>
        <v>nm</v>
      </c>
      <c r="E28" s="47" t="str">
        <f t="shared" si="35"/>
        <v>nm</v>
      </c>
      <c r="F28" s="47" t="str">
        <f t="shared" si="35"/>
        <v>nm</v>
      </c>
      <c r="G28" s="47" t="str">
        <f t="shared" si="35"/>
        <v>nm</v>
      </c>
      <c r="H28" s="47" t="str">
        <f t="shared" si="35"/>
        <v>nm</v>
      </c>
      <c r="I28" s="47">
        <f>+IFERROR(I27/H27-1,"nm")</f>
        <v>9.2283214001591007E-2</v>
      </c>
      <c r="J28" s="47">
        <f>+J29+J30</f>
        <v>0</v>
      </c>
      <c r="K28" s="47">
        <f t="shared" ref="K28:N28" si="36">+K29+K30</f>
        <v>0</v>
      </c>
      <c r="L28" s="47">
        <f t="shared" si="36"/>
        <v>0</v>
      </c>
      <c r="M28" s="47">
        <f t="shared" si="36"/>
        <v>0</v>
      </c>
      <c r="N28" s="47">
        <f t="shared" si="36"/>
        <v>0</v>
      </c>
    </row>
    <row r="29" spans="1:15" x14ac:dyDescent="0.35">
      <c r="A29" s="44" t="s">
        <v>137</v>
      </c>
      <c r="B29" s="47">
        <f>+Historicals!B184</f>
        <v>0</v>
      </c>
      <c r="C29" s="47">
        <f>+Historicals!C184</f>
        <v>0</v>
      </c>
      <c r="D29" s="47">
        <f>+Historicals!D184</f>
        <v>0</v>
      </c>
      <c r="E29" s="47">
        <f>+Historicals!E184</f>
        <v>0</v>
      </c>
      <c r="F29" s="47">
        <f>+Historicals!F184</f>
        <v>0</v>
      </c>
      <c r="G29" s="47">
        <f>+Historicals!G184</f>
        <v>0</v>
      </c>
      <c r="H29" s="47">
        <f>+Historicals!H184</f>
        <v>0</v>
      </c>
      <c r="I29" s="47">
        <f>+Historicals!I184</f>
        <v>0.09</v>
      </c>
      <c r="J29" s="49">
        <v>0</v>
      </c>
      <c r="K29" s="49">
        <f t="shared" ref="K29:N30" si="37">+J29</f>
        <v>0</v>
      </c>
      <c r="L29" s="49">
        <f t="shared" si="37"/>
        <v>0</v>
      </c>
      <c r="M29" s="49">
        <f t="shared" si="37"/>
        <v>0</v>
      </c>
      <c r="N29" s="49">
        <f t="shared" si="37"/>
        <v>0</v>
      </c>
    </row>
    <row r="30" spans="1:15" x14ac:dyDescent="0.35">
      <c r="A30" s="44" t="s">
        <v>138</v>
      </c>
      <c r="B30" s="47" t="str">
        <f t="shared" ref="B30:H30" si="38">+IFERROR(B28-B29,"nm")</f>
        <v>nm</v>
      </c>
      <c r="C30" s="47" t="str">
        <f t="shared" si="38"/>
        <v>nm</v>
      </c>
      <c r="D30" s="47" t="str">
        <f t="shared" si="38"/>
        <v>nm</v>
      </c>
      <c r="E30" s="47" t="str">
        <f t="shared" si="38"/>
        <v>nm</v>
      </c>
      <c r="F30" s="47" t="str">
        <f t="shared" si="38"/>
        <v>nm</v>
      </c>
      <c r="G30" s="47" t="str">
        <f t="shared" si="38"/>
        <v>nm</v>
      </c>
      <c r="H30" s="47" t="str">
        <f t="shared" si="38"/>
        <v>nm</v>
      </c>
      <c r="I30" s="47">
        <f>+IFERROR(I28-I29,"nm")</f>
        <v>2.2832140015910107E-3</v>
      </c>
      <c r="J30" s="49">
        <v>0</v>
      </c>
      <c r="K30" s="49">
        <f t="shared" si="37"/>
        <v>0</v>
      </c>
      <c r="L30" s="49">
        <f t="shared" si="37"/>
        <v>0</v>
      </c>
      <c r="M30" s="49">
        <f t="shared" si="37"/>
        <v>0</v>
      </c>
      <c r="N30" s="49">
        <f t="shared" si="37"/>
        <v>0</v>
      </c>
    </row>
    <row r="31" spans="1:15" x14ac:dyDescent="0.35">
      <c r="A31" s="45" t="s">
        <v>115</v>
      </c>
      <c r="B31" s="3">
        <f>+Historicals!B110</f>
        <v>0</v>
      </c>
      <c r="C31" s="3">
        <f>+Historicals!C110</f>
        <v>0</v>
      </c>
      <c r="D31" s="3">
        <f>+Historicals!D110</f>
        <v>0</v>
      </c>
      <c r="E31" s="3">
        <f>+Historicals!E110</f>
        <v>0</v>
      </c>
      <c r="F31" s="3">
        <f>+Historicals!F110</f>
        <v>0</v>
      </c>
      <c r="G31" s="3">
        <f>+Historicals!G110</f>
        <v>0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:N31" si="39">+J31*(1+K32)</f>
        <v>633</v>
      </c>
      <c r="L31" s="3">
        <f t="shared" si="39"/>
        <v>633</v>
      </c>
      <c r="M31" s="3">
        <f t="shared" si="39"/>
        <v>633</v>
      </c>
      <c r="N31" s="3">
        <f t="shared" si="39"/>
        <v>633</v>
      </c>
    </row>
    <row r="32" spans="1:15" x14ac:dyDescent="0.35">
      <c r="A32" s="44" t="s">
        <v>129</v>
      </c>
      <c r="B32" s="47" t="str">
        <f t="shared" ref="B32:H32" si="40">+IFERROR(B31/A31-1,"nm")</f>
        <v>nm</v>
      </c>
      <c r="C32" s="47" t="str">
        <f t="shared" si="40"/>
        <v>nm</v>
      </c>
      <c r="D32" s="47" t="str">
        <f t="shared" si="40"/>
        <v>nm</v>
      </c>
      <c r="E32" s="47" t="str">
        <f t="shared" si="40"/>
        <v>nm</v>
      </c>
      <c r="F32" s="47" t="str">
        <f t="shared" si="40"/>
        <v>nm</v>
      </c>
      <c r="G32" s="47" t="str">
        <f t="shared" si="40"/>
        <v>nm</v>
      </c>
      <c r="H32" s="47" t="str">
        <f t="shared" si="40"/>
        <v>nm</v>
      </c>
      <c r="I32" s="47">
        <f>+IFERROR(I31/H31-1,"nm")</f>
        <v>0.24852071005917153</v>
      </c>
      <c r="J32" s="47">
        <f>+J33+J34</f>
        <v>0</v>
      </c>
      <c r="K32" s="47">
        <f t="shared" ref="K32:N32" si="41">+K33+K34</f>
        <v>0</v>
      </c>
      <c r="L32" s="47">
        <f t="shared" si="41"/>
        <v>0</v>
      </c>
      <c r="M32" s="47">
        <f t="shared" si="41"/>
        <v>0</v>
      </c>
      <c r="N32" s="47">
        <f t="shared" si="41"/>
        <v>0</v>
      </c>
    </row>
    <row r="33" spans="1:14" x14ac:dyDescent="0.35">
      <c r="A33" s="44" t="s">
        <v>137</v>
      </c>
      <c r="B33" s="47">
        <f>+Historicals!B182</f>
        <v>0</v>
      </c>
      <c r="C33" s="47">
        <f>+Historicals!C182</f>
        <v>0</v>
      </c>
      <c r="D33" s="47">
        <f>+Historicals!D182</f>
        <v>0</v>
      </c>
      <c r="E33" s="47">
        <f>+Historicals!E182</f>
        <v>0</v>
      </c>
      <c r="F33" s="47">
        <f>+Historicals!F182</f>
        <v>0</v>
      </c>
      <c r="G33" s="47">
        <f>+Historicals!G182</f>
        <v>0</v>
      </c>
      <c r="H33" s="47">
        <f>+Historicals!H182</f>
        <v>0</v>
      </c>
      <c r="I33" s="47">
        <f>+Historicals!I182</f>
        <v>0.25</v>
      </c>
      <c r="J33" s="49">
        <v>0</v>
      </c>
      <c r="K33" s="49">
        <f t="shared" ref="K33:N34" si="42">+J33</f>
        <v>0</v>
      </c>
      <c r="L33" s="49">
        <f t="shared" si="42"/>
        <v>0</v>
      </c>
      <c r="M33" s="49">
        <f t="shared" si="42"/>
        <v>0</v>
      </c>
      <c r="N33" s="49">
        <f t="shared" si="42"/>
        <v>0</v>
      </c>
    </row>
    <row r="34" spans="1:14" x14ac:dyDescent="0.35">
      <c r="A34" s="44" t="s">
        <v>138</v>
      </c>
      <c r="B34" s="47" t="str">
        <f t="shared" ref="B34:H34" si="43">+IFERROR(B32-B33,"nm")</f>
        <v>nm</v>
      </c>
      <c r="C34" s="47" t="str">
        <f t="shared" si="43"/>
        <v>nm</v>
      </c>
      <c r="D34" s="47" t="str">
        <f t="shared" si="43"/>
        <v>nm</v>
      </c>
      <c r="E34" s="47" t="str">
        <f t="shared" si="43"/>
        <v>nm</v>
      </c>
      <c r="F34" s="47" t="str">
        <f t="shared" si="43"/>
        <v>nm</v>
      </c>
      <c r="G34" s="47" t="str">
        <f t="shared" si="43"/>
        <v>nm</v>
      </c>
      <c r="H34" s="47" t="str">
        <f t="shared" si="43"/>
        <v>nm</v>
      </c>
      <c r="I34" s="47">
        <f>+IFERROR(I32-I33,"nm")</f>
        <v>-1.4792899408284654E-3</v>
      </c>
      <c r="J34" s="49">
        <v>0</v>
      </c>
      <c r="K34" s="49">
        <f t="shared" si="42"/>
        <v>0</v>
      </c>
      <c r="L34" s="49">
        <f t="shared" si="42"/>
        <v>0</v>
      </c>
      <c r="M34" s="49">
        <f t="shared" si="42"/>
        <v>0</v>
      </c>
      <c r="N34" s="49">
        <f t="shared" si="42"/>
        <v>0</v>
      </c>
    </row>
    <row r="35" spans="1:14" x14ac:dyDescent="0.35">
      <c r="A35" s="9" t="s">
        <v>130</v>
      </c>
      <c r="B35" s="48">
        <f t="shared" ref="B35:H35" si="44">+B42+B38</f>
        <v>0</v>
      </c>
      <c r="C35" s="48">
        <f t="shared" si="44"/>
        <v>0</v>
      </c>
      <c r="D35" s="48">
        <f t="shared" si="44"/>
        <v>0</v>
      </c>
      <c r="E35" s="48">
        <f t="shared" si="44"/>
        <v>0</v>
      </c>
      <c r="F35" s="48">
        <f t="shared" si="44"/>
        <v>0</v>
      </c>
      <c r="G35" s="48">
        <f t="shared" si="44"/>
        <v>0</v>
      </c>
      <c r="H35" s="48">
        <f t="shared" si="44"/>
        <v>5219</v>
      </c>
      <c r="I35" s="48">
        <f>+I42+I38</f>
        <v>5238</v>
      </c>
      <c r="J35" s="48">
        <f>+J21*J37</f>
        <v>5238</v>
      </c>
      <c r="K35" s="48">
        <f t="shared" ref="K35:N35" si="45">+K21*K37</f>
        <v>5238</v>
      </c>
      <c r="L35" s="48">
        <f t="shared" si="45"/>
        <v>5238</v>
      </c>
      <c r="M35" s="48">
        <f t="shared" si="45"/>
        <v>5238</v>
      </c>
      <c r="N35" s="48">
        <f t="shared" si="45"/>
        <v>5238</v>
      </c>
    </row>
    <row r="36" spans="1:14" x14ac:dyDescent="0.35">
      <c r="A36" s="46" t="s">
        <v>129</v>
      </c>
      <c r="B36" s="47" t="str">
        <f t="shared" ref="B36:H36" si="46">+IFERROR(B35/A35-1,"nm")</f>
        <v>nm</v>
      </c>
      <c r="C36" s="47" t="str">
        <f t="shared" si="46"/>
        <v>nm</v>
      </c>
      <c r="D36" s="47" t="str">
        <f t="shared" si="46"/>
        <v>nm</v>
      </c>
      <c r="E36" s="47" t="str">
        <f t="shared" si="46"/>
        <v>nm</v>
      </c>
      <c r="F36" s="47" t="str">
        <f t="shared" si="46"/>
        <v>nm</v>
      </c>
      <c r="G36" s="47" t="str">
        <f t="shared" si="46"/>
        <v>nm</v>
      </c>
      <c r="H36" s="47" t="str">
        <f t="shared" si="46"/>
        <v>nm</v>
      </c>
      <c r="I36" s="47">
        <f>+IFERROR(I35/H35-1,"nm")</f>
        <v>3.6405441655489312E-3</v>
      </c>
      <c r="J36" s="47">
        <f t="shared" ref="J36:N36" si="47">+IFERROR(J35/I35-1,"nm")</f>
        <v>0</v>
      </c>
      <c r="K36" s="47">
        <f t="shared" si="47"/>
        <v>0</v>
      </c>
      <c r="L36" s="47">
        <f t="shared" si="47"/>
        <v>0</v>
      </c>
      <c r="M36" s="47">
        <f t="shared" si="47"/>
        <v>0</v>
      </c>
      <c r="N36" s="47">
        <f t="shared" si="47"/>
        <v>0</v>
      </c>
    </row>
    <row r="37" spans="1:14" x14ac:dyDescent="0.35">
      <c r="A37" s="46" t="s">
        <v>131</v>
      </c>
      <c r="B37" s="47" t="str">
        <f t="shared" ref="B37:H37" si="48">+IFERROR(B35/B$21,"nm")</f>
        <v>nm</v>
      </c>
      <c r="C37" s="47" t="str">
        <f t="shared" si="48"/>
        <v>nm</v>
      </c>
      <c r="D37" s="47" t="str">
        <f t="shared" si="48"/>
        <v>nm</v>
      </c>
      <c r="E37" s="47" t="str">
        <f t="shared" si="48"/>
        <v>nm</v>
      </c>
      <c r="F37" s="47" t="str">
        <f t="shared" si="48"/>
        <v>nm</v>
      </c>
      <c r="G37" s="47" t="str">
        <f t="shared" si="48"/>
        <v>nm</v>
      </c>
      <c r="H37" s="47">
        <f t="shared" si="4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9">+J37</f>
        <v>0.28540293140086087</v>
      </c>
      <c r="L37" s="49">
        <f t="shared" si="49"/>
        <v>0.28540293140086087</v>
      </c>
      <c r="M37" s="49">
        <f t="shared" si="49"/>
        <v>0.28540293140086087</v>
      </c>
      <c r="N37" s="49">
        <f t="shared" si="49"/>
        <v>0.28540293140086087</v>
      </c>
    </row>
    <row r="38" spans="1:14" x14ac:dyDescent="0.35">
      <c r="A38" s="9" t="s">
        <v>132</v>
      </c>
      <c r="B38" s="9">
        <f>+Historicals!B167</f>
        <v>0</v>
      </c>
      <c r="C38" s="9">
        <f>+Historicals!C167</f>
        <v>0</v>
      </c>
      <c r="D38" s="9">
        <f>+Historicals!D167</f>
        <v>0</v>
      </c>
      <c r="E38" s="9">
        <f>+Historicals!E167</f>
        <v>0</v>
      </c>
      <c r="F38" s="9">
        <f>+Historicals!F167</f>
        <v>0</v>
      </c>
      <c r="G38" s="9">
        <f>+Historicals!G167</f>
        <v>0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50">+K41*K48</f>
        <v>124.00000000000001</v>
      </c>
      <c r="L38" s="48">
        <f t="shared" si="50"/>
        <v>124.00000000000001</v>
      </c>
      <c r="M38" s="48">
        <f t="shared" si="50"/>
        <v>124.00000000000001</v>
      </c>
      <c r="N38" s="48">
        <f t="shared" si="50"/>
        <v>124.00000000000001</v>
      </c>
    </row>
    <row r="39" spans="1:14" x14ac:dyDescent="0.35">
      <c r="A39" s="46" t="s">
        <v>129</v>
      </c>
      <c r="B39" s="47" t="str">
        <f t="shared" ref="B39:H39" si="51">+IFERROR(B38/A38-1,"nm")</f>
        <v>nm</v>
      </c>
      <c r="C39" s="47" t="str">
        <f t="shared" si="51"/>
        <v>nm</v>
      </c>
      <c r="D39" s="47" t="str">
        <f t="shared" si="51"/>
        <v>nm</v>
      </c>
      <c r="E39" s="47" t="str">
        <f t="shared" si="51"/>
        <v>nm</v>
      </c>
      <c r="F39" s="47" t="str">
        <f t="shared" si="51"/>
        <v>nm</v>
      </c>
      <c r="G39" s="47" t="str">
        <f t="shared" si="51"/>
        <v>nm</v>
      </c>
      <c r="H39" s="47" t="str">
        <f t="shared" si="51"/>
        <v>nm</v>
      </c>
      <c r="I39" s="47">
        <f>+IFERROR(I38/H38-1,"nm")</f>
        <v>-4.6153846153846101E-2</v>
      </c>
      <c r="J39" s="47">
        <f t="shared" ref="J39:N39" si="52">+IFERROR(J38/I38-1,"nm")</f>
        <v>2.2204460492503131E-16</v>
      </c>
      <c r="K39" s="47">
        <f t="shared" si="52"/>
        <v>0</v>
      </c>
      <c r="L39" s="47">
        <f t="shared" si="52"/>
        <v>0</v>
      </c>
      <c r="M39" s="47">
        <f t="shared" si="52"/>
        <v>0</v>
      </c>
      <c r="N39" s="47">
        <f t="shared" si="52"/>
        <v>0</v>
      </c>
    </row>
    <row r="40" spans="1:14" x14ac:dyDescent="0.35">
      <c r="A40" s="46" t="s">
        <v>133</v>
      </c>
      <c r="B40" s="47" t="str">
        <f t="shared" ref="B40:H40" si="53">+IFERROR(B38/B$21,"nm")</f>
        <v>nm</v>
      </c>
      <c r="C40" s="47" t="str">
        <f t="shared" si="53"/>
        <v>nm</v>
      </c>
      <c r="D40" s="47" t="str">
        <f t="shared" si="53"/>
        <v>nm</v>
      </c>
      <c r="E40" s="47" t="str">
        <f t="shared" si="53"/>
        <v>nm</v>
      </c>
      <c r="F40" s="47" t="str">
        <f t="shared" si="53"/>
        <v>nm</v>
      </c>
      <c r="G40" s="47" t="str">
        <f t="shared" si="53"/>
        <v>nm</v>
      </c>
      <c r="H40" s="47">
        <f t="shared" si="53"/>
        <v>7.5673787764130628E-3</v>
      </c>
      <c r="I40" s="47">
        <f>+IFERROR(I38/I$21,"nm")</f>
        <v>6.7563886013185855E-3</v>
      </c>
      <c r="J40" s="47">
        <f t="shared" ref="J40:N40" si="54">+IFERROR(J38/J$21,"nm")</f>
        <v>6.7563886013185864E-3</v>
      </c>
      <c r="K40" s="47">
        <f t="shared" si="54"/>
        <v>6.7563886013185864E-3</v>
      </c>
      <c r="L40" s="47">
        <f t="shared" si="54"/>
        <v>6.7563886013185864E-3</v>
      </c>
      <c r="M40" s="47">
        <f t="shared" si="54"/>
        <v>6.7563886013185864E-3</v>
      </c>
      <c r="N40" s="47">
        <f t="shared" si="54"/>
        <v>6.7563886013185864E-3</v>
      </c>
    </row>
    <row r="41" spans="1:14" x14ac:dyDescent="0.35">
      <c r="A41" s="46" t="s">
        <v>142</v>
      </c>
      <c r="B41" s="47" t="str">
        <f t="shared" ref="B41:H41" si="55">+IFERROR(B38/B48,"nm")</f>
        <v>nm</v>
      </c>
      <c r="C41" s="47" t="str">
        <f t="shared" si="55"/>
        <v>nm</v>
      </c>
      <c r="D41" s="47" t="str">
        <f t="shared" si="55"/>
        <v>nm</v>
      </c>
      <c r="E41" s="47" t="str">
        <f t="shared" si="55"/>
        <v>nm</v>
      </c>
      <c r="F41" s="47" t="str">
        <f t="shared" si="55"/>
        <v>nm</v>
      </c>
      <c r="G41" s="47" t="str">
        <f t="shared" si="55"/>
        <v>nm</v>
      </c>
      <c r="H41" s="47">
        <f t="shared" si="5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6">+J41</f>
        <v>0.19405320813771518</v>
      </c>
      <c r="L41" s="49">
        <f t="shared" si="56"/>
        <v>0.19405320813771518</v>
      </c>
      <c r="M41" s="49">
        <f t="shared" si="56"/>
        <v>0.19405320813771518</v>
      </c>
      <c r="N41" s="49">
        <f t="shared" si="56"/>
        <v>0.19405320813771518</v>
      </c>
    </row>
    <row r="42" spans="1:14" x14ac:dyDescent="0.35">
      <c r="A42" s="9" t="s">
        <v>134</v>
      </c>
      <c r="B42" s="9">
        <f>+Historicals!B134</f>
        <v>0</v>
      </c>
      <c r="C42" s="9">
        <f>+Historicals!C134</f>
        <v>0</v>
      </c>
      <c r="D42" s="9">
        <f>+Historicals!D134</f>
        <v>0</v>
      </c>
      <c r="E42" s="9">
        <f>+Historicals!E134</f>
        <v>0</v>
      </c>
      <c r="F42" s="9">
        <f>+Historicals!F134</f>
        <v>0</v>
      </c>
      <c r="G42" s="9">
        <f>+Historicals!G134</f>
        <v>0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57">+K35-K38</f>
        <v>5114</v>
      </c>
      <c r="L42" s="9">
        <f t="shared" si="57"/>
        <v>5114</v>
      </c>
      <c r="M42" s="9">
        <f t="shared" si="57"/>
        <v>5114</v>
      </c>
      <c r="N42" s="9">
        <f t="shared" si="57"/>
        <v>5114</v>
      </c>
    </row>
    <row r="43" spans="1:14" x14ac:dyDescent="0.35">
      <c r="A43" s="46" t="s">
        <v>129</v>
      </c>
      <c r="B43" s="47" t="str">
        <f t="shared" ref="B43:H43" si="58">+IFERROR(B42/A42-1,"nm")</f>
        <v>nm</v>
      </c>
      <c r="C43" s="47" t="str">
        <f t="shared" si="58"/>
        <v>nm</v>
      </c>
      <c r="D43" s="47" t="str">
        <f t="shared" si="58"/>
        <v>nm</v>
      </c>
      <c r="E43" s="47" t="str">
        <f t="shared" si="58"/>
        <v>nm</v>
      </c>
      <c r="F43" s="47" t="str">
        <f t="shared" si="58"/>
        <v>nm</v>
      </c>
      <c r="G43" s="47" t="str">
        <f t="shared" si="58"/>
        <v>nm</v>
      </c>
      <c r="H43" s="47" t="str">
        <f t="shared" si="58"/>
        <v>nm</v>
      </c>
      <c r="I43" s="47">
        <f>+IFERROR(I42/H42-1,"nm")</f>
        <v>4.9125564943997002E-3</v>
      </c>
      <c r="J43" s="47">
        <f t="shared" ref="J43:N43" si="59">+IFERROR(J42/I42-1,"nm")</f>
        <v>0</v>
      </c>
      <c r="K43" s="47">
        <f t="shared" si="59"/>
        <v>0</v>
      </c>
      <c r="L43" s="47">
        <f t="shared" si="59"/>
        <v>0</v>
      </c>
      <c r="M43" s="47">
        <f t="shared" si="59"/>
        <v>0</v>
      </c>
      <c r="N43" s="47">
        <f t="shared" si="59"/>
        <v>0</v>
      </c>
    </row>
    <row r="44" spans="1:14" x14ac:dyDescent="0.35">
      <c r="A44" s="46" t="s">
        <v>131</v>
      </c>
      <c r="B44" s="47" t="str">
        <f t="shared" ref="B44:H44" si="60">+IFERROR(B42/B$21,"nm")</f>
        <v>nm</v>
      </c>
      <c r="C44" s="47" t="str">
        <f t="shared" si="60"/>
        <v>nm</v>
      </c>
      <c r="D44" s="47" t="str">
        <f t="shared" si="60"/>
        <v>nm</v>
      </c>
      <c r="E44" s="47" t="str">
        <f t="shared" si="60"/>
        <v>nm</v>
      </c>
      <c r="F44" s="47" t="str">
        <f t="shared" si="60"/>
        <v>nm</v>
      </c>
      <c r="G44" s="47" t="str">
        <f t="shared" si="60"/>
        <v>nm</v>
      </c>
      <c r="H44" s="47">
        <f t="shared" si="60"/>
        <v>0.29623377379358518</v>
      </c>
      <c r="I44" s="47">
        <f>+IFERROR(I42/I$21,"nm")</f>
        <v>0.27864654279954232</v>
      </c>
      <c r="J44" s="47">
        <f t="shared" ref="J44:N44" si="61">+IFERROR(J42/J$21,"nm")</f>
        <v>0.27864654279954232</v>
      </c>
      <c r="K44" s="47">
        <f t="shared" si="61"/>
        <v>0.27864654279954232</v>
      </c>
      <c r="L44" s="47">
        <f t="shared" si="61"/>
        <v>0.27864654279954232</v>
      </c>
      <c r="M44" s="47">
        <f t="shared" si="61"/>
        <v>0.27864654279954232</v>
      </c>
      <c r="N44" s="47">
        <f t="shared" si="61"/>
        <v>0.27864654279954232</v>
      </c>
    </row>
    <row r="45" spans="1:14" x14ac:dyDescent="0.35">
      <c r="A45" s="9" t="s">
        <v>135</v>
      </c>
      <c r="B45" s="9">
        <f>+Historicals!B156</f>
        <v>0</v>
      </c>
      <c r="C45" s="9">
        <f>+Historicals!C156</f>
        <v>0</v>
      </c>
      <c r="D45" s="9">
        <f>+Historicals!D156</f>
        <v>0</v>
      </c>
      <c r="E45" s="9">
        <f>+Historicals!E156</f>
        <v>0</v>
      </c>
      <c r="F45" s="9">
        <f>+Historicals!F156</f>
        <v>0</v>
      </c>
      <c r="G45" s="9">
        <f>+Historicals!G156</f>
        <v>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62">+K21*K47</f>
        <v>146</v>
      </c>
      <c r="L45" s="48">
        <f t="shared" si="62"/>
        <v>146</v>
      </c>
      <c r="M45" s="48">
        <f t="shared" si="62"/>
        <v>146</v>
      </c>
      <c r="N45" s="48">
        <f t="shared" si="62"/>
        <v>146</v>
      </c>
    </row>
    <row r="46" spans="1:14" x14ac:dyDescent="0.35">
      <c r="A46" s="46" t="s">
        <v>129</v>
      </c>
      <c r="B46" s="47" t="str">
        <f t="shared" ref="B46:H46" si="63">+IFERROR(B45/A45-1,"nm")</f>
        <v>nm</v>
      </c>
      <c r="C46" s="47" t="str">
        <f t="shared" si="63"/>
        <v>nm</v>
      </c>
      <c r="D46" s="47" t="str">
        <f t="shared" si="63"/>
        <v>nm</v>
      </c>
      <c r="E46" s="47" t="str">
        <f t="shared" si="63"/>
        <v>nm</v>
      </c>
      <c r="F46" s="47" t="str">
        <f t="shared" si="63"/>
        <v>nm</v>
      </c>
      <c r="G46" s="47" t="str">
        <f t="shared" si="63"/>
        <v>nm</v>
      </c>
      <c r="H46" s="47" t="str">
        <f t="shared" si="63"/>
        <v>nm</v>
      </c>
      <c r="I46" s="47">
        <f>+IFERROR(I45/H45-1,"nm")</f>
        <v>0.48979591836734704</v>
      </c>
      <c r="J46" s="47">
        <f t="shared" ref="J46:N46" si="64">+IFERROR(J45/I45-1,"nm")</f>
        <v>0</v>
      </c>
      <c r="K46" s="47">
        <f t="shared" si="64"/>
        <v>0</v>
      </c>
      <c r="L46" s="47">
        <f t="shared" si="64"/>
        <v>0</v>
      </c>
      <c r="M46" s="47">
        <f t="shared" si="64"/>
        <v>0</v>
      </c>
      <c r="N46" s="47">
        <f t="shared" si="64"/>
        <v>0</v>
      </c>
    </row>
    <row r="47" spans="1:14" x14ac:dyDescent="0.35">
      <c r="A47" s="46" t="s">
        <v>133</v>
      </c>
      <c r="B47" s="47" t="str">
        <f t="shared" ref="B47:H47" si="65">+IFERROR(B45/B$21,"nm")</f>
        <v>nm</v>
      </c>
      <c r="C47" s="47" t="str">
        <f t="shared" si="65"/>
        <v>nm</v>
      </c>
      <c r="D47" s="47" t="str">
        <f t="shared" si="65"/>
        <v>nm</v>
      </c>
      <c r="E47" s="47" t="str">
        <f t="shared" si="65"/>
        <v>nm</v>
      </c>
      <c r="F47" s="47" t="str">
        <f t="shared" si="65"/>
        <v>nm</v>
      </c>
      <c r="G47" s="47" t="str">
        <f t="shared" si="65"/>
        <v>nm</v>
      </c>
      <c r="H47" s="47">
        <f t="shared" si="6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6">+J47</f>
        <v>7.9551027080041418E-3</v>
      </c>
      <c r="L47" s="49">
        <f t="shared" si="66"/>
        <v>7.9551027080041418E-3</v>
      </c>
      <c r="M47" s="49">
        <f t="shared" si="66"/>
        <v>7.9551027080041418E-3</v>
      </c>
      <c r="N47" s="49">
        <f t="shared" si="66"/>
        <v>7.9551027080041418E-3</v>
      </c>
    </row>
    <row r="48" spans="1:14" x14ac:dyDescent="0.35">
      <c r="A48" s="9" t="s">
        <v>143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67">+K21*K50</f>
        <v>639.00000000000011</v>
      </c>
      <c r="L48" s="48">
        <f t="shared" si="67"/>
        <v>639.00000000000011</v>
      </c>
      <c r="M48" s="48">
        <f t="shared" si="67"/>
        <v>639.00000000000011</v>
      </c>
      <c r="N48" s="48">
        <f t="shared" si="67"/>
        <v>639.00000000000011</v>
      </c>
    </row>
    <row r="49" spans="1:14" x14ac:dyDescent="0.35">
      <c r="A49" s="46" t="s">
        <v>129</v>
      </c>
      <c r="B49" s="47" t="str">
        <f t="shared" ref="B49:H49" si="68">+IFERROR(B48/A48-1,"nm")</f>
        <v>nm</v>
      </c>
      <c r="C49" s="47" t="str">
        <f t="shared" si="68"/>
        <v>nm</v>
      </c>
      <c r="D49" s="47" t="str">
        <f t="shared" si="68"/>
        <v>nm</v>
      </c>
      <c r="E49" s="47" t="str">
        <f t="shared" si="68"/>
        <v>nm</v>
      </c>
      <c r="F49" s="47" t="str">
        <f t="shared" si="68"/>
        <v>nm</v>
      </c>
      <c r="G49" s="47" t="str">
        <f t="shared" si="68"/>
        <v>nm</v>
      </c>
      <c r="H49" s="47" t="str">
        <f t="shared" si="68"/>
        <v>nm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9">+K50+K51</f>
        <v>3.4817196098730456E-2</v>
      </c>
      <c r="L49" s="47">
        <f t="shared" si="69"/>
        <v>3.4817196098730456E-2</v>
      </c>
      <c r="M49" s="47">
        <f t="shared" si="69"/>
        <v>3.4817196098730456E-2</v>
      </c>
      <c r="N49" s="47">
        <f t="shared" si="69"/>
        <v>3.4817196098730456E-2</v>
      </c>
    </row>
    <row r="50" spans="1:14" x14ac:dyDescent="0.35">
      <c r="A50" s="46" t="s">
        <v>133</v>
      </c>
      <c r="B50" s="47" t="str">
        <f t="shared" ref="B50:H50" si="70">+IFERROR(B48/B$21,"nm")</f>
        <v>nm</v>
      </c>
      <c r="C50" s="47" t="str">
        <f t="shared" si="70"/>
        <v>nm</v>
      </c>
      <c r="D50" s="47" t="str">
        <f t="shared" si="70"/>
        <v>nm</v>
      </c>
      <c r="E50" s="47" t="str">
        <f t="shared" si="70"/>
        <v>nm</v>
      </c>
      <c r="F50" s="47" t="str">
        <f t="shared" si="70"/>
        <v>nm</v>
      </c>
      <c r="G50" s="47" t="str">
        <f t="shared" si="70"/>
        <v>nm</v>
      </c>
      <c r="H50" s="47">
        <f t="shared" si="7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1">+J50</f>
        <v>3.4817196098730456E-2</v>
      </c>
      <c r="L50" s="49">
        <f t="shared" si="71"/>
        <v>3.4817196098730456E-2</v>
      </c>
      <c r="M50" s="49">
        <f t="shared" si="71"/>
        <v>3.4817196098730456E-2</v>
      </c>
      <c r="N50" s="49">
        <f t="shared" si="71"/>
        <v>3.4817196098730456E-2</v>
      </c>
    </row>
    <row r="51" spans="1:14" x14ac:dyDescent="0.35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 Forecast (Use file just sen</vt:lpstr>
      <vt:lpstr>Seg forecast (Use my task 8 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Madeline Williams</cp:lastModifiedBy>
  <dcterms:created xsi:type="dcterms:W3CDTF">2020-05-20T17:26:08Z</dcterms:created>
  <dcterms:modified xsi:type="dcterms:W3CDTF">2024-03-07T18:58:26Z</dcterms:modified>
</cp:coreProperties>
</file>