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adwi\Documents\Harry Work\Quill Capital Partners\"/>
    </mc:Choice>
  </mc:AlternateContent>
  <xr:revisionPtr revIDLastSave="0" documentId="13_ncr:1_{E75378D9-B5D1-489E-BD35-FB39592C0B99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heet1" sheetId="2" r:id="rId1"/>
    <sheet name="Seg forecast (Use my task 8 num" sheetId="4" r:id="rId2"/>
    <sheet name="Historicals (2)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  <c r="I14" i="4"/>
  <c r="B14" i="4"/>
  <c r="C5" i="4"/>
  <c r="D5" i="4"/>
  <c r="E5" i="4"/>
  <c r="F5" i="4"/>
  <c r="G5" i="4"/>
  <c r="B5" i="4"/>
  <c r="C11" i="4"/>
  <c r="D11" i="4"/>
  <c r="E11" i="4"/>
  <c r="F11" i="4"/>
  <c r="G11" i="4"/>
  <c r="B11" i="4"/>
  <c r="C8" i="4"/>
  <c r="D8" i="4"/>
  <c r="E8" i="4"/>
  <c r="F8" i="4"/>
  <c r="G8" i="4"/>
  <c r="B8" i="4"/>
  <c r="B3" i="4" a="1"/>
  <c r="B3" i="4" s="1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29" i="4"/>
  <c r="D29" i="4"/>
  <c r="E29" i="4"/>
  <c r="F29" i="4"/>
  <c r="G29" i="4"/>
  <c r="H29" i="4"/>
  <c r="I29" i="4"/>
  <c r="J29" i="4"/>
  <c r="J30" i="4" s="1"/>
  <c r="K29" i="4"/>
  <c r="L29" i="4"/>
  <c r="M29" i="4"/>
  <c r="N29" i="4"/>
  <c r="N30" i="4" s="1"/>
  <c r="B29" i="4"/>
  <c r="C25" i="4"/>
  <c r="D25" i="4"/>
  <c r="E25" i="4"/>
  <c r="F25" i="4"/>
  <c r="G25" i="4"/>
  <c r="H25" i="4"/>
  <c r="I25" i="4"/>
  <c r="J25" i="4"/>
  <c r="J26" i="4" s="1"/>
  <c r="K25" i="4"/>
  <c r="L25" i="4"/>
  <c r="M25" i="4"/>
  <c r="M26" i="4" s="1"/>
  <c r="N25" i="4"/>
  <c r="N26" i="4" s="1"/>
  <c r="B25" i="4"/>
  <c r="K30" i="4"/>
  <c r="L30" i="4"/>
  <c r="M30" i="4"/>
  <c r="J50" i="4"/>
  <c r="K50" i="4"/>
  <c r="L50" i="4"/>
  <c r="M50" i="4"/>
  <c r="N50" i="4"/>
  <c r="J49" i="4"/>
  <c r="K49" i="4"/>
  <c r="L49" i="4"/>
  <c r="M49" i="4"/>
  <c r="N49" i="4"/>
  <c r="J47" i="4"/>
  <c r="K47" i="4"/>
  <c r="L47" i="4"/>
  <c r="M47" i="4"/>
  <c r="N47" i="4"/>
  <c r="J44" i="4"/>
  <c r="K44" i="4"/>
  <c r="L44" i="4"/>
  <c r="M44" i="4"/>
  <c r="N44" i="4"/>
  <c r="J43" i="4"/>
  <c r="K43" i="4"/>
  <c r="L43" i="4"/>
  <c r="M43" i="4"/>
  <c r="N43" i="4"/>
  <c r="J41" i="4"/>
  <c r="K41" i="4"/>
  <c r="L41" i="4"/>
  <c r="M41" i="4"/>
  <c r="N41" i="4"/>
  <c r="J39" i="4"/>
  <c r="K39" i="4"/>
  <c r="L39" i="4"/>
  <c r="M39" i="4"/>
  <c r="N39" i="4"/>
  <c r="J37" i="4"/>
  <c r="K37" i="4"/>
  <c r="L37" i="4"/>
  <c r="M37" i="4"/>
  <c r="N37" i="4"/>
  <c r="J36" i="4"/>
  <c r="K36" i="4"/>
  <c r="L36" i="4"/>
  <c r="M36" i="4"/>
  <c r="N36" i="4"/>
  <c r="J34" i="4"/>
  <c r="K34" i="4"/>
  <c r="L34" i="4"/>
  <c r="M34" i="4"/>
  <c r="N34" i="4"/>
  <c r="J32" i="4"/>
  <c r="K32" i="4"/>
  <c r="L32" i="4"/>
  <c r="M32" i="4"/>
  <c r="N32" i="4"/>
  <c r="J28" i="4"/>
  <c r="K28" i="4"/>
  <c r="L28" i="4"/>
  <c r="M28" i="4"/>
  <c r="N28" i="4"/>
  <c r="K26" i="4"/>
  <c r="L26" i="4"/>
  <c r="J24" i="4"/>
  <c r="K24" i="4"/>
  <c r="L24" i="4"/>
  <c r="M24" i="4"/>
  <c r="N24" i="4"/>
  <c r="K48" i="4"/>
  <c r="L48" i="4" s="1"/>
  <c r="J48" i="4"/>
  <c r="K45" i="4"/>
  <c r="L45" i="4" s="1"/>
  <c r="J45" i="4"/>
  <c r="K42" i="4"/>
  <c r="L42" i="4"/>
  <c r="M42" i="4"/>
  <c r="N42" i="4"/>
  <c r="J42" i="4"/>
  <c r="K38" i="4"/>
  <c r="L38" i="4" s="1"/>
  <c r="J38" i="4"/>
  <c r="K35" i="4"/>
  <c r="L35" i="4" s="1"/>
  <c r="J35" i="4"/>
  <c r="K31" i="4"/>
  <c r="L31" i="4" s="1"/>
  <c r="J31" i="4"/>
  <c r="K27" i="4"/>
  <c r="L27" i="4" s="1"/>
  <c r="J27" i="4"/>
  <c r="K23" i="4"/>
  <c r="L23" i="4" s="1"/>
  <c r="J23" i="4"/>
  <c r="C45" i="4"/>
  <c r="D45" i="4"/>
  <c r="E45" i="4"/>
  <c r="F45" i="4"/>
  <c r="G45" i="4"/>
  <c r="H45" i="4"/>
  <c r="I45" i="4"/>
  <c r="B45" i="4"/>
  <c r="K21" i="4"/>
  <c r="L21" i="4" s="1"/>
  <c r="J21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38" i="4"/>
  <c r="D38" i="4"/>
  <c r="E38" i="4"/>
  <c r="F38" i="4"/>
  <c r="G38" i="4"/>
  <c r="H38" i="4"/>
  <c r="I38" i="4"/>
  <c r="B38" i="4"/>
  <c r="C31" i="4"/>
  <c r="D31" i="4"/>
  <c r="E31" i="4"/>
  <c r="F31" i="4"/>
  <c r="G31" i="4"/>
  <c r="H31" i="4"/>
  <c r="I31" i="4"/>
  <c r="B31" i="4"/>
  <c r="C27" i="4"/>
  <c r="D27" i="4"/>
  <c r="E27" i="4"/>
  <c r="F27" i="4"/>
  <c r="G27" i="4"/>
  <c r="H27" i="4"/>
  <c r="I27" i="4"/>
  <c r="B27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A20" i="4"/>
  <c r="I17" i="4"/>
  <c r="H17" i="4"/>
  <c r="I11" i="4"/>
  <c r="H11" i="4"/>
  <c r="I8" i="4"/>
  <c r="H8" i="4"/>
  <c r="I3" i="4"/>
  <c r="H3" i="4"/>
  <c r="H214" i="6"/>
  <c r="G214" i="6"/>
  <c r="F214" i="6"/>
  <c r="E214" i="6"/>
  <c r="D214" i="6"/>
  <c r="C214" i="6"/>
  <c r="B214" i="6"/>
  <c r="H213" i="6"/>
  <c r="G213" i="6"/>
  <c r="F213" i="6"/>
  <c r="H212" i="6"/>
  <c r="G212" i="6"/>
  <c r="F212" i="6"/>
  <c r="H211" i="6"/>
  <c r="G211" i="6"/>
  <c r="F211" i="6"/>
  <c r="H210" i="6"/>
  <c r="G210" i="6"/>
  <c r="F210" i="6"/>
  <c r="G209" i="6"/>
  <c r="F209" i="6"/>
  <c r="E209" i="6"/>
  <c r="D209" i="6"/>
  <c r="C209" i="6"/>
  <c r="B209" i="6"/>
  <c r="H207" i="6"/>
  <c r="G207" i="6"/>
  <c r="F207" i="6"/>
  <c r="E207" i="6"/>
  <c r="D207" i="6"/>
  <c r="C207" i="6"/>
  <c r="B207" i="6"/>
  <c r="H206" i="6"/>
  <c r="G206" i="6"/>
  <c r="F206" i="6"/>
  <c r="E206" i="6"/>
  <c r="D206" i="6"/>
  <c r="C206" i="6"/>
  <c r="B206" i="6"/>
  <c r="H205" i="6"/>
  <c r="G205" i="6"/>
  <c r="F205" i="6"/>
  <c r="E205" i="6"/>
  <c r="D205" i="6"/>
  <c r="C205" i="6"/>
  <c r="B205" i="6"/>
  <c r="H204" i="6"/>
  <c r="G204" i="6"/>
  <c r="F204" i="6"/>
  <c r="E204" i="6"/>
  <c r="D204" i="6"/>
  <c r="C204" i="6"/>
  <c r="B204" i="6"/>
  <c r="H202" i="6"/>
  <c r="G202" i="6"/>
  <c r="F202" i="6"/>
  <c r="E202" i="6"/>
  <c r="D202" i="6"/>
  <c r="C202" i="6"/>
  <c r="B202" i="6"/>
  <c r="H201" i="6"/>
  <c r="G201" i="6"/>
  <c r="F201" i="6"/>
  <c r="E201" i="6"/>
  <c r="D201" i="6"/>
  <c r="C201" i="6"/>
  <c r="B201" i="6"/>
  <c r="H200" i="6"/>
  <c r="G200" i="6"/>
  <c r="F200" i="6"/>
  <c r="E200" i="6"/>
  <c r="D200" i="6"/>
  <c r="C200" i="6"/>
  <c r="B200" i="6"/>
  <c r="H198" i="6"/>
  <c r="G198" i="6"/>
  <c r="F198" i="6"/>
  <c r="E198" i="6"/>
  <c r="D198" i="6"/>
  <c r="C198" i="6"/>
  <c r="B198" i="6"/>
  <c r="H197" i="6"/>
  <c r="G197" i="6"/>
  <c r="F197" i="6"/>
  <c r="E197" i="6"/>
  <c r="D197" i="6"/>
  <c r="C197" i="6"/>
  <c r="B197" i="6"/>
  <c r="H196" i="6"/>
  <c r="G196" i="6"/>
  <c r="F196" i="6"/>
  <c r="E196" i="6"/>
  <c r="D196" i="6"/>
  <c r="C196" i="6"/>
  <c r="B196" i="6"/>
  <c r="H194" i="6"/>
  <c r="G194" i="6"/>
  <c r="F194" i="6"/>
  <c r="E194" i="6"/>
  <c r="D194" i="6"/>
  <c r="C194" i="6"/>
  <c r="B194" i="6"/>
  <c r="H193" i="6"/>
  <c r="G193" i="6"/>
  <c r="F193" i="6"/>
  <c r="E193" i="6"/>
  <c r="D193" i="6"/>
  <c r="C193" i="6"/>
  <c r="B193" i="6"/>
  <c r="H192" i="6"/>
  <c r="G192" i="6"/>
  <c r="F192" i="6"/>
  <c r="E192" i="6"/>
  <c r="D192" i="6"/>
  <c r="C192" i="6"/>
  <c r="B192" i="6"/>
  <c r="I184" i="6"/>
  <c r="I187" i="6" s="1"/>
  <c r="I188" i="6" s="1"/>
  <c r="H184" i="6"/>
  <c r="H187" i="6" s="1"/>
  <c r="H188" i="6" s="1"/>
  <c r="G184" i="6"/>
  <c r="G187" i="6" s="1"/>
  <c r="G188" i="6" s="1"/>
  <c r="F184" i="6"/>
  <c r="F187" i="6" s="1"/>
  <c r="F188" i="6" s="1"/>
  <c r="E184" i="6"/>
  <c r="E187" i="6" s="1"/>
  <c r="E188" i="6" s="1"/>
  <c r="D184" i="6"/>
  <c r="D187" i="6" s="1"/>
  <c r="D188" i="6" s="1"/>
  <c r="C184" i="6"/>
  <c r="C187" i="6" s="1"/>
  <c r="C188" i="6" s="1"/>
  <c r="B184" i="6"/>
  <c r="B187" i="6" s="1"/>
  <c r="B188" i="6" s="1"/>
  <c r="I170" i="6"/>
  <c r="H170" i="6"/>
  <c r="G170" i="6"/>
  <c r="F170" i="6"/>
  <c r="F172" i="6" s="1"/>
  <c r="F173" i="6" s="1"/>
  <c r="F174" i="6" s="1"/>
  <c r="E170" i="6"/>
  <c r="D170" i="6"/>
  <c r="C170" i="6"/>
  <c r="B170" i="6"/>
  <c r="B172" i="6" s="1"/>
  <c r="B173" i="6" s="1"/>
  <c r="B174" i="6" s="1"/>
  <c r="I156" i="6"/>
  <c r="I159" i="6" s="1"/>
  <c r="I160" i="6" s="1"/>
  <c r="H156" i="6"/>
  <c r="H159" i="6" s="1"/>
  <c r="H160" i="6" s="1"/>
  <c r="G156" i="6"/>
  <c r="G159" i="6" s="1"/>
  <c r="G160" i="6" s="1"/>
  <c r="F156" i="6"/>
  <c r="F159" i="6" s="1"/>
  <c r="F160" i="6" s="1"/>
  <c r="E156" i="6"/>
  <c r="E159" i="6" s="1"/>
  <c r="E160" i="6" s="1"/>
  <c r="D156" i="6"/>
  <c r="D159" i="6" s="1"/>
  <c r="D160" i="6" s="1"/>
  <c r="C156" i="6"/>
  <c r="C159" i="6" s="1"/>
  <c r="C160" i="6" s="1"/>
  <c r="B156" i="6"/>
  <c r="B159" i="6" s="1"/>
  <c r="B160" i="6" s="1"/>
  <c r="I142" i="6"/>
  <c r="I145" i="6" s="1"/>
  <c r="I146" i="6" s="1"/>
  <c r="H142" i="6"/>
  <c r="H145" i="6" s="1"/>
  <c r="H146" i="6" s="1"/>
  <c r="G142" i="6"/>
  <c r="G145" i="6" s="1"/>
  <c r="F142" i="6"/>
  <c r="F145" i="6" s="1"/>
  <c r="F146" i="6" s="1"/>
  <c r="E142" i="6"/>
  <c r="E145" i="6" s="1"/>
  <c r="E146" i="6" s="1"/>
  <c r="D142" i="6"/>
  <c r="D145" i="6" s="1"/>
  <c r="C142" i="6"/>
  <c r="C145" i="6" s="1"/>
  <c r="B142" i="6"/>
  <c r="B145" i="6" s="1"/>
  <c r="B146" i="6" s="1"/>
  <c r="I128" i="6"/>
  <c r="H209" i="6" s="1"/>
  <c r="H128" i="6"/>
  <c r="I122" i="6"/>
  <c r="H203" i="6" s="1"/>
  <c r="H122" i="6"/>
  <c r="G122" i="6"/>
  <c r="F203" i="6" s="1"/>
  <c r="F122" i="6"/>
  <c r="E203" i="6" s="1"/>
  <c r="E122" i="6"/>
  <c r="D203" i="6" s="1"/>
  <c r="D122" i="6"/>
  <c r="C122" i="6"/>
  <c r="B203" i="6" s="1"/>
  <c r="B122" i="6"/>
  <c r="I118" i="6"/>
  <c r="H199" i="6" s="1"/>
  <c r="H118" i="6"/>
  <c r="G118" i="6"/>
  <c r="F199" i="6" s="1"/>
  <c r="F118" i="6"/>
  <c r="E199" i="6" s="1"/>
  <c r="E118" i="6"/>
  <c r="D199" i="6" s="1"/>
  <c r="D118" i="6"/>
  <c r="C118" i="6"/>
  <c r="B199" i="6" s="1"/>
  <c r="B118" i="6"/>
  <c r="I114" i="6"/>
  <c r="H195" i="6" s="1"/>
  <c r="H114" i="6"/>
  <c r="G114" i="6"/>
  <c r="F195" i="6" s="1"/>
  <c r="F114" i="6"/>
  <c r="E195" i="6" s="1"/>
  <c r="E114" i="6"/>
  <c r="D195" i="6" s="1"/>
  <c r="D114" i="6"/>
  <c r="C114" i="6"/>
  <c r="B195" i="6" s="1"/>
  <c r="B114" i="6"/>
  <c r="I110" i="6"/>
  <c r="H191" i="6" s="1"/>
  <c r="H110" i="6"/>
  <c r="G110" i="6"/>
  <c r="F191" i="6" s="1"/>
  <c r="F110" i="6"/>
  <c r="E191" i="6" s="1"/>
  <c r="E110" i="6"/>
  <c r="D191" i="6" s="1"/>
  <c r="D110" i="6"/>
  <c r="C110" i="6"/>
  <c r="B191" i="6" s="1"/>
  <c r="B110" i="6"/>
  <c r="B127" i="6" s="1"/>
  <c r="B134" i="6" s="1"/>
  <c r="G100" i="6"/>
  <c r="F100" i="6"/>
  <c r="E100" i="6"/>
  <c r="D100" i="6"/>
  <c r="C100" i="6"/>
  <c r="B100" i="6"/>
  <c r="I95" i="6"/>
  <c r="H95" i="6"/>
  <c r="G95" i="6"/>
  <c r="F95" i="6"/>
  <c r="E95" i="6"/>
  <c r="D95" i="6"/>
  <c r="C95" i="6"/>
  <c r="B95" i="6"/>
  <c r="I85" i="6"/>
  <c r="H85" i="6"/>
  <c r="G85" i="6"/>
  <c r="F85" i="6"/>
  <c r="E85" i="6"/>
  <c r="D85" i="6"/>
  <c r="C85" i="6"/>
  <c r="B85" i="6"/>
  <c r="G76" i="6"/>
  <c r="G97" i="6" s="1"/>
  <c r="F76" i="6"/>
  <c r="F97" i="6" s="1"/>
  <c r="E76" i="6"/>
  <c r="E97" i="6" s="1"/>
  <c r="D76" i="6"/>
  <c r="D97" i="6" s="1"/>
  <c r="C76" i="6"/>
  <c r="C97" i="6" s="1"/>
  <c r="B76" i="6"/>
  <c r="B97" i="6" s="1"/>
  <c r="H59" i="6"/>
  <c r="H60" i="6" s="1"/>
  <c r="D59" i="6"/>
  <c r="D60" i="6" s="1"/>
  <c r="I58" i="6"/>
  <c r="I59" i="6" s="1"/>
  <c r="H58" i="6"/>
  <c r="G58" i="6"/>
  <c r="G59" i="6" s="1"/>
  <c r="G60" i="6" s="1"/>
  <c r="F58" i="6"/>
  <c r="F59" i="6" s="1"/>
  <c r="F60" i="6" s="1"/>
  <c r="E58" i="6"/>
  <c r="E59" i="6" s="1"/>
  <c r="D58" i="6"/>
  <c r="C58" i="6"/>
  <c r="C59" i="6" s="1"/>
  <c r="C60" i="6" s="1"/>
  <c r="B58" i="6"/>
  <c r="B59" i="6" s="1"/>
  <c r="B60" i="6" s="1"/>
  <c r="I45" i="6"/>
  <c r="H45" i="6"/>
  <c r="G45" i="6"/>
  <c r="F45" i="6"/>
  <c r="E45" i="6"/>
  <c r="D45" i="6"/>
  <c r="C45" i="6"/>
  <c r="B45" i="6"/>
  <c r="I30" i="6"/>
  <c r="I36" i="6" s="1"/>
  <c r="H30" i="6"/>
  <c r="H36" i="6" s="1"/>
  <c r="G30" i="6"/>
  <c r="G36" i="6" s="1"/>
  <c r="F30" i="6"/>
  <c r="F36" i="6" s="1"/>
  <c r="E30" i="6"/>
  <c r="E36" i="6" s="1"/>
  <c r="D30" i="6"/>
  <c r="D36" i="6" s="1"/>
  <c r="C30" i="6"/>
  <c r="C36" i="6" s="1"/>
  <c r="B30" i="6"/>
  <c r="B36" i="6" s="1"/>
  <c r="H10" i="6"/>
  <c r="H12" i="6" s="1"/>
  <c r="D10" i="6"/>
  <c r="D12" i="6" s="1"/>
  <c r="D20" i="6" s="1"/>
  <c r="I7" i="6"/>
  <c r="H7" i="6"/>
  <c r="G7" i="6"/>
  <c r="F7" i="6"/>
  <c r="E7" i="6"/>
  <c r="D7" i="6"/>
  <c r="C7" i="6"/>
  <c r="B7" i="6"/>
  <c r="I4" i="6"/>
  <c r="I10" i="6" s="1"/>
  <c r="I12" i="6" s="1"/>
  <c r="H4" i="6"/>
  <c r="G4" i="6"/>
  <c r="G10" i="6" s="1"/>
  <c r="G12" i="6" s="1"/>
  <c r="G20" i="6" s="1"/>
  <c r="F4" i="6"/>
  <c r="F10" i="6" s="1"/>
  <c r="F12" i="6" s="1"/>
  <c r="F20" i="6" s="1"/>
  <c r="E4" i="6"/>
  <c r="E10" i="6" s="1"/>
  <c r="E12" i="6" s="1"/>
  <c r="E20" i="6" s="1"/>
  <c r="D4" i="6"/>
  <c r="C4" i="6"/>
  <c r="C10" i="6" s="1"/>
  <c r="C12" i="6" s="1"/>
  <c r="C20" i="6" s="1"/>
  <c r="B4" i="6"/>
  <c r="B10" i="6" s="1"/>
  <c r="B12" i="6" s="1"/>
  <c r="B20" i="6" s="1"/>
  <c r="H1" i="6"/>
  <c r="G1" i="6"/>
  <c r="F1" i="6" s="1"/>
  <c r="E1" i="6" s="1"/>
  <c r="D1" i="6" s="1"/>
  <c r="C1" i="6"/>
  <c r="B1" i="6" s="1"/>
  <c r="M48" i="4" l="1"/>
  <c r="N48" i="4" s="1"/>
  <c r="M45" i="4"/>
  <c r="N45" i="4" s="1"/>
  <c r="M38" i="4"/>
  <c r="N38" i="4" s="1"/>
  <c r="M35" i="4"/>
  <c r="N35" i="4"/>
  <c r="M31" i="4"/>
  <c r="N31" i="4" s="1"/>
  <c r="M27" i="4"/>
  <c r="N27" i="4" s="1"/>
  <c r="M23" i="4"/>
  <c r="N23" i="4" s="1"/>
  <c r="M21" i="4"/>
  <c r="N21" i="4" s="1"/>
  <c r="H64" i="6"/>
  <c r="H76" i="6" s="1"/>
  <c r="H97" i="6" s="1"/>
  <c r="H99" i="6" s="1"/>
  <c r="H20" i="6"/>
  <c r="G127" i="6"/>
  <c r="G134" i="6" s="1"/>
  <c r="D146" i="6"/>
  <c r="C191" i="6"/>
  <c r="G195" i="6"/>
  <c r="G199" i="6"/>
  <c r="G203" i="6"/>
  <c r="G191" i="6"/>
  <c r="C195" i="6"/>
  <c r="C199" i="6"/>
  <c r="C203" i="6"/>
  <c r="I64" i="6"/>
  <c r="I76" i="6" s="1"/>
  <c r="I97" i="6" s="1"/>
  <c r="I20" i="6"/>
  <c r="E60" i="6"/>
  <c r="I60" i="6"/>
  <c r="C127" i="6"/>
  <c r="C134" i="6" s="1"/>
  <c r="C146" i="6"/>
  <c r="G146" i="6"/>
  <c r="C173" i="6"/>
  <c r="C174" i="6" s="1"/>
  <c r="H127" i="6"/>
  <c r="H134" i="6" s="1"/>
  <c r="G172" i="6"/>
  <c r="G173" i="6" s="1"/>
  <c r="G174" i="6" s="1"/>
  <c r="E127" i="6"/>
  <c r="E134" i="6" s="1"/>
  <c r="I127" i="6"/>
  <c r="I134" i="6" s="1"/>
  <c r="D172" i="6"/>
  <c r="D173" i="6" s="1"/>
  <c r="D174" i="6" s="1"/>
  <c r="H172" i="6"/>
  <c r="H173" i="6" s="1"/>
  <c r="H174" i="6" s="1"/>
  <c r="D127" i="6"/>
  <c r="D134" i="6" s="1"/>
  <c r="C172" i="6"/>
  <c r="F127" i="6"/>
  <c r="F134" i="6" s="1"/>
  <c r="E172" i="6"/>
  <c r="E173" i="6" s="1"/>
  <c r="E174" i="6" s="1"/>
  <c r="I172" i="6"/>
  <c r="I173" i="6" s="1"/>
  <c r="I174" i="6" s="1"/>
  <c r="F215" i="6" l="1"/>
  <c r="G135" i="6"/>
  <c r="F135" i="6"/>
  <c r="E215" i="6"/>
  <c r="H135" i="6"/>
  <c r="G215" i="6"/>
  <c r="D135" i="6"/>
  <c r="C215" i="6"/>
  <c r="D215" i="6"/>
  <c r="E135" i="6"/>
  <c r="H215" i="6"/>
  <c r="B135" i="6"/>
  <c r="C135" i="6"/>
  <c r="B215" i="6"/>
  <c r="I99" i="6"/>
  <c r="I100" i="6" s="1"/>
  <c r="H100" i="6"/>
  <c r="I98" i="6"/>
  <c r="J17" i="4" l="1"/>
  <c r="F19" i="4"/>
  <c r="B19" i="4"/>
  <c r="I5" i="4"/>
  <c r="H5" i="4"/>
  <c r="H6" i="4" s="1"/>
  <c r="A51" i="4"/>
  <c r="I50" i="4"/>
  <c r="H50" i="4"/>
  <c r="E49" i="4"/>
  <c r="D46" i="4"/>
  <c r="I47" i="4"/>
  <c r="H46" i="4"/>
  <c r="G35" i="4"/>
  <c r="D43" i="4"/>
  <c r="C43" i="4"/>
  <c r="B44" i="4"/>
  <c r="G41" i="4"/>
  <c r="F40" i="4"/>
  <c r="D39" i="4"/>
  <c r="C41" i="4"/>
  <c r="B40" i="4"/>
  <c r="H35" i="4"/>
  <c r="D35" i="4"/>
  <c r="C35" i="4"/>
  <c r="D32" i="4"/>
  <c r="H32" i="4"/>
  <c r="H34" i="4" s="1"/>
  <c r="E32" i="4"/>
  <c r="E34" i="4" s="1"/>
  <c r="F28" i="4"/>
  <c r="F30" i="4" s="1"/>
  <c r="C28" i="4"/>
  <c r="C30" i="4" s="1"/>
  <c r="B28" i="4"/>
  <c r="B30" i="4" s="1"/>
  <c r="H24" i="4"/>
  <c r="H26" i="4" s="1"/>
  <c r="E24" i="4"/>
  <c r="E26" i="4" s="1"/>
  <c r="G47" i="4"/>
  <c r="F22" i="4"/>
  <c r="C40" i="4"/>
  <c r="B22" i="4"/>
  <c r="G19" i="4"/>
  <c r="E19" i="4"/>
  <c r="D19" i="4"/>
  <c r="C19" i="4"/>
  <c r="I18" i="4"/>
  <c r="H18" i="4"/>
  <c r="E18" i="4"/>
  <c r="D18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G7" i="4"/>
  <c r="F7" i="4"/>
  <c r="E7" i="4"/>
  <c r="D7" i="4"/>
  <c r="C7" i="4"/>
  <c r="B7" i="4"/>
  <c r="G6" i="4"/>
  <c r="F6" i="4"/>
  <c r="E6" i="4"/>
  <c r="D6" i="4"/>
  <c r="C6" i="4"/>
  <c r="B6" i="4"/>
  <c r="H4" i="4"/>
  <c r="G4" i="4"/>
  <c r="F4" i="4"/>
  <c r="E4" i="4"/>
  <c r="D4" i="4"/>
  <c r="C4" i="4"/>
  <c r="B4" i="4"/>
  <c r="H10" i="4"/>
  <c r="N1" i="4"/>
  <c r="K1" i="4"/>
  <c r="L1" i="4" s="1"/>
  <c r="M1" i="4" s="1"/>
  <c r="J1" i="4"/>
  <c r="H1" i="4"/>
  <c r="G1" i="4" s="1"/>
  <c r="F1" i="4"/>
  <c r="E1" i="4" s="1"/>
  <c r="D1" i="4" s="1"/>
  <c r="C1" i="4" s="1"/>
  <c r="B1" i="4" s="1"/>
  <c r="K17" i="4" l="1"/>
  <c r="L17" i="4" s="1"/>
  <c r="J18" i="4"/>
  <c r="I6" i="4"/>
  <c r="B39" i="4"/>
  <c r="F44" i="4"/>
  <c r="D34" i="4"/>
  <c r="G28" i="4"/>
  <c r="G30" i="4" s="1"/>
  <c r="F35" i="4"/>
  <c r="F37" i="4" s="1"/>
  <c r="B41" i="4"/>
  <c r="G43" i="4"/>
  <c r="I49" i="4"/>
  <c r="C39" i="4"/>
  <c r="D24" i="4"/>
  <c r="D26" i="4" s="1"/>
  <c r="I32" i="4"/>
  <c r="I34" i="4" s="1"/>
  <c r="E41" i="4"/>
  <c r="G39" i="4"/>
  <c r="B43" i="4"/>
  <c r="I46" i="4"/>
  <c r="E50" i="4"/>
  <c r="I24" i="4"/>
  <c r="I26" i="4" s="1"/>
  <c r="L18" i="4"/>
  <c r="B18" i="4"/>
  <c r="F18" i="4"/>
  <c r="C18" i="4"/>
  <c r="G18" i="4"/>
  <c r="H15" i="4"/>
  <c r="J14" i="4"/>
  <c r="J11" i="4"/>
  <c r="J12" i="4" s="1"/>
  <c r="J8" i="4"/>
  <c r="J5" i="4"/>
  <c r="J3" i="4"/>
  <c r="G22" i="4"/>
  <c r="G24" i="4"/>
  <c r="G26" i="4" s="1"/>
  <c r="F24" i="4"/>
  <c r="F26" i="4" s="1"/>
  <c r="H37" i="4"/>
  <c r="H36" i="4"/>
  <c r="I40" i="4"/>
  <c r="I39" i="4"/>
  <c r="I41" i="4"/>
  <c r="B47" i="4"/>
  <c r="C46" i="4"/>
  <c r="B46" i="4"/>
  <c r="E22" i="4"/>
  <c r="D47" i="4"/>
  <c r="D22" i="4"/>
  <c r="I22" i="4"/>
  <c r="H22" i="4"/>
  <c r="H47" i="4"/>
  <c r="F50" i="4"/>
  <c r="F49" i="4"/>
  <c r="C22" i="4"/>
  <c r="C32" i="4"/>
  <c r="C34" i="4" s="1"/>
  <c r="B32" i="4"/>
  <c r="B34" i="4" s="1"/>
  <c r="G32" i="4"/>
  <c r="G34" i="4" s="1"/>
  <c r="F32" i="4"/>
  <c r="F34" i="4" s="1"/>
  <c r="D44" i="4"/>
  <c r="H44" i="4"/>
  <c r="H43" i="4"/>
  <c r="C44" i="4"/>
  <c r="C47" i="4"/>
  <c r="C50" i="4"/>
  <c r="G50" i="4"/>
  <c r="D50" i="4"/>
  <c r="C24" i="4"/>
  <c r="C26" i="4" s="1"/>
  <c r="B24" i="4"/>
  <c r="B26" i="4" s="1"/>
  <c r="C37" i="4"/>
  <c r="E40" i="4"/>
  <c r="F39" i="4"/>
  <c r="E39" i="4"/>
  <c r="G44" i="4"/>
  <c r="F47" i="4"/>
  <c r="G46" i="4"/>
  <c r="F46" i="4"/>
  <c r="H19" i="4"/>
  <c r="H13" i="4"/>
  <c r="H7" i="4"/>
  <c r="D37" i="4"/>
  <c r="D36" i="4"/>
  <c r="G40" i="4"/>
  <c r="B49" i="4"/>
  <c r="B50" i="4"/>
  <c r="H16" i="4"/>
  <c r="E28" i="4"/>
  <c r="E30" i="4" s="1"/>
  <c r="D28" i="4"/>
  <c r="D30" i="4" s="1"/>
  <c r="I28" i="4"/>
  <c r="I30" i="4" s="1"/>
  <c r="H28" i="4"/>
  <c r="H30" i="4" s="1"/>
  <c r="G37" i="4"/>
  <c r="D41" i="4"/>
  <c r="D40" i="4"/>
  <c r="H41" i="4"/>
  <c r="H40" i="4"/>
  <c r="H39" i="4"/>
  <c r="F41" i="4"/>
  <c r="E44" i="4"/>
  <c r="F43" i="4"/>
  <c r="E43" i="4"/>
  <c r="E35" i="4"/>
  <c r="I44" i="4"/>
  <c r="I43" i="4"/>
  <c r="I35" i="4"/>
  <c r="E46" i="4"/>
  <c r="E47" i="4"/>
  <c r="C49" i="4"/>
  <c r="G49" i="4"/>
  <c r="D49" i="4"/>
  <c r="H49" i="4"/>
  <c r="M17" i="4" l="1"/>
  <c r="K18" i="4"/>
  <c r="B36" i="4"/>
  <c r="B37" i="4"/>
  <c r="C36" i="4"/>
  <c r="G36" i="4"/>
  <c r="K14" i="4"/>
  <c r="K15" i="4" s="1"/>
  <c r="J15" i="4"/>
  <c r="K11" i="4"/>
  <c r="K12" i="4" s="1"/>
  <c r="J9" i="4"/>
  <c r="K8" i="4"/>
  <c r="K9" i="4" s="1"/>
  <c r="J6" i="4"/>
  <c r="K5" i="4"/>
  <c r="K6" i="4" s="1"/>
  <c r="J19" i="4"/>
  <c r="J16" i="4"/>
  <c r="J13" i="4"/>
  <c r="J10" i="4"/>
  <c r="J7" i="4"/>
  <c r="K3" i="4"/>
  <c r="I36" i="4"/>
  <c r="I37" i="4"/>
  <c r="E36" i="4"/>
  <c r="E37" i="4"/>
  <c r="F36" i="4"/>
  <c r="J4" i="4"/>
  <c r="I16" i="4"/>
  <c r="I10" i="4"/>
  <c r="I4" i="4"/>
  <c r="I19" i="4"/>
  <c r="I7" i="4"/>
  <c r="I13" i="4"/>
  <c r="L11" i="4" l="1"/>
  <c r="L12" i="4" s="1"/>
  <c r="J46" i="4"/>
  <c r="J22" i="4"/>
  <c r="M18" i="4"/>
  <c r="N17" i="4"/>
  <c r="N18" i="4" s="1"/>
  <c r="L8" i="4"/>
  <c r="L9" i="4" s="1"/>
  <c r="L14" i="4"/>
  <c r="L5" i="4"/>
  <c r="M5" i="4" s="1"/>
  <c r="M8" i="4"/>
  <c r="M9" i="4" s="1"/>
  <c r="K19" i="4"/>
  <c r="K16" i="4"/>
  <c r="K13" i="4"/>
  <c r="K10" i="4"/>
  <c r="K7" i="4"/>
  <c r="K4" i="4"/>
  <c r="L3" i="4"/>
  <c r="M3" i="4" s="1"/>
  <c r="J40" i="4"/>
  <c r="K46" i="4"/>
  <c r="K22" i="4"/>
  <c r="M11" i="4" l="1"/>
  <c r="M12" i="4" s="1"/>
  <c r="N5" i="4"/>
  <c r="N6" i="4" s="1"/>
  <c r="L6" i="4"/>
  <c r="N8" i="4"/>
  <c r="N9" i="4" s="1"/>
  <c r="L15" i="4"/>
  <c r="M14" i="4"/>
  <c r="M15" i="4" s="1"/>
  <c r="M6" i="4"/>
  <c r="M19" i="4"/>
  <c r="M10" i="4"/>
  <c r="M7" i="4"/>
  <c r="M4" i="4"/>
  <c r="N3" i="4"/>
  <c r="L19" i="4"/>
  <c r="L16" i="4"/>
  <c r="L13" i="4"/>
  <c r="L10" i="4"/>
  <c r="L7" i="4"/>
  <c r="L4" i="4"/>
  <c r="K40" i="4"/>
  <c r="L46" i="4"/>
  <c r="L22" i="4"/>
  <c r="N14" i="4" l="1"/>
  <c r="N15" i="4" s="1"/>
  <c r="M16" i="4"/>
  <c r="M13" i="4"/>
  <c r="N11" i="4"/>
  <c r="N12" i="4" s="1"/>
  <c r="N19" i="4"/>
  <c r="N10" i="4"/>
  <c r="N7" i="4"/>
  <c r="N4" i="4"/>
  <c r="L40" i="4"/>
  <c r="M22" i="4"/>
  <c r="M46" i="4"/>
  <c r="N22" i="4"/>
  <c r="N16" i="4" l="1"/>
  <c r="N13" i="4"/>
  <c r="N46" i="4"/>
  <c r="M40" i="4"/>
  <c r="N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2" authorId="0" shapeId="0" xr:uid="{E4A2E247-7BE0-40FF-A1BC-B8B667DF8B1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<sst xmlns="http://schemas.openxmlformats.org/spreadsheetml/2006/main" count="273" uniqueCount="159">
  <si>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</si>
  <si>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</si>
  <si>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</si>
  <si>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</si>
  <si>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</si>
  <si>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</si>
  <si>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</si>
  <si>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</si>
  <si>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</si>
  <si>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</si>
  <si>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</si>
  <si>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</si>
  <si>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</si>
  <si>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</si>
  <si>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</si>
  <si>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</si>
  <si>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</si>
  <si>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</si>
  <si>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</si>
  <si>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</si>
  <si>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</si>
  <si>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</si>
  <si>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</si>
  <si>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</si>
  <si>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</si>
  <si>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</si>
  <si>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</si>
  <si>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</si>
  <si>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</si>
  <si>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</si>
  <si>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</si>
  <si>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</si>
  <si>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</si>
  <si>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</si>
  <si>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</si>
  <si>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</si>
  <si>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</si>
  <si>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</si>
  <si>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</si>
  <si>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</si>
  <si>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</si>
  <si>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</si>
  <si>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</si>
  <si>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</si>
  <si>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</si>
  <si>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</si>
  <si>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</si>
  <si>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</si>
  <si>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</si>
  <si>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</si>
  <si>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</si>
  <si>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</si>
  <si>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</si>
  <si>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</si>
  <si>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</si>
  <si>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</si>
  <si>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</si>
  <si>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</si>
  <si>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</si>
  <si>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</si>
  <si>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</si>
  <si>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</si>
  <si>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</si>
  <si>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</si>
  <si>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</si>
  <si>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</si>
  <si>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</si>
  <si>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</si>
  <si>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</si>
  <si>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</si>
  <si>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</si>
  <si>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</si>
  <si>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</si>
  <si>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</si>
  <si>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</si>
  <si>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</si>
  <si>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</si>
  <si>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</si>
  <si>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</si>
  <si>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</si>
  <si>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</si>
  <si>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</si>
  <si>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</si>
  <si>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</si>
  <si>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</si>
  <si>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</si>
  <si>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</si>
  <si>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</si>
  <si>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</si>
  <si>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</si>
  <si>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</si>
  <si>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</si>
  <si>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</si>
  <si>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</si>
  <si>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</si>
  <si>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</si>
  <si>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</si>
  <si>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</si>
  <si>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</si>
  <si>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</si>
  <si>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</si>
  <si>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</si>
  <si>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</si>
  <si>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</si>
  <si>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</si>
  <si>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</si>
  <si>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</si>
  <si>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</si>
  <si>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</si>
  <si>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</si>
  <si>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</si>
  <si>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</si>
  <si>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</si>
  <si>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</si>
  <si>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</si>
  <si>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</si>
  <si>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</si>
  <si>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</si>
  <si>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</si>
  <si>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</si>
  <si>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</si>
  <si>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</si>
  <si>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</si>
  <si>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</si>
  <si>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</si>
  <si>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</si>
  <si>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</si>
  <si>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</si>
  <si>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</si>
  <si>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</si>
  <si>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</si>
  <si>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</si>
  <si>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</si>
  <si>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</si>
  <si>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</si>
  <si>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</si>
  <si>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</si>
  <si>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</si>
  <si>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</si>
  <si>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</si>
  <si>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</si>
  <si>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</si>
  <si>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</si>
  <si>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</si>
  <si>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</si>
  <si>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</si>
  <si>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</si>
  <si>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</si>
  <si>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</si>
  <si>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</si>
  <si>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</si>
  <si>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</si>
  <si>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</si>
  <si>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</si>
  <si>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</si>
  <si>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</si>
  <si>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Western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</si>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</sst>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166" fontId="14" fillId="0" borderId="0" xfId="2" applyNumberFormat="1" applyFont="1"/>
    <xf numFmtId="10" fontId="15" fillId="0" borderId="0" xfId="0" applyNumberFormat="1" applyFont="1"/>
    <xf numFmtId="0" fontId="11" fillId="0" borderId="0" xfId="0" quotePrefix="1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7" sqref="A7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0EA9-9874-4ACA-9ABD-E58A341EA2F5}">
  <dimension ref="A1:O51"/>
  <sheetViews>
    <sheetView tabSelected="1" workbookViewId="0">
      <selection activeCell="H12" sqref="H12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 cm="1">
        <f t="array" ref="B3:G3">'Historicals (2)'!B134:G134</f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>
        <f>'Historicals (2)'!H134</f>
        <v>44538</v>
      </c>
      <c r="I3">
        <f>'Historicals (2)'!I134</f>
        <v>46710</v>
      </c>
      <c r="J3" s="49">
        <f>FORECAST(J1,B3:I3,B1:I1)</f>
        <v>47621.428571428172</v>
      </c>
      <c r="K3" s="49">
        <f t="shared" ref="K3:N3" si="2">FORECAST(K1,C3:J3,C1:J1)</f>
        <v>50058.357142857276</v>
      </c>
      <c r="L3" s="49">
        <f t="shared" si="2"/>
        <v>52524.061224489473</v>
      </c>
      <c r="M3" s="49">
        <f t="shared" si="2"/>
        <v>55033.079081632197</v>
      </c>
      <c r="N3" s="49">
        <f t="shared" si="2"/>
        <v>57580.456450436264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1.9512493500924322E-2</v>
      </c>
      <c r="K4" s="47">
        <f t="shared" si="4"/>
        <v>5.1172941352944035E-2</v>
      </c>
      <c r="L4" s="47">
        <f t="shared" si="4"/>
        <v>4.9256592152945311E-2</v>
      </c>
      <c r="M4" s="47">
        <f t="shared" si="4"/>
        <v>4.7768923397204732E-2</v>
      </c>
      <c r="N4" s="47">
        <f t="shared" si="4"/>
        <v>4.628811273716793E-2</v>
      </c>
    </row>
    <row r="5" spans="1:15" x14ac:dyDescent="0.35">
      <c r="A5" s="41" t="s">
        <v>130</v>
      </c>
      <c r="B5">
        <f>B8+B11</f>
        <v>4839</v>
      </c>
      <c r="C5">
        <f t="shared" ref="C5:G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ref="H5:I5" si="6">SUM(H8+H11)</f>
        <v>7667</v>
      </c>
      <c r="I5">
        <f t="shared" si="6"/>
        <v>7573</v>
      </c>
      <c r="J5" s="49">
        <f>FORECAST(J1,B5:I5,B1:I1)</f>
        <v>7045.5</v>
      </c>
      <c r="K5" s="49">
        <f t="shared" ref="K5:N5" si="7">FORECAST(K1,C5:J5,C1:J1)</f>
        <v>7432.285714285681</v>
      </c>
      <c r="L5" s="49">
        <f t="shared" si="7"/>
        <v>7937.4821428570431</v>
      </c>
      <c r="M5" s="49">
        <f t="shared" si="7"/>
        <v>8594.4247448978713</v>
      </c>
      <c r="N5" s="49">
        <f t="shared" si="7"/>
        <v>9147.358418367221</v>
      </c>
      <c r="O5" t="s">
        <v>145</v>
      </c>
    </row>
    <row r="6" spans="1:15" x14ac:dyDescent="0.3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-6.9655354549055803E-2</v>
      </c>
      <c r="K6" s="47">
        <f t="shared" si="9"/>
        <v>5.4898263329171915E-2</v>
      </c>
      <c r="L6" s="47">
        <f t="shared" si="9"/>
        <v>6.7973224925989895E-2</v>
      </c>
      <c r="M6" s="47">
        <f t="shared" si="9"/>
        <v>8.2764608501451731E-2</v>
      </c>
      <c r="N6" s="47">
        <f t="shared" si="9"/>
        <v>6.4336321496980098E-2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0.14794810259487148</v>
      </c>
      <c r="K7" s="47">
        <f t="shared" si="10"/>
        <v>0.14847242575451117</v>
      </c>
      <c r="L7" s="47">
        <f t="shared" si="10"/>
        <v>0.15112087599113858</v>
      </c>
      <c r="M7" s="47">
        <f t="shared" si="10"/>
        <v>0.15616834253721304</v>
      </c>
      <c r="N7" s="47">
        <f t="shared" si="10"/>
        <v>0.15886220746167626</v>
      </c>
    </row>
    <row r="8" spans="1:15" x14ac:dyDescent="0.35">
      <c r="A8" s="41" t="s">
        <v>132</v>
      </c>
      <c r="B8">
        <f>'Historicals (2)'!B187</f>
        <v>606</v>
      </c>
      <c r="C8">
        <f>'Historicals (2)'!C187</f>
        <v>649</v>
      </c>
      <c r="D8">
        <f>'Historicals (2)'!D187</f>
        <v>706</v>
      </c>
      <c r="E8">
        <f>'Historicals (2)'!E187</f>
        <v>747</v>
      </c>
      <c r="F8">
        <f>'Historicals (2)'!F187</f>
        <v>705</v>
      </c>
      <c r="G8">
        <f>'Historicals (2)'!G187</f>
        <v>721</v>
      </c>
      <c r="H8">
        <f>'Historicals (2)'!H187</f>
        <v>744</v>
      </c>
      <c r="I8">
        <f>'Historicals (2)'!I187</f>
        <v>717</v>
      </c>
      <c r="J8" s="49">
        <f>FORECAST(J1,B8:I8,B1:I1)</f>
        <v>766.6071428571413</v>
      </c>
      <c r="K8" s="49">
        <f t="shared" ref="K8:N8" si="11">FORECAST(K1,C8:J8,C1:J1)</f>
        <v>766.87499999999636</v>
      </c>
      <c r="L8" s="49">
        <f t="shared" si="11"/>
        <v>765.42602040816018</v>
      </c>
      <c r="M8" s="49">
        <f t="shared" si="11"/>
        <v>770.98022959183254</v>
      </c>
      <c r="N8" s="49">
        <f t="shared" si="11"/>
        <v>787.58732689504177</v>
      </c>
      <c r="O8" t="s">
        <v>146</v>
      </c>
    </row>
    <row r="9" spans="1:15" x14ac:dyDescent="0.35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6.9187089061563789E-2</v>
      </c>
      <c r="K9" s="47">
        <f t="shared" si="13"/>
        <v>3.4940600978061731E-4</v>
      </c>
      <c r="L9" s="47">
        <f t="shared" si="13"/>
        <v>-1.8894599404546408E-3</v>
      </c>
      <c r="M9" s="47">
        <f t="shared" si="13"/>
        <v>7.2563631697686315E-3</v>
      </c>
      <c r="N9" s="47">
        <f t="shared" si="13"/>
        <v>2.154023756484813E-2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si="14"/>
        <v>1.6097945102744964E-2</v>
      </c>
      <c r="K10" s="47">
        <f t="shared" si="14"/>
        <v>1.531961981515848E-2</v>
      </c>
      <c r="L10" s="47">
        <f t="shared" si="14"/>
        <v>1.4572864370420741E-2</v>
      </c>
      <c r="M10" s="47">
        <f t="shared" si="14"/>
        <v>1.4009396574889345E-2</v>
      </c>
      <c r="N10" s="47">
        <f t="shared" si="14"/>
        <v>1.3678032017217094E-2</v>
      </c>
    </row>
    <row r="11" spans="1:15" x14ac:dyDescent="0.35">
      <c r="A11" s="41" t="s">
        <v>134</v>
      </c>
      <c r="B11">
        <f>'Historicals (2)'!B145</f>
        <v>4233</v>
      </c>
      <c r="C11">
        <f>'Historicals (2)'!C145</f>
        <v>4642</v>
      </c>
      <c r="D11">
        <f>'Historicals (2)'!D145</f>
        <v>4945</v>
      </c>
      <c r="E11">
        <f>'Historicals (2)'!E145</f>
        <v>4379</v>
      </c>
      <c r="F11">
        <f>'Historicals (2)'!F145</f>
        <v>4850</v>
      </c>
      <c r="G11">
        <f>'Historicals (2)'!G145</f>
        <v>2976</v>
      </c>
      <c r="H11">
        <f>'Historicals (2)'!H145</f>
        <v>6923</v>
      </c>
      <c r="I11">
        <f>'Historicals (2)'!I145</f>
        <v>6856</v>
      </c>
      <c r="J11" s="49">
        <f>FORECAST(J1,B11:I11,B1:I1)</f>
        <v>6278.8928571428405</v>
      </c>
      <c r="K11" s="49">
        <f t="shared" ref="K11:N11" si="15">FORECAST(K1,C11:J11,C1:J1)</f>
        <v>6665.410714285681</v>
      </c>
      <c r="L11" s="49">
        <f t="shared" si="15"/>
        <v>7172.0561224489938</v>
      </c>
      <c r="M11" s="49">
        <f t="shared" si="15"/>
        <v>7823.4445153061533</v>
      </c>
      <c r="N11" s="49">
        <f t="shared" si="15"/>
        <v>8359.7710914723575</v>
      </c>
      <c r="O11" t="s">
        <v>147</v>
      </c>
    </row>
    <row r="12" spans="1:15" x14ac:dyDescent="0.35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-8.4175487581265918E-2</v>
      </c>
      <c r="K12" s="47">
        <f t="shared" si="17"/>
        <v>6.155828199921265E-2</v>
      </c>
      <c r="L12" s="47">
        <f t="shared" si="17"/>
        <v>7.601113117867464E-2</v>
      </c>
      <c r="M12" s="47">
        <f t="shared" si="17"/>
        <v>9.0823103129139326E-2</v>
      </c>
      <c r="N12" s="47">
        <f t="shared" si="17"/>
        <v>6.8553764919903282E-2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0.13185015749212614</v>
      </c>
      <c r="K13" s="47">
        <f t="shared" si="18"/>
        <v>0.13315280593935261</v>
      </c>
      <c r="L13" s="47">
        <f t="shared" si="18"/>
        <v>0.13654801162071994</v>
      </c>
      <c r="M13" s="47">
        <f t="shared" si="18"/>
        <v>0.14215894596232578</v>
      </c>
      <c r="N13" s="47">
        <f t="shared" si="18"/>
        <v>0.14518417544446227</v>
      </c>
    </row>
    <row r="14" spans="1:15" x14ac:dyDescent="0.35">
      <c r="A14" s="41" t="s">
        <v>135</v>
      </c>
      <c r="B14">
        <f>'Historicals (2)'!B170</f>
        <v>790</v>
      </c>
      <c r="C14">
        <f>'Historicals (2)'!C170</f>
        <v>840</v>
      </c>
      <c r="D14">
        <f>'Historicals (2)'!D170</f>
        <v>1006</v>
      </c>
      <c r="E14">
        <f>'Historicals (2)'!E170</f>
        <v>847</v>
      </c>
      <c r="F14">
        <f>'Historicals (2)'!F170</f>
        <v>724</v>
      </c>
      <c r="G14">
        <f>'Historicals (2)'!G170</f>
        <v>756</v>
      </c>
      <c r="H14">
        <f>'Historicals (2)'!H170</f>
        <v>677</v>
      </c>
      <c r="I14">
        <f>'Historicals (2)'!I170</f>
        <v>699</v>
      </c>
      <c r="J14" s="49">
        <f>FORECAST(J1,B14:I14,B1:I1)</f>
        <v>667.82142857142753</v>
      </c>
      <c r="K14" s="49">
        <f t="shared" ref="K14:N14" si="19">FORECAST(K1,C14:J14,C1:J1)</f>
        <v>604.69642857143481</v>
      </c>
      <c r="L14" s="49">
        <f t="shared" si="19"/>
        <v>540.95663265306212</v>
      </c>
      <c r="M14" s="49">
        <f t="shared" si="19"/>
        <v>529.84375</v>
      </c>
      <c r="N14" s="49">
        <f t="shared" si="19"/>
        <v>506.21478680758446</v>
      </c>
      <c r="O14" t="s">
        <v>148</v>
      </c>
    </row>
    <row r="15" spans="1:15" x14ac:dyDescent="0.35">
      <c r="A15" s="42" t="s">
        <v>129</v>
      </c>
      <c r="B15" s="47" t="str">
        <f t="shared" ref="B15:H15" si="20">+IFERROR(B14/A14-1,"nm")</f>
        <v>nm</v>
      </c>
      <c r="C15" s="47">
        <f t="shared" si="20"/>
        <v>6.3291139240506222E-2</v>
      </c>
      <c r="D15" s="47">
        <f t="shared" si="20"/>
        <v>0.19761904761904758</v>
      </c>
      <c r="E15" s="47">
        <f t="shared" si="20"/>
        <v>-0.15805168986083495</v>
      </c>
      <c r="F15" s="47">
        <f t="shared" si="20"/>
        <v>-0.14521841794569068</v>
      </c>
      <c r="G15" s="47">
        <f t="shared" si="20"/>
        <v>4.4198895027624419E-2</v>
      </c>
      <c r="H15" s="47">
        <f t="shared" si="20"/>
        <v>-0.10449735449735453</v>
      </c>
      <c r="I15" s="47">
        <f>+IFERROR(I14/H14-1,"nm")</f>
        <v>3.2496307237813937E-2</v>
      </c>
      <c r="J15" s="47">
        <f t="shared" ref="J15:N15" si="21">+IFERROR(J14/I14-1,"nm")</f>
        <v>-4.460453709380896E-2</v>
      </c>
      <c r="K15" s="47">
        <f t="shared" si="21"/>
        <v>-9.4523771324659056E-2</v>
      </c>
      <c r="L15" s="47">
        <f t="shared" si="21"/>
        <v>-0.10540792521125808</v>
      </c>
      <c r="M15" s="47">
        <f t="shared" si="21"/>
        <v>-2.0543019499659754E-2</v>
      </c>
      <c r="N15" s="47">
        <f t="shared" si="21"/>
        <v>-4.4596096853866007E-2</v>
      </c>
    </row>
    <row r="16" spans="1:15" x14ac:dyDescent="0.35">
      <c r="A16" s="42" t="s">
        <v>133</v>
      </c>
      <c r="B16" s="47">
        <f>+IFERROR(B14/B$3,"nm")</f>
        <v>2.5816149799026175E-2</v>
      </c>
      <c r="C16" s="47">
        <f t="shared" ref="C16:N16" si="22">+IFERROR(C14/C$3,"nm")</f>
        <v>2.5945144551519646E-2</v>
      </c>
      <c r="D16" s="47">
        <f t="shared" si="22"/>
        <v>2.9286754002911208E-2</v>
      </c>
      <c r="E16" s="47">
        <f t="shared" si="22"/>
        <v>2.3271148721048438E-2</v>
      </c>
      <c r="F16" s="47">
        <f t="shared" si="22"/>
        <v>1.8508576833601759E-2</v>
      </c>
      <c r="G16" s="47">
        <f t="shared" si="22"/>
        <v>2.0212282437237654E-2</v>
      </c>
      <c r="H16" s="47">
        <f t="shared" si="22"/>
        <v>1.5200502941308546E-2</v>
      </c>
      <c r="I16" s="47">
        <f t="shared" si="22"/>
        <v>1.4964675658317278E-2</v>
      </c>
      <c r="J16" s="47">
        <f t="shared" si="22"/>
        <v>1.4023548822558967E-2</v>
      </c>
      <c r="K16" s="47">
        <f t="shared" si="22"/>
        <v>1.20798296844969E-2</v>
      </c>
      <c r="L16" s="47">
        <f t="shared" si="22"/>
        <v>1.0299215636448915E-2</v>
      </c>
      <c r="M16" s="47">
        <f t="shared" si="22"/>
        <v>9.6277322447117144E-3</v>
      </c>
      <c r="N16" s="47">
        <f t="shared" si="22"/>
        <v>8.7914340735266803E-3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FORECAST(J1,B17:I17,B1:I1)</f>
        <v>5479.571428571362</v>
      </c>
      <c r="K17" s="49">
        <f t="shared" ref="K17:N17" si="23">FORECAST(K1,C17:J17,C1:J1)</f>
        <v>5621.9642857142026</v>
      </c>
      <c r="L17" s="49">
        <f t="shared" si="23"/>
        <v>5752.849489795859</v>
      </c>
      <c r="M17" s="49">
        <f t="shared" si="23"/>
        <v>5891.4668367346167</v>
      </c>
      <c r="N17" s="49">
        <f t="shared" si="23"/>
        <v>6076.4804118074826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>
        <f t="shared" ref="J18:N18" si="25">+IFERROR(J17/I17-1,"nm")</f>
        <v>0.14372185943881477</v>
      </c>
      <c r="K18" s="47">
        <f t="shared" si="25"/>
        <v>2.5986130302158461E-2</v>
      </c>
      <c r="L18" s="47">
        <f t="shared" si="25"/>
        <v>2.3281045099173836E-2</v>
      </c>
      <c r="M18" s="47">
        <f t="shared" si="25"/>
        <v>2.4095423873791821E-2</v>
      </c>
      <c r="N18" s="47">
        <f t="shared" si="25"/>
        <v>3.1403652129426307E-2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si="26"/>
        <v>0.11506524673766269</v>
      </c>
      <c r="K19" s="47">
        <f t="shared" si="26"/>
        <v>0.11230820599385949</v>
      </c>
      <c r="L19" s="47">
        <f t="shared" si="26"/>
        <v>0.10952788789899549</v>
      </c>
      <c r="M19" s="47">
        <f t="shared" si="26"/>
        <v>0.10705319300771141</v>
      </c>
      <c r="N19" s="47">
        <f t="shared" si="26"/>
        <v>0.10553025777136651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FORECAST(J1,B21:I21,B1:I1)</f>
        <v>17876.821428571362</v>
      </c>
      <c r="K21" s="9">
        <f t="shared" ref="K21:N21" si="27">FORECAST(K1,C21:J21,C1:J1)</f>
        <v>18383.839285714319</v>
      </c>
      <c r="L21" s="9">
        <f t="shared" si="27"/>
        <v>19066.849489795975</v>
      </c>
      <c r="M21" s="9">
        <f t="shared" si="27"/>
        <v>19864.953443877632</v>
      </c>
      <c r="N21" s="9">
        <f t="shared" si="27"/>
        <v>20520.589786807774</v>
      </c>
    </row>
    <row r="22" spans="1:15" x14ac:dyDescent="0.35">
      <c r="A22" s="44" t="s">
        <v>129</v>
      </c>
      <c r="B22" s="47" t="str">
        <f t="shared" ref="B22:H22" si="28">+IFERROR(B21/A21-1,"nm")</f>
        <v>nm</v>
      </c>
      <c r="C22" s="47">
        <f t="shared" si="28"/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-2.5945544130585585E-2</v>
      </c>
      <c r="K22" s="47">
        <f t="shared" si="29"/>
        <v>2.8361745356622725E-2</v>
      </c>
      <c r="L22" s="47">
        <f t="shared" si="29"/>
        <v>3.7152751036743981E-2</v>
      </c>
      <c r="M22" s="47">
        <f t="shared" si="29"/>
        <v>4.1858197627708593E-2</v>
      </c>
      <c r="N22" s="47">
        <f t="shared" si="29"/>
        <v>3.3004675534852979E-2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9">
        <f>FORECAST(J1,B23:I23,B1:I1)</f>
        <v>12012.678571428522</v>
      </c>
      <c r="K23" s="9">
        <f t="shared" ref="K23:N23" si="30">FORECAST(K1,C23:J23,C1:J1)</f>
        <v>12479.339285714203</v>
      </c>
      <c r="L23" s="9">
        <f t="shared" si="30"/>
        <v>13086.829081632663</v>
      </c>
      <c r="M23" s="9">
        <f t="shared" si="30"/>
        <v>13794.813137755264</v>
      </c>
      <c r="N23" s="9">
        <f t="shared" si="30"/>
        <v>14362.91467747814</v>
      </c>
    </row>
    <row r="24" spans="1:15" x14ac:dyDescent="0.35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47">
        <f t="shared" ref="J24:N24" si="32">+IFERROR(J23/I23-1,"nm")</f>
        <v>-1.7608883592695301E-2</v>
      </c>
      <c r="K24" s="47">
        <f t="shared" si="32"/>
        <v>3.8847348783277003E-2</v>
      </c>
      <c r="L24" s="47">
        <f t="shared" si="32"/>
        <v>4.8679644171057079E-2</v>
      </c>
      <c r="M24" s="47">
        <f t="shared" si="32"/>
        <v>5.409897628419813E-2</v>
      </c>
      <c r="N24" s="47">
        <f t="shared" si="32"/>
        <v>4.1182256986724175E-2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3">+IFERROR(B24-B25,"nm")</f>
        <v>nm</v>
      </c>
      <c r="C26" s="47">
        <f t="shared" si="33"/>
        <v>5.1826008105915707E-2</v>
      </c>
      <c r="D26" s="47">
        <f t="shared" si="33"/>
        <v>7.8783548741145071E-2</v>
      </c>
      <c r="E26" s="47">
        <f t="shared" si="33"/>
        <v>-0.11493971126738164</v>
      </c>
      <c r="F26" s="47">
        <f t="shared" si="33"/>
        <v>0.14883770725363843</v>
      </c>
      <c r="G26" s="47">
        <f t="shared" si="33"/>
        <v>-0.31943017062088647</v>
      </c>
      <c r="H26" s="47">
        <f t="shared" si="33"/>
        <v>0.19799634116330467</v>
      </c>
      <c r="I26" s="47">
        <f>+IFERROR(I24-I25,"nm")</f>
        <v>1.5458605290268046E-4</v>
      </c>
      <c r="J26" s="47">
        <f t="shared" ref="J26:N26" si="34">+IFERROR(J24-J25,"nm")</f>
        <v>-1.7608883592695301E-2</v>
      </c>
      <c r="K26" s="47">
        <f t="shared" si="34"/>
        <v>3.8847348783277003E-2</v>
      </c>
      <c r="L26" s="47">
        <f t="shared" si="34"/>
        <v>4.8679644171057079E-2</v>
      </c>
      <c r="M26" s="47">
        <f t="shared" si="34"/>
        <v>5.409897628419813E-2</v>
      </c>
      <c r="N26" s="47">
        <f t="shared" si="34"/>
        <v>4.1182256986724175E-2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9">
        <f>FORECAST(J1,B27:I27,B1:I1)</f>
        <v>5383.7142857142899</v>
      </c>
      <c r="K27" s="9">
        <f t="shared" ref="K27:N27" si="35">FORECAST(K1,C27:J27,C1:J1)</f>
        <v>5429.25</v>
      </c>
      <c r="L27" s="9">
        <f t="shared" si="35"/>
        <v>5513.2270408163313</v>
      </c>
      <c r="M27" s="9">
        <f t="shared" si="35"/>
        <v>5615.9872448979877</v>
      </c>
      <c r="N27" s="9">
        <f t="shared" si="35"/>
        <v>5721.4960823615256</v>
      </c>
    </row>
    <row r="28" spans="1:15" x14ac:dyDescent="0.3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 t="shared" ref="J28:N28" si="37">+IFERROR(J27/I27-1,"nm")</f>
        <v>-1.9716990947871493E-2</v>
      </c>
      <c r="K28" s="47">
        <f t="shared" si="37"/>
        <v>8.4580480815148462E-3</v>
      </c>
      <c r="L28" s="47">
        <f t="shared" si="37"/>
        <v>1.5467521447038113E-2</v>
      </c>
      <c r="M28" s="47">
        <f t="shared" si="37"/>
        <v>1.8638848594640933E-2</v>
      </c>
      <c r="N28" s="47">
        <f t="shared" si="37"/>
        <v>1.8787228827734648E-2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38">+IFERROR(B28-B29,"nm")</f>
        <v>nm</v>
      </c>
      <c r="C30" s="47">
        <f t="shared" si="38"/>
        <v>4.669195111672983E-2</v>
      </c>
      <c r="D30" s="47">
        <f t="shared" si="38"/>
        <v>1.885587259728292E-2</v>
      </c>
      <c r="E30" s="47">
        <f t="shared" si="38"/>
        <v>-5.4565933995792626E-2</v>
      </c>
      <c r="F30" s="47">
        <f t="shared" si="38"/>
        <v>0.18326942297415716</v>
      </c>
      <c r="G30" s="47">
        <f t="shared" si="38"/>
        <v>-0.20191511544132773</v>
      </c>
      <c r="H30" s="47">
        <f t="shared" si="38"/>
        <v>-8.4289350621645498E-3</v>
      </c>
      <c r="I30" s="47">
        <f>+IFERROR(I28-I29,"nm")</f>
        <v>2.2832140015910107E-3</v>
      </c>
      <c r="J30" s="47">
        <f t="shared" ref="J30:N30" si="39">+IFERROR(J28-J29,"nm")</f>
        <v>-1.9716990947871493E-2</v>
      </c>
      <c r="K30" s="47">
        <f t="shared" si="39"/>
        <v>8.4580480815148462E-3</v>
      </c>
      <c r="L30" s="47">
        <f t="shared" si="39"/>
        <v>1.5467521447038113E-2</v>
      </c>
      <c r="M30" s="47">
        <f t="shared" si="39"/>
        <v>1.8638848594640933E-2</v>
      </c>
      <c r="N30" s="47">
        <f t="shared" si="39"/>
        <v>1.8787228827734648E-2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9">
        <f>FORECAST(J1,B31:I31,B1:I1)</f>
        <v>480.42857142857974</v>
      </c>
      <c r="K31" s="9">
        <f t="shared" ref="K31:N31" si="40">FORECAST(K1,C31:J31,C1:J1)</f>
        <v>475.25</v>
      </c>
      <c r="L31" s="9">
        <f t="shared" si="40"/>
        <v>466.79336734694516</v>
      </c>
      <c r="M31" s="9">
        <f t="shared" si="40"/>
        <v>454.15306122449692</v>
      </c>
      <c r="N31" s="9">
        <f t="shared" si="40"/>
        <v>436.17902696793317</v>
      </c>
    </row>
    <row r="32" spans="1:15" x14ac:dyDescent="0.35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 t="shared" ref="J32:N32" si="42">+IFERROR(J31/I31-1,"nm")</f>
        <v>-0.24102911306701458</v>
      </c>
      <c r="K32" s="47">
        <f t="shared" si="42"/>
        <v>-1.0779066309859475E-2</v>
      </c>
      <c r="L32" s="47">
        <f t="shared" si="42"/>
        <v>-1.7794071863345251E-2</v>
      </c>
      <c r="M32" s="47">
        <f t="shared" si="42"/>
        <v>-2.7079018269454802E-2</v>
      </c>
      <c r="N32" s="47">
        <f t="shared" si="42"/>
        <v>-3.9577040850725109E-2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3">+IFERROR(B32-B33,"nm")</f>
        <v>nm</v>
      </c>
      <c r="C34" s="47">
        <f t="shared" si="43"/>
        <v>-2.5897281823460308E-2</v>
      </c>
      <c r="D34" s="47">
        <f t="shared" si="43"/>
        <v>-2.2582534221506495E-2</v>
      </c>
      <c r="E34" s="47">
        <f t="shared" si="43"/>
        <v>-8.2308712958867783E-2</v>
      </c>
      <c r="F34" s="47">
        <f t="shared" si="43"/>
        <v>0.13903973649761411</v>
      </c>
      <c r="G34" s="47">
        <f t="shared" si="43"/>
        <v>-0.11823653149468275</v>
      </c>
      <c r="H34" s="47">
        <f t="shared" si="43"/>
        <v>-0.26596257052428796</v>
      </c>
      <c r="I34" s="47">
        <f>+IFERROR(I32-I33,"nm")</f>
        <v>-1.4792899408284654E-3</v>
      </c>
      <c r="J34" s="47">
        <f t="shared" ref="J34:N34" si="44">+IFERROR(J32-J33,"nm")</f>
        <v>-0.24102911306701458</v>
      </c>
      <c r="K34" s="47">
        <f t="shared" si="44"/>
        <v>-1.0779066309859475E-2</v>
      </c>
      <c r="L34" s="47">
        <f t="shared" si="44"/>
        <v>-1.7794071863345251E-2</v>
      </c>
      <c r="M34" s="47">
        <f t="shared" si="44"/>
        <v>-2.7079018269454802E-2</v>
      </c>
      <c r="N34" s="47">
        <f t="shared" si="44"/>
        <v>-3.9577040850725109E-2</v>
      </c>
    </row>
    <row r="35" spans="1:14" x14ac:dyDescent="0.35">
      <c r="A35" s="9" t="s">
        <v>130</v>
      </c>
      <c r="B35" s="48"/>
      <c r="C35" s="48">
        <f t="shared" ref="C35:H35" si="45">+C42+C38</f>
        <v>4775</v>
      </c>
      <c r="D35" s="48">
        <f t="shared" si="45"/>
        <v>5085</v>
      </c>
      <c r="E35" s="48">
        <f t="shared" si="45"/>
        <v>4539</v>
      </c>
      <c r="F35" s="48">
        <f t="shared" si="45"/>
        <v>4999</v>
      </c>
      <c r="G35" s="48">
        <f t="shared" si="45"/>
        <v>3124</v>
      </c>
      <c r="H35" s="48">
        <f t="shared" si="45"/>
        <v>7053</v>
      </c>
      <c r="I35" s="48">
        <f>+I42+I38</f>
        <v>6980</v>
      </c>
      <c r="J35" s="9">
        <f>FORECAST(J1,B35:I35,B1:I1)</f>
        <v>6527.285714285681</v>
      </c>
      <c r="K35" s="9">
        <f t="shared" ref="K35:N35" si="46">FORECAST(K1,C35:J35,C1:J1)</f>
        <v>6853.571428571362</v>
      </c>
      <c r="L35" s="9">
        <f t="shared" si="46"/>
        <v>7369.7551020408282</v>
      </c>
      <c r="M35" s="9">
        <f t="shared" si="46"/>
        <v>8032.0408163263928</v>
      </c>
      <c r="N35" s="9">
        <f t="shared" si="46"/>
        <v>8585.6741982506355</v>
      </c>
    </row>
    <row r="36" spans="1:14" x14ac:dyDescent="0.35">
      <c r="A36" s="46" t="s">
        <v>129</v>
      </c>
      <c r="B36" s="47" t="str">
        <f t="shared" ref="B36:H36" si="47">+IFERROR(B35/A35-1,"nm")</f>
        <v>nm</v>
      </c>
      <c r="C36" s="47" t="str">
        <f t="shared" si="47"/>
        <v>nm</v>
      </c>
      <c r="D36" s="47">
        <f t="shared" si="47"/>
        <v>6.4921465968586389E-2</v>
      </c>
      <c r="E36" s="47">
        <f t="shared" si="47"/>
        <v>-0.1073746312684366</v>
      </c>
      <c r="F36" s="47">
        <f t="shared" si="47"/>
        <v>0.10134390834985685</v>
      </c>
      <c r="G36" s="47">
        <f t="shared" si="47"/>
        <v>-0.37507501500300056</v>
      </c>
      <c r="H36" s="47">
        <f t="shared" si="47"/>
        <v>1.2576824583866837</v>
      </c>
      <c r="I36" s="47">
        <f>+IFERROR(I35/H35-1,"nm")</f>
        <v>-1.0350205586275307E-2</v>
      </c>
      <c r="J36" s="47">
        <f t="shared" ref="J36:N36" si="48">+IFERROR(J35/I35-1,"nm")</f>
        <v>-6.4858780188297827E-2</v>
      </c>
      <c r="K36" s="47">
        <f t="shared" si="48"/>
        <v>4.9987962618453841E-2</v>
      </c>
      <c r="L36" s="47">
        <f t="shared" si="48"/>
        <v>7.5316012804300225E-2</v>
      </c>
      <c r="M36" s="47">
        <f t="shared" si="48"/>
        <v>8.9865362568447571E-2</v>
      </c>
      <c r="N36" s="47">
        <f t="shared" si="48"/>
        <v>6.8928108631979956E-2</v>
      </c>
    </row>
    <row r="37" spans="1:14" x14ac:dyDescent="0.35">
      <c r="A37" s="46" t="s">
        <v>131</v>
      </c>
      <c r="B37" s="47">
        <f t="shared" ref="B37:H37" si="49">+IFERROR(B35/B$21,"nm")</f>
        <v>0</v>
      </c>
      <c r="C37" s="47">
        <f t="shared" si="49"/>
        <v>0.32342183690056897</v>
      </c>
      <c r="D37" s="47">
        <f t="shared" si="49"/>
        <v>0.33418769716088326</v>
      </c>
      <c r="E37" s="47">
        <f t="shared" si="49"/>
        <v>0.30555368562773477</v>
      </c>
      <c r="F37" s="47">
        <f t="shared" si="49"/>
        <v>0.31436297321091689</v>
      </c>
      <c r="G37" s="47">
        <f t="shared" si="49"/>
        <v>0.21568627450980393</v>
      </c>
      <c r="H37" s="47">
        <f t="shared" si="49"/>
        <v>0.41055940392339485</v>
      </c>
      <c r="I37" s="47">
        <f>+IFERROR(I35/I$21,"nm")</f>
        <v>0.38031929384841717</v>
      </c>
      <c r="J37" s="47">
        <f t="shared" ref="J37:N37" si="50">+IFERROR(J35/J$21,"nm")</f>
        <v>0.36512563155402694</v>
      </c>
      <c r="K37" s="47">
        <f t="shared" si="50"/>
        <v>0.37280414183652721</v>
      </c>
      <c r="L37" s="47">
        <f t="shared" si="50"/>
        <v>0.38652191102598821</v>
      </c>
      <c r="M37" s="47">
        <f t="shared" si="50"/>
        <v>0.40433222453898393</v>
      </c>
      <c r="N37" s="47">
        <f t="shared" si="50"/>
        <v>0.4183931498776986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9">
        <f>FORECAST(J1,B38:I38,B1:I1)</f>
        <v>139.14285714285711</v>
      </c>
      <c r="K38" s="9">
        <f t="shared" ref="K38:N38" si="51">FORECAST(K1,C38:J38,C1:J1)</f>
        <v>133.53571428571422</v>
      </c>
      <c r="L38" s="9">
        <f t="shared" si="51"/>
        <v>127.46683673469397</v>
      </c>
      <c r="M38" s="9">
        <f t="shared" si="51"/>
        <v>120.80612244897929</v>
      </c>
      <c r="N38" s="9">
        <f t="shared" si="51"/>
        <v>119.30074708454777</v>
      </c>
    </row>
    <row r="39" spans="1:14" x14ac:dyDescent="0.35">
      <c r="A39" s="46" t="s">
        <v>129</v>
      </c>
      <c r="B39" s="47" t="str">
        <f t="shared" ref="B39:H39" si="52">+IFERROR(B38/A38-1,"nm")</f>
        <v>nm</v>
      </c>
      <c r="C39" s="47">
        <f t="shared" si="52"/>
        <v>9.9173553719008156E-2</v>
      </c>
      <c r="D39" s="47">
        <f t="shared" si="52"/>
        <v>5.2631578947368363E-2</v>
      </c>
      <c r="E39" s="47">
        <f t="shared" si="52"/>
        <v>0.14285714285714279</v>
      </c>
      <c r="F39" s="47">
        <f t="shared" si="52"/>
        <v>-6.8749999999999978E-2</v>
      </c>
      <c r="G39" s="47">
        <f t="shared" si="52"/>
        <v>-6.7114093959731447E-3</v>
      </c>
      <c r="H39" s="47">
        <f t="shared" si="52"/>
        <v>-0.1216216216216216</v>
      </c>
      <c r="I39" s="47">
        <f>+IFERROR(I38/H38-1,"nm")</f>
        <v>-4.6153846153846101E-2</v>
      </c>
      <c r="J39" s="47">
        <f t="shared" ref="J39:N39" si="53">+IFERROR(J38/I38-1,"nm")</f>
        <v>0.1221198156682024</v>
      </c>
      <c r="K39" s="47">
        <f t="shared" si="53"/>
        <v>-4.0297741273100818E-2</v>
      </c>
      <c r="L39" s="47">
        <f t="shared" si="53"/>
        <v>-4.5447598670384393E-2</v>
      </c>
      <c r="M39" s="47">
        <f t="shared" si="53"/>
        <v>-5.2254487962058005E-2</v>
      </c>
      <c r="N39" s="47">
        <f t="shared" si="53"/>
        <v>-1.2461085033726671E-2</v>
      </c>
    </row>
    <row r="40" spans="1:14" x14ac:dyDescent="0.35">
      <c r="A40" s="46" t="s">
        <v>133</v>
      </c>
      <c r="B40" s="47">
        <f t="shared" ref="B40:H40" si="54">+IFERROR(B38/B$21,"nm")</f>
        <v>8.8064046579330417E-3</v>
      </c>
      <c r="C40" s="47">
        <f t="shared" si="54"/>
        <v>9.0083988079111346E-3</v>
      </c>
      <c r="D40" s="47">
        <f t="shared" si="54"/>
        <v>9.2008412197686646E-3</v>
      </c>
      <c r="E40" s="47">
        <f t="shared" si="54"/>
        <v>1.0770784247728038E-2</v>
      </c>
      <c r="F40" s="47">
        <f t="shared" si="54"/>
        <v>9.3698905798012821E-3</v>
      </c>
      <c r="G40" s="47">
        <f t="shared" si="54"/>
        <v>1.0218171775752554E-2</v>
      </c>
      <c r="H40" s="47">
        <f t="shared" si="54"/>
        <v>7.5673787764130628E-3</v>
      </c>
      <c r="I40" s="47">
        <f>+IFERROR(I38/I$21,"nm")</f>
        <v>6.7563886013185855E-3</v>
      </c>
      <c r="J40" s="47">
        <f t="shared" ref="J40:N40" si="55">+IFERROR(J38/J$21,"nm")</f>
        <v>7.7834226682196488E-3</v>
      </c>
      <c r="K40" s="47">
        <f t="shared" si="55"/>
        <v>7.263755530624221E-3</v>
      </c>
      <c r="L40" s="47">
        <f t="shared" si="55"/>
        <v>6.6852595025156374E-3</v>
      </c>
      <c r="M40" s="47">
        <f t="shared" si="55"/>
        <v>6.0813695229782515E-3</v>
      </c>
      <c r="N40" s="47">
        <f t="shared" si="55"/>
        <v>5.813709465662802E-3</v>
      </c>
    </row>
    <row r="41" spans="1:14" x14ac:dyDescent="0.35">
      <c r="A41" s="46" t="s">
        <v>142</v>
      </c>
      <c r="B41" s="47">
        <f t="shared" ref="B41:H41" si="56">+IFERROR(B38/B48,"nm")</f>
        <v>0.19145569620253164</v>
      </c>
      <c r="C41" s="47">
        <f t="shared" si="56"/>
        <v>0.17924528301886791</v>
      </c>
      <c r="D41" s="47">
        <f t="shared" si="56"/>
        <v>0.17094017094017094</v>
      </c>
      <c r="E41" s="47">
        <f t="shared" si="56"/>
        <v>0.18867924528301888</v>
      </c>
      <c r="F41" s="47">
        <f t="shared" si="56"/>
        <v>0.18304668304668303</v>
      </c>
      <c r="G41" s="47">
        <f t="shared" si="56"/>
        <v>0.22945736434108527</v>
      </c>
      <c r="H41" s="47">
        <f t="shared" si="56"/>
        <v>0.21069692058346839</v>
      </c>
      <c r="I41" s="47">
        <f>+IFERROR(I38/I48,"nm")</f>
        <v>0.19405320813771518</v>
      </c>
      <c r="J41" s="47">
        <f t="shared" ref="J41:N41" si="57">+IFERROR(J38/J48,"nm")</f>
        <v>0.2111882046834338</v>
      </c>
      <c r="K41" s="47">
        <f t="shared" si="57"/>
        <v>0.22357091604879087</v>
      </c>
      <c r="L41" s="47">
        <f t="shared" si="57"/>
        <v>0.23546681495165125</v>
      </c>
      <c r="M41" s="47">
        <f t="shared" si="57"/>
        <v>0.24141024856752497</v>
      </c>
      <c r="N41" s="47">
        <f t="shared" si="57"/>
        <v>0.2489853823564544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9">
        <f>FORECAST(J1,B42:I42,B1:I1)</f>
        <v>6278.8928571428405</v>
      </c>
      <c r="K42" s="9">
        <f t="shared" ref="K42:N42" si="58">FORECAST(K1,C42:J42,C1:J1)</f>
        <v>6665.410714285681</v>
      </c>
      <c r="L42" s="9">
        <f t="shared" si="58"/>
        <v>7172.0561224489938</v>
      </c>
      <c r="M42" s="9">
        <f t="shared" si="58"/>
        <v>7823.4445153061533</v>
      </c>
      <c r="N42" s="9">
        <f t="shared" si="58"/>
        <v>8359.7710914723575</v>
      </c>
    </row>
    <row r="43" spans="1:14" x14ac:dyDescent="0.35">
      <c r="A43" s="46" t="s">
        <v>129</v>
      </c>
      <c r="B43" s="47" t="str">
        <f t="shared" ref="B43:H43" si="59">+IFERROR(B42/A42-1,"nm")</f>
        <v>nm</v>
      </c>
      <c r="C43" s="47">
        <f t="shared" si="59"/>
        <v>9.6621781242617555E-2</v>
      </c>
      <c r="D43" s="47">
        <f t="shared" si="59"/>
        <v>6.5273588970271357E-2</v>
      </c>
      <c r="E43" s="47">
        <f t="shared" si="59"/>
        <v>-0.11445904954499497</v>
      </c>
      <c r="F43" s="47">
        <f t="shared" si="59"/>
        <v>0.10755880337976698</v>
      </c>
      <c r="G43" s="47">
        <f t="shared" si="59"/>
        <v>-0.38639175257731961</v>
      </c>
      <c r="H43" s="47">
        <f t="shared" si="59"/>
        <v>1.32627688172043</v>
      </c>
      <c r="I43" s="47">
        <f>+IFERROR(I42/H42-1,"nm")</f>
        <v>-9.67788530983682E-3</v>
      </c>
      <c r="J43" s="47">
        <f t="shared" ref="J43:N43" si="60">+IFERROR(J42/I42-1,"nm")</f>
        <v>-8.4175487581265918E-2</v>
      </c>
      <c r="K43" s="47">
        <f t="shared" si="60"/>
        <v>6.155828199921265E-2</v>
      </c>
      <c r="L43" s="47">
        <f t="shared" si="60"/>
        <v>7.601113117867464E-2</v>
      </c>
      <c r="M43" s="47">
        <f t="shared" si="60"/>
        <v>9.0823103129139326E-2</v>
      </c>
      <c r="N43" s="47">
        <f t="shared" si="60"/>
        <v>6.8553764919903282E-2</v>
      </c>
    </row>
    <row r="44" spans="1:14" x14ac:dyDescent="0.35">
      <c r="A44" s="46" t="s">
        <v>131</v>
      </c>
      <c r="B44" s="47">
        <f t="shared" ref="B44:H44" si="61">+IFERROR(B42/B$21,"nm")</f>
        <v>0.30807860262008735</v>
      </c>
      <c r="C44" s="47">
        <f t="shared" si="61"/>
        <v>0.31441343809265782</v>
      </c>
      <c r="D44" s="47">
        <f t="shared" si="61"/>
        <v>0.32498685594111459</v>
      </c>
      <c r="E44" s="47">
        <f t="shared" si="61"/>
        <v>0.29478290138000673</v>
      </c>
      <c r="F44" s="47">
        <f t="shared" si="61"/>
        <v>0.30499308263111558</v>
      </c>
      <c r="G44" s="47">
        <f t="shared" si="61"/>
        <v>0.20546810273405136</v>
      </c>
      <c r="H44" s="47">
        <f t="shared" si="61"/>
        <v>0.40299202514698179</v>
      </c>
      <c r="I44" s="47">
        <f>+IFERROR(I42/I$21,"nm")</f>
        <v>0.37356290524709856</v>
      </c>
      <c r="J44" s="47">
        <f t="shared" ref="J44:N44" si="62">+IFERROR(J42/J$21,"nm")</f>
        <v>0.35123094350026307</v>
      </c>
      <c r="K44" s="47">
        <f t="shared" si="62"/>
        <v>0.36256902656156414</v>
      </c>
      <c r="L44" s="47">
        <f t="shared" si="62"/>
        <v>0.37615318284687094</v>
      </c>
      <c r="M44" s="47">
        <f t="shared" si="62"/>
        <v>0.3938315051887189</v>
      </c>
      <c r="N44" s="47">
        <f t="shared" si="62"/>
        <v>0.40738454295532317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9">
        <f>FORECAST(J1,B45:I45,B1:I1)</f>
        <v>83.285714285717404</v>
      </c>
      <c r="K45" s="9">
        <f t="shared" ref="K45:N45" si="63">FORECAST(K1,C45:J45,C1:J1)</f>
        <v>55.64285714286234</v>
      </c>
      <c r="L45" s="9">
        <f t="shared" si="63"/>
        <v>39.683673469393398</v>
      </c>
      <c r="M45" s="9">
        <f t="shared" si="63"/>
        <v>28.926020408165641</v>
      </c>
      <c r="N45" s="9">
        <f t="shared" si="63"/>
        <v>22.787718658899394</v>
      </c>
    </row>
    <row r="46" spans="1:14" x14ac:dyDescent="0.35">
      <c r="A46" s="46" t="s">
        <v>129</v>
      </c>
      <c r="B46" s="47" t="str">
        <f t="shared" ref="B46:H46" si="64">+IFERROR(B45/A45-1,"nm")</f>
        <v>nm</v>
      </c>
      <c r="C46" s="47">
        <f t="shared" si="64"/>
        <v>0.16346153846153855</v>
      </c>
      <c r="D46" s="47">
        <f t="shared" si="64"/>
        <v>-7.8512396694214837E-2</v>
      </c>
      <c r="E46" s="47">
        <f t="shared" si="64"/>
        <v>-0.12107623318385652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 t="shared" ref="J46:N46" si="65">+IFERROR(J45/I45-1,"nm")</f>
        <v>-0.42954990215262057</v>
      </c>
      <c r="K46" s="47">
        <f t="shared" si="65"/>
        <v>-0.33190394511145493</v>
      </c>
      <c r="L46" s="47">
        <f t="shared" si="65"/>
        <v>-0.2868145974692482</v>
      </c>
      <c r="M46" s="47">
        <f t="shared" si="65"/>
        <v>-0.27108511185399076</v>
      </c>
      <c r="N46" s="47">
        <f t="shared" si="65"/>
        <v>-0.212206921749023</v>
      </c>
    </row>
    <row r="47" spans="1:14" x14ac:dyDescent="0.35">
      <c r="A47" s="46" t="s">
        <v>133</v>
      </c>
      <c r="B47" s="47">
        <f t="shared" ref="B47:H47" si="66">+IFERROR(B45/B$21,"nm")</f>
        <v>1.5138282387190683E-2</v>
      </c>
      <c r="C47" s="47">
        <f t="shared" si="66"/>
        <v>1.6391221891086428E-2</v>
      </c>
      <c r="D47" s="47">
        <f t="shared" si="66"/>
        <v>1.4655625657202945E-2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4.658865929745612E-3</v>
      </c>
      <c r="K47" s="47">
        <f t="shared" si="67"/>
        <v>3.02672669609885E-3</v>
      </c>
      <c r="L47" s="47">
        <f t="shared" si="67"/>
        <v>2.0812915888716145E-3</v>
      </c>
      <c r="M47" s="47">
        <f t="shared" si="67"/>
        <v>1.4561333098457689E-3</v>
      </c>
      <c r="N47" s="47">
        <f t="shared" si="67"/>
        <v>1.1104806877212227E-3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9">
        <f>FORECAST(J1,B48:I48,B1:I1)</f>
        <v>658.85714285714494</v>
      </c>
      <c r="K48" s="9">
        <f t="shared" ref="K48:N48" si="68">FORECAST(K1,C48:J48,C1:J1)</f>
        <v>597.2857142857174</v>
      </c>
      <c r="L48" s="9">
        <f t="shared" si="68"/>
        <v>541.33673469387577</v>
      </c>
      <c r="M48" s="9">
        <f t="shared" si="68"/>
        <v>500.41836734693788</v>
      </c>
      <c r="N48" s="9">
        <f t="shared" si="68"/>
        <v>479.14759475218307</v>
      </c>
    </row>
    <row r="49" spans="1:14" x14ac:dyDescent="0.35">
      <c r="A49" s="46" t="s">
        <v>129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 t="shared" ref="J49:N49" si="70">+IFERROR(J48/I48-1,"nm")</f>
        <v>3.1075340934499041E-2</v>
      </c>
      <c r="K49" s="47">
        <f t="shared" si="70"/>
        <v>-9.3451864700778708E-2</v>
      </c>
      <c r="L49" s="47">
        <f t="shared" si="70"/>
        <v>-9.367205384905275E-2</v>
      </c>
      <c r="M49" s="47">
        <f t="shared" si="70"/>
        <v>-7.558764208026103E-2</v>
      </c>
      <c r="N49" s="47">
        <f t="shared" si="70"/>
        <v>-4.2505978962214752E-2</v>
      </c>
    </row>
    <row r="50" spans="1:14" x14ac:dyDescent="0.35">
      <c r="A50" s="46" t="s">
        <v>133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7">
        <f t="shared" ref="J50:N50" si="72">+IFERROR(J48/J$21,"nm")</f>
        <v>3.6855385365327661E-2</v>
      </c>
      <c r="K50" s="47">
        <f t="shared" si="72"/>
        <v>3.2489715831548589E-2</v>
      </c>
      <c r="L50" s="47">
        <f t="shared" si="72"/>
        <v>2.8391514549038818E-2</v>
      </c>
      <c r="M50" s="47">
        <f t="shared" si="72"/>
        <v>2.519101636763043E-2</v>
      </c>
      <c r="N50" s="47">
        <f t="shared" si="72"/>
        <v>2.3349601533393369E-2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F615-DD20-41C6-9B5E-E4A4FAE65C59}">
  <dimension ref="A1:I216"/>
  <sheetViews>
    <sheetView workbookViewId="0">
      <pane ySplit="1" topLeftCell="A161" activePane="bottomLeft" state="frozen"/>
      <selection pane="bottomLeft" activeCell="E136" sqref="E13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5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C17" s="50">
        <v>1697.9</v>
      </c>
      <c r="D17" s="50">
        <v>1657.8</v>
      </c>
      <c r="E17" s="50">
        <v>1623.8</v>
      </c>
      <c r="F17" s="50">
        <v>1579.7</v>
      </c>
      <c r="G17" s="50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C18" s="50">
        <v>1742.5</v>
      </c>
      <c r="D18" s="50">
        <v>1692</v>
      </c>
      <c r="E18" s="50">
        <v>1659.1</v>
      </c>
      <c r="F18" s="50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F32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5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>
        <v>0</v>
      </c>
      <c r="G42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>
        <v>0</v>
      </c>
      <c r="C47">
        <v>0</v>
      </c>
      <c r="D47" s="8">
        <v>3471</v>
      </c>
      <c r="E47" s="8">
        <v>3468</v>
      </c>
      <c r="F47">
        <v>0</v>
      </c>
      <c r="G47" s="8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5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5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1407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5">
      <c r="A81" s="2" t="s">
        <v>153</v>
      </c>
      <c r="B81">
        <v>-150</v>
      </c>
      <c r="C81">
        <v>150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2" t="s">
        <v>14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-695</v>
      </c>
      <c r="I82" s="3">
        <v>-758</v>
      </c>
    </row>
    <row r="83" spans="1:9" x14ac:dyDescent="0.35">
      <c r="A83" s="2" t="s">
        <v>154</v>
      </c>
      <c r="B83">
        <v>3</v>
      </c>
      <c r="C83">
        <v>10</v>
      </c>
      <c r="D83">
        <v>13</v>
      </c>
      <c r="E83">
        <v>3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2" t="s">
        <v>79</v>
      </c>
      <c r="B84">
        <v>0</v>
      </c>
      <c r="C84">
        <v>6</v>
      </c>
      <c r="D84">
        <v>-34</v>
      </c>
      <c r="E84">
        <v>-22</v>
      </c>
      <c r="F84">
        <v>5</v>
      </c>
      <c r="G84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279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>
        <v>0</v>
      </c>
      <c r="C87">
        <v>981</v>
      </c>
      <c r="D87" s="8">
        <v>1482</v>
      </c>
      <c r="E87">
        <v>0</v>
      </c>
      <c r="F87">
        <v>0</v>
      </c>
      <c r="G87">
        <v>0</v>
      </c>
      <c r="H87" s="3">
        <v>0</v>
      </c>
      <c r="I87" s="3">
        <v>0</v>
      </c>
    </row>
    <row r="88" spans="1:9" x14ac:dyDescent="0.35">
      <c r="A88" t="s">
        <v>155</v>
      </c>
      <c r="B88">
        <v>-7</v>
      </c>
      <c r="C88">
        <v>-106</v>
      </c>
      <c r="D88">
        <v>-44</v>
      </c>
      <c r="E88">
        <v>-6</v>
      </c>
      <c r="H88" s="3"/>
      <c r="I88" s="3"/>
    </row>
    <row r="89" spans="1:9" x14ac:dyDescent="0.35">
      <c r="A89" s="2" t="s">
        <v>83</v>
      </c>
      <c r="B89">
        <v>-63</v>
      </c>
      <c r="C89">
        <v>-67</v>
      </c>
      <c r="D89">
        <v>327</v>
      </c>
      <c r="E89">
        <v>13</v>
      </c>
      <c r="F89">
        <v>0</v>
      </c>
      <c r="G89" s="8">
        <v>6134</v>
      </c>
      <c r="H89" s="3">
        <v>-52</v>
      </c>
      <c r="I89" s="3">
        <v>15</v>
      </c>
    </row>
    <row r="90" spans="1:9" x14ac:dyDescent="0.35">
      <c r="A90" s="2" t="s">
        <v>84</v>
      </c>
      <c r="B90">
        <v>-19</v>
      </c>
      <c r="C90">
        <v>0</v>
      </c>
      <c r="D90">
        <v>0</v>
      </c>
      <c r="E90">
        <v>13</v>
      </c>
      <c r="F90">
        <v>-325</v>
      </c>
      <c r="G90">
        <v>49</v>
      </c>
      <c r="H90" s="3">
        <v>-197</v>
      </c>
      <c r="I90" s="3">
        <v>0</v>
      </c>
    </row>
    <row r="91" spans="1:9" x14ac:dyDescent="0.35">
      <c r="A91" s="2" t="s">
        <v>85</v>
      </c>
      <c r="B91">
        <v>514</v>
      </c>
      <c r="C91">
        <v>507</v>
      </c>
      <c r="D91">
        <v>0</v>
      </c>
      <c r="E91">
        <v>733</v>
      </c>
      <c r="F91">
        <v>700</v>
      </c>
      <c r="G91">
        <v>885</v>
      </c>
      <c r="H91" s="3">
        <v>1172</v>
      </c>
      <c r="I91" s="3">
        <v>1151</v>
      </c>
    </row>
    <row r="92" spans="1:9" x14ac:dyDescent="0.35">
      <c r="A92" s="2" t="s">
        <v>16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3">
        <v>-608</v>
      </c>
      <c r="I92" s="3">
        <v>-4014</v>
      </c>
    </row>
    <row r="93" spans="1:9" x14ac:dyDescent="0.35">
      <c r="A93" s="2" t="s">
        <v>86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-1638</v>
      </c>
      <c r="I93" s="3">
        <v>-1837</v>
      </c>
    </row>
    <row r="94" spans="1:9" x14ac:dyDescent="0.35">
      <c r="A94" s="2" t="s">
        <v>87</v>
      </c>
      <c r="B94" s="3"/>
      <c r="C94" s="3"/>
      <c r="D94" s="3"/>
      <c r="E94">
        <v>-84</v>
      </c>
      <c r="F94">
        <v>-50</v>
      </c>
      <c r="G94">
        <v>-58</v>
      </c>
      <c r="H94" s="3">
        <v>-136</v>
      </c>
      <c r="I94" s="3">
        <v>-151</v>
      </c>
    </row>
    <row r="95" spans="1:9" x14ac:dyDescent="0.35">
      <c r="A95" s="27" t="s">
        <v>88</v>
      </c>
      <c r="B95" s="26">
        <f t="shared" ref="B95:H95" si="14">+SUM(B87:B94)</f>
        <v>-3008</v>
      </c>
      <c r="C95" s="26">
        <f t="shared" si="14"/>
        <v>-2945</v>
      </c>
      <c r="D95" s="26">
        <f t="shared" si="14"/>
        <v>-2591</v>
      </c>
      <c r="E95" s="26">
        <f t="shared" si="14"/>
        <v>-4828</v>
      </c>
      <c r="F95" s="26">
        <f t="shared" si="14"/>
        <v>-5293</v>
      </c>
      <c r="G95" s="26">
        <f t="shared" si="14"/>
        <v>2491</v>
      </c>
      <c r="H95" s="26">
        <f t="shared" si="14"/>
        <v>-1459</v>
      </c>
      <c r="I95" s="26">
        <f>+SUM(I87:I94)</f>
        <v>-4836</v>
      </c>
    </row>
    <row r="96" spans="1:9" x14ac:dyDescent="0.35">
      <c r="A96" s="2" t="s">
        <v>89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3">
        <v>143</v>
      </c>
      <c r="I96" s="3">
        <v>-143</v>
      </c>
    </row>
    <row r="97" spans="1:9" x14ac:dyDescent="0.35">
      <c r="A97" s="27" t="s">
        <v>90</v>
      </c>
      <c r="B97" s="26">
        <f t="shared" ref="B97:H97" si="15">+B76+B85+B95+B96</f>
        <v>-1859</v>
      </c>
      <c r="C97" s="26">
        <f t="shared" si="15"/>
        <v>-685</v>
      </c>
      <c r="D97" s="26">
        <f t="shared" si="15"/>
        <v>227</v>
      </c>
      <c r="E97" s="26">
        <f t="shared" si="15"/>
        <v>451</v>
      </c>
      <c r="F97" s="26">
        <f t="shared" si="15"/>
        <v>217</v>
      </c>
      <c r="G97" s="26">
        <f t="shared" si="15"/>
        <v>3882</v>
      </c>
      <c r="H97" s="26">
        <f t="shared" si="15"/>
        <v>1541</v>
      </c>
      <c r="I97" s="26">
        <f>+I76+I85+I95+I96</f>
        <v>-1315</v>
      </c>
    </row>
    <row r="98" spans="1:9" x14ac:dyDescent="0.35">
      <c r="A98" t="s">
        <v>91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>
        <v>8348</v>
      </c>
      <c r="I98" s="3">
        <f>+H99</f>
        <v>9889</v>
      </c>
    </row>
    <row r="99" spans="1:9" ht="15" thickBot="1" x14ac:dyDescent="0.4">
      <c r="A99" s="6" t="s">
        <v>92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7">
        <f>+H97+H98</f>
        <v>9889</v>
      </c>
      <c r="I99" s="7">
        <f>+I97+I98</f>
        <v>8574</v>
      </c>
    </row>
    <row r="100" spans="1:9" s="12" customFormat="1" ht="15" thickTop="1" x14ac:dyDescent="0.35">
      <c r="A100" s="12" t="s">
        <v>19</v>
      </c>
      <c r="B100" s="13">
        <f t="shared" ref="B100:H100" si="16">+B99-B25</f>
        <v>0</v>
      </c>
      <c r="C100" s="13">
        <f t="shared" si="16"/>
        <v>0</v>
      </c>
      <c r="D100" s="13">
        <f t="shared" si="16"/>
        <v>0</v>
      </c>
      <c r="E100" s="13">
        <f t="shared" si="16"/>
        <v>0</v>
      </c>
      <c r="F100" s="13">
        <f t="shared" si="16"/>
        <v>0</v>
      </c>
      <c r="G100" s="13">
        <f t="shared" si="16"/>
        <v>0</v>
      </c>
      <c r="H100" s="13">
        <f t="shared" si="16"/>
        <v>0</v>
      </c>
      <c r="I100" s="13">
        <f>+I99-I25</f>
        <v>0</v>
      </c>
    </row>
    <row r="101" spans="1:9" x14ac:dyDescent="0.35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5">
      <c r="A103" s="11" t="s">
        <v>94</v>
      </c>
      <c r="B103">
        <v>53</v>
      </c>
      <c r="C103">
        <v>70</v>
      </c>
      <c r="D103">
        <v>98</v>
      </c>
      <c r="E103">
        <v>125</v>
      </c>
      <c r="F103">
        <v>153</v>
      </c>
      <c r="G103">
        <v>140</v>
      </c>
      <c r="H103" s="3">
        <v>293</v>
      </c>
      <c r="I103" s="3">
        <v>290</v>
      </c>
    </row>
    <row r="104" spans="1:9" x14ac:dyDescent="0.35">
      <c r="A104" s="11" t="s">
        <v>18</v>
      </c>
      <c r="B104" s="8">
        <v>1262</v>
      </c>
      <c r="C104">
        <v>748</v>
      </c>
      <c r="D104">
        <v>703</v>
      </c>
      <c r="E104">
        <v>529</v>
      </c>
      <c r="F104">
        <v>757</v>
      </c>
      <c r="G104" s="8">
        <v>1028</v>
      </c>
      <c r="H104" s="3">
        <v>1177</v>
      </c>
      <c r="I104" s="3">
        <v>1231</v>
      </c>
    </row>
    <row r="105" spans="1:9" x14ac:dyDescent="0.35">
      <c r="A105" s="11" t="s">
        <v>95</v>
      </c>
      <c r="B105">
        <v>206</v>
      </c>
      <c r="C105">
        <v>252</v>
      </c>
      <c r="D105">
        <v>266</v>
      </c>
      <c r="E105">
        <v>294</v>
      </c>
      <c r="F105">
        <v>160</v>
      </c>
      <c r="G105">
        <v>121</v>
      </c>
      <c r="H105" s="3">
        <v>179</v>
      </c>
      <c r="I105" s="3">
        <v>160</v>
      </c>
    </row>
    <row r="106" spans="1:9" x14ac:dyDescent="0.35">
      <c r="A106" s="11" t="s">
        <v>96</v>
      </c>
      <c r="B106">
        <v>240</v>
      </c>
      <c r="C106">
        <v>271</v>
      </c>
      <c r="D106">
        <v>300</v>
      </c>
      <c r="E106">
        <v>320</v>
      </c>
      <c r="F106">
        <v>347</v>
      </c>
      <c r="G106">
        <v>385</v>
      </c>
      <c r="H106" s="3">
        <v>438</v>
      </c>
      <c r="I106" s="3">
        <v>480</v>
      </c>
    </row>
    <row r="108" spans="1:9" x14ac:dyDescent="0.35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5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5">
      <c r="A110" s="2" t="s">
        <v>100</v>
      </c>
      <c r="B110" s="3">
        <f t="shared" ref="B110:H110" si="17">+SUM(B111:B113)</f>
        <v>13740</v>
      </c>
      <c r="C110" s="3">
        <f t="shared" si="17"/>
        <v>14764</v>
      </c>
      <c r="D110" s="3">
        <f t="shared" si="17"/>
        <v>15216</v>
      </c>
      <c r="E110" s="3">
        <f t="shared" si="17"/>
        <v>14855</v>
      </c>
      <c r="F110" s="3">
        <f t="shared" si="17"/>
        <v>15902</v>
      </c>
      <c r="G110" s="3">
        <f t="shared" si="17"/>
        <v>14484</v>
      </c>
      <c r="H110" s="3">
        <f t="shared" si="17"/>
        <v>17179</v>
      </c>
      <c r="I110" s="3">
        <f>+SUM(I111:I113)</f>
        <v>18353</v>
      </c>
    </row>
    <row r="111" spans="1:9" x14ac:dyDescent="0.35">
      <c r="A111" s="11" t="s">
        <v>113</v>
      </c>
      <c r="B111" s="8">
        <v>8506</v>
      </c>
      <c r="C111" s="8">
        <v>9299</v>
      </c>
      <c r="D111" s="8">
        <v>9684</v>
      </c>
      <c r="E111" s="8">
        <v>9322</v>
      </c>
      <c r="F111" s="8">
        <v>10045</v>
      </c>
      <c r="G111" s="8">
        <v>9329</v>
      </c>
      <c r="H111" s="8">
        <v>11644</v>
      </c>
      <c r="I111" s="8">
        <v>12228</v>
      </c>
    </row>
    <row r="112" spans="1:9" x14ac:dyDescent="0.35">
      <c r="A112" s="11" t="s">
        <v>114</v>
      </c>
      <c r="B112" s="8">
        <v>4410</v>
      </c>
      <c r="C112" s="8">
        <v>4746</v>
      </c>
      <c r="D112" s="8">
        <v>4886</v>
      </c>
      <c r="E112" s="8">
        <v>4938</v>
      </c>
      <c r="F112" s="8">
        <v>5260</v>
      </c>
      <c r="G112" s="8">
        <v>4639</v>
      </c>
      <c r="H112" s="8">
        <v>5028</v>
      </c>
      <c r="I112" s="8">
        <v>5492</v>
      </c>
    </row>
    <row r="113" spans="1:9" x14ac:dyDescent="0.35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5">
      <c r="A114" s="2" t="s">
        <v>101</v>
      </c>
      <c r="B114" s="3">
        <f t="shared" ref="B114:H114" si="18">+SUM(B115:B117)</f>
        <v>7126</v>
      </c>
      <c r="C114" s="3">
        <f t="shared" si="18"/>
        <v>7568</v>
      </c>
      <c r="D114" s="3">
        <f t="shared" si="18"/>
        <v>7970</v>
      </c>
      <c r="E114" s="3">
        <f t="shared" si="18"/>
        <v>9242</v>
      </c>
      <c r="F114" s="3">
        <f t="shared" si="18"/>
        <v>9812</v>
      </c>
      <c r="G114" s="3">
        <f t="shared" si="18"/>
        <v>9347</v>
      </c>
      <c r="H114" s="3">
        <f t="shared" si="18"/>
        <v>11456</v>
      </c>
      <c r="I114" s="3">
        <f>+SUM(I115:I117)</f>
        <v>12479</v>
      </c>
    </row>
    <row r="115" spans="1:9" x14ac:dyDescent="0.35">
      <c r="A115" s="11" t="s">
        <v>113</v>
      </c>
      <c r="B115" s="8">
        <v>4703</v>
      </c>
      <c r="C115" s="8">
        <v>5043</v>
      </c>
      <c r="D115" s="8">
        <v>5192</v>
      </c>
      <c r="E115" s="8">
        <v>5875</v>
      </c>
      <c r="F115" s="8">
        <v>6293</v>
      </c>
      <c r="G115" s="8">
        <v>5892</v>
      </c>
      <c r="H115" s="8">
        <v>6970</v>
      </c>
      <c r="I115" s="8">
        <v>7388</v>
      </c>
    </row>
    <row r="116" spans="1:9" x14ac:dyDescent="0.35">
      <c r="A116" s="11" t="s">
        <v>114</v>
      </c>
      <c r="B116" s="8">
        <v>2051</v>
      </c>
      <c r="C116" s="8">
        <v>2149</v>
      </c>
      <c r="D116" s="8">
        <v>2395</v>
      </c>
      <c r="E116" s="8">
        <v>2940</v>
      </c>
      <c r="F116" s="8">
        <v>3087</v>
      </c>
      <c r="G116" s="8">
        <v>3053</v>
      </c>
      <c r="H116" s="8">
        <v>3996</v>
      </c>
      <c r="I116" s="8">
        <v>4527</v>
      </c>
    </row>
    <row r="117" spans="1:9" x14ac:dyDescent="0.35">
      <c r="A117" s="11" t="s">
        <v>115</v>
      </c>
      <c r="B117" s="8">
        <v>372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5">
      <c r="A118" s="2" t="s">
        <v>102</v>
      </c>
      <c r="B118" s="3">
        <f t="shared" ref="B118:H118" si="19">+SUM(B119:B121)</f>
        <v>3067</v>
      </c>
      <c r="C118" s="3">
        <f t="shared" si="19"/>
        <v>3785</v>
      </c>
      <c r="D118" s="3">
        <f t="shared" si="19"/>
        <v>4237</v>
      </c>
      <c r="E118" s="3">
        <f t="shared" si="19"/>
        <v>5134</v>
      </c>
      <c r="F118" s="3">
        <f t="shared" si="19"/>
        <v>6208</v>
      </c>
      <c r="G118" s="3">
        <f t="shared" si="19"/>
        <v>6679</v>
      </c>
      <c r="H118" s="3">
        <f t="shared" si="19"/>
        <v>8290</v>
      </c>
      <c r="I118" s="3">
        <f>+SUM(I119:I121)</f>
        <v>7547</v>
      </c>
    </row>
    <row r="119" spans="1:9" x14ac:dyDescent="0.35">
      <c r="A119" s="11" t="s">
        <v>113</v>
      </c>
      <c r="B119" s="8">
        <v>2016</v>
      </c>
      <c r="C119" s="8">
        <v>2599</v>
      </c>
      <c r="D119" s="8">
        <v>2920</v>
      </c>
      <c r="E119" s="8">
        <v>3496</v>
      </c>
      <c r="F119" s="8">
        <v>4262</v>
      </c>
      <c r="G119" s="8">
        <v>4635</v>
      </c>
      <c r="H119" s="8">
        <v>5748</v>
      </c>
      <c r="I119" s="8">
        <v>5416</v>
      </c>
    </row>
    <row r="120" spans="1:9" x14ac:dyDescent="0.35">
      <c r="A120" s="11" t="s">
        <v>114</v>
      </c>
      <c r="B120">
        <v>925</v>
      </c>
      <c r="C120" s="8">
        <v>1055</v>
      </c>
      <c r="D120" s="8">
        <v>1188</v>
      </c>
      <c r="E120" s="8">
        <v>1508</v>
      </c>
      <c r="F120" s="8">
        <v>1808</v>
      </c>
      <c r="G120" s="8">
        <v>1896</v>
      </c>
      <c r="H120" s="8">
        <v>2347</v>
      </c>
      <c r="I120" s="8">
        <v>1938</v>
      </c>
    </row>
    <row r="121" spans="1:9" x14ac:dyDescent="0.35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5">
      <c r="A122" s="2" t="s">
        <v>106</v>
      </c>
      <c r="B122" s="3">
        <f t="shared" ref="B122:H122" si="20">+SUM(B123:B125)</f>
        <v>4653</v>
      </c>
      <c r="C122" s="3">
        <f t="shared" si="20"/>
        <v>4317</v>
      </c>
      <c r="D122" s="3">
        <f t="shared" si="20"/>
        <v>4737</v>
      </c>
      <c r="E122" s="3">
        <f t="shared" si="20"/>
        <v>5166</v>
      </c>
      <c r="F122" s="3">
        <f t="shared" si="20"/>
        <v>5254</v>
      </c>
      <c r="G122" s="3">
        <f t="shared" si="20"/>
        <v>5028</v>
      </c>
      <c r="H122" s="3">
        <f t="shared" si="20"/>
        <v>5343</v>
      </c>
      <c r="I122" s="3">
        <f>+SUM(I123:I125)</f>
        <v>5955</v>
      </c>
    </row>
    <row r="123" spans="1:9" x14ac:dyDescent="0.35">
      <c r="A123" s="11" t="s">
        <v>113</v>
      </c>
      <c r="B123">
        <v>3093</v>
      </c>
      <c r="C123" s="8">
        <v>2930</v>
      </c>
      <c r="D123" s="8">
        <v>3285</v>
      </c>
      <c r="E123" s="8">
        <v>3575</v>
      </c>
      <c r="F123" s="8">
        <v>3622</v>
      </c>
      <c r="G123" s="8">
        <v>3449</v>
      </c>
      <c r="H123" s="8">
        <v>3659</v>
      </c>
      <c r="I123" s="8">
        <v>4111</v>
      </c>
    </row>
    <row r="124" spans="1:9" x14ac:dyDescent="0.35">
      <c r="A124" s="11" t="s">
        <v>114</v>
      </c>
      <c r="B124">
        <v>1250</v>
      </c>
      <c r="C124" s="8">
        <v>1117</v>
      </c>
      <c r="D124" s="8">
        <v>1185</v>
      </c>
      <c r="E124" s="8">
        <v>1347</v>
      </c>
      <c r="F124" s="8">
        <v>1395</v>
      </c>
      <c r="G124" s="8">
        <v>1365</v>
      </c>
      <c r="H124" s="8">
        <v>1494</v>
      </c>
      <c r="I124" s="8">
        <v>1610</v>
      </c>
    </row>
    <row r="125" spans="1:9" x14ac:dyDescent="0.35">
      <c r="A125" s="11" t="s">
        <v>115</v>
      </c>
      <c r="B125">
        <v>310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5">
      <c r="A126" s="2" t="s">
        <v>107</v>
      </c>
      <c r="B126">
        <v>115</v>
      </c>
      <c r="C126">
        <v>73</v>
      </c>
      <c r="D126">
        <v>73</v>
      </c>
      <c r="E126">
        <v>88</v>
      </c>
      <c r="F126">
        <v>42</v>
      </c>
      <c r="G126">
        <v>30</v>
      </c>
      <c r="H126" s="3">
        <v>25</v>
      </c>
      <c r="I126" s="3">
        <v>102</v>
      </c>
    </row>
    <row r="127" spans="1:9" x14ac:dyDescent="0.35">
      <c r="A127" s="4" t="s">
        <v>103</v>
      </c>
      <c r="B127" s="5">
        <f t="shared" ref="B127:I127" si="21">+B110+B114+B118+B122+B126</f>
        <v>28701</v>
      </c>
      <c r="C127" s="5">
        <f t="shared" si="21"/>
        <v>30507</v>
      </c>
      <c r="D127" s="5">
        <f t="shared" si="21"/>
        <v>32233</v>
      </c>
      <c r="E127" s="5">
        <f t="shared" si="21"/>
        <v>34485</v>
      </c>
      <c r="F127" s="5">
        <f t="shared" si="21"/>
        <v>37218</v>
      </c>
      <c r="G127" s="5">
        <f t="shared" si="21"/>
        <v>35568</v>
      </c>
      <c r="H127" s="5">
        <f t="shared" si="21"/>
        <v>42293</v>
      </c>
      <c r="I127" s="5">
        <f t="shared" si="21"/>
        <v>44436</v>
      </c>
    </row>
    <row r="128" spans="1:9" x14ac:dyDescent="0.35">
      <c r="A128" s="2" t="s">
        <v>104</v>
      </c>
      <c r="B128" s="8">
        <v>1982</v>
      </c>
      <c r="C128" s="8">
        <v>1955</v>
      </c>
      <c r="D128" s="8">
        <v>2042</v>
      </c>
      <c r="E128" s="8">
        <v>1886</v>
      </c>
      <c r="F128" s="8">
        <v>1906</v>
      </c>
      <c r="G128" s="8">
        <v>1846</v>
      </c>
      <c r="H128" s="3">
        <f>+SUM(H129:H132)</f>
        <v>2205</v>
      </c>
      <c r="I128" s="3">
        <f>+SUM(I129:I132)</f>
        <v>2346</v>
      </c>
    </row>
    <row r="129" spans="1:9" x14ac:dyDescent="0.35">
      <c r="A129" s="11" t="s">
        <v>113</v>
      </c>
      <c r="B129" s="8"/>
      <c r="C129" s="8"/>
      <c r="D129" s="8"/>
      <c r="E129" s="3"/>
      <c r="F129" s="8">
        <v>1658</v>
      </c>
      <c r="G129" s="8">
        <v>1642</v>
      </c>
      <c r="H129" s="3">
        <v>1986</v>
      </c>
      <c r="I129" s="3">
        <v>2094</v>
      </c>
    </row>
    <row r="130" spans="1:9" x14ac:dyDescent="0.35">
      <c r="A130" s="11" t="s">
        <v>114</v>
      </c>
      <c r="B130" s="8"/>
      <c r="C130" s="8"/>
      <c r="D130" s="8"/>
      <c r="E130" s="3"/>
      <c r="F130">
        <v>118</v>
      </c>
      <c r="G130">
        <v>89</v>
      </c>
      <c r="H130" s="3">
        <v>104</v>
      </c>
      <c r="I130" s="3">
        <v>103</v>
      </c>
    </row>
    <row r="131" spans="1:9" x14ac:dyDescent="0.35">
      <c r="A131" s="11" t="s">
        <v>115</v>
      </c>
      <c r="B131" s="8"/>
      <c r="C131" s="8"/>
      <c r="D131" s="8"/>
      <c r="E131" s="3"/>
      <c r="F131">
        <v>24</v>
      </c>
      <c r="G131">
        <v>25</v>
      </c>
      <c r="H131" s="3">
        <v>29</v>
      </c>
      <c r="I131" s="3">
        <v>26</v>
      </c>
    </row>
    <row r="132" spans="1:9" x14ac:dyDescent="0.35">
      <c r="A132" s="11" t="s">
        <v>121</v>
      </c>
      <c r="B132" s="8"/>
      <c r="C132" s="8"/>
      <c r="D132" s="8"/>
      <c r="E132" s="3"/>
      <c r="F132">
        <v>106</v>
      </c>
      <c r="G132">
        <v>90</v>
      </c>
      <c r="H132" s="3">
        <v>86</v>
      </c>
      <c r="I132" s="3">
        <v>123</v>
      </c>
    </row>
    <row r="133" spans="1:9" x14ac:dyDescent="0.35">
      <c r="A133" s="2" t="s">
        <v>108</v>
      </c>
      <c r="B133">
        <v>-82</v>
      </c>
      <c r="C133">
        <v>-86</v>
      </c>
      <c r="D133">
        <v>75</v>
      </c>
      <c r="E133">
        <v>26</v>
      </c>
      <c r="F133">
        <v>-7</v>
      </c>
      <c r="G133">
        <v>-11</v>
      </c>
      <c r="H133" s="3">
        <v>40</v>
      </c>
      <c r="I133" s="3">
        <v>-72</v>
      </c>
    </row>
    <row r="134" spans="1:9" ht="15" thickBot="1" x14ac:dyDescent="0.4">
      <c r="A134" s="6" t="s">
        <v>105</v>
      </c>
      <c r="B134" s="7">
        <f t="shared" ref="B134:H134" si="22">+B127+B128+B133</f>
        <v>30601</v>
      </c>
      <c r="C134" s="7">
        <f t="shared" si="22"/>
        <v>32376</v>
      </c>
      <c r="D134" s="7">
        <f t="shared" si="22"/>
        <v>34350</v>
      </c>
      <c r="E134" s="7">
        <f t="shared" si="22"/>
        <v>36397</v>
      </c>
      <c r="F134" s="7">
        <f t="shared" si="22"/>
        <v>39117</v>
      </c>
      <c r="G134" s="7">
        <f t="shared" si="22"/>
        <v>37403</v>
      </c>
      <c r="H134" s="7">
        <f t="shared" si="22"/>
        <v>44538</v>
      </c>
      <c r="I134" s="7">
        <f>+I127+I128+I133</f>
        <v>46710</v>
      </c>
    </row>
    <row r="135" spans="1:9" s="12" customFormat="1" ht="15" thickTop="1" x14ac:dyDescent="0.35">
      <c r="A135" s="12" t="s">
        <v>111</v>
      </c>
      <c r="B135" s="13">
        <f>+I134-I2</f>
        <v>0</v>
      </c>
      <c r="C135" s="13">
        <f t="shared" ref="C135:G135" si="23">+C134-C2</f>
        <v>0</v>
      </c>
      <c r="D135" s="13">
        <f t="shared" si="23"/>
        <v>0</v>
      </c>
      <c r="E135" s="13">
        <f t="shared" si="23"/>
        <v>0</v>
      </c>
      <c r="F135" s="13">
        <f t="shared" si="23"/>
        <v>0</v>
      </c>
      <c r="G135" s="13">
        <f t="shared" si="23"/>
        <v>0</v>
      </c>
      <c r="H135" s="13">
        <f>+H134-H2</f>
        <v>0</v>
      </c>
    </row>
    <row r="136" spans="1:9" x14ac:dyDescent="0.35">
      <c r="A136" s="1" t="s">
        <v>110</v>
      </c>
    </row>
    <row r="137" spans="1:9" x14ac:dyDescent="0.35">
      <c r="A137" s="2" t="s">
        <v>100</v>
      </c>
      <c r="B137" s="8">
        <v>3645</v>
      </c>
      <c r="C137" s="8">
        <v>3763</v>
      </c>
      <c r="D137" s="8">
        <v>3875</v>
      </c>
      <c r="E137" s="8">
        <v>3600</v>
      </c>
      <c r="F137" s="8">
        <v>3925</v>
      </c>
      <c r="G137" s="8">
        <v>2899</v>
      </c>
      <c r="H137" s="3">
        <v>5089</v>
      </c>
      <c r="I137" s="3">
        <v>5114</v>
      </c>
    </row>
    <row r="138" spans="1:9" x14ac:dyDescent="0.35">
      <c r="A138" s="2" t="s">
        <v>101</v>
      </c>
      <c r="B138" s="8">
        <v>1524</v>
      </c>
      <c r="C138" s="8">
        <v>1787</v>
      </c>
      <c r="D138" s="8">
        <v>1507</v>
      </c>
      <c r="E138" s="8">
        <v>1587</v>
      </c>
      <c r="F138" s="8">
        <v>1995</v>
      </c>
      <c r="G138" s="8">
        <v>1541</v>
      </c>
      <c r="H138" s="3">
        <v>2435</v>
      </c>
      <c r="I138" s="3">
        <v>3293</v>
      </c>
    </row>
    <row r="139" spans="1:9" x14ac:dyDescent="0.35">
      <c r="A139" s="2" t="s">
        <v>102</v>
      </c>
      <c r="B139">
        <v>993</v>
      </c>
      <c r="C139" s="8">
        <v>1372</v>
      </c>
      <c r="D139" s="8">
        <v>1507</v>
      </c>
      <c r="E139" s="8">
        <v>1807</v>
      </c>
      <c r="F139" s="8">
        <v>2376</v>
      </c>
      <c r="G139" s="8">
        <v>2490</v>
      </c>
      <c r="H139" s="3">
        <v>3243</v>
      </c>
      <c r="I139" s="3">
        <v>2365</v>
      </c>
    </row>
    <row r="140" spans="1:9" x14ac:dyDescent="0.35">
      <c r="A140" s="2" t="s">
        <v>106</v>
      </c>
      <c r="B140" s="3">
        <v>918</v>
      </c>
      <c r="C140" s="8">
        <v>1002</v>
      </c>
      <c r="D140">
        <v>980</v>
      </c>
      <c r="E140" s="8">
        <v>1189</v>
      </c>
      <c r="F140" s="8">
        <v>1323</v>
      </c>
      <c r="G140" s="8">
        <v>1184</v>
      </c>
      <c r="H140" s="3">
        <v>1530</v>
      </c>
      <c r="I140" s="3">
        <v>1896</v>
      </c>
    </row>
    <row r="141" spans="1:9" x14ac:dyDescent="0.35">
      <c r="A141" s="2" t="s">
        <v>107</v>
      </c>
      <c r="B141" s="3">
        <v>-2263</v>
      </c>
      <c r="C141">
        <v>-2596</v>
      </c>
      <c r="D141">
        <v>-2677</v>
      </c>
      <c r="E141">
        <v>-2658</v>
      </c>
      <c r="F141">
        <v>-3262</v>
      </c>
      <c r="G141">
        <v>-3468</v>
      </c>
      <c r="H141" s="3">
        <v>-3656</v>
      </c>
      <c r="I141" s="3">
        <v>-4262</v>
      </c>
    </row>
    <row r="142" spans="1:9" x14ac:dyDescent="0.35">
      <c r="A142" s="4" t="s">
        <v>103</v>
      </c>
      <c r="B142" s="5">
        <f t="shared" ref="B142:I142" si="24">+SUM(B137:B141)</f>
        <v>4817</v>
      </c>
      <c r="C142" s="5">
        <f t="shared" si="24"/>
        <v>5328</v>
      </c>
      <c r="D142" s="5">
        <f t="shared" si="24"/>
        <v>5192</v>
      </c>
      <c r="E142" s="5">
        <f t="shared" si="24"/>
        <v>5525</v>
      </c>
      <c r="F142" s="5">
        <f t="shared" si="24"/>
        <v>6357</v>
      </c>
      <c r="G142" s="5">
        <f t="shared" si="24"/>
        <v>4646</v>
      </c>
      <c r="H142" s="5">
        <f t="shared" si="24"/>
        <v>8641</v>
      </c>
      <c r="I142" s="5">
        <f t="shared" si="24"/>
        <v>8406</v>
      </c>
    </row>
    <row r="143" spans="1:9" x14ac:dyDescent="0.35">
      <c r="A143" s="2" t="s">
        <v>104</v>
      </c>
      <c r="B143">
        <v>517</v>
      </c>
      <c r="C143">
        <v>487</v>
      </c>
      <c r="D143">
        <v>477</v>
      </c>
      <c r="E143">
        <v>310</v>
      </c>
      <c r="F143">
        <v>303</v>
      </c>
      <c r="G143">
        <v>297</v>
      </c>
      <c r="H143" s="3">
        <v>543</v>
      </c>
      <c r="I143" s="3">
        <v>669</v>
      </c>
    </row>
    <row r="144" spans="1:9" x14ac:dyDescent="0.35">
      <c r="A144" s="2" t="s">
        <v>108</v>
      </c>
      <c r="B144" s="3">
        <v>-1101</v>
      </c>
      <c r="C144" s="3">
        <v>-1173</v>
      </c>
      <c r="D144" s="3">
        <v>-724</v>
      </c>
      <c r="E144" s="8">
        <v>-1456</v>
      </c>
      <c r="F144" s="8">
        <v>-1810</v>
      </c>
      <c r="G144" s="8">
        <v>-1967</v>
      </c>
      <c r="H144" s="3">
        <v>-2261</v>
      </c>
      <c r="I144" s="3">
        <v>-2219</v>
      </c>
    </row>
    <row r="145" spans="1:9" ht="15" thickBot="1" x14ac:dyDescent="0.4">
      <c r="A145" s="6" t="s">
        <v>112</v>
      </c>
      <c r="B145" s="7">
        <f t="shared" ref="B145" si="25">+SUM(B142:B144)</f>
        <v>4233</v>
      </c>
      <c r="C145" s="7">
        <f t="shared" ref="C145:H145" si="26">+SUM(C142:C144)</f>
        <v>4642</v>
      </c>
      <c r="D145" s="7">
        <f t="shared" si="26"/>
        <v>4945</v>
      </c>
      <c r="E145" s="7">
        <f t="shared" si="26"/>
        <v>4379</v>
      </c>
      <c r="F145" s="7">
        <f t="shared" si="26"/>
        <v>4850</v>
      </c>
      <c r="G145" s="7">
        <f t="shared" si="26"/>
        <v>2976</v>
      </c>
      <c r="H145" s="7">
        <f t="shared" si="26"/>
        <v>6923</v>
      </c>
      <c r="I145" s="7">
        <f>+SUM(I142:I144)</f>
        <v>6856</v>
      </c>
    </row>
    <row r="146" spans="1:9" s="12" customFormat="1" ht="15" thickTop="1" x14ac:dyDescent="0.35">
      <c r="A146" s="12" t="s">
        <v>111</v>
      </c>
      <c r="B146" s="13">
        <f t="shared" ref="B146:H146" si="27">+B145-B10-B8</f>
        <v>0</v>
      </c>
      <c r="C146" s="13">
        <f t="shared" si="27"/>
        <v>0</v>
      </c>
      <c r="D146" s="13">
        <f t="shared" si="27"/>
        <v>0</v>
      </c>
      <c r="E146" s="13">
        <f t="shared" si="27"/>
        <v>0</v>
      </c>
      <c r="F146" s="13">
        <f t="shared" si="27"/>
        <v>0</v>
      </c>
      <c r="G146" s="13">
        <f t="shared" si="27"/>
        <v>0</v>
      </c>
      <c r="H146" s="13">
        <f t="shared" si="27"/>
        <v>0</v>
      </c>
      <c r="I146" s="13">
        <f>+I145-I10-I8</f>
        <v>0</v>
      </c>
    </row>
    <row r="147" spans="1:9" x14ac:dyDescent="0.35">
      <c r="A147" s="1" t="s">
        <v>117</v>
      </c>
    </row>
    <row r="148" spans="1:9" x14ac:dyDescent="0.35">
      <c r="A148" s="2" t="s">
        <v>100</v>
      </c>
      <c r="B148">
        <v>632</v>
      </c>
      <c r="C148">
        <v>742</v>
      </c>
      <c r="D148">
        <v>819</v>
      </c>
      <c r="E148">
        <v>848</v>
      </c>
      <c r="F148">
        <v>814</v>
      </c>
      <c r="G148">
        <v>645</v>
      </c>
      <c r="H148" s="3">
        <v>617</v>
      </c>
      <c r="I148" s="3">
        <v>639</v>
      </c>
    </row>
    <row r="149" spans="1:9" x14ac:dyDescent="0.35">
      <c r="A149" t="s">
        <v>156</v>
      </c>
      <c r="B149">
        <v>451</v>
      </c>
      <c r="C149">
        <v>589</v>
      </c>
      <c r="D149">
        <v>658</v>
      </c>
      <c r="G149" s="3"/>
      <c r="H149" s="3"/>
      <c r="I149" s="3"/>
    </row>
    <row r="150" spans="1:9" x14ac:dyDescent="0.35">
      <c r="A150" s="2" t="s">
        <v>101</v>
      </c>
      <c r="B150">
        <v>47</v>
      </c>
      <c r="C150">
        <v>50</v>
      </c>
      <c r="D150">
        <v>48</v>
      </c>
      <c r="E150">
        <v>849</v>
      </c>
      <c r="F150">
        <v>929</v>
      </c>
      <c r="G150">
        <v>885</v>
      </c>
      <c r="H150" s="3">
        <v>982</v>
      </c>
      <c r="I150" s="3">
        <v>920</v>
      </c>
    </row>
    <row r="151" spans="1:9" x14ac:dyDescent="0.35">
      <c r="A151" s="2" t="s">
        <v>102</v>
      </c>
      <c r="B151">
        <v>254</v>
      </c>
      <c r="C151">
        <v>234</v>
      </c>
      <c r="D151">
        <v>225</v>
      </c>
      <c r="E151">
        <v>256</v>
      </c>
      <c r="F151">
        <v>237</v>
      </c>
      <c r="G151">
        <v>214</v>
      </c>
      <c r="H151" s="3">
        <v>288</v>
      </c>
      <c r="I151" s="3">
        <v>303</v>
      </c>
    </row>
    <row r="152" spans="1:9" x14ac:dyDescent="0.35">
      <c r="A152" t="s">
        <v>157</v>
      </c>
      <c r="B152">
        <v>205</v>
      </c>
      <c r="C152">
        <v>223</v>
      </c>
      <c r="D152">
        <v>223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t="s">
        <v>158</v>
      </c>
      <c r="B153">
        <v>103</v>
      </c>
      <c r="C153">
        <v>109</v>
      </c>
      <c r="D153">
        <v>120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2" t="s">
        <v>118</v>
      </c>
      <c r="B154">
        <v>0</v>
      </c>
      <c r="C154">
        <v>0</v>
      </c>
      <c r="D154">
        <v>0</v>
      </c>
      <c r="E154">
        <v>339</v>
      </c>
      <c r="F154">
        <v>326</v>
      </c>
      <c r="G154">
        <v>296</v>
      </c>
      <c r="H154" s="3">
        <v>304</v>
      </c>
      <c r="I154" s="3">
        <v>274</v>
      </c>
    </row>
    <row r="155" spans="1:9" x14ac:dyDescent="0.35">
      <c r="A155" s="2" t="s">
        <v>107</v>
      </c>
      <c r="B155">
        <v>484</v>
      </c>
      <c r="C155">
        <v>511</v>
      </c>
      <c r="D155">
        <v>533</v>
      </c>
      <c r="E155">
        <v>597</v>
      </c>
      <c r="F155">
        <v>665</v>
      </c>
      <c r="G155">
        <v>830</v>
      </c>
      <c r="H155" s="3">
        <v>780</v>
      </c>
      <c r="I155" s="3">
        <v>789</v>
      </c>
    </row>
    <row r="156" spans="1:9" x14ac:dyDescent="0.35">
      <c r="A156" s="4" t="s">
        <v>119</v>
      </c>
      <c r="B156" s="5">
        <f t="shared" ref="B156:I156" si="28">+SUM(B148:B155)</f>
        <v>2176</v>
      </c>
      <c r="C156" s="5">
        <f t="shared" si="28"/>
        <v>2458</v>
      </c>
      <c r="D156" s="5">
        <f t="shared" si="28"/>
        <v>2626</v>
      </c>
      <c r="E156" s="5">
        <f t="shared" si="28"/>
        <v>2889</v>
      </c>
      <c r="F156" s="5">
        <f t="shared" si="28"/>
        <v>2971</v>
      </c>
      <c r="G156" s="5">
        <f t="shared" si="28"/>
        <v>2870</v>
      </c>
      <c r="H156" s="5">
        <f t="shared" si="28"/>
        <v>2971</v>
      </c>
      <c r="I156" s="5">
        <f t="shared" si="28"/>
        <v>2925</v>
      </c>
    </row>
    <row r="157" spans="1:9" x14ac:dyDescent="0.35">
      <c r="A157" s="2" t="s">
        <v>104</v>
      </c>
      <c r="B157">
        <v>122</v>
      </c>
      <c r="C157">
        <v>125</v>
      </c>
      <c r="D157">
        <v>125</v>
      </c>
      <c r="E157">
        <v>115</v>
      </c>
      <c r="F157">
        <v>100</v>
      </c>
      <c r="G157">
        <v>80</v>
      </c>
      <c r="H157" s="3">
        <v>63</v>
      </c>
      <c r="I157" s="3">
        <v>49</v>
      </c>
    </row>
    <row r="158" spans="1:9" x14ac:dyDescent="0.35">
      <c r="A158" s="2" t="s">
        <v>108</v>
      </c>
      <c r="B158">
        <v>713</v>
      </c>
      <c r="C158">
        <v>937</v>
      </c>
      <c r="D158" s="8">
        <v>1238</v>
      </c>
      <c r="E158" s="8">
        <v>1450</v>
      </c>
      <c r="F158" s="8">
        <v>1673</v>
      </c>
      <c r="G158" s="8">
        <v>1916</v>
      </c>
      <c r="H158" s="3">
        <v>1870</v>
      </c>
      <c r="I158" s="3">
        <v>1817</v>
      </c>
    </row>
    <row r="159" spans="1:9" ht="15" thickBot="1" x14ac:dyDescent="0.4">
      <c r="A159" s="6" t="s">
        <v>120</v>
      </c>
      <c r="B159" s="7">
        <f t="shared" ref="B159:H159" si="29">+SUM(B156:B158)</f>
        <v>3011</v>
      </c>
      <c r="C159" s="7">
        <f t="shared" si="29"/>
        <v>3520</v>
      </c>
      <c r="D159" s="7">
        <f t="shared" si="29"/>
        <v>3989</v>
      </c>
      <c r="E159" s="7">
        <f t="shared" si="29"/>
        <v>4454</v>
      </c>
      <c r="F159" s="7">
        <f t="shared" si="29"/>
        <v>4744</v>
      </c>
      <c r="G159" s="7">
        <f t="shared" si="29"/>
        <v>4866</v>
      </c>
      <c r="H159" s="7">
        <f t="shared" si="29"/>
        <v>4904</v>
      </c>
      <c r="I159" s="7">
        <f>+SUM(I156:I158)</f>
        <v>4791</v>
      </c>
    </row>
    <row r="160" spans="1:9" ht="15" thickTop="1" x14ac:dyDescent="0.35">
      <c r="A160" s="12" t="s">
        <v>111</v>
      </c>
      <c r="B160" s="13">
        <f t="shared" ref="B160:H160" si="30">+B159-B31</f>
        <v>0</v>
      </c>
      <c r="C160" s="13">
        <f t="shared" si="30"/>
        <v>0</v>
      </c>
      <c r="D160" s="13">
        <f t="shared" si="30"/>
        <v>0</v>
      </c>
      <c r="E160" s="13">
        <f t="shared" si="30"/>
        <v>0</v>
      </c>
      <c r="F160" s="13">
        <f t="shared" si="30"/>
        <v>0</v>
      </c>
      <c r="G160" s="13">
        <f t="shared" si="30"/>
        <v>0</v>
      </c>
      <c r="H160" s="13">
        <f t="shared" si="30"/>
        <v>0</v>
      </c>
      <c r="I160" s="13">
        <f>+I159-I31</f>
        <v>0</v>
      </c>
    </row>
    <row r="161" spans="1:9" x14ac:dyDescent="0.35">
      <c r="A161" s="1" t="s">
        <v>122</v>
      </c>
    </row>
    <row r="162" spans="1:9" x14ac:dyDescent="0.35">
      <c r="A162" s="2" t="s">
        <v>100</v>
      </c>
      <c r="B162">
        <v>208</v>
      </c>
      <c r="C162">
        <v>242</v>
      </c>
      <c r="D162">
        <v>223</v>
      </c>
      <c r="E162">
        <v>196</v>
      </c>
      <c r="F162">
        <v>117</v>
      </c>
      <c r="G162">
        <v>110</v>
      </c>
      <c r="H162" s="3">
        <v>98</v>
      </c>
      <c r="I162" s="3">
        <v>146</v>
      </c>
    </row>
    <row r="163" spans="1:9" x14ac:dyDescent="0.35">
      <c r="A163" t="s">
        <v>156</v>
      </c>
      <c r="B163">
        <v>216</v>
      </c>
      <c r="C163">
        <v>215</v>
      </c>
      <c r="D163">
        <v>162</v>
      </c>
      <c r="G163" s="3"/>
      <c r="H163" s="3"/>
      <c r="I163" s="3"/>
    </row>
    <row r="164" spans="1:9" x14ac:dyDescent="0.35">
      <c r="A164" s="2" t="s">
        <v>101</v>
      </c>
      <c r="B164">
        <v>20</v>
      </c>
      <c r="C164">
        <v>17</v>
      </c>
      <c r="D164">
        <v>173</v>
      </c>
      <c r="E164">
        <v>240</v>
      </c>
      <c r="F164">
        <v>233</v>
      </c>
      <c r="G164">
        <v>139</v>
      </c>
      <c r="H164" s="3">
        <v>153</v>
      </c>
      <c r="I164" s="3">
        <v>197</v>
      </c>
    </row>
    <row r="165" spans="1:9" x14ac:dyDescent="0.35">
      <c r="A165" s="2" t="s">
        <v>102</v>
      </c>
      <c r="B165">
        <v>69</v>
      </c>
      <c r="C165">
        <v>44</v>
      </c>
      <c r="D165">
        <v>51</v>
      </c>
      <c r="E165">
        <v>76</v>
      </c>
      <c r="F165">
        <v>49</v>
      </c>
      <c r="G165">
        <v>28</v>
      </c>
      <c r="H165" s="3">
        <v>94</v>
      </c>
      <c r="I165" s="3">
        <v>78</v>
      </c>
    </row>
    <row r="166" spans="1:9" x14ac:dyDescent="0.35">
      <c r="A166" t="s">
        <v>157</v>
      </c>
      <c r="B166">
        <v>15</v>
      </c>
      <c r="C166">
        <v>13</v>
      </c>
      <c r="D166">
        <v>21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35">
      <c r="A167" t="s">
        <v>158</v>
      </c>
      <c r="B167">
        <v>37</v>
      </c>
      <c r="C167">
        <v>51</v>
      </c>
      <c r="D167">
        <v>39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2" t="s">
        <v>118</v>
      </c>
      <c r="B168">
        <v>0</v>
      </c>
      <c r="C168">
        <v>0</v>
      </c>
      <c r="D168">
        <v>59</v>
      </c>
      <c r="E168">
        <v>49</v>
      </c>
      <c r="F168">
        <v>47</v>
      </c>
      <c r="G168">
        <v>41</v>
      </c>
      <c r="H168" s="3">
        <v>54</v>
      </c>
      <c r="I168" s="3">
        <v>56</v>
      </c>
    </row>
    <row r="169" spans="1:9" x14ac:dyDescent="0.35">
      <c r="A169" s="2" t="s">
        <v>107</v>
      </c>
      <c r="B169">
        <v>225</v>
      </c>
      <c r="C169">
        <v>258</v>
      </c>
      <c r="D169">
        <v>278</v>
      </c>
      <c r="E169">
        <v>286</v>
      </c>
      <c r="F169">
        <v>278</v>
      </c>
      <c r="G169">
        <v>438</v>
      </c>
      <c r="H169" s="3">
        <v>278</v>
      </c>
      <c r="I169" s="3">
        <v>222</v>
      </c>
    </row>
    <row r="170" spans="1:9" x14ac:dyDescent="0.35">
      <c r="A170" s="4" t="s">
        <v>119</v>
      </c>
      <c r="B170" s="5">
        <f t="shared" ref="B170:I170" si="31">+SUM(B162:B169)</f>
        <v>790</v>
      </c>
      <c r="C170" s="5">
        <f t="shared" si="31"/>
        <v>840</v>
      </c>
      <c r="D170" s="5">
        <f t="shared" si="31"/>
        <v>1006</v>
      </c>
      <c r="E170" s="5">
        <f t="shared" si="31"/>
        <v>847</v>
      </c>
      <c r="F170" s="5">
        <f t="shared" si="31"/>
        <v>724</v>
      </c>
      <c r="G170" s="5">
        <f t="shared" si="31"/>
        <v>756</v>
      </c>
      <c r="H170" s="5">
        <f t="shared" si="31"/>
        <v>677</v>
      </c>
      <c r="I170" s="5">
        <f t="shared" si="31"/>
        <v>699</v>
      </c>
    </row>
    <row r="171" spans="1:9" x14ac:dyDescent="0.35">
      <c r="A171" s="2" t="s">
        <v>104</v>
      </c>
      <c r="B171" s="3"/>
      <c r="C171" s="3"/>
      <c r="D171" s="3"/>
      <c r="E171">
        <v>22</v>
      </c>
      <c r="F171">
        <v>18</v>
      </c>
      <c r="G171">
        <v>12</v>
      </c>
      <c r="H171" s="3">
        <v>7</v>
      </c>
      <c r="I171" s="3">
        <v>9</v>
      </c>
    </row>
    <row r="172" spans="1:9" x14ac:dyDescent="0.35">
      <c r="A172" s="2" t="s">
        <v>108</v>
      </c>
      <c r="B172" s="3">
        <f t="shared" ref="B172:I172" si="32">-(SUM(B170:B171)+B83)</f>
        <v>-793</v>
      </c>
      <c r="C172" s="3">
        <f t="shared" si="32"/>
        <v>-850</v>
      </c>
      <c r="D172" s="3">
        <f t="shared" si="32"/>
        <v>-1019</v>
      </c>
      <c r="E172" s="3">
        <f t="shared" si="32"/>
        <v>-872</v>
      </c>
      <c r="F172" s="3">
        <f t="shared" si="32"/>
        <v>-742</v>
      </c>
      <c r="G172" s="3">
        <f t="shared" si="32"/>
        <v>-768</v>
      </c>
      <c r="H172" s="3">
        <f t="shared" si="32"/>
        <v>-684</v>
      </c>
      <c r="I172" s="3">
        <f t="shared" si="32"/>
        <v>-708</v>
      </c>
    </row>
    <row r="173" spans="1:9" ht="15" thickBot="1" x14ac:dyDescent="0.4">
      <c r="A173" s="6" t="s">
        <v>123</v>
      </c>
      <c r="B173" s="7">
        <f t="shared" ref="B173:H173" si="33">+SUM(B170:B172)</f>
        <v>-3</v>
      </c>
      <c r="C173" s="7">
        <f t="shared" si="33"/>
        <v>-10</v>
      </c>
      <c r="D173" s="7">
        <f t="shared" si="33"/>
        <v>-13</v>
      </c>
      <c r="E173" s="7">
        <f t="shared" si="33"/>
        <v>-3</v>
      </c>
      <c r="F173" s="7">
        <f t="shared" si="33"/>
        <v>0</v>
      </c>
      <c r="G173" s="7">
        <f t="shared" si="33"/>
        <v>0</v>
      </c>
      <c r="H173" s="7">
        <f t="shared" si="33"/>
        <v>0</v>
      </c>
      <c r="I173" s="7">
        <f>+SUM(I170:I172)</f>
        <v>0</v>
      </c>
    </row>
    <row r="174" spans="1:9" ht="15" thickTop="1" x14ac:dyDescent="0.35">
      <c r="A174" s="12" t="s">
        <v>111</v>
      </c>
      <c r="B174" s="13">
        <f t="shared" ref="B174:I174" si="34">+B173+B83</f>
        <v>0</v>
      </c>
      <c r="C174" s="13">
        <f t="shared" si="34"/>
        <v>0</v>
      </c>
      <c r="D174" s="13">
        <f t="shared" si="34"/>
        <v>0</v>
      </c>
      <c r="E174" s="13">
        <f t="shared" si="34"/>
        <v>0</v>
      </c>
      <c r="F174" s="13">
        <f t="shared" si="34"/>
        <v>0</v>
      </c>
      <c r="G174" s="13">
        <f t="shared" si="34"/>
        <v>0</v>
      </c>
      <c r="H174" s="13">
        <f t="shared" si="34"/>
        <v>0</v>
      </c>
      <c r="I174" s="13">
        <f t="shared" si="34"/>
        <v>0</v>
      </c>
    </row>
    <row r="175" spans="1:9" x14ac:dyDescent="0.35">
      <c r="A175" s="1" t="s">
        <v>124</v>
      </c>
    </row>
    <row r="176" spans="1:9" x14ac:dyDescent="0.35">
      <c r="A176" s="2" t="s">
        <v>100</v>
      </c>
      <c r="B176">
        <v>121</v>
      </c>
      <c r="C176">
        <v>133</v>
      </c>
      <c r="D176">
        <v>140</v>
      </c>
      <c r="E176">
        <v>160</v>
      </c>
      <c r="F176">
        <v>149</v>
      </c>
      <c r="G176">
        <v>148</v>
      </c>
      <c r="H176" s="3">
        <v>130</v>
      </c>
      <c r="I176" s="3">
        <v>124</v>
      </c>
    </row>
    <row r="177" spans="1:9" x14ac:dyDescent="0.35">
      <c r="A177" t="s">
        <v>156</v>
      </c>
      <c r="B177">
        <v>75</v>
      </c>
      <c r="C177">
        <v>72</v>
      </c>
      <c r="G177" s="3"/>
      <c r="H177" s="3"/>
      <c r="I177" s="3"/>
    </row>
    <row r="178" spans="1:9" x14ac:dyDescent="0.35">
      <c r="A178" s="2" t="s">
        <v>101</v>
      </c>
      <c r="B178">
        <v>12</v>
      </c>
      <c r="C178">
        <v>12</v>
      </c>
      <c r="D178">
        <v>106</v>
      </c>
      <c r="E178">
        <v>116</v>
      </c>
      <c r="F178">
        <v>111</v>
      </c>
      <c r="G178">
        <v>132</v>
      </c>
      <c r="H178" s="3">
        <v>136</v>
      </c>
      <c r="I178" s="3">
        <v>134</v>
      </c>
    </row>
    <row r="179" spans="1:9" x14ac:dyDescent="0.35">
      <c r="A179" s="2" t="s">
        <v>102</v>
      </c>
      <c r="B179">
        <v>46</v>
      </c>
      <c r="C179">
        <v>48</v>
      </c>
      <c r="D179">
        <v>54</v>
      </c>
      <c r="E179">
        <v>56</v>
      </c>
      <c r="F179">
        <v>50</v>
      </c>
      <c r="G179">
        <v>44</v>
      </c>
      <c r="H179" s="3">
        <v>46</v>
      </c>
      <c r="I179" s="3">
        <v>41</v>
      </c>
    </row>
    <row r="180" spans="1:9" x14ac:dyDescent="0.35">
      <c r="A180" t="s">
        <v>157</v>
      </c>
      <c r="B180">
        <v>22</v>
      </c>
      <c r="C180">
        <v>18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35">
      <c r="A181" t="s">
        <v>158</v>
      </c>
      <c r="B181">
        <v>27</v>
      </c>
      <c r="C181">
        <v>25</v>
      </c>
      <c r="D181">
        <v>0</v>
      </c>
      <c r="E181">
        <v>0</v>
      </c>
      <c r="F181">
        <v>0</v>
      </c>
      <c r="G181">
        <v>46</v>
      </c>
      <c r="H181">
        <v>0</v>
      </c>
      <c r="I181">
        <v>0</v>
      </c>
    </row>
    <row r="182" spans="1:9" x14ac:dyDescent="0.35">
      <c r="A182" s="2" t="s">
        <v>106</v>
      </c>
      <c r="B182">
        <v>0</v>
      </c>
      <c r="C182">
        <v>0</v>
      </c>
      <c r="D182">
        <v>54</v>
      </c>
      <c r="E182">
        <v>55</v>
      </c>
      <c r="F182">
        <v>53</v>
      </c>
      <c r="G182" s="3"/>
      <c r="H182" s="3">
        <v>43</v>
      </c>
      <c r="I182" s="3">
        <v>42</v>
      </c>
    </row>
    <row r="183" spans="1:9" x14ac:dyDescent="0.35">
      <c r="A183" s="2" t="s">
        <v>107</v>
      </c>
      <c r="B183">
        <v>210</v>
      </c>
      <c r="C183">
        <v>230</v>
      </c>
      <c r="D183">
        <v>233</v>
      </c>
      <c r="E183">
        <v>217</v>
      </c>
      <c r="F183">
        <v>195</v>
      </c>
      <c r="G183">
        <v>214</v>
      </c>
      <c r="H183" s="3">
        <v>222</v>
      </c>
      <c r="I183" s="3">
        <v>220</v>
      </c>
    </row>
    <row r="184" spans="1:9" x14ac:dyDescent="0.35">
      <c r="A184" s="4" t="s">
        <v>119</v>
      </c>
      <c r="B184" s="5">
        <f t="shared" ref="B184:I184" si="35">+SUM(B176:B183)</f>
        <v>513</v>
      </c>
      <c r="C184" s="5">
        <f t="shared" si="35"/>
        <v>538</v>
      </c>
      <c r="D184" s="5">
        <f>+SUM(D176:D183)</f>
        <v>587</v>
      </c>
      <c r="E184" s="5">
        <f>+SUM(E176:E183)</f>
        <v>604</v>
      </c>
      <c r="F184" s="5">
        <f>+SUM(F176:F183)</f>
        <v>558</v>
      </c>
      <c r="G184" s="5">
        <f t="shared" si="35"/>
        <v>584</v>
      </c>
      <c r="H184" s="5">
        <f t="shared" si="35"/>
        <v>577</v>
      </c>
      <c r="I184" s="5">
        <f t="shared" si="35"/>
        <v>561</v>
      </c>
    </row>
    <row r="185" spans="1:9" x14ac:dyDescent="0.35">
      <c r="A185" s="2" t="s">
        <v>104</v>
      </c>
      <c r="B185">
        <v>18</v>
      </c>
      <c r="C185">
        <v>27</v>
      </c>
      <c r="D185">
        <v>28</v>
      </c>
      <c r="E185">
        <v>33</v>
      </c>
      <c r="F185">
        <v>31</v>
      </c>
      <c r="G185">
        <v>25</v>
      </c>
      <c r="H185" s="3">
        <v>26</v>
      </c>
      <c r="I185" s="3">
        <v>22</v>
      </c>
    </row>
    <row r="186" spans="1:9" x14ac:dyDescent="0.35">
      <c r="A186" s="2" t="s">
        <v>108</v>
      </c>
      <c r="B186">
        <v>75</v>
      </c>
      <c r="C186">
        <v>84</v>
      </c>
      <c r="D186">
        <v>91</v>
      </c>
      <c r="E186">
        <v>110</v>
      </c>
      <c r="F186">
        <v>116</v>
      </c>
      <c r="G186">
        <v>112</v>
      </c>
      <c r="H186" s="3">
        <v>141</v>
      </c>
      <c r="I186" s="3">
        <v>134</v>
      </c>
    </row>
    <row r="187" spans="1:9" ht="15" thickBot="1" x14ac:dyDescent="0.4">
      <c r="A187" s="6" t="s">
        <v>125</v>
      </c>
      <c r="B187" s="7">
        <f t="shared" ref="B187:H187" si="36">+SUM(B184:B186)</f>
        <v>606</v>
      </c>
      <c r="C187" s="7">
        <f t="shared" si="36"/>
        <v>649</v>
      </c>
      <c r="D187" s="7">
        <f t="shared" si="36"/>
        <v>706</v>
      </c>
      <c r="E187" s="7">
        <f t="shared" si="36"/>
        <v>747</v>
      </c>
      <c r="F187" s="7">
        <f t="shared" si="36"/>
        <v>705</v>
      </c>
      <c r="G187" s="7">
        <f t="shared" si="36"/>
        <v>721</v>
      </c>
      <c r="H187" s="7">
        <f t="shared" si="36"/>
        <v>744</v>
      </c>
      <c r="I187" s="7">
        <f>+SUM(I184:I186)</f>
        <v>717</v>
      </c>
    </row>
    <row r="188" spans="1:9" ht="15" thickTop="1" x14ac:dyDescent="0.35">
      <c r="A188" s="12" t="s">
        <v>111</v>
      </c>
      <c r="B188" s="13">
        <f t="shared" ref="B188:I188" si="37">+B187-B66</f>
        <v>0</v>
      </c>
      <c r="C188" s="13">
        <f t="shared" si="37"/>
        <v>0</v>
      </c>
      <c r="D188" s="13">
        <f t="shared" si="37"/>
        <v>0</v>
      </c>
      <c r="E188" s="13">
        <f t="shared" si="37"/>
        <v>0</v>
      </c>
      <c r="F188" s="13">
        <f t="shared" si="37"/>
        <v>0</v>
      </c>
      <c r="G188" s="13">
        <f t="shared" si="37"/>
        <v>0</v>
      </c>
      <c r="H188" s="13">
        <f t="shared" si="37"/>
        <v>0</v>
      </c>
      <c r="I188" s="13">
        <f t="shared" si="37"/>
        <v>0</v>
      </c>
    </row>
    <row r="189" spans="1:9" x14ac:dyDescent="0.35">
      <c r="A189" s="14" t="s">
        <v>126</v>
      </c>
      <c r="B189" s="14"/>
      <c r="C189" s="14"/>
      <c r="D189" s="14"/>
      <c r="E189" s="14"/>
      <c r="F189" s="14"/>
      <c r="G189" s="14"/>
      <c r="H189" s="14"/>
      <c r="I189" s="14"/>
    </row>
    <row r="190" spans="1:9" x14ac:dyDescent="0.35">
      <c r="A190" s="28" t="s">
        <v>127</v>
      </c>
    </row>
    <row r="191" spans="1:9" x14ac:dyDescent="0.35">
      <c r="A191" s="33" t="s">
        <v>100</v>
      </c>
      <c r="B191" s="34">
        <f>(C110-B110)/(B110)*100/100</f>
        <v>7.4526928675400297E-2</v>
      </c>
      <c r="C191" s="34">
        <f t="shared" ref="C191:H192" si="38">(D110-C110)/(C110)*100/100</f>
        <v>3.061500948252506E-2</v>
      </c>
      <c r="D191" s="34">
        <f t="shared" si="38"/>
        <v>-2.3725026288117772E-2</v>
      </c>
      <c r="E191" s="34">
        <f t="shared" si="38"/>
        <v>7.0481319421070346E-2</v>
      </c>
      <c r="F191" s="34">
        <f t="shared" si="38"/>
        <v>-8.9171173437303478E-2</v>
      </c>
      <c r="G191" s="34">
        <f t="shared" si="38"/>
        <v>0.18606738470035902</v>
      </c>
      <c r="H191" s="34">
        <f t="shared" si="38"/>
        <v>6.8339251411607196E-2</v>
      </c>
      <c r="I191" s="34">
        <v>7.0000000000000007E-2</v>
      </c>
    </row>
    <row r="192" spans="1:9" x14ac:dyDescent="0.35">
      <c r="A192" s="31" t="s">
        <v>113</v>
      </c>
      <c r="B192" s="51">
        <f>(C111-B111)/(B111)*100/100</f>
        <v>9.322830942863862E-2</v>
      </c>
      <c r="C192" s="51">
        <f t="shared" si="38"/>
        <v>4.1402301322722872E-2</v>
      </c>
      <c r="D192" s="51">
        <f t="shared" si="38"/>
        <v>-3.7381247418422137E-2</v>
      </c>
      <c r="E192" s="51">
        <f t="shared" si="38"/>
        <v>7.7558463848959452E-2</v>
      </c>
      <c r="F192" s="51">
        <f t="shared" si="38"/>
        <v>-7.1279243404678949E-2</v>
      </c>
      <c r="G192" s="51">
        <f t="shared" si="38"/>
        <v>0.24815092721620752</v>
      </c>
      <c r="H192" s="51">
        <f t="shared" si="38"/>
        <v>5.015458605290278E-2</v>
      </c>
      <c r="I192" s="30">
        <v>0.05</v>
      </c>
    </row>
    <row r="193" spans="1:9" x14ac:dyDescent="0.35">
      <c r="A193" s="31" t="s">
        <v>114</v>
      </c>
      <c r="B193" s="51">
        <f t="shared" ref="B193:H196" si="39">(C112-B112)/(B112)*100/100</f>
        <v>7.6190476190476197E-2</v>
      </c>
      <c r="C193" s="51">
        <f t="shared" si="39"/>
        <v>2.9498525073746312E-2</v>
      </c>
      <c r="D193" s="51">
        <f t="shared" si="39"/>
        <v>1.0642652476463364E-2</v>
      </c>
      <c r="E193" s="51">
        <f t="shared" si="39"/>
        <v>6.5208586472255969E-2</v>
      </c>
      <c r="F193" s="51">
        <f t="shared" si="39"/>
        <v>-0.11806083650190115</v>
      </c>
      <c r="G193" s="51">
        <f t="shared" si="39"/>
        <v>8.3854278939426596E-2</v>
      </c>
      <c r="H193" s="51">
        <f t="shared" si="39"/>
        <v>9.2283214001591091E-2</v>
      </c>
      <c r="I193" s="30">
        <v>0.09</v>
      </c>
    </row>
    <row r="194" spans="1:9" x14ac:dyDescent="0.35">
      <c r="A194" s="31" t="s">
        <v>115</v>
      </c>
      <c r="B194" s="51">
        <f t="shared" si="39"/>
        <v>-0.12742718446601942</v>
      </c>
      <c r="C194" s="51">
        <f t="shared" si="39"/>
        <v>-0.10152990264255911</v>
      </c>
      <c r="D194" s="51">
        <f t="shared" si="39"/>
        <v>-7.8947368421052627E-2</v>
      </c>
      <c r="E194" s="51">
        <f t="shared" si="39"/>
        <v>3.3613445378151263E-3</v>
      </c>
      <c r="F194" s="51">
        <f t="shared" si="39"/>
        <v>-0.135678391959799</v>
      </c>
      <c r="G194" s="51">
        <f t="shared" si="39"/>
        <v>-1.7441860465116279E-2</v>
      </c>
      <c r="H194" s="51">
        <f t="shared" si="39"/>
        <v>0.24852071005917162</v>
      </c>
      <c r="I194" s="30">
        <v>0.25</v>
      </c>
    </row>
    <row r="195" spans="1:9" x14ac:dyDescent="0.35">
      <c r="A195" s="33" t="s">
        <v>101</v>
      </c>
      <c r="B195" s="34">
        <f>(C114-B114)/(B114)*100/100</f>
        <v>6.2026382262138649E-2</v>
      </c>
      <c r="C195" s="34">
        <f t="shared" si="39"/>
        <v>5.3118393234672295E-2</v>
      </c>
      <c r="D195" s="34">
        <f t="shared" si="39"/>
        <v>0.15959849435382686</v>
      </c>
      <c r="E195" s="34">
        <f t="shared" si="39"/>
        <v>6.1674962129409219E-2</v>
      </c>
      <c r="F195" s="34">
        <f t="shared" si="39"/>
        <v>-4.7390949857317573E-2</v>
      </c>
      <c r="G195" s="34">
        <f t="shared" si="39"/>
        <v>0.22563389322777361</v>
      </c>
      <c r="H195" s="34">
        <f t="shared" si="39"/>
        <v>8.9298184357541915E-2</v>
      </c>
      <c r="I195" s="34">
        <v>0.12</v>
      </c>
    </row>
    <row r="196" spans="1:9" x14ac:dyDescent="0.35">
      <c r="A196" s="31" t="s">
        <v>113</v>
      </c>
      <c r="B196" s="30">
        <f>(C115-B115)/(B115)*100/100</f>
        <v>7.2294280246651077E-2</v>
      </c>
      <c r="C196" s="30">
        <f t="shared" si="39"/>
        <v>2.9545905215149711E-2</v>
      </c>
      <c r="D196" s="30">
        <f t="shared" si="39"/>
        <v>0.13154853620955315</v>
      </c>
      <c r="E196" s="30">
        <f t="shared" si="39"/>
        <v>7.114893617021277E-2</v>
      </c>
      <c r="F196" s="30">
        <f t="shared" si="39"/>
        <v>-6.3721595423486418E-2</v>
      </c>
      <c r="G196" s="30">
        <f t="shared" si="39"/>
        <v>0.18295994568906992</v>
      </c>
      <c r="H196" s="30">
        <f t="shared" si="39"/>
        <v>5.9971305595408891E-2</v>
      </c>
      <c r="I196" s="30">
        <v>0.09</v>
      </c>
    </row>
    <row r="197" spans="1:9" x14ac:dyDescent="0.35">
      <c r="A197" s="31" t="s">
        <v>114</v>
      </c>
      <c r="B197" s="30">
        <f t="shared" ref="B197:H198" si="40">(C116-B116)/(B116)*100/100</f>
        <v>4.778156996587031E-2</v>
      </c>
      <c r="C197" s="30">
        <f t="shared" si="40"/>
        <v>0.11447184737087017</v>
      </c>
      <c r="D197" s="30">
        <f t="shared" si="40"/>
        <v>0.22755741127348647</v>
      </c>
      <c r="E197" s="30">
        <f t="shared" si="40"/>
        <v>0.05</v>
      </c>
      <c r="F197" s="30">
        <f t="shared" si="40"/>
        <v>-1.101392938127632E-2</v>
      </c>
      <c r="G197" s="30">
        <f t="shared" si="40"/>
        <v>0.30887651490337376</v>
      </c>
      <c r="H197" s="30">
        <f t="shared" si="40"/>
        <v>0.13288288288288289</v>
      </c>
      <c r="I197" s="30">
        <v>0.16</v>
      </c>
    </row>
    <row r="198" spans="1:9" x14ac:dyDescent="0.35">
      <c r="A198" s="31" t="s">
        <v>115</v>
      </c>
      <c r="B198" s="30">
        <f t="shared" si="40"/>
        <v>1.0752688172043012E-2</v>
      </c>
      <c r="C198" s="30">
        <f t="shared" si="40"/>
        <v>1.8617021276595744E-2</v>
      </c>
      <c r="D198" s="30">
        <f t="shared" si="40"/>
        <v>0.11488250652741515</v>
      </c>
      <c r="E198" s="30">
        <f t="shared" si="40"/>
        <v>1.1709601873536302E-2</v>
      </c>
      <c r="F198" s="30">
        <f t="shared" si="40"/>
        <v>-6.9444444444444448E-2</v>
      </c>
      <c r="G198" s="30">
        <f t="shared" si="40"/>
        <v>0.21890547263681592</v>
      </c>
      <c r="H198" s="30">
        <f t="shared" si="40"/>
        <v>0.15102040816326531</v>
      </c>
      <c r="I198" s="30">
        <v>0.17</v>
      </c>
    </row>
    <row r="199" spans="1:9" x14ac:dyDescent="0.35">
      <c r="A199" s="33" t="s">
        <v>102</v>
      </c>
      <c r="B199" s="34">
        <f>SUM(C118-B118)/(B118)*100/100</f>
        <v>0.23410498858819692</v>
      </c>
      <c r="C199" s="34">
        <f t="shared" ref="C199:H199" si="41">SUM(D118-C118)/(C118)*100/100</f>
        <v>0.11941875825627477</v>
      </c>
      <c r="D199" s="34">
        <f t="shared" si="41"/>
        <v>0.21170639603493041</v>
      </c>
      <c r="E199" s="34">
        <f t="shared" si="41"/>
        <v>0.20919361121932215</v>
      </c>
      <c r="F199" s="34">
        <f t="shared" si="41"/>
        <v>7.5869845360824736E-2</v>
      </c>
      <c r="G199" s="34">
        <f t="shared" si="41"/>
        <v>0.24120377301991314</v>
      </c>
      <c r="H199" s="34">
        <f t="shared" si="41"/>
        <v>-8.9626055488540413E-2</v>
      </c>
      <c r="I199" s="34">
        <v>-0.13</v>
      </c>
    </row>
    <row r="200" spans="1:9" x14ac:dyDescent="0.35">
      <c r="A200" s="31" t="s">
        <v>113</v>
      </c>
      <c r="B200" s="30">
        <f>(C119-B119)/(B119)*100/100</f>
        <v>0.28918650793650796</v>
      </c>
      <c r="C200" s="30">
        <f t="shared" ref="C200:H200" si="42">(D119-C119)/(C119)*100/100</f>
        <v>0.12350904193920739</v>
      </c>
      <c r="D200" s="30">
        <f t="shared" si="42"/>
        <v>0.19726027397260273</v>
      </c>
      <c r="E200" s="30">
        <f t="shared" si="42"/>
        <v>0.2191075514874142</v>
      </c>
      <c r="F200" s="30">
        <f t="shared" si="42"/>
        <v>8.7517597372125777E-2</v>
      </c>
      <c r="G200" s="30">
        <f t="shared" si="42"/>
        <v>0.24012944983818771</v>
      </c>
      <c r="H200" s="30">
        <f t="shared" si="42"/>
        <v>-5.7759220598469031E-2</v>
      </c>
      <c r="I200" s="30">
        <v>-0.1</v>
      </c>
    </row>
    <row r="201" spans="1:9" x14ac:dyDescent="0.35">
      <c r="A201" s="31" t="s">
        <v>114</v>
      </c>
      <c r="B201" s="30">
        <f t="shared" ref="B201:H202" si="43">(C120-B120)/(B120)*100/100</f>
        <v>0.14054054054054055</v>
      </c>
      <c r="C201" s="30">
        <f t="shared" si="43"/>
        <v>0.12606635071090047</v>
      </c>
      <c r="D201" s="30">
        <f t="shared" si="43"/>
        <v>0.26936026936026936</v>
      </c>
      <c r="E201" s="30">
        <f t="shared" si="43"/>
        <v>0.19893899204244034</v>
      </c>
      <c r="F201" s="30">
        <f t="shared" si="43"/>
        <v>4.8672566371681415E-2</v>
      </c>
      <c r="G201" s="30">
        <f t="shared" si="43"/>
        <v>0.23786919831223627</v>
      </c>
      <c r="H201" s="30">
        <f t="shared" si="43"/>
        <v>-0.17426501917341286</v>
      </c>
      <c r="I201" s="30">
        <v>-0.21</v>
      </c>
    </row>
    <row r="202" spans="1:9" x14ac:dyDescent="0.35">
      <c r="A202" s="31" t="s">
        <v>115</v>
      </c>
      <c r="B202" s="30">
        <f t="shared" si="43"/>
        <v>3.968253968253968E-2</v>
      </c>
      <c r="C202" s="30">
        <f t="shared" si="43"/>
        <v>-1.5267175572519083E-2</v>
      </c>
      <c r="D202" s="30">
        <f t="shared" si="43"/>
        <v>7.7519379844961248E-3</v>
      </c>
      <c r="E202" s="30">
        <f t="shared" si="43"/>
        <v>6.1538461538461542E-2</v>
      </c>
      <c r="F202" s="30">
        <f t="shared" si="43"/>
        <v>7.2463768115942032E-2</v>
      </c>
      <c r="G202" s="30">
        <f t="shared" si="43"/>
        <v>0.31756756756756754</v>
      </c>
      <c r="H202" s="30">
        <f t="shared" si="43"/>
        <v>-1.0256410256410255E-2</v>
      </c>
      <c r="I202" s="30">
        <v>-0.06</v>
      </c>
    </row>
    <row r="203" spans="1:9" x14ac:dyDescent="0.35">
      <c r="A203" s="33" t="s">
        <v>106</v>
      </c>
      <c r="B203" s="34">
        <f>SUM(C122-B122)/(B122)*100/100</f>
        <v>-7.2211476466795613E-2</v>
      </c>
      <c r="C203" s="34">
        <f t="shared" ref="C203:H204" si="44">SUM(D122-C122)/(C122)*100/100</f>
        <v>9.7289784572619886E-2</v>
      </c>
      <c r="D203" s="34">
        <f t="shared" si="44"/>
        <v>9.0563647878404041E-2</v>
      </c>
      <c r="E203" s="34">
        <f t="shared" si="44"/>
        <v>1.7034456058846303E-2</v>
      </c>
      <c r="F203" s="34">
        <f t="shared" si="44"/>
        <v>-4.3014845831747237E-2</v>
      </c>
      <c r="G203" s="34">
        <f t="shared" si="44"/>
        <v>6.2649164677804292E-2</v>
      </c>
      <c r="H203" s="34">
        <f t="shared" si="44"/>
        <v>0.11454239191465469</v>
      </c>
      <c r="I203" s="34">
        <v>0.16</v>
      </c>
    </row>
    <row r="204" spans="1:9" x14ac:dyDescent="0.35">
      <c r="A204" s="31" t="s">
        <v>113</v>
      </c>
      <c r="B204" s="30">
        <f>SUM(C123-B123)/(B123)*100/100</f>
        <v>-5.2699644358228256E-2</v>
      </c>
      <c r="C204" s="30">
        <f t="shared" si="44"/>
        <v>0.12116040955631399</v>
      </c>
      <c r="D204" s="30">
        <f t="shared" si="44"/>
        <v>8.8280060882800604E-2</v>
      </c>
      <c r="E204" s="30">
        <f t="shared" si="44"/>
        <v>1.3146853146853148E-2</v>
      </c>
      <c r="F204" s="30">
        <f t="shared" si="44"/>
        <v>-4.7763666482606298E-2</v>
      </c>
      <c r="G204" s="30">
        <f t="shared" si="44"/>
        <v>6.0887213685126132E-2</v>
      </c>
      <c r="H204" s="30">
        <f t="shared" si="44"/>
        <v>0.1235310194042088</v>
      </c>
      <c r="I204" s="30">
        <v>0.17</v>
      </c>
    </row>
    <row r="205" spans="1:9" x14ac:dyDescent="0.35">
      <c r="A205" s="31" t="s">
        <v>114</v>
      </c>
      <c r="B205" s="30">
        <f t="shared" ref="B205:H206" si="45">SUM(C124-B124)/(B124)*100/100</f>
        <v>-0.10639999999999999</v>
      </c>
      <c r="C205" s="30">
        <f t="shared" si="45"/>
        <v>6.087735004476276E-2</v>
      </c>
      <c r="D205" s="30">
        <f t="shared" si="45"/>
        <v>0.13670886075949368</v>
      </c>
      <c r="E205" s="30">
        <f t="shared" si="45"/>
        <v>3.5634743875278395E-2</v>
      </c>
      <c r="F205" s="30">
        <f t="shared" si="45"/>
        <v>-2.1505376344086023E-2</v>
      </c>
      <c r="G205" s="30">
        <f t="shared" si="45"/>
        <v>9.4505494505494503E-2</v>
      </c>
      <c r="H205" s="30">
        <f t="shared" si="45"/>
        <v>7.7643908969210168E-2</v>
      </c>
      <c r="I205" s="30">
        <v>0.12</v>
      </c>
    </row>
    <row r="206" spans="1:9" x14ac:dyDescent="0.35">
      <c r="A206" s="31" t="s">
        <v>115</v>
      </c>
      <c r="B206" s="30">
        <f t="shared" si="45"/>
        <v>-0.12903225806451613</v>
      </c>
      <c r="C206" s="30">
        <f t="shared" si="45"/>
        <v>-1.1111111111111112E-2</v>
      </c>
      <c r="D206" s="30">
        <f t="shared" si="45"/>
        <v>-8.6142322097378279E-2</v>
      </c>
      <c r="E206" s="30">
        <f t="shared" si="45"/>
        <v>-2.8688524590163932E-2</v>
      </c>
      <c r="F206" s="30">
        <f t="shared" si="45"/>
        <v>-9.7046413502109699E-2</v>
      </c>
      <c r="G206" s="30">
        <f t="shared" si="45"/>
        <v>-0.11214953271028037</v>
      </c>
      <c r="H206" s="30">
        <f t="shared" si="45"/>
        <v>0.23157894736842105</v>
      </c>
      <c r="I206" s="30">
        <v>0.28000000000000003</v>
      </c>
    </row>
    <row r="207" spans="1:9" x14ac:dyDescent="0.35">
      <c r="A207" s="33" t="s">
        <v>107</v>
      </c>
      <c r="B207" s="34">
        <f>(C126-B126)/(B126)*100/100</f>
        <v>-0.36521739130434783</v>
      </c>
      <c r="C207" s="34">
        <f t="shared" ref="C207:H207" si="46">(D126-C126)/(C126)*100/100</f>
        <v>0</v>
      </c>
      <c r="D207" s="34">
        <f t="shared" si="46"/>
        <v>0.20547945205479451</v>
      </c>
      <c r="E207" s="34">
        <f t="shared" si="46"/>
        <v>-0.52272727272727271</v>
      </c>
      <c r="F207" s="34">
        <f t="shared" si="46"/>
        <v>-0.2857142857142857</v>
      </c>
      <c r="G207" s="34">
        <f t="shared" si="46"/>
        <v>-0.16666666666666663</v>
      </c>
      <c r="H207" s="34">
        <f t="shared" si="46"/>
        <v>3.08</v>
      </c>
      <c r="I207" s="34">
        <v>3.02</v>
      </c>
    </row>
    <row r="208" spans="1:9" x14ac:dyDescent="0.35">
      <c r="A208" s="35" t="s">
        <v>103</v>
      </c>
      <c r="B208" s="37"/>
      <c r="C208" s="37"/>
      <c r="D208" s="37"/>
      <c r="E208" s="37"/>
      <c r="F208" s="37"/>
      <c r="G208" s="37"/>
      <c r="H208" s="37"/>
      <c r="I208" s="37">
        <v>0.06</v>
      </c>
    </row>
    <row r="209" spans="1:9" x14ac:dyDescent="0.35">
      <c r="A209" s="33" t="s">
        <v>104</v>
      </c>
      <c r="B209" s="52">
        <f>(C128-B128)/(B128)*100/100</f>
        <v>-1.3622603430877902E-2</v>
      </c>
      <c r="C209" s="52">
        <f t="shared" ref="C209:H210" si="47">(D128-C128)/(C128)*100/100</f>
        <v>4.4501278772378514E-2</v>
      </c>
      <c r="D209" s="52">
        <f t="shared" si="47"/>
        <v>-7.6395690499510283E-2</v>
      </c>
      <c r="E209" s="52">
        <f t="shared" si="47"/>
        <v>1.0604453870625663E-2</v>
      </c>
      <c r="F209" s="52">
        <f t="shared" si="47"/>
        <v>-3.1479538300104928E-2</v>
      </c>
      <c r="G209" s="52">
        <f t="shared" si="47"/>
        <v>0.19447453954496208</v>
      </c>
      <c r="H209" s="52">
        <f t="shared" si="47"/>
        <v>6.3945578231292516E-2</v>
      </c>
      <c r="I209" s="34">
        <v>7.0000000000000007E-2</v>
      </c>
    </row>
    <row r="210" spans="1:9" x14ac:dyDescent="0.35">
      <c r="A210" s="31" t="s">
        <v>113</v>
      </c>
      <c r="B210" s="8"/>
      <c r="C210" s="30"/>
      <c r="D210" s="30"/>
      <c r="E210" s="30"/>
      <c r="F210" s="30">
        <f>(G129-F129)/(F129)*100/100</f>
        <v>-9.6501809408926411E-3</v>
      </c>
      <c r="G210" s="30">
        <f t="shared" si="47"/>
        <v>0.20950060901339829</v>
      </c>
      <c r="H210" s="30">
        <f t="shared" si="47"/>
        <v>5.4380664652567974E-2</v>
      </c>
      <c r="I210" s="30">
        <v>0.06</v>
      </c>
    </row>
    <row r="211" spans="1:9" x14ac:dyDescent="0.35">
      <c r="A211" s="31" t="s">
        <v>114</v>
      </c>
      <c r="B211" s="30"/>
      <c r="C211" s="30"/>
      <c r="D211" s="30"/>
      <c r="E211" s="30"/>
      <c r="F211" s="30">
        <f t="shared" ref="F211:H213" si="48">(G130-F130)/(F130)*100/100</f>
        <v>-0.24576271186440679</v>
      </c>
      <c r="G211" s="30">
        <f t="shared" si="48"/>
        <v>0.16853932584269665</v>
      </c>
      <c r="H211" s="30">
        <f t="shared" si="48"/>
        <v>-9.6153846153846159E-3</v>
      </c>
      <c r="I211" s="30">
        <v>-0.03</v>
      </c>
    </row>
    <row r="212" spans="1:9" x14ac:dyDescent="0.35">
      <c r="A212" s="53" t="s">
        <v>115</v>
      </c>
      <c r="B212" s="30"/>
      <c r="C212" s="30"/>
      <c r="D212" s="30"/>
      <c r="E212" s="30"/>
      <c r="F212" s="30">
        <f t="shared" si="48"/>
        <v>4.1666666666666657E-2</v>
      </c>
      <c r="G212" s="30">
        <f t="shared" si="48"/>
        <v>0.16</v>
      </c>
      <c r="H212" s="30">
        <f t="shared" si="48"/>
        <v>-0.10344827586206896</v>
      </c>
      <c r="I212" s="30">
        <v>-0.16</v>
      </c>
    </row>
    <row r="213" spans="1:9" x14ac:dyDescent="0.35">
      <c r="A213" s="31" t="s">
        <v>121</v>
      </c>
      <c r="B213" s="30"/>
      <c r="C213" s="30"/>
      <c r="D213" s="30"/>
      <c r="E213" s="30"/>
      <c r="F213" s="30">
        <f t="shared" si="48"/>
        <v>-0.15094339622641509</v>
      </c>
      <c r="G213" s="30">
        <f t="shared" si="48"/>
        <v>-4.4444444444444446E-2</v>
      </c>
      <c r="H213" s="30">
        <f t="shared" si="48"/>
        <v>0.43023255813953493</v>
      </c>
      <c r="I213" s="30">
        <v>0.42</v>
      </c>
    </row>
    <row r="214" spans="1:9" x14ac:dyDescent="0.35">
      <c r="A214" s="29" t="s">
        <v>108</v>
      </c>
      <c r="B214" s="30">
        <f>(C133-B133)/(B133)*100/100</f>
        <v>4.878048780487805E-2</v>
      </c>
      <c r="C214" s="30">
        <f t="shared" ref="C214:H215" si="49">(D133-C133)/(C133)*100/100</f>
        <v>-1.8720930232558139</v>
      </c>
      <c r="D214" s="30">
        <f t="shared" si="49"/>
        <v>-0.65333333333333332</v>
      </c>
      <c r="E214" s="30">
        <f t="shared" si="49"/>
        <v>-1.2692307692307692</v>
      </c>
      <c r="F214" s="30">
        <f t="shared" si="49"/>
        <v>0.5714285714285714</v>
      </c>
      <c r="G214" s="30">
        <f t="shared" si="49"/>
        <v>-4.6363636363636367</v>
      </c>
      <c r="H214" s="30">
        <f t="shared" si="49"/>
        <v>-2.8</v>
      </c>
      <c r="I214" s="30">
        <v>0</v>
      </c>
    </row>
    <row r="215" spans="1:9" ht="15" thickBot="1" x14ac:dyDescent="0.4">
      <c r="A215" s="32" t="s">
        <v>105</v>
      </c>
      <c r="B215" s="36">
        <f>(C134-B134)/(B134)*100/100</f>
        <v>5.8004640371229696E-2</v>
      </c>
      <c r="C215" s="36">
        <f t="shared" si="49"/>
        <v>6.0971089696071165E-2</v>
      </c>
      <c r="D215" s="36">
        <f t="shared" si="49"/>
        <v>5.9592430858806403E-2</v>
      </c>
      <c r="E215" s="36">
        <f t="shared" si="49"/>
        <v>7.4731433909388134E-2</v>
      </c>
      <c r="F215" s="36">
        <f t="shared" si="49"/>
        <v>-4.3817266150267146E-2</v>
      </c>
      <c r="G215" s="36">
        <f t="shared" si="49"/>
        <v>0.1907600994572628</v>
      </c>
      <c r="H215" s="36">
        <f t="shared" si="49"/>
        <v>4.8767344739323724E-2</v>
      </c>
      <c r="I215" s="36">
        <v>0.06</v>
      </c>
    </row>
    <row r="216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Seg forecast (Use my task 8 num</vt:lpstr>
      <vt:lpstr>Historicals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2020-05-20T17:26:08Z</dcterms:created>
  <dcterms:modified xsi:type="dcterms:W3CDTF">2024-03-12T18:56:04Z</dcterms:modified>
</cp:coreProperties>
</file>