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9\"/>
    </mc:Choice>
  </mc:AlternateContent>
  <xr:revisionPtr revIDLastSave="0" documentId="13_ncr:1_{07E0F1BC-5183-4742-B655-EE8E413F955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0" i="3" l="1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L211" i="3" l="1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J209" i="3" l="1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214" i="3" l="1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<sst xmlns="http://schemas.openxmlformats.org/spreadsheetml/2006/main" count="421" uniqueCount="150">
  <si>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</si>
  <si>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</si>
  <si>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</si>
  <si>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</si>
  <si>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</si>
  <si>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</si>
  <si>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</si>
  <si>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</si>
  <si>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</si>
  <si>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</si>
  <si>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</si>
  <si>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</si>
  <si>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</si>
  <si>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</si>
  <si>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</si>
  <si>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</si>
  <si>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</si>
  <si>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</si>
  <si>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</si>
  <si>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</si>
  <si>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</si>
  <si>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</si>
  <si>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</si>
  <si>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</si>
  <si>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</si>
  <si>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</si>
  <si>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</si>
  <si>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</si>
  <si>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</si>
  <si>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</si>
  <si>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</si>
  <si>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</si>
  <si>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</si>
  <si>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</si>
  <si>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</si>
  <si>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</si>
  <si>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</si>
  <si>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</si>
  <si>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</si>
  <si>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</si>
  <si>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</si>
  <si>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</si>
  <si>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</si>
  <si>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</si>
  <si>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</si>
  <si>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</si>
  <si>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</si>
  <si>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</si>
  <si>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</si>
  <si>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</si>
  <si>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</si>
  <si>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</si>
  <si>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</si>
  <si>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</si>
  <si>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</si>
  <si>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</si>
  <si>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</si>
  <si>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</si>
  <si>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</si>
  <si>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</si>
  <si>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</si>
  <si>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</si>
  <si>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</si>
  <si>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</si>
  <si>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</si>
  <si>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</si>
  <si>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</si>
  <si>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</si>
  <si>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</si>
  <si>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</si>
  <si>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</si>
  <si>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</si>
  <si>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</si>
  <si>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</si>
  <si>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</si>
  <si>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</si>
  <si>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</si>
  <si>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</si>
  <si>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</si>
  <si>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</si>
  <si>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</si>
  <si>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</si>
  <si>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</si>
  <si>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</si>
  <si>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</si>
  <si>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</si>
  <si>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</si>
  <si>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</si>
  <si>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</si>
  <si>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</si>
  <si>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</si>
  <si>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</si>
  <si>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</si>
  <si>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</si>
  <si>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</si>
  <si>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</si>
  <si>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</si>
  <si>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</si>
  <si>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</si>
  <si>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</si>
  <si>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</si>
  <si>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</si>
  <si>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</si>
  <si>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</si>
  <si>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</si>
  <si>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</si>
  <si>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</si>
  <si>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</si>
  <si>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</si>
  <si>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</si>
  <si>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</si>
  <si>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</si>
  <si>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</si>
  <si>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</si>
  <si>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</si>
  <si>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</si>
  <si>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</si>
  <si>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</si>
  <si>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</si>
  <si>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</si>
  <si>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</si>
  <si>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</si>
  <si>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</si>
  <si>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</si>
  <si>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</si>
  <si>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</si>
  <si>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</si>
  <si>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</si>
  <si>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</si>
  <si>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</si>
  <si>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</si>
  <si>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</si>
  <si>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</si>
  <si>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</si>
  <si>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</si>
  <si>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</si>
  <si>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</si>
  <si>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</si>
  <si>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</si>
  <si>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</si>
  <si>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</si>
  <si>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</si>
  <si>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</si>
  <si>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Note that the revenue growth is the add up of Organic growth + Currency impact</t>
  </si>
  <si>
    <t>Submission time is 3 days from the day the task was given to you</t>
  </si>
  <si>
    <t>Property, plant and equipment</t>
  </si>
  <si>
    <t>As a % of PPE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</si>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</sst>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0" fontId="2" fillId="0" borderId="0" xfId="0" applyFont="1" applyFill="1"/>
    <xf numFmtId="0" fontId="0" fillId="0" borderId="0" xfId="0" applyFill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 applyFill="1"/>
    <xf numFmtId="165" fontId="26" fillId="0" borderId="0" xfId="1" applyNumberFormat="1" applyFont="1" applyFill="1" applyBorder="1"/>
  </cellXfs>
  <cellStyles count="8">
    <cellStyle name="60% - Accent1" xfId="7" builtinId="32"/>
    <cellStyle name="Accent1" xfId="6" builtinId="29"/>
    <cellStyle name="Comma" xfId="1" builtinId="3"/>
    <cellStyle name="Comma 2" xfId="3" xr:uid="{00000000-0005-0000-0000-000001000000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147</v>
      </c>
    </row>
    <row r="3" spans="1:1" x14ac:dyDescent="0.3">
      <c r="A3" s="20" t="s">
        <v>143</v>
      </c>
    </row>
    <row r="4" spans="1:1" x14ac:dyDescent="0.3">
      <c r="A4" s="20" t="s">
        <v>148</v>
      </c>
    </row>
    <row r="5" spans="1:1" x14ac:dyDescent="0.3">
      <c r="A5" s="38" t="s">
        <v>149</v>
      </c>
    </row>
    <row r="6" spans="1:1" x14ac:dyDescent="0.3">
      <c r="A6" s="19" t="s">
        <v>144</v>
      </c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45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45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Q220"/>
  <sheetViews>
    <sheetView tabSelected="1" zoomScaleNormal="100" workbookViewId="0">
      <selection activeCell="J35" sqref="J3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7" x14ac:dyDescent="0.3">
      <c r="A17" s="57" t="s">
        <v>145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>SUM(I48,I79,I110,I141,I162,I197,I218)</f>
        <v>4791</v>
      </c>
      <c r="J17" s="57">
        <f>SUM(J48,J79,J110,J141,J162,J197,J218)</f>
        <v>4791</v>
      </c>
      <c r="K17" s="57">
        <f>SUM(K48,K79,K110,K141,K162,K197,K218)</f>
        <v>4791</v>
      </c>
      <c r="L17" s="57">
        <f>SUM(L48,L79,L110,L141,L162,L197,L218)</f>
        <v>4791</v>
      </c>
      <c r="M17" s="57">
        <f>SUM(M48,M79,M110,M141,M162,M197,M218)</f>
        <v>4791</v>
      </c>
      <c r="N17" s="57">
        <f>SUM(N48,N79,N110,N141,N162,N197,N218)</f>
        <v>4791</v>
      </c>
      <c r="O17" s="65"/>
      <c r="P17" s="65"/>
    </row>
    <row r="18" spans="1:17" x14ac:dyDescent="0.3">
      <c r="A18" s="58" t="s">
        <v>132</v>
      </c>
      <c r="B18" s="61" t="str">
        <f t="shared" ref="B18" si="27">+IFERROR(B17/A17-1,"nm")</f>
        <v>nm</v>
      </c>
      <c r="C18" s="61">
        <f t="shared" ref="C18" si="28">+IFERROR(C17/B17-1,"nm")</f>
        <v>-0.15343739621388242</v>
      </c>
      <c r="D18" s="61">
        <f t="shared" ref="D18" si="29">+IFERROR(D17/C17-1,"nm")</f>
        <v>0.5649274225186347</v>
      </c>
      <c r="E18" s="61">
        <f t="shared" ref="E18" si="30">+IFERROR(E17/D17-1,"nm")</f>
        <v>0.11657056906492858</v>
      </c>
      <c r="F18" s="61">
        <f t="shared" ref="F18" si="31">+IFERROR(F17/E17-1,"nm")</f>
        <v>6.5110013471037176E-2</v>
      </c>
      <c r="G18" s="61">
        <f t="shared" ref="G18" si="32">+IFERROR(G17/F17-1,"nm")</f>
        <v>2.5716694772343951E-2</v>
      </c>
      <c r="H18" s="61">
        <f t="shared" ref="H18" si="33">+IFERROR(H17/G17-1,"nm")</f>
        <v>7.8092889436909285E-3</v>
      </c>
      <c r="I18" s="61">
        <f t="shared" ref="I18" si="34">+IFERROR(I17/H17-1,"nm")</f>
        <v>-2.3042414355628038E-2</v>
      </c>
      <c r="J18" s="61">
        <f t="shared" ref="J18:N18" si="35">+IFERROR(J17/I17-1,"nm")</f>
        <v>0</v>
      </c>
      <c r="K18" s="61">
        <f t="shared" si="35"/>
        <v>0</v>
      </c>
      <c r="L18" s="61">
        <f t="shared" si="35"/>
        <v>0</v>
      </c>
      <c r="M18" s="61">
        <f t="shared" si="35"/>
        <v>0</v>
      </c>
      <c r="N18" s="61">
        <f t="shared" si="35"/>
        <v>0</v>
      </c>
      <c r="O18" s="65"/>
      <c r="P18" s="65"/>
    </row>
    <row r="19" spans="1:17" x14ac:dyDescent="0.3">
      <c r="A19" s="58" t="s">
        <v>136</v>
      </c>
      <c r="B19" s="61">
        <f t="shared" ref="B19:I19" si="36">+IFERROR(B17/B$3,"nm")</f>
        <v>9.8395477271984569E-2</v>
      </c>
      <c r="C19" s="61">
        <f t="shared" si="36"/>
        <v>7.8731158883123306E-2</v>
      </c>
      <c r="D19" s="61">
        <f t="shared" si="36"/>
        <v>0.11612809315866085</v>
      </c>
      <c r="E19" s="61">
        <f t="shared" si="36"/>
        <v>0.12237272302662307</v>
      </c>
      <c r="F19" s="61">
        <f t="shared" si="36"/>
        <v>0.1212771940588491</v>
      </c>
      <c r="G19" s="61">
        <f t="shared" si="36"/>
        <v>0.13009651632222013</v>
      </c>
      <c r="H19" s="61">
        <f t="shared" si="36"/>
        <v>0.11010822219228523</v>
      </c>
      <c r="I19" s="61">
        <f t="shared" si="36"/>
        <v>0.10256904303147078</v>
      </c>
      <c r="J19" s="61">
        <f t="shared" ref="J19:N19" si="37">+IFERROR(J17/J$3,"nm")</f>
        <v>0.10256904303147078</v>
      </c>
      <c r="K19" s="61">
        <f t="shared" si="37"/>
        <v>0.10256904303147078</v>
      </c>
      <c r="L19" s="61">
        <f t="shared" si="37"/>
        <v>0.10256904303147078</v>
      </c>
      <c r="M19" s="61">
        <f t="shared" si="37"/>
        <v>0.10256904303147078</v>
      </c>
      <c r="N19" s="61">
        <f t="shared" si="37"/>
        <v>0.10256904303147078</v>
      </c>
      <c r="O19" s="65"/>
      <c r="P19" s="65"/>
    </row>
    <row r="20" spans="1:17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7" x14ac:dyDescent="0.3">
      <c r="A21" s="57" t="s">
        <v>139</v>
      </c>
      <c r="B21" s="57">
        <f t="shared" ref="B21:H21" si="38">SUM(B23,B27,B31)</f>
        <v>13740</v>
      </c>
      <c r="C21" s="57">
        <f t="shared" si="38"/>
        <v>14764</v>
      </c>
      <c r="D21" s="57">
        <f t="shared" si="38"/>
        <v>15216</v>
      </c>
      <c r="E21" s="57">
        <f t="shared" si="38"/>
        <v>14855</v>
      </c>
      <c r="F21" s="57">
        <f t="shared" si="38"/>
        <v>15902</v>
      </c>
      <c r="G21" s="57">
        <f t="shared" si="38"/>
        <v>14484</v>
      </c>
      <c r="H21" s="57">
        <f t="shared" si="38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39">+SUM(K23+K27+K31)</f>
        <v>18353</v>
      </c>
      <c r="L21" s="57">
        <f t="shared" si="39"/>
        <v>18353</v>
      </c>
      <c r="M21" s="57">
        <f t="shared" si="39"/>
        <v>18353</v>
      </c>
      <c r="N21" s="57">
        <f t="shared" si="39"/>
        <v>18353</v>
      </c>
    </row>
    <row r="22" spans="1:17" x14ac:dyDescent="0.3">
      <c r="A22" s="60" t="s">
        <v>132</v>
      </c>
      <c r="B22" s="61" t="str">
        <f t="shared" ref="B22:N22" si="40">+IFERROR(B21/A21-1,"nm")</f>
        <v>nm</v>
      </c>
      <c r="C22" s="61">
        <f t="shared" si="40"/>
        <v>7.4526928675400228E-2</v>
      </c>
      <c r="D22" s="61">
        <f t="shared" si="40"/>
        <v>3.0615009482525046E-2</v>
      </c>
      <c r="E22" s="61">
        <f t="shared" si="40"/>
        <v>-2.372502628811779E-2</v>
      </c>
      <c r="F22" s="61">
        <f t="shared" si="40"/>
        <v>7.0481319421070276E-2</v>
      </c>
      <c r="G22" s="61">
        <f t="shared" si="40"/>
        <v>-8.9171173437303519E-2</v>
      </c>
      <c r="H22" s="61">
        <f t="shared" si="40"/>
        <v>0.18606738470035911</v>
      </c>
      <c r="I22" s="61">
        <f t="shared" si="40"/>
        <v>6.8339251411607238E-2</v>
      </c>
      <c r="J22" s="61">
        <f t="shared" si="40"/>
        <v>0</v>
      </c>
      <c r="K22" s="61">
        <f t="shared" si="40"/>
        <v>0</v>
      </c>
      <c r="L22" s="61">
        <f t="shared" si="40"/>
        <v>0</v>
      </c>
      <c r="M22" s="61">
        <f t="shared" si="40"/>
        <v>0</v>
      </c>
      <c r="N22" s="61">
        <f t="shared" si="40"/>
        <v>0</v>
      </c>
      <c r="O22" s="65"/>
      <c r="P22" s="65"/>
    </row>
    <row r="23" spans="1:17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1">+J23*(1+K24)</f>
        <v>12228</v>
      </c>
      <c r="L23" s="63">
        <f t="shared" si="41"/>
        <v>12228</v>
      </c>
      <c r="M23" s="63">
        <f t="shared" si="41"/>
        <v>12228</v>
      </c>
      <c r="N23" s="63">
        <f t="shared" si="41"/>
        <v>12228</v>
      </c>
      <c r="O23" s="65"/>
      <c r="P23" s="65"/>
    </row>
    <row r="24" spans="1:17" x14ac:dyDescent="0.3">
      <c r="A24" s="60" t="s">
        <v>132</v>
      </c>
      <c r="B24" s="61" t="str">
        <f t="shared" ref="B24:I24" si="42">+IFERROR(B23/A23-1,"nm")</f>
        <v>nm</v>
      </c>
      <c r="C24" s="61">
        <f t="shared" si="42"/>
        <v>9.3228309428638578E-2</v>
      </c>
      <c r="D24" s="61">
        <f t="shared" si="42"/>
        <v>4.1402301322722934E-2</v>
      </c>
      <c r="E24" s="61">
        <f t="shared" si="42"/>
        <v>-3.7381247418422192E-2</v>
      </c>
      <c r="F24" s="61">
        <f t="shared" si="42"/>
        <v>7.755846384895948E-2</v>
      </c>
      <c r="G24" s="61">
        <f t="shared" si="42"/>
        <v>-7.1279243404678949E-2</v>
      </c>
      <c r="H24" s="61">
        <f t="shared" si="42"/>
        <v>0.24815092721620746</v>
      </c>
      <c r="I24" s="61">
        <f t="shared" si="42"/>
        <v>5.0154586052902683E-2</v>
      </c>
      <c r="J24" s="61">
        <f>+J25+J26</f>
        <v>0</v>
      </c>
      <c r="K24" s="61">
        <f t="shared" ref="K24:N24" si="43">+K25+K26</f>
        <v>0</v>
      </c>
      <c r="L24" s="61">
        <f t="shared" si="43"/>
        <v>0</v>
      </c>
      <c r="M24" s="61">
        <f t="shared" si="43"/>
        <v>0</v>
      </c>
      <c r="N24" s="61">
        <f t="shared" si="43"/>
        <v>0</v>
      </c>
      <c r="O24" s="67"/>
      <c r="P24" s="67"/>
      <c r="Q24" s="68"/>
    </row>
    <row r="25" spans="1:17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4">+J25</f>
        <v>0</v>
      </c>
      <c r="L25" s="66">
        <f t="shared" si="44"/>
        <v>0</v>
      </c>
      <c r="M25" s="66">
        <f t="shared" si="44"/>
        <v>0</v>
      </c>
      <c r="N25" s="66">
        <f t="shared" si="44"/>
        <v>0</v>
      </c>
      <c r="O25" s="69"/>
      <c r="P25" s="69"/>
      <c r="Q25" s="68"/>
    </row>
    <row r="26" spans="1:17" x14ac:dyDescent="0.3">
      <c r="A26" s="60" t="s">
        <v>141</v>
      </c>
      <c r="B26" s="61" t="str">
        <f t="shared" ref="B26:H26" si="45">+IFERROR(B24-B25,"nm")</f>
        <v>nm</v>
      </c>
      <c r="C26" s="61">
        <f t="shared" si="45"/>
        <v>-6.7716905713614273E-3</v>
      </c>
      <c r="D26" s="61">
        <f t="shared" si="45"/>
        <v>1.4023013227229333E-3</v>
      </c>
      <c r="E26" s="61">
        <f t="shared" si="45"/>
        <v>2.6187525815778087E-3</v>
      </c>
      <c r="F26" s="61">
        <f t="shared" si="45"/>
        <v>-2.4415361510405215E-3</v>
      </c>
      <c r="G26" s="61">
        <f t="shared" si="45"/>
        <v>-1.2792434046789425E-3</v>
      </c>
      <c r="H26" s="61">
        <f t="shared" si="45"/>
        <v>-1.849072783792538E-3</v>
      </c>
      <c r="I26" s="61">
        <f>+IFERROR(I24-I25,"nm")</f>
        <v>1.5458605290268046E-4</v>
      </c>
      <c r="J26" s="66">
        <v>0</v>
      </c>
      <c r="K26" s="66">
        <f t="shared" si="44"/>
        <v>0</v>
      </c>
      <c r="L26" s="66">
        <f t="shared" si="44"/>
        <v>0</v>
      </c>
      <c r="M26" s="66">
        <f t="shared" si="44"/>
        <v>0</v>
      </c>
      <c r="N26" s="66">
        <f t="shared" si="44"/>
        <v>0</v>
      </c>
      <c r="O26" s="70"/>
      <c r="P26" s="70"/>
      <c r="Q26" s="68"/>
    </row>
    <row r="27" spans="1:17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6">+J27*(1+K28)</f>
        <v>5492</v>
      </c>
      <c r="L27" s="63">
        <f t="shared" si="46"/>
        <v>5492</v>
      </c>
      <c r="M27" s="63">
        <f t="shared" si="46"/>
        <v>5492</v>
      </c>
      <c r="N27" s="63">
        <f t="shared" si="46"/>
        <v>5492</v>
      </c>
      <c r="O27" s="71"/>
      <c r="P27" s="71"/>
      <c r="Q27" s="68"/>
    </row>
    <row r="28" spans="1:17" x14ac:dyDescent="0.3">
      <c r="A28" s="60" t="s">
        <v>132</v>
      </c>
      <c r="B28" s="61" t="str">
        <f t="shared" ref="B28:I28" si="47">+IFERROR(B27/A27-1,"nm")</f>
        <v>nm</v>
      </c>
      <c r="C28" s="61">
        <f t="shared" si="47"/>
        <v>7.6190476190476142E-2</v>
      </c>
      <c r="D28" s="61">
        <f t="shared" si="47"/>
        <v>2.9498525073746285E-2</v>
      </c>
      <c r="E28" s="61">
        <f t="shared" si="47"/>
        <v>1.0642652476463343E-2</v>
      </c>
      <c r="F28" s="61">
        <f t="shared" si="47"/>
        <v>6.5208586472256025E-2</v>
      </c>
      <c r="G28" s="61">
        <f t="shared" si="47"/>
        <v>-0.11806083650190113</v>
      </c>
      <c r="H28" s="61">
        <f t="shared" si="47"/>
        <v>8.3854278939426541E-2</v>
      </c>
      <c r="I28" s="61">
        <f t="shared" si="47"/>
        <v>9.2283214001591007E-2</v>
      </c>
      <c r="J28" s="61">
        <f>+J29+J30</f>
        <v>0</v>
      </c>
      <c r="K28" s="61">
        <f t="shared" ref="K28:N28" si="48">+K29+K30</f>
        <v>0</v>
      </c>
      <c r="L28" s="61">
        <f t="shared" si="48"/>
        <v>0</v>
      </c>
      <c r="M28" s="61">
        <f t="shared" si="48"/>
        <v>0</v>
      </c>
      <c r="N28" s="61">
        <f t="shared" si="48"/>
        <v>0</v>
      </c>
      <c r="O28" s="70"/>
      <c r="P28" s="70"/>
      <c r="Q28" s="68"/>
    </row>
    <row r="29" spans="1:17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49">+J29</f>
        <v>0</v>
      </c>
      <c r="L29" s="66">
        <f t="shared" si="49"/>
        <v>0</v>
      </c>
      <c r="M29" s="66">
        <f t="shared" si="49"/>
        <v>0</v>
      </c>
      <c r="N29" s="66">
        <f t="shared" si="49"/>
        <v>0</v>
      </c>
      <c r="O29" s="72"/>
      <c r="P29" s="72"/>
      <c r="Q29" s="68"/>
    </row>
    <row r="30" spans="1:17" x14ac:dyDescent="0.3">
      <c r="A30" s="60" t="s">
        <v>141</v>
      </c>
      <c r="B30" s="61" t="str">
        <f t="shared" ref="B30:H30" si="50">+IFERROR(B28-B29,"nm")</f>
        <v>nm</v>
      </c>
      <c r="C30" s="61">
        <f t="shared" si="50"/>
        <v>-3.8095238095238598E-3</v>
      </c>
      <c r="D30" s="61">
        <f t="shared" si="50"/>
        <v>-5.0147492625371437E-4</v>
      </c>
      <c r="E30" s="61">
        <f t="shared" si="50"/>
        <v>6.4265247646334324E-4</v>
      </c>
      <c r="F30" s="61">
        <f t="shared" si="50"/>
        <v>-4.7914135277439818E-3</v>
      </c>
      <c r="G30" s="61">
        <f t="shared" si="50"/>
        <v>1.9391634980988615E-3</v>
      </c>
      <c r="H30" s="61">
        <f t="shared" si="50"/>
        <v>3.8542789394265392E-3</v>
      </c>
      <c r="I30" s="61">
        <f>+IFERROR(I28-I29,"nm")</f>
        <v>2.2832140015910107E-3</v>
      </c>
      <c r="J30" s="66">
        <v>0</v>
      </c>
      <c r="K30" s="66">
        <f t="shared" si="49"/>
        <v>0</v>
      </c>
      <c r="L30" s="66">
        <f t="shared" si="49"/>
        <v>0</v>
      </c>
      <c r="M30" s="66">
        <f t="shared" si="49"/>
        <v>0</v>
      </c>
      <c r="N30" s="66">
        <f t="shared" si="49"/>
        <v>0</v>
      </c>
      <c r="O30" s="72"/>
      <c r="P30" s="72"/>
      <c r="Q30" s="68"/>
    </row>
    <row r="31" spans="1:17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1">+J31*(1+K32)</f>
        <v>633</v>
      </c>
      <c r="L31" s="63">
        <f t="shared" si="51"/>
        <v>633</v>
      </c>
      <c r="M31" s="63">
        <f t="shared" si="51"/>
        <v>633</v>
      </c>
      <c r="N31" s="63">
        <f t="shared" si="51"/>
        <v>633</v>
      </c>
      <c r="O31" s="71"/>
      <c r="P31" s="71"/>
      <c r="Q31" s="68"/>
    </row>
    <row r="32" spans="1:17" x14ac:dyDescent="0.3">
      <c r="A32" s="60" t="s">
        <v>132</v>
      </c>
      <c r="B32" s="61" t="str">
        <f t="shared" ref="B32:I32" si="52">+IFERROR(B31/A31-1,"nm")</f>
        <v>nm</v>
      </c>
      <c r="C32" s="61">
        <f t="shared" si="52"/>
        <v>-0.12742718446601942</v>
      </c>
      <c r="D32" s="61">
        <f t="shared" si="52"/>
        <v>-0.10152990264255912</v>
      </c>
      <c r="E32" s="61">
        <f t="shared" si="52"/>
        <v>-7.8947368421052655E-2</v>
      </c>
      <c r="F32" s="61">
        <f t="shared" si="52"/>
        <v>3.3613445378151141E-3</v>
      </c>
      <c r="G32" s="61">
        <f t="shared" si="52"/>
        <v>-0.13567839195979903</v>
      </c>
      <c r="H32" s="61">
        <f t="shared" si="52"/>
        <v>-1.744186046511631E-2</v>
      </c>
      <c r="I32" s="61">
        <f t="shared" si="52"/>
        <v>0.24852071005917153</v>
      </c>
      <c r="J32" s="61">
        <f>+J33+J34</f>
        <v>0</v>
      </c>
      <c r="K32" s="61">
        <f t="shared" ref="K32:N32" si="53">+K33+K34</f>
        <v>0</v>
      </c>
      <c r="L32" s="61">
        <f t="shared" si="53"/>
        <v>0</v>
      </c>
      <c r="M32" s="61">
        <f t="shared" si="53"/>
        <v>0</v>
      </c>
      <c r="N32" s="61">
        <f t="shared" si="53"/>
        <v>0</v>
      </c>
      <c r="O32" s="70"/>
      <c r="P32" s="70"/>
      <c r="Q32" s="68"/>
    </row>
    <row r="33" spans="1:17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4">+J33</f>
        <v>0</v>
      </c>
      <c r="L33" s="66">
        <f t="shared" si="54"/>
        <v>0</v>
      </c>
      <c r="M33" s="66">
        <f t="shared" si="54"/>
        <v>0</v>
      </c>
      <c r="N33" s="66">
        <f t="shared" si="54"/>
        <v>0</v>
      </c>
      <c r="O33" s="72"/>
      <c r="P33" s="72"/>
      <c r="Q33" s="68"/>
    </row>
    <row r="34" spans="1:17" x14ac:dyDescent="0.3">
      <c r="A34" s="60" t="s">
        <v>141</v>
      </c>
      <c r="B34" s="61" t="str">
        <f t="shared" ref="B34:H34" si="55">+IFERROR(B32-B33,"nm")</f>
        <v>nm</v>
      </c>
      <c r="C34" s="61">
        <f t="shared" si="55"/>
        <v>2.572815533980588E-3</v>
      </c>
      <c r="D34" s="61">
        <f t="shared" si="55"/>
        <v>-1.5299026425591167E-3</v>
      </c>
      <c r="E34" s="61">
        <f t="shared" si="55"/>
        <v>1.0526315789473467E-3</v>
      </c>
      <c r="F34" s="61">
        <f t="shared" si="55"/>
        <v>3.3613445378151141E-3</v>
      </c>
      <c r="G34" s="61">
        <f t="shared" si="55"/>
        <v>4.321608040200986E-3</v>
      </c>
      <c r="H34" s="61">
        <f t="shared" si="55"/>
        <v>2.5581395348836904E-3</v>
      </c>
      <c r="I34" s="61">
        <f>+IFERROR(I32-I33,"nm")</f>
        <v>-1.4792899408284654E-3</v>
      </c>
      <c r="J34" s="66">
        <v>0</v>
      </c>
      <c r="K34" s="66">
        <f t="shared" si="54"/>
        <v>0</v>
      </c>
      <c r="L34" s="66">
        <f t="shared" si="54"/>
        <v>0</v>
      </c>
      <c r="M34" s="66">
        <f t="shared" si="54"/>
        <v>0</v>
      </c>
      <c r="N34" s="66">
        <f t="shared" si="54"/>
        <v>0</v>
      </c>
      <c r="O34" s="72"/>
      <c r="P34" s="72"/>
      <c r="Q34" s="68"/>
    </row>
    <row r="35" spans="1:17" x14ac:dyDescent="0.3">
      <c r="A35" s="57" t="s">
        <v>133</v>
      </c>
      <c r="B35" s="64">
        <f t="shared" ref="B35:H35" si="56">+B42+B38</f>
        <v>3766</v>
      </c>
      <c r="C35" s="64">
        <f t="shared" si="56"/>
        <v>3896</v>
      </c>
      <c r="D35" s="64">
        <f t="shared" si="56"/>
        <v>4015</v>
      </c>
      <c r="E35" s="64">
        <f t="shared" si="56"/>
        <v>3760</v>
      </c>
      <c r="F35" s="64">
        <f t="shared" si="56"/>
        <v>4074</v>
      </c>
      <c r="G35" s="64">
        <f t="shared" si="56"/>
        <v>3047</v>
      </c>
      <c r="H35" s="64">
        <f t="shared" si="56"/>
        <v>5219</v>
      </c>
      <c r="I35" s="64">
        <f>+I42+I38</f>
        <v>5238</v>
      </c>
      <c r="J35" s="64">
        <f>+J21*J37</f>
        <v>5238</v>
      </c>
      <c r="K35" s="64">
        <f t="shared" ref="K35:N35" si="57">+K21*K37</f>
        <v>5238</v>
      </c>
      <c r="L35" s="64">
        <f t="shared" si="57"/>
        <v>5238</v>
      </c>
      <c r="M35" s="64">
        <f t="shared" si="57"/>
        <v>5238</v>
      </c>
      <c r="N35" s="64">
        <f t="shared" si="57"/>
        <v>5238</v>
      </c>
      <c r="O35" s="71"/>
      <c r="P35" s="71"/>
      <c r="Q35" s="68"/>
    </row>
    <row r="36" spans="1:17" x14ac:dyDescent="0.3">
      <c r="A36" s="58" t="s">
        <v>132</v>
      </c>
      <c r="B36" s="61" t="str">
        <f t="shared" ref="B36:N36" si="58">+IFERROR(B35/A35-1,"nm")</f>
        <v>nm</v>
      </c>
      <c r="C36" s="61">
        <f t="shared" si="58"/>
        <v>3.4519383961763239E-2</v>
      </c>
      <c r="D36" s="61">
        <f t="shared" si="58"/>
        <v>3.0544147843942548E-2</v>
      </c>
      <c r="E36" s="61">
        <f t="shared" si="58"/>
        <v>-6.3511830635118338E-2</v>
      </c>
      <c r="F36" s="61">
        <f t="shared" si="58"/>
        <v>8.3510638297872308E-2</v>
      </c>
      <c r="G36" s="61">
        <f t="shared" si="58"/>
        <v>-0.25208640157093765</v>
      </c>
      <c r="H36" s="61">
        <f t="shared" si="58"/>
        <v>0.71283229405973092</v>
      </c>
      <c r="I36" s="61">
        <f t="shared" si="58"/>
        <v>3.6405441655489312E-3</v>
      </c>
      <c r="J36" s="61">
        <f t="shared" si="58"/>
        <v>0</v>
      </c>
      <c r="K36" s="61">
        <f t="shared" si="58"/>
        <v>0</v>
      </c>
      <c r="L36" s="61">
        <f t="shared" si="58"/>
        <v>0</v>
      </c>
      <c r="M36" s="61">
        <f t="shared" si="58"/>
        <v>0</v>
      </c>
      <c r="N36" s="61">
        <f t="shared" si="58"/>
        <v>0</v>
      </c>
      <c r="O36" s="70"/>
      <c r="P36" s="70"/>
      <c r="Q36" s="68"/>
    </row>
    <row r="37" spans="1:17" x14ac:dyDescent="0.3">
      <c r="A37" s="58" t="s">
        <v>134</v>
      </c>
      <c r="B37" s="61">
        <f t="shared" ref="B37:I37" si="59">+IFERROR(B35/B$21,"nm")</f>
        <v>0.27409024745269289</v>
      </c>
      <c r="C37" s="61">
        <f t="shared" si="59"/>
        <v>0.26388512598211866</v>
      </c>
      <c r="D37" s="61">
        <f t="shared" si="59"/>
        <v>0.26386698212407994</v>
      </c>
      <c r="E37" s="61">
        <f t="shared" si="59"/>
        <v>0.25311342982160889</v>
      </c>
      <c r="F37" s="61">
        <f t="shared" si="59"/>
        <v>0.25619418941013711</v>
      </c>
      <c r="G37" s="61">
        <f t="shared" si="59"/>
        <v>0.2103700635183651</v>
      </c>
      <c r="H37" s="61">
        <f t="shared" si="59"/>
        <v>0.30380115256999823</v>
      </c>
      <c r="I37" s="61">
        <f t="shared" si="59"/>
        <v>0.28540293140086087</v>
      </c>
      <c r="J37" s="66">
        <f>+I37</f>
        <v>0.28540293140086087</v>
      </c>
      <c r="K37" s="66">
        <f t="shared" ref="K37:N37" si="60">+J37</f>
        <v>0.28540293140086087</v>
      </c>
      <c r="L37" s="66">
        <f t="shared" si="60"/>
        <v>0.28540293140086087</v>
      </c>
      <c r="M37" s="66">
        <f t="shared" si="60"/>
        <v>0.28540293140086087</v>
      </c>
      <c r="N37" s="66">
        <f t="shared" si="60"/>
        <v>0.28540293140086087</v>
      </c>
      <c r="O37" s="72"/>
      <c r="P37" s="72"/>
      <c r="Q37" s="68"/>
    </row>
    <row r="38" spans="1:17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2"/>
      <c r="P38" s="72"/>
      <c r="Q38" s="68"/>
    </row>
    <row r="39" spans="1:17" x14ac:dyDescent="0.3">
      <c r="A39" s="58" t="s">
        <v>132</v>
      </c>
      <c r="B39" s="61" t="str">
        <f t="shared" ref="B39:N41" si="61">+IFERROR(B38/A38-1,"nm")</f>
        <v>nm</v>
      </c>
      <c r="C39" s="61">
        <f t="shared" si="61"/>
        <v>9.9173553719008156E-2</v>
      </c>
      <c r="D39" s="61">
        <f t="shared" si="61"/>
        <v>5.2631578947368363E-2</v>
      </c>
      <c r="E39" s="61">
        <f t="shared" si="61"/>
        <v>0.14285714285714279</v>
      </c>
      <c r="F39" s="61">
        <f t="shared" si="61"/>
        <v>-6.8749999999999978E-2</v>
      </c>
      <c r="G39" s="61">
        <f t="shared" si="61"/>
        <v>-6.7114093959731447E-3</v>
      </c>
      <c r="H39" s="61">
        <f t="shared" si="61"/>
        <v>-0.1216216216216216</v>
      </c>
      <c r="I39" s="61">
        <f t="shared" si="61"/>
        <v>-4.6153846153846101E-2</v>
      </c>
      <c r="J39" s="61">
        <f t="shared" si="61"/>
        <v>2.2204460492503131E-16</v>
      </c>
      <c r="K39" s="61">
        <f t="shared" si="61"/>
        <v>0</v>
      </c>
      <c r="L39" s="61">
        <f t="shared" si="61"/>
        <v>0</v>
      </c>
      <c r="M39" s="61">
        <f t="shared" si="61"/>
        <v>0</v>
      </c>
      <c r="N39" s="61">
        <f t="shared" si="61"/>
        <v>0</v>
      </c>
      <c r="O39" s="73"/>
      <c r="P39" s="73"/>
      <c r="Q39" s="68"/>
    </row>
    <row r="40" spans="1:17" x14ac:dyDescent="0.3">
      <c r="A40" s="58" t="s">
        <v>136</v>
      </c>
      <c r="B40" s="61">
        <f t="shared" ref="B40:N40" si="62">+IFERROR(B38/B$21,"nm")</f>
        <v>8.8064046579330417E-3</v>
      </c>
      <c r="C40" s="61">
        <f t="shared" si="62"/>
        <v>9.0083988079111346E-3</v>
      </c>
      <c r="D40" s="61">
        <f t="shared" si="62"/>
        <v>9.2008412197686646E-3</v>
      </c>
      <c r="E40" s="61">
        <f t="shared" si="62"/>
        <v>1.0770784247728038E-2</v>
      </c>
      <c r="F40" s="61">
        <f t="shared" si="62"/>
        <v>9.3698905798012821E-3</v>
      </c>
      <c r="G40" s="61">
        <f t="shared" si="62"/>
        <v>1.0218171775752554E-2</v>
      </c>
      <c r="H40" s="61">
        <f t="shared" si="62"/>
        <v>7.5673787764130628E-3</v>
      </c>
      <c r="I40" s="61">
        <f t="shared" si="62"/>
        <v>6.7563886013185855E-3</v>
      </c>
      <c r="J40" s="61">
        <f t="shared" si="62"/>
        <v>6.7563886013185864E-3</v>
      </c>
      <c r="K40" s="61">
        <f t="shared" si="62"/>
        <v>6.7563886013185864E-3</v>
      </c>
      <c r="L40" s="61">
        <f t="shared" si="62"/>
        <v>6.7563886013185864E-3</v>
      </c>
      <c r="M40" s="61">
        <f t="shared" si="62"/>
        <v>6.7563886013185864E-3</v>
      </c>
      <c r="N40" s="61">
        <f t="shared" si="62"/>
        <v>6.7563886013185864E-3</v>
      </c>
      <c r="O40" s="70"/>
      <c r="P40" s="70"/>
      <c r="Q40" s="68"/>
    </row>
    <row r="41" spans="1:17" x14ac:dyDescent="0.3">
      <c r="A41" s="58" t="s">
        <v>146</v>
      </c>
      <c r="B41" s="61">
        <f>+IFERROR(B38/B$48,"nm")</f>
        <v>0.19145569620253164</v>
      </c>
      <c r="C41" s="61">
        <f t="shared" ref="C41:N41" si="63">+IFERROR(C38/C$48,"nm")</f>
        <v>0.17924528301886791</v>
      </c>
      <c r="D41" s="61">
        <f t="shared" si="63"/>
        <v>0.17094017094017094</v>
      </c>
      <c r="E41" s="61">
        <f t="shared" si="63"/>
        <v>0.18867924528301888</v>
      </c>
      <c r="F41" s="61">
        <f t="shared" si="63"/>
        <v>0.18304668304668303</v>
      </c>
      <c r="G41" s="61">
        <f t="shared" si="63"/>
        <v>0.22945736434108527</v>
      </c>
      <c r="H41" s="61">
        <f t="shared" si="63"/>
        <v>0.21069692058346839</v>
      </c>
      <c r="I41" s="61">
        <f t="shared" si="63"/>
        <v>0.19405320813771518</v>
      </c>
      <c r="J41" s="66">
        <f>+I41</f>
        <v>0.19405320813771518</v>
      </c>
      <c r="K41" s="66">
        <f t="shared" ref="K41:N41" si="64">+J41</f>
        <v>0.19405320813771518</v>
      </c>
      <c r="L41" s="66">
        <f t="shared" si="64"/>
        <v>0.19405320813771518</v>
      </c>
      <c r="M41" s="66">
        <f t="shared" si="64"/>
        <v>0.19405320813771518</v>
      </c>
      <c r="N41" s="66">
        <f t="shared" si="64"/>
        <v>0.19405320813771518</v>
      </c>
      <c r="O41" s="70"/>
      <c r="P41" s="70"/>
      <c r="Q41" s="68"/>
    </row>
    <row r="42" spans="1:17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5">+K35-K38</f>
        <v>5114</v>
      </c>
      <c r="L42" s="57">
        <f t="shared" si="65"/>
        <v>5114</v>
      </c>
      <c r="M42" s="57">
        <f t="shared" si="65"/>
        <v>5114</v>
      </c>
      <c r="N42" s="57">
        <f t="shared" si="65"/>
        <v>5114</v>
      </c>
      <c r="O42" s="72"/>
      <c r="P42" s="72"/>
      <c r="Q42" s="68"/>
    </row>
    <row r="43" spans="1:17" x14ac:dyDescent="0.3">
      <c r="A43" s="58" t="s">
        <v>132</v>
      </c>
      <c r="B43" s="61" t="str">
        <f t="shared" ref="B43:N43" si="66">+IFERROR(B42/A42-1,"nm")</f>
        <v>nm</v>
      </c>
      <c r="C43" s="61">
        <f t="shared" si="66"/>
        <v>3.2373113854595292E-2</v>
      </c>
      <c r="D43" s="61">
        <f t="shared" si="66"/>
        <v>2.9763486579856391E-2</v>
      </c>
      <c r="E43" s="61">
        <f t="shared" si="66"/>
        <v>-7.096774193548383E-2</v>
      </c>
      <c r="F43" s="61">
        <f t="shared" si="66"/>
        <v>9.0277777777777679E-2</v>
      </c>
      <c r="G43" s="61">
        <f t="shared" si="66"/>
        <v>-0.26140127388535028</v>
      </c>
      <c r="H43" s="61">
        <f t="shared" si="66"/>
        <v>0.75543290789927564</v>
      </c>
      <c r="I43" s="61">
        <f t="shared" si="66"/>
        <v>4.9125564943997002E-3</v>
      </c>
      <c r="J43" s="61">
        <f t="shared" si="66"/>
        <v>0</v>
      </c>
      <c r="K43" s="61">
        <f t="shared" si="66"/>
        <v>0</v>
      </c>
      <c r="L43" s="61">
        <f t="shared" si="66"/>
        <v>0</v>
      </c>
      <c r="M43" s="61">
        <f t="shared" si="66"/>
        <v>0</v>
      </c>
      <c r="N43" s="61">
        <f t="shared" si="66"/>
        <v>0</v>
      </c>
      <c r="O43" s="73"/>
      <c r="P43" s="73"/>
      <c r="Q43" s="68"/>
    </row>
    <row r="44" spans="1:17" x14ac:dyDescent="0.3">
      <c r="A44" s="58" t="s">
        <v>134</v>
      </c>
      <c r="B44" s="61">
        <f t="shared" ref="B44:N44" si="67">+IFERROR(B42/B$21,"nm")</f>
        <v>0.26528384279475981</v>
      </c>
      <c r="C44" s="61">
        <f t="shared" si="67"/>
        <v>0.25487672717420751</v>
      </c>
      <c r="D44" s="61">
        <f t="shared" si="67"/>
        <v>0.25466614090431128</v>
      </c>
      <c r="E44" s="61">
        <f t="shared" si="67"/>
        <v>0.24234264557388085</v>
      </c>
      <c r="F44" s="61">
        <f t="shared" si="67"/>
        <v>0.2468242988303358</v>
      </c>
      <c r="G44" s="61">
        <f t="shared" si="67"/>
        <v>0.20015189174261253</v>
      </c>
      <c r="H44" s="61">
        <f t="shared" si="67"/>
        <v>0.29623377379358518</v>
      </c>
      <c r="I44" s="61">
        <f t="shared" si="67"/>
        <v>0.27864654279954232</v>
      </c>
      <c r="J44" s="61">
        <f t="shared" si="67"/>
        <v>0.27864654279954232</v>
      </c>
      <c r="K44" s="61">
        <f t="shared" si="67"/>
        <v>0.27864654279954232</v>
      </c>
      <c r="L44" s="61">
        <f t="shared" si="67"/>
        <v>0.27864654279954232</v>
      </c>
      <c r="M44" s="61">
        <f t="shared" si="67"/>
        <v>0.27864654279954232</v>
      </c>
      <c r="N44" s="61">
        <f t="shared" si="67"/>
        <v>0.27864654279954232</v>
      </c>
      <c r="O44" s="70"/>
      <c r="P44" s="70"/>
      <c r="Q44" s="68"/>
    </row>
    <row r="45" spans="1:17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8">+K21*K47</f>
        <v>146</v>
      </c>
      <c r="L45" s="64">
        <f t="shared" si="68"/>
        <v>146</v>
      </c>
      <c r="M45" s="64">
        <f t="shared" si="68"/>
        <v>146</v>
      </c>
      <c r="N45" s="64">
        <f t="shared" si="68"/>
        <v>146</v>
      </c>
      <c r="O45" s="70"/>
      <c r="P45" s="70"/>
      <c r="Q45" s="68"/>
    </row>
    <row r="46" spans="1:17" x14ac:dyDescent="0.3">
      <c r="A46" s="58" t="s">
        <v>132</v>
      </c>
      <c r="B46" s="61" t="str">
        <f t="shared" ref="B46:N46" si="69">+IFERROR(B45/A45-1,"nm")</f>
        <v>nm</v>
      </c>
      <c r="C46" s="61">
        <f t="shared" si="69"/>
        <v>0.16346153846153855</v>
      </c>
      <c r="D46" s="61">
        <f t="shared" si="69"/>
        <v>-7.8512396694214837E-2</v>
      </c>
      <c r="E46" s="61">
        <f t="shared" si="69"/>
        <v>-0.12107623318385652</v>
      </c>
      <c r="F46" s="61">
        <f t="shared" si="69"/>
        <v>-0.40306122448979587</v>
      </c>
      <c r="G46" s="61">
        <f t="shared" si="69"/>
        <v>-5.9829059829059839E-2</v>
      </c>
      <c r="H46" s="61">
        <f t="shared" si="69"/>
        <v>-0.10909090909090913</v>
      </c>
      <c r="I46" s="61">
        <f t="shared" si="69"/>
        <v>0.48979591836734704</v>
      </c>
      <c r="J46" s="61">
        <f t="shared" si="69"/>
        <v>0</v>
      </c>
      <c r="K46" s="61">
        <f t="shared" si="69"/>
        <v>0</v>
      </c>
      <c r="L46" s="61">
        <f t="shared" si="69"/>
        <v>0</v>
      </c>
      <c r="M46" s="61">
        <f t="shared" si="69"/>
        <v>0</v>
      </c>
      <c r="N46" s="61">
        <f t="shared" si="69"/>
        <v>0</v>
      </c>
      <c r="O46" s="72"/>
      <c r="P46" s="72"/>
      <c r="Q46" s="68"/>
    </row>
    <row r="47" spans="1:17" x14ac:dyDescent="0.3">
      <c r="A47" s="58" t="s">
        <v>136</v>
      </c>
      <c r="B47" s="61">
        <f t="shared" ref="B47:I47" si="70">+IFERROR(B45/B$21,"nm")</f>
        <v>1.5138282387190683E-2</v>
      </c>
      <c r="C47" s="61">
        <f t="shared" si="70"/>
        <v>1.6391221891086428E-2</v>
      </c>
      <c r="D47" s="61">
        <f t="shared" si="70"/>
        <v>1.4655625657202945E-2</v>
      </c>
      <c r="E47" s="61">
        <f t="shared" si="70"/>
        <v>1.3194210703466847E-2</v>
      </c>
      <c r="F47" s="61">
        <f t="shared" si="70"/>
        <v>7.3575650861526856E-3</v>
      </c>
      <c r="G47" s="61">
        <f t="shared" si="70"/>
        <v>7.5945871306268989E-3</v>
      </c>
      <c r="H47" s="61">
        <f t="shared" si="70"/>
        <v>5.7046393852960009E-3</v>
      </c>
      <c r="I47" s="61">
        <f t="shared" si="70"/>
        <v>7.9551027080041418E-3</v>
      </c>
      <c r="J47" s="66">
        <f>+I47</f>
        <v>7.9551027080041418E-3</v>
      </c>
      <c r="K47" s="66">
        <f t="shared" ref="K47:N47" si="71">+J47</f>
        <v>7.9551027080041418E-3</v>
      </c>
      <c r="L47" s="66">
        <f t="shared" si="71"/>
        <v>7.9551027080041418E-3</v>
      </c>
      <c r="M47" s="66">
        <f t="shared" si="71"/>
        <v>7.9551027080041418E-3</v>
      </c>
      <c r="N47" s="66">
        <f t="shared" si="71"/>
        <v>7.9551027080041418E-3</v>
      </c>
      <c r="O47" s="69"/>
      <c r="P47" s="69"/>
      <c r="Q47" s="68"/>
    </row>
    <row r="48" spans="1:17" x14ac:dyDescent="0.3">
      <c r="A48" s="57" t="s">
        <v>145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9"/>
      <c r="P48" s="69"/>
      <c r="Q48" s="68"/>
    </row>
    <row r="49" spans="1:17" x14ac:dyDescent="0.3">
      <c r="A49" s="58" t="s">
        <v>132</v>
      </c>
      <c r="B49" s="65" t="str">
        <f t="shared" ref="B49:H49" si="72">+IFERROR(B48/A48-1,"nm")</f>
        <v>nm</v>
      </c>
      <c r="C49" s="65">
        <f t="shared" si="72"/>
        <v>0.17405063291139244</v>
      </c>
      <c r="D49" s="65">
        <f t="shared" si="72"/>
        <v>0.10377358490566047</v>
      </c>
      <c r="E49" s="65">
        <f t="shared" si="72"/>
        <v>3.5409035409035505E-2</v>
      </c>
      <c r="F49" s="65">
        <f t="shared" si="72"/>
        <v>-4.0094339622641528E-2</v>
      </c>
      <c r="G49" s="65">
        <f t="shared" si="72"/>
        <v>-0.20761670761670759</v>
      </c>
      <c r="H49" s="65">
        <f t="shared" si="72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3">+K50+K51</f>
        <v>3.4817196098730456E-2</v>
      </c>
      <c r="L49" s="61">
        <f t="shared" si="73"/>
        <v>3.4817196098730456E-2</v>
      </c>
      <c r="M49" s="61">
        <f t="shared" si="73"/>
        <v>3.4817196098730456E-2</v>
      </c>
      <c r="N49" s="61">
        <f t="shared" si="73"/>
        <v>3.4817196098730456E-2</v>
      </c>
      <c r="O49" s="69"/>
      <c r="P49" s="69"/>
      <c r="Q49" s="68"/>
    </row>
    <row r="50" spans="1:17" x14ac:dyDescent="0.3">
      <c r="A50" s="58" t="s">
        <v>136</v>
      </c>
      <c r="B50" s="65">
        <f t="shared" ref="B50:H50" si="74">+IFERROR(B48/B$21,"nm")</f>
        <v>4.599708879184862E-2</v>
      </c>
      <c r="C50" s="65">
        <f t="shared" si="74"/>
        <v>5.0257382823083174E-2</v>
      </c>
      <c r="D50" s="65">
        <f t="shared" si="74"/>
        <v>5.3824921135646686E-2</v>
      </c>
      <c r="E50" s="65">
        <f t="shared" si="74"/>
        <v>5.7085156512958597E-2</v>
      </c>
      <c r="F50" s="65">
        <f t="shared" si="74"/>
        <v>5.1188529744686205E-2</v>
      </c>
      <c r="G50" s="65">
        <f t="shared" si="74"/>
        <v>4.4531897265948632E-2</v>
      </c>
      <c r="H50" s="65">
        <f t="shared" si="74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5">+J50</f>
        <v>3.4817196098730456E-2</v>
      </c>
      <c r="L50" s="66">
        <f t="shared" si="75"/>
        <v>3.4817196098730456E-2</v>
      </c>
      <c r="M50" s="66">
        <f t="shared" si="75"/>
        <v>3.4817196098730456E-2</v>
      </c>
      <c r="N50" s="66">
        <f t="shared" si="75"/>
        <v>3.4817196098730456E-2</v>
      </c>
      <c r="O50" s="69"/>
      <c r="P50" s="69"/>
      <c r="Q50" s="68"/>
    </row>
    <row r="51" spans="1:17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70"/>
      <c r="P51" s="70"/>
      <c r="Q51" s="68"/>
    </row>
    <row r="52" spans="1:17" x14ac:dyDescent="0.3">
      <c r="A52" s="57" t="s">
        <v>139</v>
      </c>
      <c r="B52" s="57">
        <f t="shared" ref="B52:H52" si="76">SUM(B54,B58,B62)</f>
        <v>0</v>
      </c>
      <c r="C52" s="57">
        <f t="shared" si="76"/>
        <v>7568</v>
      </c>
      <c r="D52" s="57">
        <f t="shared" si="76"/>
        <v>7970</v>
      </c>
      <c r="E52" s="57">
        <f t="shared" si="76"/>
        <v>9242</v>
      </c>
      <c r="F52" s="57">
        <f t="shared" si="76"/>
        <v>9812</v>
      </c>
      <c r="G52" s="57">
        <f t="shared" si="76"/>
        <v>9347</v>
      </c>
      <c r="H52" s="57">
        <f t="shared" si="76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7">+SUM(K54+K58+K62)</f>
        <v>12479</v>
      </c>
      <c r="L52" s="57">
        <f t="shared" si="77"/>
        <v>12479</v>
      </c>
      <c r="M52" s="57">
        <f t="shared" si="77"/>
        <v>12479</v>
      </c>
      <c r="N52" s="57">
        <f t="shared" si="77"/>
        <v>12479</v>
      </c>
      <c r="O52" s="70"/>
      <c r="P52" s="70"/>
      <c r="Q52" s="68"/>
    </row>
    <row r="53" spans="1:17" x14ac:dyDescent="0.3">
      <c r="A53" s="60" t="s">
        <v>132</v>
      </c>
      <c r="B53" s="61" t="str">
        <f t="shared" ref="B53:N53" si="78">+IFERROR(B52/A52-1,"nm")</f>
        <v>nm</v>
      </c>
      <c r="C53" s="61" t="str">
        <f t="shared" si="78"/>
        <v>nm</v>
      </c>
      <c r="D53" s="61">
        <f t="shared" si="78"/>
        <v>5.3118393234672379E-2</v>
      </c>
      <c r="E53" s="61">
        <f t="shared" si="78"/>
        <v>0.15959849435382689</v>
      </c>
      <c r="F53" s="61">
        <f t="shared" si="78"/>
        <v>6.1674962129409261E-2</v>
      </c>
      <c r="G53" s="61">
        <f t="shared" si="78"/>
        <v>-4.7390949857317621E-2</v>
      </c>
      <c r="H53" s="61">
        <f t="shared" si="78"/>
        <v>0.22563389322777372</v>
      </c>
      <c r="I53" s="61">
        <f t="shared" si="78"/>
        <v>8.9298184357541999E-2</v>
      </c>
      <c r="J53" s="61">
        <f t="shared" ref="J53" si="79">+IFERROR(J52/I52-1,"nm")</f>
        <v>0</v>
      </c>
      <c r="K53" s="61">
        <f t="shared" ref="K53" si="80">+IFERROR(K52/J52-1,"nm")</f>
        <v>0</v>
      </c>
      <c r="L53" s="61">
        <f t="shared" ref="L53" si="81">+IFERROR(L52/K52-1,"nm")</f>
        <v>0</v>
      </c>
      <c r="M53" s="61">
        <f t="shared" ref="M53" si="82">+IFERROR(M52/L52-1,"nm")</f>
        <v>0</v>
      </c>
      <c r="N53" s="61">
        <f t="shared" ref="N53" si="83">+IFERROR(N52/M52-1,"nm")</f>
        <v>0</v>
      </c>
      <c r="O53" s="73"/>
      <c r="P53" s="73"/>
      <c r="Q53" s="68"/>
    </row>
    <row r="54" spans="1:17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4">+J54*(1+K55)</f>
        <v>7388</v>
      </c>
      <c r="L54" s="63">
        <f t="shared" ref="L54" si="85">+K54*(1+L55)</f>
        <v>7388</v>
      </c>
      <c r="M54" s="63">
        <f t="shared" ref="M54" si="86">+L54*(1+M55)</f>
        <v>7388</v>
      </c>
      <c r="N54" s="63">
        <f t="shared" ref="N54" si="87">+M54*(1+N55)</f>
        <v>7388</v>
      </c>
      <c r="O54" s="70"/>
      <c r="P54" s="70"/>
      <c r="Q54" s="68"/>
    </row>
    <row r="55" spans="1:17" x14ac:dyDescent="0.3">
      <c r="A55" s="60" t="s">
        <v>132</v>
      </c>
      <c r="B55" s="61" t="str">
        <f t="shared" ref="B55:I55" si="88">+IFERROR(B54/A54-1,"nm")</f>
        <v>nm</v>
      </c>
      <c r="C55" s="61" t="str">
        <f t="shared" si="88"/>
        <v>nm</v>
      </c>
      <c r="D55" s="61">
        <f t="shared" si="88"/>
        <v>2.9545905215149659E-2</v>
      </c>
      <c r="E55" s="61">
        <f t="shared" si="88"/>
        <v>0.1315485362095532</v>
      </c>
      <c r="F55" s="61">
        <f t="shared" si="88"/>
        <v>7.1148936170212673E-2</v>
      </c>
      <c r="G55" s="61">
        <f t="shared" si="88"/>
        <v>-6.3721595423486432E-2</v>
      </c>
      <c r="H55" s="61">
        <f t="shared" si="88"/>
        <v>0.18295994568907004</v>
      </c>
      <c r="I55" s="61">
        <f t="shared" si="88"/>
        <v>5.9971305595408975E-2</v>
      </c>
      <c r="J55" s="61">
        <f>+J56+J57</f>
        <v>0</v>
      </c>
      <c r="K55" s="61">
        <f t="shared" ref="K55:N55" si="89">+K56+K57</f>
        <v>0</v>
      </c>
      <c r="L55" s="61">
        <f t="shared" si="89"/>
        <v>0</v>
      </c>
      <c r="M55" s="61">
        <f t="shared" si="89"/>
        <v>0</v>
      </c>
      <c r="N55" s="61">
        <f t="shared" si="89"/>
        <v>0</v>
      </c>
      <c r="O55" s="72"/>
      <c r="P55" s="72"/>
      <c r="Q55" s="68"/>
    </row>
    <row r="56" spans="1:17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0">+J56</f>
        <v>0</v>
      </c>
      <c r="L56" s="66">
        <f t="shared" ref="L56:L57" si="91">+K56</f>
        <v>0</v>
      </c>
      <c r="M56" s="66">
        <f t="shared" ref="M56:M57" si="92">+L56</f>
        <v>0</v>
      </c>
      <c r="N56" s="66">
        <f t="shared" ref="N56:N57" si="93">+M56</f>
        <v>0</v>
      </c>
      <c r="O56" s="73"/>
      <c r="P56" s="73"/>
      <c r="Q56" s="68"/>
    </row>
    <row r="57" spans="1:17" x14ac:dyDescent="0.3">
      <c r="A57" s="60" t="s">
        <v>141</v>
      </c>
      <c r="B57" s="61" t="str">
        <f t="shared" ref="B57:H57" si="94">+IFERROR(B55-B56,"nm")</f>
        <v>nm</v>
      </c>
      <c r="C57" s="61" t="str">
        <f t="shared" si="94"/>
        <v>nm</v>
      </c>
      <c r="D57" s="61">
        <f t="shared" si="94"/>
        <v>-5.0454094784850342E-2</v>
      </c>
      <c r="E57" s="61">
        <f t="shared" si="94"/>
        <v>7.1548536209553204E-2</v>
      </c>
      <c r="F57" s="61">
        <f t="shared" si="94"/>
        <v>-4.8851063829787322E-2</v>
      </c>
      <c r="G57" s="61">
        <f t="shared" si="94"/>
        <v>-3.3721595423486433E-2</v>
      </c>
      <c r="H57" s="61">
        <f t="shared" si="94"/>
        <v>5.2959945689070032E-2</v>
      </c>
      <c r="I57" s="61">
        <f>+IFERROR(I55-I56,"nm")</f>
        <v>-3.0028694404591022E-2</v>
      </c>
      <c r="J57" s="66">
        <v>0</v>
      </c>
      <c r="K57" s="66">
        <f t="shared" si="90"/>
        <v>0</v>
      </c>
      <c r="L57" s="66">
        <f t="shared" si="91"/>
        <v>0</v>
      </c>
      <c r="M57" s="66">
        <f t="shared" si="92"/>
        <v>0</v>
      </c>
      <c r="N57" s="66">
        <f t="shared" si="93"/>
        <v>0</v>
      </c>
      <c r="O57" s="70"/>
      <c r="P57" s="70"/>
      <c r="Q57" s="68"/>
    </row>
    <row r="58" spans="1:17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5">+J58*(1+K59)</f>
        <v>4527</v>
      </c>
      <c r="L58" s="63">
        <f t="shared" ref="L58" si="96">+K58*(1+L59)</f>
        <v>4527</v>
      </c>
      <c r="M58" s="63">
        <f t="shared" ref="M58" si="97">+L58*(1+M59)</f>
        <v>4527</v>
      </c>
      <c r="N58" s="63">
        <f t="shared" ref="N58" si="98">+M58*(1+N59)</f>
        <v>4527</v>
      </c>
      <c r="O58" s="72"/>
      <c r="P58" s="72"/>
      <c r="Q58" s="68"/>
    </row>
    <row r="59" spans="1:17" x14ac:dyDescent="0.3">
      <c r="A59" s="60" t="s">
        <v>132</v>
      </c>
      <c r="B59" s="61" t="str">
        <f t="shared" ref="B59:I59" si="99">+IFERROR(B58/A58-1,"nm")</f>
        <v>nm</v>
      </c>
      <c r="C59" s="61" t="str">
        <f t="shared" si="99"/>
        <v>nm</v>
      </c>
      <c r="D59" s="61">
        <f t="shared" si="99"/>
        <v>0.11447184737087013</v>
      </c>
      <c r="E59" s="61">
        <f t="shared" si="99"/>
        <v>0.22755741127348639</v>
      </c>
      <c r="F59" s="61">
        <f t="shared" si="99"/>
        <v>5.0000000000000044E-2</v>
      </c>
      <c r="G59" s="61">
        <f t="shared" si="99"/>
        <v>-1.1013929381276322E-2</v>
      </c>
      <c r="H59" s="61">
        <f t="shared" si="99"/>
        <v>0.30887651490337364</v>
      </c>
      <c r="I59" s="61">
        <f t="shared" si="99"/>
        <v>0.13288288288288297</v>
      </c>
      <c r="J59" s="61">
        <f>+J60+J61</f>
        <v>0</v>
      </c>
      <c r="K59" s="61">
        <f t="shared" ref="K59:N59" si="100">+K60+K61</f>
        <v>0</v>
      </c>
      <c r="L59" s="61">
        <f t="shared" si="100"/>
        <v>0</v>
      </c>
      <c r="M59" s="61">
        <f t="shared" si="100"/>
        <v>0</v>
      </c>
      <c r="N59" s="61">
        <f t="shared" si="100"/>
        <v>0</v>
      </c>
      <c r="O59" s="68"/>
      <c r="P59" s="68"/>
      <c r="Q59" s="68"/>
    </row>
    <row r="60" spans="1:17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1">+J60</f>
        <v>0</v>
      </c>
      <c r="L60" s="66">
        <f t="shared" ref="L60:L61" si="102">+K60</f>
        <v>0</v>
      </c>
      <c r="M60" s="66">
        <f t="shared" ref="M60:M61" si="103">+L60</f>
        <v>0</v>
      </c>
      <c r="N60" s="66">
        <f t="shared" ref="N60:N61" si="104">+M60</f>
        <v>0</v>
      </c>
      <c r="O60" s="68"/>
      <c r="P60" s="68"/>
      <c r="Q60" s="68"/>
    </row>
    <row r="61" spans="1:17" x14ac:dyDescent="0.3">
      <c r="A61" s="60" t="s">
        <v>141</v>
      </c>
      <c r="B61" s="61" t="str">
        <f t="shared" ref="B61:H61" si="105">+IFERROR(B59-B60,"nm")</f>
        <v>nm</v>
      </c>
      <c r="C61" s="61" t="str">
        <f t="shared" si="105"/>
        <v>nm</v>
      </c>
      <c r="D61" s="61">
        <f t="shared" si="105"/>
        <v>-5.5528152629129884E-2</v>
      </c>
      <c r="E61" s="61">
        <f t="shared" si="105"/>
        <v>6.7557411273486384E-2</v>
      </c>
      <c r="F61" s="61">
        <f t="shared" si="105"/>
        <v>-3.9999999999999952E-2</v>
      </c>
      <c r="G61" s="61">
        <f t="shared" si="105"/>
        <v>-3.1013929381276322E-2</v>
      </c>
      <c r="H61" s="61">
        <f t="shared" si="105"/>
        <v>5.8876514903373645E-2</v>
      </c>
      <c r="I61" s="61">
        <f>+IFERROR(I59-I60,"nm")</f>
        <v>-2.7117117117117034E-2</v>
      </c>
      <c r="J61" s="66">
        <v>0</v>
      </c>
      <c r="K61" s="66">
        <f t="shared" si="101"/>
        <v>0</v>
      </c>
      <c r="L61" s="66">
        <f t="shared" si="102"/>
        <v>0</v>
      </c>
      <c r="M61" s="66">
        <f t="shared" si="103"/>
        <v>0</v>
      </c>
      <c r="N61" s="66">
        <f t="shared" si="104"/>
        <v>0</v>
      </c>
      <c r="O61" s="68"/>
      <c r="P61" s="68"/>
      <c r="Q61" s="68"/>
    </row>
    <row r="62" spans="1:17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6">+J62*(1+K63)</f>
        <v>564</v>
      </c>
      <c r="L62" s="63">
        <f t="shared" ref="L62" si="107">+K62*(1+L63)</f>
        <v>564</v>
      </c>
      <c r="M62" s="63">
        <f t="shared" ref="M62" si="108">+L62*(1+M63)</f>
        <v>564</v>
      </c>
      <c r="N62" s="63">
        <f t="shared" ref="N62" si="109">+M62*(1+N63)</f>
        <v>564</v>
      </c>
      <c r="O62" s="68"/>
      <c r="P62" s="68"/>
      <c r="Q62" s="68"/>
    </row>
    <row r="63" spans="1:17" x14ac:dyDescent="0.3">
      <c r="A63" s="60" t="s">
        <v>132</v>
      </c>
      <c r="B63" s="61" t="str">
        <f t="shared" ref="B63:I63" si="110">+IFERROR(B62/A62-1,"nm")</f>
        <v>nm</v>
      </c>
      <c r="C63" s="61" t="str">
        <f t="shared" si="110"/>
        <v>nm</v>
      </c>
      <c r="D63" s="61">
        <f t="shared" si="110"/>
        <v>1.8617021276595702E-2</v>
      </c>
      <c r="E63" s="61">
        <f t="shared" si="110"/>
        <v>0.11488250652741505</v>
      </c>
      <c r="F63" s="61">
        <f t="shared" si="110"/>
        <v>1.1709601873536313E-2</v>
      </c>
      <c r="G63" s="61">
        <f t="shared" si="110"/>
        <v>-6.944444444444442E-2</v>
      </c>
      <c r="H63" s="61">
        <f t="shared" si="110"/>
        <v>0.21890547263681581</v>
      </c>
      <c r="I63" s="61">
        <f t="shared" si="110"/>
        <v>0.15102040816326534</v>
      </c>
      <c r="J63" s="61">
        <f>+J64+J65</f>
        <v>0</v>
      </c>
      <c r="K63" s="61">
        <f t="shared" ref="K63:N63" si="111">+K64+K65</f>
        <v>0</v>
      </c>
      <c r="L63" s="61">
        <f t="shared" si="111"/>
        <v>0</v>
      </c>
      <c r="M63" s="61">
        <f t="shared" si="111"/>
        <v>0</v>
      </c>
      <c r="N63" s="61">
        <f t="shared" si="111"/>
        <v>0</v>
      </c>
      <c r="O63" s="68"/>
      <c r="P63" s="68"/>
      <c r="Q63" s="68"/>
    </row>
    <row r="64" spans="1:17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2">+J64</f>
        <v>0</v>
      </c>
      <c r="L64" s="66">
        <f t="shared" ref="L64:L65" si="113">+K64</f>
        <v>0</v>
      </c>
      <c r="M64" s="66">
        <f t="shared" ref="M64:M65" si="114">+L64</f>
        <v>0</v>
      </c>
      <c r="N64" s="66">
        <f t="shared" ref="N64:N65" si="115">+M64</f>
        <v>0</v>
      </c>
      <c r="O64" s="68"/>
      <c r="P64" s="68"/>
      <c r="Q64" s="68"/>
    </row>
    <row r="65" spans="1:17" x14ac:dyDescent="0.3">
      <c r="A65" s="60" t="s">
        <v>141</v>
      </c>
      <c r="B65" s="61" t="str">
        <f t="shared" ref="B65:H65" si="116">+IFERROR(B63-B64,"nm")</f>
        <v>nm</v>
      </c>
      <c r="C65" s="61" t="str">
        <f t="shared" si="116"/>
        <v>nm</v>
      </c>
      <c r="D65" s="61">
        <f t="shared" si="116"/>
        <v>-5.1382978723404304E-2</v>
      </c>
      <c r="E65" s="61">
        <f t="shared" si="116"/>
        <v>5.4882506527415054E-2</v>
      </c>
      <c r="F65" s="61">
        <f t="shared" si="116"/>
        <v>-3.829039812646369E-2</v>
      </c>
      <c r="G65" s="61">
        <f t="shared" si="116"/>
        <v>-3.9444444444444421E-2</v>
      </c>
      <c r="H65" s="61">
        <f t="shared" si="116"/>
        <v>2.890547263681581E-2</v>
      </c>
      <c r="I65" s="61">
        <f>+IFERROR(I63-I64,"nm")</f>
        <v>-1.8979591836734672E-2</v>
      </c>
      <c r="J65" s="66">
        <v>0</v>
      </c>
      <c r="K65" s="66">
        <f t="shared" si="112"/>
        <v>0</v>
      </c>
      <c r="L65" s="66">
        <f t="shared" si="113"/>
        <v>0</v>
      </c>
      <c r="M65" s="66">
        <f t="shared" si="114"/>
        <v>0</v>
      </c>
      <c r="N65" s="66">
        <f t="shared" si="115"/>
        <v>0</v>
      </c>
      <c r="O65" s="68"/>
      <c r="P65" s="68"/>
      <c r="Q65" s="68"/>
    </row>
    <row r="66" spans="1:17" x14ac:dyDescent="0.3">
      <c r="A66" s="57" t="s">
        <v>133</v>
      </c>
      <c r="B66" s="64">
        <f t="shared" ref="B66:H66" si="117">+B73+B69</f>
        <v>0</v>
      </c>
      <c r="C66" s="64">
        <f t="shared" si="117"/>
        <v>1872</v>
      </c>
      <c r="D66" s="64">
        <f t="shared" si="117"/>
        <v>1613</v>
      </c>
      <c r="E66" s="64">
        <f t="shared" si="117"/>
        <v>1703</v>
      </c>
      <c r="F66" s="64">
        <f t="shared" si="117"/>
        <v>2106</v>
      </c>
      <c r="G66" s="64">
        <f t="shared" si="117"/>
        <v>1673</v>
      </c>
      <c r="H66" s="64">
        <f t="shared" si="117"/>
        <v>2571</v>
      </c>
      <c r="I66" s="64">
        <f>+I73+I69</f>
        <v>3427</v>
      </c>
      <c r="J66" s="64">
        <f>+J52*J68</f>
        <v>3427</v>
      </c>
      <c r="K66" s="64">
        <f t="shared" ref="K66:N66" si="118">+K52*K68</f>
        <v>3427</v>
      </c>
      <c r="L66" s="64">
        <f t="shared" si="118"/>
        <v>3427</v>
      </c>
      <c r="M66" s="64">
        <f t="shared" si="118"/>
        <v>3427</v>
      </c>
      <c r="N66" s="64">
        <f t="shared" si="118"/>
        <v>3427</v>
      </c>
      <c r="O66" s="68"/>
      <c r="P66" s="68"/>
      <c r="Q66" s="68"/>
    </row>
    <row r="67" spans="1:17" x14ac:dyDescent="0.3">
      <c r="A67" s="58" t="s">
        <v>132</v>
      </c>
      <c r="B67" s="61" t="str">
        <f t="shared" ref="B67:I67" si="119">+IFERROR(B66/A66-1,"nm")</f>
        <v>nm</v>
      </c>
      <c r="C67" s="61" t="str">
        <f t="shared" si="119"/>
        <v>nm</v>
      </c>
      <c r="D67" s="61">
        <f t="shared" si="119"/>
        <v>-0.13835470085470081</v>
      </c>
      <c r="E67" s="61">
        <f t="shared" si="119"/>
        <v>5.5796652200867936E-2</v>
      </c>
      <c r="F67" s="61">
        <f t="shared" si="119"/>
        <v>0.23664122137404586</v>
      </c>
      <c r="G67" s="61">
        <f t="shared" si="119"/>
        <v>-0.20560303893637222</v>
      </c>
      <c r="H67" s="61">
        <f t="shared" si="119"/>
        <v>0.53676031081888831</v>
      </c>
      <c r="I67" s="61">
        <f t="shared" si="119"/>
        <v>0.33294437961882539</v>
      </c>
      <c r="J67" s="61">
        <f t="shared" ref="J67" si="120">+IFERROR(J66/I66-1,"nm")</f>
        <v>0</v>
      </c>
      <c r="K67" s="61">
        <f t="shared" ref="K67" si="121">+IFERROR(K66/J66-1,"nm")</f>
        <v>0</v>
      </c>
      <c r="L67" s="61">
        <f t="shared" ref="L67" si="122">+IFERROR(L66/K66-1,"nm")</f>
        <v>0</v>
      </c>
      <c r="M67" s="61">
        <f t="shared" ref="M67" si="123">+IFERROR(M66/L66-1,"nm")</f>
        <v>0</v>
      </c>
      <c r="N67" s="61">
        <f t="shared" ref="N67" si="124">+IFERROR(N66/M66-1,"nm")</f>
        <v>0</v>
      </c>
      <c r="O67" s="68"/>
      <c r="P67" s="68"/>
      <c r="Q67" s="68"/>
    </row>
    <row r="68" spans="1:17" x14ac:dyDescent="0.3">
      <c r="A68" s="58" t="s">
        <v>134</v>
      </c>
      <c r="B68" s="61" t="str">
        <f>+IFERROR(B66/B$52,"nm")</f>
        <v>nm</v>
      </c>
      <c r="C68" s="61">
        <f t="shared" ref="C68:I68" si="125">+IFERROR(C66/C$52,"nm")</f>
        <v>0.24735729386892177</v>
      </c>
      <c r="D68" s="61">
        <f t="shared" si="125"/>
        <v>0.20238393977415309</v>
      </c>
      <c r="E68" s="61">
        <f t="shared" si="125"/>
        <v>0.18426747457260334</v>
      </c>
      <c r="F68" s="61">
        <f t="shared" si="125"/>
        <v>0.21463514064410924</v>
      </c>
      <c r="G68" s="61">
        <f t="shared" si="125"/>
        <v>0.17898791055953783</v>
      </c>
      <c r="H68" s="61">
        <f t="shared" si="125"/>
        <v>0.22442388268156424</v>
      </c>
      <c r="I68" s="61">
        <f t="shared" si="125"/>
        <v>0.27462136389133746</v>
      </c>
      <c r="J68" s="66">
        <f>+I68</f>
        <v>0.27462136389133746</v>
      </c>
      <c r="K68" s="66">
        <f t="shared" ref="K68" si="126">+J68</f>
        <v>0.27462136389133746</v>
      </c>
      <c r="L68" s="66">
        <f t="shared" ref="L68" si="127">+K68</f>
        <v>0.27462136389133746</v>
      </c>
      <c r="M68" s="66">
        <f t="shared" ref="M68" si="128">+L68</f>
        <v>0.27462136389133746</v>
      </c>
      <c r="N68" s="66">
        <f t="shared" ref="N68" si="129">+M68</f>
        <v>0.27462136389133746</v>
      </c>
      <c r="O68" s="68"/>
      <c r="P68" s="68"/>
      <c r="Q68" s="68"/>
    </row>
    <row r="69" spans="1:17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  <c r="O69" s="68"/>
      <c r="P69" s="68"/>
      <c r="Q69" s="68"/>
    </row>
    <row r="70" spans="1:17" x14ac:dyDescent="0.3">
      <c r="A70" s="58" t="s">
        <v>132</v>
      </c>
      <c r="B70" s="61" t="str">
        <f t="shared" ref="B70:I70" si="130">+IFERROR(B69/A69-1,"nm")</f>
        <v>nm</v>
      </c>
      <c r="C70" s="61" t="str">
        <f t="shared" si="130"/>
        <v>nm</v>
      </c>
      <c r="D70" s="61">
        <f t="shared" si="130"/>
        <v>0.24705882352941178</v>
      </c>
      <c r="E70" s="61">
        <f t="shared" si="130"/>
        <v>9.4339622641509413E-2</v>
      </c>
      <c r="F70" s="61">
        <f t="shared" si="130"/>
        <v>-4.31034482758621E-2</v>
      </c>
      <c r="G70" s="61">
        <f t="shared" si="130"/>
        <v>0.18918918918918926</v>
      </c>
      <c r="H70" s="61">
        <f t="shared" si="130"/>
        <v>3.0303030303030276E-2</v>
      </c>
      <c r="I70" s="61">
        <f t="shared" si="130"/>
        <v>-1.4705882352941124E-2</v>
      </c>
      <c r="J70" s="61">
        <f t="shared" ref="J70" si="131">+IFERROR(J69/I69-1,"nm")</f>
        <v>0</v>
      </c>
      <c r="K70" s="61">
        <f t="shared" ref="K70" si="132">+IFERROR(K69/J69-1,"nm")</f>
        <v>0</v>
      </c>
      <c r="L70" s="61">
        <f t="shared" ref="L70" si="133">+IFERROR(L69/K69-1,"nm")</f>
        <v>0</v>
      </c>
      <c r="M70" s="61">
        <f t="shared" ref="M70" si="134">+IFERROR(M69/L69-1,"nm")</f>
        <v>0</v>
      </c>
      <c r="N70" s="61">
        <f t="shared" ref="N70" si="135">+IFERROR(N69/M69-1,"nm")</f>
        <v>0</v>
      </c>
    </row>
    <row r="71" spans="1:17" x14ac:dyDescent="0.3">
      <c r="A71" s="58" t="s">
        <v>136</v>
      </c>
      <c r="B71" s="61" t="str">
        <f t="shared" ref="B71:H71" si="136">+IFERROR(B69/B$52,"nm")</f>
        <v>nm</v>
      </c>
      <c r="C71" s="61">
        <f t="shared" si="136"/>
        <v>1.1231501057082453E-2</v>
      </c>
      <c r="D71" s="61">
        <f t="shared" si="136"/>
        <v>1.3299874529485571E-2</v>
      </c>
      <c r="E71" s="61">
        <f t="shared" si="136"/>
        <v>1.2551395801774508E-2</v>
      </c>
      <c r="F71" s="61">
        <f t="shared" si="136"/>
        <v>1.1312678353037097E-2</v>
      </c>
      <c r="G71" s="61">
        <f t="shared" si="136"/>
        <v>1.4122178239007167E-2</v>
      </c>
      <c r="H71" s="61">
        <f t="shared" si="136"/>
        <v>1.1871508379888268E-2</v>
      </c>
      <c r="I71" s="61">
        <f>+IFERROR(I69/I$52,"nm")</f>
        <v>1.0738039907043834E-2</v>
      </c>
      <c r="J71" s="61">
        <f t="shared" ref="J71:N71" si="137">+IFERROR(J69/J$21,"nm")</f>
        <v>7.3012586498120199E-3</v>
      </c>
      <c r="K71" s="61">
        <f t="shared" si="137"/>
        <v>7.3012586498120199E-3</v>
      </c>
      <c r="L71" s="61">
        <f t="shared" si="137"/>
        <v>7.3012586498120199E-3</v>
      </c>
      <c r="M71" s="61">
        <f t="shared" si="137"/>
        <v>7.3012586498120199E-3</v>
      </c>
      <c r="N71" s="61">
        <f t="shared" si="137"/>
        <v>7.3012586498120199E-3</v>
      </c>
    </row>
    <row r="72" spans="1:17" x14ac:dyDescent="0.3">
      <c r="A72" s="58" t="s">
        <v>146</v>
      </c>
      <c r="B72" s="61" t="str">
        <f>+IFERROR(B69/B79,"nm")</f>
        <v>nm</v>
      </c>
      <c r="C72" s="61" t="str">
        <f t="shared" ref="C72:I72" si="138">+IFERROR(C69/C79,"nm")</f>
        <v>nm</v>
      </c>
      <c r="D72" s="61">
        <f t="shared" si="138"/>
        <v>0.14950634696755993</v>
      </c>
      <c r="E72" s="61">
        <f t="shared" si="138"/>
        <v>0.13663133097762073</v>
      </c>
      <c r="F72" s="61">
        <f t="shared" si="138"/>
        <v>0.11948331539289558</v>
      </c>
      <c r="G72" s="61">
        <f t="shared" si="138"/>
        <v>0.14915254237288136</v>
      </c>
      <c r="H72" s="61">
        <f t="shared" si="138"/>
        <v>0.1384928716904277</v>
      </c>
      <c r="I72" s="61">
        <f t="shared" si="138"/>
        <v>0.14565217391304347</v>
      </c>
      <c r="J72" s="66">
        <f>+I72</f>
        <v>0.14565217391304347</v>
      </c>
      <c r="K72" s="66">
        <f t="shared" ref="K72" si="139">+J72</f>
        <v>0.14565217391304347</v>
      </c>
      <c r="L72" s="66">
        <f t="shared" ref="L72" si="140">+K72</f>
        <v>0.14565217391304347</v>
      </c>
      <c r="M72" s="66">
        <f t="shared" ref="M72" si="141">+L72</f>
        <v>0.14565217391304347</v>
      </c>
      <c r="N72" s="66">
        <f t="shared" ref="N72" si="142">+M72</f>
        <v>0.14565217391304347</v>
      </c>
    </row>
    <row r="73" spans="1:17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3">+K66-K69</f>
        <v>3293</v>
      </c>
      <c r="L73" s="57">
        <f t="shared" si="143"/>
        <v>3293</v>
      </c>
      <c r="M73" s="57">
        <f t="shared" si="143"/>
        <v>3293</v>
      </c>
      <c r="N73" s="57">
        <f t="shared" si="143"/>
        <v>3293</v>
      </c>
    </row>
    <row r="74" spans="1:17" x14ac:dyDescent="0.3">
      <c r="A74" s="58" t="s">
        <v>132</v>
      </c>
      <c r="B74" s="61" t="str">
        <f t="shared" ref="B74:I74" si="144">+IFERROR(B73/A73-1,"nm")</f>
        <v>nm</v>
      </c>
      <c r="C74" s="61" t="str">
        <f t="shared" si="144"/>
        <v>nm</v>
      </c>
      <c r="D74" s="61">
        <f t="shared" si="144"/>
        <v>-0.15668718522663683</v>
      </c>
      <c r="E74" s="61">
        <f t="shared" si="144"/>
        <v>5.3085600530855981E-2</v>
      </c>
      <c r="F74" s="61">
        <f t="shared" si="144"/>
        <v>0.25708884688090738</v>
      </c>
      <c r="G74" s="61">
        <f t="shared" si="144"/>
        <v>-0.22756892230576442</v>
      </c>
      <c r="H74" s="61">
        <f t="shared" si="144"/>
        <v>0.58014276443867629</v>
      </c>
      <c r="I74" s="61">
        <f t="shared" si="144"/>
        <v>0.3523613963039014</v>
      </c>
      <c r="J74" s="61">
        <f t="shared" ref="J74" si="145">+IFERROR(J73/I73-1,"nm")</f>
        <v>0</v>
      </c>
      <c r="K74" s="61">
        <f t="shared" ref="K74" si="146">+IFERROR(K73/J73-1,"nm")</f>
        <v>0</v>
      </c>
      <c r="L74" s="61">
        <f t="shared" ref="L74" si="147">+IFERROR(L73/K73-1,"nm")</f>
        <v>0</v>
      </c>
      <c r="M74" s="61">
        <f t="shared" ref="M74" si="148">+IFERROR(M73/L73-1,"nm")</f>
        <v>0</v>
      </c>
      <c r="N74" s="61">
        <f t="shared" ref="N74" si="149">+IFERROR(N73/M73-1,"nm")</f>
        <v>0</v>
      </c>
    </row>
    <row r="75" spans="1:17" x14ac:dyDescent="0.3">
      <c r="A75" s="58" t="s">
        <v>134</v>
      </c>
      <c r="B75" s="61" t="str">
        <f t="shared" ref="B75:H75" si="150">+IFERROR(B73/B$52,"nm")</f>
        <v>nm</v>
      </c>
      <c r="C75" s="61">
        <f t="shared" si="150"/>
        <v>0.23612579281183932</v>
      </c>
      <c r="D75" s="61">
        <f t="shared" si="150"/>
        <v>0.1890840652446675</v>
      </c>
      <c r="E75" s="61">
        <f t="shared" si="150"/>
        <v>0.17171607877082881</v>
      </c>
      <c r="F75" s="61">
        <f t="shared" si="150"/>
        <v>0.20332246229107215</v>
      </c>
      <c r="G75" s="61">
        <f t="shared" si="150"/>
        <v>0.16486573232053064</v>
      </c>
      <c r="H75" s="61">
        <f t="shared" si="150"/>
        <v>0.21255237430167598</v>
      </c>
      <c r="I75" s="61">
        <f>+IFERROR(I73/I$52,"nm")</f>
        <v>0.26388332398429359</v>
      </c>
      <c r="J75" s="61">
        <f t="shared" ref="J75:N75" si="151">+IFERROR(J73/J$21,"nm")</f>
        <v>0.17942570696888793</v>
      </c>
      <c r="K75" s="61">
        <f t="shared" si="151"/>
        <v>0.17942570696888793</v>
      </c>
      <c r="L75" s="61">
        <f t="shared" si="151"/>
        <v>0.17942570696888793</v>
      </c>
      <c r="M75" s="61">
        <f t="shared" si="151"/>
        <v>0.17942570696888793</v>
      </c>
      <c r="N75" s="61">
        <f t="shared" si="151"/>
        <v>0.17942570696888793</v>
      </c>
    </row>
    <row r="76" spans="1:17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2">+K52*K78</f>
        <v>196.99999999999997</v>
      </c>
      <c r="L76" s="64">
        <f t="shared" si="152"/>
        <v>196.99999999999997</v>
      </c>
      <c r="M76" s="64">
        <f t="shared" si="152"/>
        <v>196.99999999999997</v>
      </c>
      <c r="N76" s="64">
        <f t="shared" si="152"/>
        <v>196.99999999999997</v>
      </c>
    </row>
    <row r="77" spans="1:17" x14ac:dyDescent="0.3">
      <c r="A77" s="58" t="s">
        <v>132</v>
      </c>
      <c r="B77" s="61" t="str">
        <f t="shared" ref="B77:I77" si="153">+IFERROR(B76/A76-1,"nm")</f>
        <v>nm</v>
      </c>
      <c r="C77" s="61" t="str">
        <f t="shared" si="153"/>
        <v>nm</v>
      </c>
      <c r="D77" s="61">
        <f t="shared" si="153"/>
        <v>-0.26068376068376065</v>
      </c>
      <c r="E77" s="61">
        <f t="shared" si="153"/>
        <v>0.38728323699421963</v>
      </c>
      <c r="F77" s="61">
        <f t="shared" si="153"/>
        <v>-2.9166666666666674E-2</v>
      </c>
      <c r="G77" s="61">
        <f t="shared" si="153"/>
        <v>-0.40343347639484983</v>
      </c>
      <c r="H77" s="61">
        <f t="shared" si="153"/>
        <v>0.10071942446043169</v>
      </c>
      <c r="I77" s="61">
        <f t="shared" si="153"/>
        <v>0.28758169934640532</v>
      </c>
      <c r="J77" s="61">
        <f t="shared" ref="J77" si="154">+IFERROR(J76/I76-1,"nm")</f>
        <v>-1.1102230246251565E-16</v>
      </c>
      <c r="K77" s="61">
        <f t="shared" ref="K77" si="155">+IFERROR(K76/J76-1,"nm")</f>
        <v>0</v>
      </c>
      <c r="L77" s="61">
        <f t="shared" ref="L77" si="156">+IFERROR(L76/K76-1,"nm")</f>
        <v>0</v>
      </c>
      <c r="M77" s="61">
        <f t="shared" ref="M77" si="157">+IFERROR(M76/L76-1,"nm")</f>
        <v>0</v>
      </c>
      <c r="N77" s="61">
        <f t="shared" ref="N77" si="158">+IFERROR(N76/M76-1,"nm")</f>
        <v>0</v>
      </c>
    </row>
    <row r="78" spans="1:17" x14ac:dyDescent="0.3">
      <c r="A78" s="58" t="s">
        <v>136</v>
      </c>
      <c r="B78" s="61" t="str">
        <f t="shared" ref="B78:H78" si="159">+IFERROR(B76/B$52,"nm")</f>
        <v>nm</v>
      </c>
      <c r="C78" s="61">
        <f t="shared" si="159"/>
        <v>3.0919661733615222E-2</v>
      </c>
      <c r="D78" s="61">
        <f t="shared" si="159"/>
        <v>2.1706398996235884E-2</v>
      </c>
      <c r="E78" s="61">
        <f t="shared" si="159"/>
        <v>2.5968405107119671E-2</v>
      </c>
      <c r="F78" s="61">
        <f t="shared" si="159"/>
        <v>2.3746432939258051E-2</v>
      </c>
      <c r="G78" s="61">
        <f t="shared" si="159"/>
        <v>1.4871081630469669E-2</v>
      </c>
      <c r="H78" s="61">
        <f t="shared" si="159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0">+J78</f>
        <v>1.5786521355877874E-2</v>
      </c>
      <c r="L78" s="66">
        <f t="shared" ref="L78" si="161">+K78</f>
        <v>1.5786521355877874E-2</v>
      </c>
      <c r="M78" s="66">
        <f t="shared" ref="M78" si="162">+L78</f>
        <v>1.5786521355877874E-2</v>
      </c>
      <c r="N78" s="66">
        <f t="shared" ref="N78" si="163">+M78</f>
        <v>1.5786521355877874E-2</v>
      </c>
    </row>
    <row r="79" spans="1:17" x14ac:dyDescent="0.3">
      <c r="A79" s="57" t="s">
        <v>145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7" x14ac:dyDescent="0.3">
      <c r="A80" s="58" t="s">
        <v>132</v>
      </c>
      <c r="B80" s="65" t="str">
        <f t="shared" ref="B80" si="164">+IFERROR(B79/A79-1,"nm")</f>
        <v>nm</v>
      </c>
      <c r="C80" s="65" t="str">
        <f t="shared" ref="C80" si="165">+IFERROR(C79/B79-1,"nm")</f>
        <v>nm</v>
      </c>
      <c r="D80" s="65" t="str">
        <f t="shared" ref="D80" si="166">+IFERROR(D79/C79-1,"nm")</f>
        <v>nm</v>
      </c>
      <c r="E80" s="65">
        <f t="shared" ref="E80" si="167">+IFERROR(E79/D79-1,"nm")</f>
        <v>0.19746121297602248</v>
      </c>
      <c r="F80" s="65">
        <f t="shared" ref="F80" si="168">+IFERROR(F79/E79-1,"nm")</f>
        <v>9.4228504122497059E-2</v>
      </c>
      <c r="G80" s="65">
        <f t="shared" ref="G80" si="169">+IFERROR(G79/F79-1,"nm")</f>
        <v>-4.7362755651237931E-2</v>
      </c>
      <c r="H80" s="65">
        <f t="shared" ref="H80" si="170">+IFERROR(H79/G79-1,"nm")</f>
        <v>0.1096045197740112</v>
      </c>
      <c r="I80" s="65">
        <f t="shared" ref="I80" si="171">+IFERROR(I79/H79-1,"nm")</f>
        <v>-6.313645621181263E-2</v>
      </c>
      <c r="J80" s="61">
        <f>+J81+J82</f>
        <v>7.37238560782114E-2</v>
      </c>
      <c r="K80" s="61">
        <f t="shared" ref="K80:N80" si="172">+K81+K82</f>
        <v>7.37238560782114E-2</v>
      </c>
      <c r="L80" s="61">
        <f t="shared" si="172"/>
        <v>7.37238560782114E-2</v>
      </c>
      <c r="M80" s="61">
        <f t="shared" si="172"/>
        <v>7.37238560782114E-2</v>
      </c>
      <c r="N80" s="61">
        <f t="shared" si="172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3">+IFERROR(C79/C52,"nm")</f>
        <v>0</v>
      </c>
      <c r="D81" s="65">
        <f t="shared" si="173"/>
        <v>8.8958594730238399E-2</v>
      </c>
      <c r="E81" s="65">
        <f t="shared" si="173"/>
        <v>9.1863233066435832E-2</v>
      </c>
      <c r="F81" s="65">
        <f t="shared" si="173"/>
        <v>9.4679983693436609E-2</v>
      </c>
      <c r="G81" s="65">
        <f t="shared" si="173"/>
        <v>9.4682785920616241E-2</v>
      </c>
      <c r="H81" s="65">
        <f t="shared" si="173"/>
        <v>8.5719273743016758E-2</v>
      </c>
      <c r="I81" s="65">
        <f t="shared" si="173"/>
        <v>7.37238560782114E-2</v>
      </c>
      <c r="J81" s="66">
        <f>+I81</f>
        <v>7.37238560782114E-2</v>
      </c>
      <c r="K81" s="66">
        <f t="shared" ref="K81" si="174">+J81</f>
        <v>7.37238560782114E-2</v>
      </c>
      <c r="L81" s="66">
        <f t="shared" ref="L81" si="175">+K81</f>
        <v>7.37238560782114E-2</v>
      </c>
      <c r="M81" s="66">
        <f t="shared" ref="M81" si="176">+L81</f>
        <v>7.37238560782114E-2</v>
      </c>
      <c r="N81" s="66">
        <f t="shared" ref="N81" si="177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8">SUM(B85,B89,B93)</f>
        <v>3067</v>
      </c>
      <c r="C83" s="57">
        <f t="shared" si="178"/>
        <v>3785</v>
      </c>
      <c r="D83" s="57">
        <f t="shared" si="178"/>
        <v>4237</v>
      </c>
      <c r="E83" s="57">
        <f t="shared" si="178"/>
        <v>5134</v>
      </c>
      <c r="F83" s="57">
        <f t="shared" si="178"/>
        <v>6208</v>
      </c>
      <c r="G83" s="57">
        <f t="shared" si="178"/>
        <v>6679</v>
      </c>
      <c r="H83" s="57">
        <f t="shared" si="178"/>
        <v>8290</v>
      </c>
      <c r="I83" s="57">
        <f>SUM(I85,I89,I93)</f>
        <v>7547</v>
      </c>
      <c r="J83" s="57">
        <f>+SUM(J85+J89+J93)</f>
        <v>7547</v>
      </c>
      <c r="K83" s="57">
        <f t="shared" ref="K83:N83" si="179">+SUM(K85+K89+K93)</f>
        <v>7547</v>
      </c>
      <c r="L83" s="57">
        <f t="shared" si="179"/>
        <v>7547</v>
      </c>
      <c r="M83" s="57">
        <f t="shared" si="179"/>
        <v>7547</v>
      </c>
      <c r="N83" s="57">
        <f t="shared" si="179"/>
        <v>7547</v>
      </c>
    </row>
    <row r="84" spans="1:14" x14ac:dyDescent="0.3">
      <c r="A84" s="60" t="s">
        <v>132</v>
      </c>
      <c r="B84" s="61" t="str">
        <f t="shared" ref="B84:I84" si="180">+IFERROR(B83/A83-1,"nm")</f>
        <v>nm</v>
      </c>
      <c r="C84" s="61">
        <f t="shared" si="180"/>
        <v>0.23410498858819695</v>
      </c>
      <c r="D84" s="61">
        <f t="shared" si="180"/>
        <v>0.11941875825627468</v>
      </c>
      <c r="E84" s="61">
        <f t="shared" si="180"/>
        <v>0.21170639603493036</v>
      </c>
      <c r="F84" s="61">
        <f t="shared" si="180"/>
        <v>0.20919361121932223</v>
      </c>
      <c r="G84" s="61">
        <f t="shared" si="180"/>
        <v>7.5869845360824639E-2</v>
      </c>
      <c r="H84" s="61">
        <f t="shared" si="180"/>
        <v>0.24120377301991325</v>
      </c>
      <c r="I84" s="61">
        <f t="shared" si="180"/>
        <v>-8.9626055488540413E-2</v>
      </c>
      <c r="J84" s="61">
        <f t="shared" ref="J84" si="181">+IFERROR(J83/I83-1,"nm")</f>
        <v>0</v>
      </c>
      <c r="K84" s="61">
        <f t="shared" ref="K84" si="182">+IFERROR(K83/J83-1,"nm")</f>
        <v>0</v>
      </c>
      <c r="L84" s="61">
        <f t="shared" ref="L84" si="183">+IFERROR(L83/K83-1,"nm")</f>
        <v>0</v>
      </c>
      <c r="M84" s="61">
        <f t="shared" ref="M84" si="184">+IFERROR(M83/L83-1,"nm")</f>
        <v>0</v>
      </c>
      <c r="N84" s="61">
        <f t="shared" ref="N84" si="185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6">+J85*(1+K86)</f>
        <v>5416</v>
      </c>
      <c r="L85" s="63">
        <f t="shared" ref="L85" si="187">+K85*(1+L86)</f>
        <v>5416</v>
      </c>
      <c r="M85" s="63">
        <f t="shared" ref="M85" si="188">+L85*(1+M86)</f>
        <v>5416</v>
      </c>
      <c r="N85" s="63">
        <f t="shared" ref="N85" si="189">+M85*(1+N86)</f>
        <v>5416</v>
      </c>
    </row>
    <row r="86" spans="1:14" x14ac:dyDescent="0.3">
      <c r="A86" s="60" t="s">
        <v>132</v>
      </c>
      <c r="B86" s="61" t="str">
        <f t="shared" ref="B86:I86" si="190">+IFERROR(B85/A85-1,"nm")</f>
        <v>nm</v>
      </c>
      <c r="C86" s="61">
        <f t="shared" si="190"/>
        <v>0.28918650793650791</v>
      </c>
      <c r="D86" s="61">
        <f t="shared" si="190"/>
        <v>0.12350904193920731</v>
      </c>
      <c r="E86" s="61">
        <f t="shared" si="190"/>
        <v>0.19726027397260282</v>
      </c>
      <c r="F86" s="61">
        <f t="shared" si="190"/>
        <v>0.21910755148741412</v>
      </c>
      <c r="G86" s="61">
        <f t="shared" si="190"/>
        <v>8.7517597372125833E-2</v>
      </c>
      <c r="H86" s="61">
        <f t="shared" si="190"/>
        <v>0.24012944983818763</v>
      </c>
      <c r="I86" s="61">
        <f t="shared" si="190"/>
        <v>-5.7759220598469052E-2</v>
      </c>
      <c r="J86" s="61">
        <f>+J87+J88</f>
        <v>0</v>
      </c>
      <c r="K86" s="61">
        <f t="shared" ref="K86:N86" si="191">+K87+K88</f>
        <v>0</v>
      </c>
      <c r="L86" s="61">
        <f t="shared" si="191"/>
        <v>0</v>
      </c>
      <c r="M86" s="61">
        <f t="shared" si="191"/>
        <v>0</v>
      </c>
      <c r="N86" s="61">
        <f t="shared" si="191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2">+J87</f>
        <v>0</v>
      </c>
      <c r="L87" s="66">
        <f t="shared" ref="L87:L88" si="193">+K87</f>
        <v>0</v>
      </c>
      <c r="M87" s="66">
        <f t="shared" ref="M87:M88" si="194">+L87</f>
        <v>0</v>
      </c>
      <c r="N87" s="66">
        <f t="shared" ref="N87:N88" si="195">+M87</f>
        <v>0</v>
      </c>
    </row>
    <row r="88" spans="1:14" x14ac:dyDescent="0.3">
      <c r="A88" s="60" t="s">
        <v>141</v>
      </c>
      <c r="B88" s="61" t="str">
        <f t="shared" ref="B88:H88" si="196">+IFERROR(B86-B87,"nm")</f>
        <v>nm</v>
      </c>
      <c r="C88" s="61">
        <f t="shared" si="196"/>
        <v>-4.0813492063492107E-2</v>
      </c>
      <c r="D88" s="61">
        <f t="shared" si="196"/>
        <v>-5.6490958060792684E-2</v>
      </c>
      <c r="E88" s="61">
        <f t="shared" si="196"/>
        <v>3.7260273972602814E-2</v>
      </c>
      <c r="F88" s="61">
        <f t="shared" si="196"/>
        <v>-3.0892448512585879E-2</v>
      </c>
      <c r="G88" s="61">
        <f t="shared" si="196"/>
        <v>-3.2482402627874163E-2</v>
      </c>
      <c r="H88" s="61">
        <f t="shared" si="196"/>
        <v>5.0129449838187623E-2</v>
      </c>
      <c r="I88" s="61">
        <f>+IFERROR(I86-I87,"nm")</f>
        <v>4.2240779401530953E-2</v>
      </c>
      <c r="J88" s="66">
        <v>0</v>
      </c>
      <c r="K88" s="66">
        <f t="shared" si="192"/>
        <v>0</v>
      </c>
      <c r="L88" s="66">
        <f t="shared" si="193"/>
        <v>0</v>
      </c>
      <c r="M88" s="66">
        <f t="shared" si="194"/>
        <v>0</v>
      </c>
      <c r="N88" s="66">
        <f t="shared" si="195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7">+J89*(1+K90)</f>
        <v>1938</v>
      </c>
      <c r="L89" s="63">
        <f t="shared" ref="L89" si="198">+K89*(1+L90)</f>
        <v>1938</v>
      </c>
      <c r="M89" s="63">
        <f t="shared" ref="M89" si="199">+L89*(1+M90)</f>
        <v>1938</v>
      </c>
      <c r="N89" s="63">
        <f t="shared" ref="N89" si="200">+M89*(1+N90)</f>
        <v>1938</v>
      </c>
    </row>
    <row r="90" spans="1:14" x14ac:dyDescent="0.3">
      <c r="A90" s="60" t="s">
        <v>132</v>
      </c>
      <c r="B90" s="61" t="str">
        <f t="shared" ref="B90:I90" si="201">+IFERROR(B89/A89-1,"nm")</f>
        <v>nm</v>
      </c>
      <c r="C90" s="61">
        <f t="shared" si="201"/>
        <v>0.14054054054054044</v>
      </c>
      <c r="D90" s="61">
        <f t="shared" si="201"/>
        <v>0.12606635071090055</v>
      </c>
      <c r="E90" s="61">
        <f t="shared" si="201"/>
        <v>0.26936026936026947</v>
      </c>
      <c r="F90" s="61">
        <f t="shared" si="201"/>
        <v>0.19893899204244025</v>
      </c>
      <c r="G90" s="61">
        <f t="shared" si="201"/>
        <v>4.8672566371681381E-2</v>
      </c>
      <c r="H90" s="61">
        <f t="shared" si="201"/>
        <v>0.2378691983122363</v>
      </c>
      <c r="I90" s="61">
        <f t="shared" si="201"/>
        <v>-0.17426501917341286</v>
      </c>
      <c r="J90" s="61">
        <f>+J91+J92</f>
        <v>0</v>
      </c>
      <c r="K90" s="61">
        <f t="shared" ref="K90:N90" si="202">+K91+K92</f>
        <v>0</v>
      </c>
      <c r="L90" s="61">
        <f t="shared" si="202"/>
        <v>0</v>
      </c>
      <c r="M90" s="61">
        <f t="shared" si="202"/>
        <v>0</v>
      </c>
      <c r="N90" s="61">
        <f t="shared" si="202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3">+J91</f>
        <v>0</v>
      </c>
      <c r="L91" s="66">
        <f t="shared" ref="L91:L92" si="204">+K91</f>
        <v>0</v>
      </c>
      <c r="M91" s="66">
        <f t="shared" ref="M91:M92" si="205">+L91</f>
        <v>0</v>
      </c>
      <c r="N91" s="66">
        <f t="shared" ref="N91:N92" si="206">+M91</f>
        <v>0</v>
      </c>
    </row>
    <row r="92" spans="1:14" x14ac:dyDescent="0.3">
      <c r="A92" s="60" t="s">
        <v>141</v>
      </c>
      <c r="B92" s="61" t="str">
        <f t="shared" ref="B92:H92" si="207">+IFERROR(B90-B91,"nm")</f>
        <v>nm</v>
      </c>
      <c r="C92" s="61">
        <f t="shared" si="207"/>
        <v>-2.9459459459459575E-2</v>
      </c>
      <c r="D92" s="61">
        <f t="shared" si="207"/>
        <v>-5.3933649289099439E-2</v>
      </c>
      <c r="E92" s="61">
        <f t="shared" si="207"/>
        <v>3.9360269360269456E-2</v>
      </c>
      <c r="F92" s="61">
        <f t="shared" si="207"/>
        <v>-3.1061007957559755E-2</v>
      </c>
      <c r="G92" s="61">
        <f t="shared" si="207"/>
        <v>-3.1327433628318621E-2</v>
      </c>
      <c r="H92" s="61">
        <f t="shared" si="207"/>
        <v>4.7869198312236294E-2</v>
      </c>
      <c r="I92" s="61">
        <f>+IFERROR(I90-I91,"nm")</f>
        <v>3.5734980826587132E-2</v>
      </c>
      <c r="J92" s="66">
        <v>0</v>
      </c>
      <c r="K92" s="66">
        <f t="shared" si="203"/>
        <v>0</v>
      </c>
      <c r="L92" s="66">
        <f t="shared" si="204"/>
        <v>0</v>
      </c>
      <c r="M92" s="66">
        <f t="shared" si="205"/>
        <v>0</v>
      </c>
      <c r="N92" s="66">
        <f t="shared" si="206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8">+J93*(1+K94)</f>
        <v>193</v>
      </c>
      <c r="L93" s="63">
        <f t="shared" ref="L93" si="209">+K93*(1+L94)</f>
        <v>193</v>
      </c>
      <c r="M93" s="63">
        <f t="shared" ref="M93" si="210">+L93*(1+M94)</f>
        <v>193</v>
      </c>
      <c r="N93" s="63">
        <f t="shared" ref="N93" si="211">+M93*(1+N94)</f>
        <v>193</v>
      </c>
    </row>
    <row r="94" spans="1:14" x14ac:dyDescent="0.3">
      <c r="A94" s="60" t="s">
        <v>132</v>
      </c>
      <c r="B94" s="61" t="str">
        <f t="shared" ref="B94:I94" si="212">+IFERROR(B93/A93-1,"nm")</f>
        <v>nm</v>
      </c>
      <c r="C94" s="61">
        <f t="shared" si="212"/>
        <v>3.9682539682539764E-2</v>
      </c>
      <c r="D94" s="61">
        <f t="shared" si="212"/>
        <v>-1.5267175572519109E-2</v>
      </c>
      <c r="E94" s="61">
        <f t="shared" si="212"/>
        <v>7.7519379844961378E-3</v>
      </c>
      <c r="F94" s="61">
        <f t="shared" si="212"/>
        <v>6.1538461538461542E-2</v>
      </c>
      <c r="G94" s="61">
        <f t="shared" si="212"/>
        <v>7.2463768115942129E-2</v>
      </c>
      <c r="H94" s="61">
        <f t="shared" si="212"/>
        <v>0.31756756756756754</v>
      </c>
      <c r="I94" s="61">
        <f t="shared" si="212"/>
        <v>-1.025641025641022E-2</v>
      </c>
      <c r="J94" s="61">
        <f>+J95+J96</f>
        <v>0</v>
      </c>
      <c r="K94" s="61">
        <f t="shared" ref="K94:N94" si="213">+K95+K96</f>
        <v>0</v>
      </c>
      <c r="L94" s="61">
        <f t="shared" si="213"/>
        <v>0</v>
      </c>
      <c r="M94" s="61">
        <f t="shared" si="213"/>
        <v>0</v>
      </c>
      <c r="N94" s="61">
        <f t="shared" si="213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4">+J95</f>
        <v>0</v>
      </c>
      <c r="L95" s="66">
        <f t="shared" ref="L95:L96" si="215">+K95</f>
        <v>0</v>
      </c>
      <c r="M95" s="66">
        <f t="shared" ref="M95:M96" si="216">+L95</f>
        <v>0</v>
      </c>
      <c r="N95" s="66">
        <f t="shared" ref="N95:N96" si="217">+M95</f>
        <v>0</v>
      </c>
    </row>
    <row r="96" spans="1:14" x14ac:dyDescent="0.3">
      <c r="A96" s="60" t="s">
        <v>141</v>
      </c>
      <c r="B96" s="61" t="str">
        <f t="shared" ref="B96:H96" si="218">+IFERROR(B94-B95,"nm")</f>
        <v>nm</v>
      </c>
      <c r="C96" s="61">
        <f t="shared" si="218"/>
        <v>-3.0317460317460243E-2</v>
      </c>
      <c r="D96" s="61">
        <f t="shared" si="218"/>
        <v>-4.5267175572519108E-2</v>
      </c>
      <c r="E96" s="61">
        <f t="shared" si="218"/>
        <v>1.775193798449614E-2</v>
      </c>
      <c r="F96" s="61">
        <f t="shared" si="218"/>
        <v>-1.846153846153846E-2</v>
      </c>
      <c r="G96" s="61">
        <f t="shared" si="218"/>
        <v>-3.7536231884057872E-2</v>
      </c>
      <c r="H96" s="61">
        <f t="shared" si="218"/>
        <v>5.7567567567567535E-2</v>
      </c>
      <c r="I96" s="61">
        <f>+IFERROR(I94-I95,"nm")</f>
        <v>4.9743589743589778E-2</v>
      </c>
      <c r="J96" s="66">
        <v>0</v>
      </c>
      <c r="K96" s="66">
        <f t="shared" si="214"/>
        <v>0</v>
      </c>
      <c r="L96" s="66">
        <f t="shared" si="215"/>
        <v>0</v>
      </c>
      <c r="M96" s="66">
        <f t="shared" si="216"/>
        <v>0</v>
      </c>
      <c r="N96" s="66">
        <f t="shared" si="217"/>
        <v>0</v>
      </c>
    </row>
    <row r="97" spans="1:14" x14ac:dyDescent="0.3">
      <c r="A97" s="57" t="s">
        <v>133</v>
      </c>
      <c r="B97" s="64">
        <f t="shared" ref="B97:H97" si="219">+B104+B100</f>
        <v>1039</v>
      </c>
      <c r="C97" s="64">
        <f t="shared" si="219"/>
        <v>1420</v>
      </c>
      <c r="D97" s="64">
        <f t="shared" si="219"/>
        <v>1561</v>
      </c>
      <c r="E97" s="64">
        <f t="shared" si="219"/>
        <v>1863</v>
      </c>
      <c r="F97" s="64">
        <f t="shared" si="219"/>
        <v>2426</v>
      </c>
      <c r="G97" s="64">
        <f t="shared" si="219"/>
        <v>2534</v>
      </c>
      <c r="H97" s="64">
        <f t="shared" si="219"/>
        <v>3289</v>
      </c>
      <c r="I97" s="64">
        <f>+I104+I100</f>
        <v>2406</v>
      </c>
      <c r="J97" s="64">
        <f>+J83*J99</f>
        <v>2406</v>
      </c>
      <c r="K97" s="64">
        <f t="shared" ref="K97:N97" si="220">+K83*K99</f>
        <v>2406</v>
      </c>
      <c r="L97" s="64">
        <f t="shared" si="220"/>
        <v>2406</v>
      </c>
      <c r="M97" s="64">
        <f t="shared" si="220"/>
        <v>2406</v>
      </c>
      <c r="N97" s="64">
        <f t="shared" si="220"/>
        <v>2406</v>
      </c>
    </row>
    <row r="98" spans="1:14" x14ac:dyDescent="0.3">
      <c r="A98" s="58" t="s">
        <v>132</v>
      </c>
      <c r="B98" s="61" t="str">
        <f t="shared" ref="B98:I98" si="221">+IFERROR(B97/A97-1,"nm")</f>
        <v>nm</v>
      </c>
      <c r="C98" s="61">
        <f t="shared" si="221"/>
        <v>0.36669874879692022</v>
      </c>
      <c r="D98" s="61">
        <f t="shared" si="221"/>
        <v>9.9295774647887303E-2</v>
      </c>
      <c r="E98" s="61">
        <f t="shared" si="221"/>
        <v>0.19346572709801402</v>
      </c>
      <c r="F98" s="61">
        <f t="shared" si="221"/>
        <v>0.3022007514761138</v>
      </c>
      <c r="G98" s="61">
        <f t="shared" si="221"/>
        <v>4.4517724649629109E-2</v>
      </c>
      <c r="H98" s="61">
        <f t="shared" si="221"/>
        <v>0.29794790844514596</v>
      </c>
      <c r="I98" s="61">
        <f t="shared" si="221"/>
        <v>-0.26847065977500761</v>
      </c>
      <c r="J98" s="61">
        <f t="shared" ref="J98" si="222">+IFERROR(J97/I97-1,"nm")</f>
        <v>0</v>
      </c>
      <c r="K98" s="61">
        <f t="shared" ref="K98" si="223">+IFERROR(K97/J97-1,"nm")</f>
        <v>0</v>
      </c>
      <c r="L98" s="61">
        <f t="shared" ref="L98" si="224">+IFERROR(L97/K97-1,"nm")</f>
        <v>0</v>
      </c>
      <c r="M98" s="61">
        <f t="shared" ref="M98" si="225">+IFERROR(M97/L97-1,"nm")</f>
        <v>0</v>
      </c>
      <c r="N98" s="61">
        <f t="shared" ref="N98" si="226">+IFERROR(N97/M97-1,"nm")</f>
        <v>0</v>
      </c>
    </row>
    <row r="99" spans="1:14" x14ac:dyDescent="0.3">
      <c r="A99" s="58" t="s">
        <v>134</v>
      </c>
      <c r="B99" s="61">
        <f t="shared" ref="B99:H99" si="227">+IFERROR(B97/B$83,"nm")</f>
        <v>0.33876752526899251</v>
      </c>
      <c r="C99" s="61">
        <f t="shared" si="227"/>
        <v>0.37516512549537651</v>
      </c>
      <c r="D99" s="61">
        <f t="shared" si="227"/>
        <v>0.36842105263157893</v>
      </c>
      <c r="E99" s="61">
        <f t="shared" si="227"/>
        <v>0.36287495130502534</v>
      </c>
      <c r="F99" s="61">
        <f t="shared" si="227"/>
        <v>0.3907860824742268</v>
      </c>
      <c r="G99" s="61">
        <f t="shared" si="227"/>
        <v>0.37939811349004343</v>
      </c>
      <c r="H99" s="61">
        <f t="shared" si="227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8">+J99</f>
        <v>0.31880217304889358</v>
      </c>
      <c r="L99" s="66">
        <f t="shared" ref="L99" si="229">+K99</f>
        <v>0.31880217304889358</v>
      </c>
      <c r="M99" s="66">
        <f t="shared" ref="M99" si="230">+L99</f>
        <v>0.31880217304889358</v>
      </c>
      <c r="N99" s="66">
        <f t="shared" ref="N99" si="231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2">+IFERROR(B100/A100-1,"nm")</f>
        <v>nm</v>
      </c>
      <c r="C101" s="61">
        <f t="shared" si="232"/>
        <v>4.3478260869565188E-2</v>
      </c>
      <c r="D101" s="61">
        <f t="shared" si="232"/>
        <v>0.125</v>
      </c>
      <c r="E101" s="61">
        <f t="shared" si="232"/>
        <v>3.7037037037036979E-2</v>
      </c>
      <c r="F101" s="61">
        <f t="shared" si="232"/>
        <v>-0.1071428571428571</v>
      </c>
      <c r="G101" s="61">
        <f t="shared" si="232"/>
        <v>-0.12</v>
      </c>
      <c r="H101" s="61">
        <f t="shared" si="232"/>
        <v>4.5454545454545414E-2</v>
      </c>
      <c r="I101" s="61">
        <f t="shared" si="232"/>
        <v>-0.10869565217391308</v>
      </c>
      <c r="J101" s="61">
        <f t="shared" ref="J101" si="233">+IFERROR(J100/I100-1,"nm")</f>
        <v>0</v>
      </c>
      <c r="K101" s="61">
        <f t="shared" ref="K101" si="234">+IFERROR(K100/J100-1,"nm")</f>
        <v>0</v>
      </c>
      <c r="L101" s="61">
        <f t="shared" ref="L101" si="235">+IFERROR(L100/K100-1,"nm")</f>
        <v>0</v>
      </c>
      <c r="M101" s="61">
        <f t="shared" ref="M101" si="236">+IFERROR(M100/L100-1,"nm")</f>
        <v>0</v>
      </c>
      <c r="N101" s="61">
        <f t="shared" ref="N101" si="237">+IFERROR(N100/M100-1,"nm")</f>
        <v>0</v>
      </c>
    </row>
    <row r="102" spans="1:14" x14ac:dyDescent="0.3">
      <c r="A102" s="58" t="s">
        <v>136</v>
      </c>
      <c r="B102" s="61">
        <f t="shared" ref="B102:H102" si="238">+IFERROR(B100/B$83,"nm")</f>
        <v>1.4998369742419302E-2</v>
      </c>
      <c r="C102" s="61">
        <f t="shared" si="238"/>
        <v>1.2681638044914135E-2</v>
      </c>
      <c r="D102" s="61">
        <f t="shared" si="238"/>
        <v>1.2744866650932263E-2</v>
      </c>
      <c r="E102" s="61">
        <f t="shared" si="238"/>
        <v>1.090767432800935E-2</v>
      </c>
      <c r="F102" s="61">
        <f t="shared" si="238"/>
        <v>8.0541237113402053E-3</v>
      </c>
      <c r="G102" s="61">
        <f t="shared" si="238"/>
        <v>6.5878125467884411E-3</v>
      </c>
      <c r="H102" s="61">
        <f t="shared" si="238"/>
        <v>5.5488540410132689E-3</v>
      </c>
      <c r="I102" s="61">
        <f>+IFERROR(I100/I$83,"nm")</f>
        <v>5.4326222340002651E-3</v>
      </c>
      <c r="J102" s="61">
        <f t="shared" ref="J102:N102" si="239">+IFERROR(J100/J$21,"nm")</f>
        <v>2.2339671988230807E-3</v>
      </c>
      <c r="K102" s="61">
        <f t="shared" si="239"/>
        <v>2.2339671988230807E-3</v>
      </c>
      <c r="L102" s="61">
        <f t="shared" si="239"/>
        <v>2.2339671988230807E-3</v>
      </c>
      <c r="M102" s="61">
        <f t="shared" si="239"/>
        <v>2.2339671988230807E-3</v>
      </c>
      <c r="N102" s="61">
        <f t="shared" si="239"/>
        <v>2.2339671988230807E-3</v>
      </c>
    </row>
    <row r="103" spans="1:14" x14ac:dyDescent="0.3">
      <c r="A103" s="58" t="s">
        <v>146</v>
      </c>
      <c r="B103" s="61">
        <f>+IFERROR(B100/B110,"nm")</f>
        <v>0.18110236220472442</v>
      </c>
      <c r="C103" s="61">
        <f t="shared" ref="C103:I103" si="240">+IFERROR(C100/C110,"nm")</f>
        <v>0.20512820512820512</v>
      </c>
      <c r="D103" s="61">
        <f t="shared" si="240"/>
        <v>0.24</v>
      </c>
      <c r="E103" s="61">
        <f t="shared" si="240"/>
        <v>0.21875</v>
      </c>
      <c r="F103" s="61">
        <f t="shared" si="240"/>
        <v>0.2109704641350211</v>
      </c>
      <c r="G103" s="61">
        <f t="shared" si="240"/>
        <v>0.20560747663551401</v>
      </c>
      <c r="H103" s="61">
        <f t="shared" si="240"/>
        <v>0.15972222222222221</v>
      </c>
      <c r="I103" s="61">
        <f t="shared" si="240"/>
        <v>0.13531353135313531</v>
      </c>
      <c r="J103" s="66">
        <f>+I103</f>
        <v>0.13531353135313531</v>
      </c>
      <c r="K103" s="66">
        <f t="shared" ref="K103" si="241">+J103</f>
        <v>0.13531353135313531</v>
      </c>
      <c r="L103" s="66">
        <f t="shared" ref="L103" si="242">+K103</f>
        <v>0.13531353135313531</v>
      </c>
      <c r="M103" s="66">
        <f t="shared" ref="M103" si="243">+L103</f>
        <v>0.13531353135313531</v>
      </c>
      <c r="N103" s="66">
        <f t="shared" ref="N103" si="244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5">+K97-K100</f>
        <v>2365</v>
      </c>
      <c r="L104" s="57">
        <f t="shared" si="245"/>
        <v>2365</v>
      </c>
      <c r="M104" s="57">
        <f t="shared" si="245"/>
        <v>2365</v>
      </c>
      <c r="N104" s="57">
        <f t="shared" si="245"/>
        <v>2365</v>
      </c>
    </row>
    <row r="105" spans="1:14" x14ac:dyDescent="0.3">
      <c r="A105" s="58" t="s">
        <v>132</v>
      </c>
      <c r="B105" s="61" t="str">
        <f t="shared" ref="B105:I105" si="246">+IFERROR(B104/A104-1,"nm")</f>
        <v>nm</v>
      </c>
      <c r="C105" s="61">
        <f t="shared" si="246"/>
        <v>0.38167170191339372</v>
      </c>
      <c r="D105" s="61">
        <f t="shared" si="246"/>
        <v>9.8396501457725938E-2</v>
      </c>
      <c r="E105" s="61">
        <f t="shared" si="246"/>
        <v>0.19907100199071004</v>
      </c>
      <c r="F105" s="61">
        <f t="shared" si="246"/>
        <v>0.31488655229662421</v>
      </c>
      <c r="G105" s="61">
        <f t="shared" si="246"/>
        <v>4.7979797979798011E-2</v>
      </c>
      <c r="H105" s="61">
        <f t="shared" si="246"/>
        <v>0.30240963855421676</v>
      </c>
      <c r="I105" s="61">
        <f t="shared" si="246"/>
        <v>-0.27073697193956214</v>
      </c>
      <c r="J105" s="61">
        <f t="shared" ref="J105" si="247">+IFERROR(J104/I104-1,"nm")</f>
        <v>0</v>
      </c>
      <c r="K105" s="61">
        <f t="shared" ref="K105" si="248">+IFERROR(K104/J104-1,"nm")</f>
        <v>0</v>
      </c>
      <c r="L105" s="61">
        <f t="shared" ref="L105" si="249">+IFERROR(L104/K104-1,"nm")</f>
        <v>0</v>
      </c>
      <c r="M105" s="61">
        <f t="shared" ref="M105" si="250">+IFERROR(M104/L104-1,"nm")</f>
        <v>0</v>
      </c>
      <c r="N105" s="61">
        <f t="shared" ref="N105" si="251">+IFERROR(N104/M104-1,"nm")</f>
        <v>0</v>
      </c>
    </row>
    <row r="106" spans="1:14" x14ac:dyDescent="0.3">
      <c r="A106" s="58" t="s">
        <v>134</v>
      </c>
      <c r="B106" s="61">
        <f t="shared" ref="B106:H106" si="252">+IFERROR(B104/B$83,"nm")</f>
        <v>0.3237691555265732</v>
      </c>
      <c r="C106" s="61">
        <f t="shared" si="252"/>
        <v>0.36248348745046233</v>
      </c>
      <c r="D106" s="61">
        <f t="shared" si="252"/>
        <v>0.35567618598064671</v>
      </c>
      <c r="E106" s="61">
        <f t="shared" si="252"/>
        <v>0.35196727697701596</v>
      </c>
      <c r="F106" s="61">
        <f t="shared" si="252"/>
        <v>0.38273195876288657</v>
      </c>
      <c r="G106" s="61">
        <f t="shared" si="252"/>
        <v>0.37281030094325496</v>
      </c>
      <c r="H106" s="61">
        <f t="shared" si="252"/>
        <v>0.39119420989143544</v>
      </c>
      <c r="I106" s="61">
        <f>+IFERROR(I104/I$83,"nm")</f>
        <v>0.31336955081489332</v>
      </c>
      <c r="J106" s="61">
        <f t="shared" ref="J106:N106" si="253">+IFERROR(J104/J$21,"nm")</f>
        <v>0.12886176646869721</v>
      </c>
      <c r="K106" s="61">
        <f t="shared" si="253"/>
        <v>0.12886176646869721</v>
      </c>
      <c r="L106" s="61">
        <f t="shared" si="253"/>
        <v>0.12886176646869721</v>
      </c>
      <c r="M106" s="61">
        <f t="shared" si="253"/>
        <v>0.12886176646869721</v>
      </c>
      <c r="N106" s="61">
        <f t="shared" si="253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4">+K83*K109</f>
        <v>78</v>
      </c>
      <c r="L107" s="64">
        <f t="shared" si="254"/>
        <v>78</v>
      </c>
      <c r="M107" s="64">
        <f t="shared" si="254"/>
        <v>78</v>
      </c>
      <c r="N107" s="64">
        <f t="shared" si="254"/>
        <v>78</v>
      </c>
    </row>
    <row r="108" spans="1:14" x14ac:dyDescent="0.3">
      <c r="A108" s="58" t="s">
        <v>132</v>
      </c>
      <c r="B108" s="61" t="str">
        <f t="shared" ref="B108:I108" si="255">+IFERROR(B107/A107-1,"nm")</f>
        <v>nm</v>
      </c>
      <c r="C108" s="61">
        <f t="shared" si="255"/>
        <v>-0.3623188405797102</v>
      </c>
      <c r="D108" s="61">
        <f t="shared" si="255"/>
        <v>0.15909090909090917</v>
      </c>
      <c r="E108" s="61">
        <f t="shared" si="255"/>
        <v>0.49019607843137258</v>
      </c>
      <c r="F108" s="61">
        <f t="shared" si="255"/>
        <v>-0.35526315789473684</v>
      </c>
      <c r="G108" s="61">
        <f t="shared" si="255"/>
        <v>-0.4285714285714286</v>
      </c>
      <c r="H108" s="61">
        <f t="shared" si="255"/>
        <v>2.3571428571428572</v>
      </c>
      <c r="I108" s="61">
        <f t="shared" si="255"/>
        <v>-0.17021276595744683</v>
      </c>
      <c r="J108" s="61">
        <f t="shared" ref="J108" si="256">+IFERROR(J107/I107-1,"nm")</f>
        <v>0</v>
      </c>
      <c r="K108" s="61">
        <f t="shared" ref="K108" si="257">+IFERROR(K107/J107-1,"nm")</f>
        <v>0</v>
      </c>
      <c r="L108" s="61">
        <f t="shared" ref="L108" si="258">+IFERROR(L107/K107-1,"nm")</f>
        <v>0</v>
      </c>
      <c r="M108" s="61">
        <f t="shared" ref="M108" si="259">+IFERROR(M107/L107-1,"nm")</f>
        <v>0</v>
      </c>
      <c r="N108" s="61">
        <f t="shared" ref="N108" si="260">+IFERROR(N107/M107-1,"nm")</f>
        <v>0</v>
      </c>
    </row>
    <row r="109" spans="1:14" x14ac:dyDescent="0.3">
      <c r="A109" s="58" t="s">
        <v>136</v>
      </c>
      <c r="B109" s="61">
        <f t="shared" ref="B109:H109" si="261">+IFERROR(B107/B$83,"nm")</f>
        <v>2.2497554613628953E-2</v>
      </c>
      <c r="C109" s="61">
        <f t="shared" si="261"/>
        <v>1.1624834874504624E-2</v>
      </c>
      <c r="D109" s="61">
        <f t="shared" si="261"/>
        <v>1.2036818503658248E-2</v>
      </c>
      <c r="E109" s="61">
        <f t="shared" si="261"/>
        <v>1.4803272302298403E-2</v>
      </c>
      <c r="F109" s="61">
        <f t="shared" si="261"/>
        <v>7.8930412371134018E-3</v>
      </c>
      <c r="G109" s="61">
        <f t="shared" si="261"/>
        <v>4.1922443479562805E-3</v>
      </c>
      <c r="H109" s="61">
        <f t="shared" si="261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2">+J109</f>
        <v>1.0335232542732211E-2</v>
      </c>
      <c r="L109" s="66">
        <f t="shared" ref="L109" si="263">+K109</f>
        <v>1.0335232542732211E-2</v>
      </c>
      <c r="M109" s="66">
        <f t="shared" ref="M109" si="264">+L109</f>
        <v>1.0335232542732211E-2</v>
      </c>
      <c r="N109" s="66">
        <f t="shared" ref="N109" si="265">+M109</f>
        <v>1.0335232542732211E-2</v>
      </c>
    </row>
    <row r="110" spans="1:14" x14ac:dyDescent="0.3">
      <c r="A110" s="57" t="s">
        <v>145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6">+IFERROR(B110/A110-1,"nm")</f>
        <v>nm</v>
      </c>
      <c r="C111" s="65">
        <f t="shared" ref="C111" si="267">+IFERROR(C110/B110-1,"nm")</f>
        <v>-7.8740157480314932E-2</v>
      </c>
      <c r="D111" s="65">
        <f t="shared" ref="D111" si="268">+IFERROR(D110/C110-1,"nm")</f>
        <v>-3.8461538461538436E-2</v>
      </c>
      <c r="E111" s="65">
        <f t="shared" ref="E111" si="269">+IFERROR(E110/D110-1,"nm")</f>
        <v>0.13777777777777778</v>
      </c>
      <c r="F111" s="65">
        <f t="shared" ref="F111" si="270">+IFERROR(F110/E110-1,"nm")</f>
        <v>-7.421875E-2</v>
      </c>
      <c r="G111" s="65">
        <f t="shared" ref="G111" si="271">+IFERROR(G110/F110-1,"nm")</f>
        <v>-9.7046413502109741E-2</v>
      </c>
      <c r="H111" s="65">
        <f t="shared" ref="H111" si="272">+IFERROR(H110/G110-1,"nm")</f>
        <v>0.34579439252336441</v>
      </c>
      <c r="I111" s="65">
        <f t="shared" ref="I111" si="273">+IFERROR(I110/H110-1,"nm")</f>
        <v>5.2083333333333259E-2</v>
      </c>
      <c r="J111" s="61">
        <f>+J112+J113</f>
        <v>4.0148403339075128E-2</v>
      </c>
      <c r="K111" s="61">
        <f t="shared" ref="K111:N111" si="274">+K112+K113</f>
        <v>4.0148403339075128E-2</v>
      </c>
      <c r="L111" s="61">
        <f t="shared" si="274"/>
        <v>4.0148403339075128E-2</v>
      </c>
      <c r="M111" s="61">
        <f t="shared" si="274"/>
        <v>4.0148403339075128E-2</v>
      </c>
      <c r="N111" s="61">
        <f t="shared" si="274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5">+IFERROR(C110/C83,"nm")</f>
        <v>6.1822985468956405E-2</v>
      </c>
      <c r="D112" s="65">
        <f t="shared" si="275"/>
        <v>5.31036110455511E-2</v>
      </c>
      <c r="E112" s="65">
        <f t="shared" si="275"/>
        <v>4.9863654070899883E-2</v>
      </c>
      <c r="F112" s="65">
        <f t="shared" si="275"/>
        <v>3.817654639175258E-2</v>
      </c>
      <c r="G112" s="65">
        <f t="shared" si="275"/>
        <v>3.2040724659380147E-2</v>
      </c>
      <c r="H112" s="65">
        <f t="shared" si="275"/>
        <v>3.4740651387213509E-2</v>
      </c>
      <c r="I112" s="65">
        <f t="shared" si="275"/>
        <v>4.0148403339075128E-2</v>
      </c>
      <c r="J112" s="66">
        <f>+I112</f>
        <v>4.0148403339075128E-2</v>
      </c>
      <c r="K112" s="66">
        <f t="shared" ref="K112" si="276">+J112</f>
        <v>4.0148403339075128E-2</v>
      </c>
      <c r="L112" s="66">
        <f t="shared" ref="L112" si="277">+K112</f>
        <v>4.0148403339075128E-2</v>
      </c>
      <c r="M112" s="66">
        <f t="shared" ref="M112" si="278">+L112</f>
        <v>4.0148403339075128E-2</v>
      </c>
      <c r="N112" s="66">
        <f t="shared" ref="N112" si="279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0">SUM(B116,B120,B124)</f>
        <v>0</v>
      </c>
      <c r="C114" s="57">
        <f t="shared" si="280"/>
        <v>4317</v>
      </c>
      <c r="D114" s="57">
        <f t="shared" si="280"/>
        <v>4737</v>
      </c>
      <c r="E114" s="57">
        <f t="shared" si="280"/>
        <v>5166</v>
      </c>
      <c r="F114" s="57">
        <f t="shared" si="280"/>
        <v>5254</v>
      </c>
      <c r="G114" s="57">
        <f t="shared" si="280"/>
        <v>5028</v>
      </c>
      <c r="H114" s="57">
        <f t="shared" si="280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1">+SUM(K116+K120+K124)</f>
        <v>5955</v>
      </c>
      <c r="L114" s="57">
        <f t="shared" si="281"/>
        <v>5955</v>
      </c>
      <c r="M114" s="57">
        <f t="shared" si="281"/>
        <v>5955</v>
      </c>
      <c r="N114" s="57">
        <f t="shared" si="281"/>
        <v>5955</v>
      </c>
    </row>
    <row r="115" spans="1:14" x14ac:dyDescent="0.3">
      <c r="A115" s="60" t="s">
        <v>132</v>
      </c>
      <c r="B115" s="61" t="str">
        <f t="shared" ref="B115:I115" si="282">+IFERROR(B114/A114-1,"nm")</f>
        <v>nm</v>
      </c>
      <c r="C115" s="61" t="str">
        <f t="shared" si="282"/>
        <v>nm</v>
      </c>
      <c r="D115" s="61">
        <f t="shared" si="282"/>
        <v>9.7289784572619942E-2</v>
      </c>
      <c r="E115" s="61">
        <f t="shared" si="282"/>
        <v>9.0563647878403986E-2</v>
      </c>
      <c r="F115" s="61">
        <f t="shared" si="282"/>
        <v>1.7034456058846237E-2</v>
      </c>
      <c r="G115" s="61">
        <f t="shared" si="282"/>
        <v>-4.3014845831747195E-2</v>
      </c>
      <c r="H115" s="61">
        <f t="shared" si="282"/>
        <v>6.2649164677804237E-2</v>
      </c>
      <c r="I115" s="61">
        <f t="shared" si="282"/>
        <v>0.11454239191465465</v>
      </c>
      <c r="J115" s="61">
        <f t="shared" ref="J115" si="283">+IFERROR(J114/I114-1,"nm")</f>
        <v>0</v>
      </c>
      <c r="K115" s="61">
        <f t="shared" ref="K115" si="284">+IFERROR(K114/J114-1,"nm")</f>
        <v>0</v>
      </c>
      <c r="L115" s="61">
        <f t="shared" ref="L115" si="285">+IFERROR(L114/K114-1,"nm")</f>
        <v>0</v>
      </c>
      <c r="M115" s="61">
        <f t="shared" ref="M115" si="286">+IFERROR(M114/L114-1,"nm")</f>
        <v>0</v>
      </c>
      <c r="N115" s="61">
        <f t="shared" ref="N115" si="287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8">+J116*(1+K117)</f>
        <v>4111</v>
      </c>
      <c r="L116" s="63">
        <f t="shared" ref="L116" si="289">+K116*(1+L117)</f>
        <v>4111</v>
      </c>
      <c r="M116" s="63">
        <f t="shared" ref="M116" si="290">+L116*(1+M117)</f>
        <v>4111</v>
      </c>
      <c r="N116" s="63">
        <f t="shared" ref="N116" si="291">+M116*(1+N117)</f>
        <v>4111</v>
      </c>
    </row>
    <row r="117" spans="1:14" x14ac:dyDescent="0.3">
      <c r="A117" s="60" t="s">
        <v>132</v>
      </c>
      <c r="B117" s="61" t="str">
        <f t="shared" ref="B117:I117" si="292">+IFERROR(B116/A116-1,"nm")</f>
        <v>nm</v>
      </c>
      <c r="C117" s="61" t="str">
        <f t="shared" si="292"/>
        <v>nm</v>
      </c>
      <c r="D117" s="61">
        <f t="shared" si="292"/>
        <v>0.12116040955631391</v>
      </c>
      <c r="E117" s="61">
        <f t="shared" si="292"/>
        <v>8.8280060882800715E-2</v>
      </c>
      <c r="F117" s="61">
        <f t="shared" si="292"/>
        <v>1.3146853146853044E-2</v>
      </c>
      <c r="G117" s="61">
        <f t="shared" si="292"/>
        <v>-4.7763666482606326E-2</v>
      </c>
      <c r="H117" s="61">
        <f t="shared" si="292"/>
        <v>6.0887213685126174E-2</v>
      </c>
      <c r="I117" s="61">
        <f t="shared" si="292"/>
        <v>0.12353101940420874</v>
      </c>
      <c r="J117" s="61">
        <f>+J118+J119</f>
        <v>0</v>
      </c>
      <c r="K117" s="61">
        <f t="shared" ref="K117:N117" si="293">+K118+K119</f>
        <v>0</v>
      </c>
      <c r="L117" s="61">
        <f t="shared" si="293"/>
        <v>0</v>
      </c>
      <c r="M117" s="61">
        <f t="shared" si="293"/>
        <v>0</v>
      </c>
      <c r="N117" s="61">
        <f t="shared" si="293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4">+J118</f>
        <v>0</v>
      </c>
      <c r="L118" s="66">
        <f t="shared" ref="L118:L119" si="295">+K118</f>
        <v>0</v>
      </c>
      <c r="M118" s="66">
        <f t="shared" ref="M118:M119" si="296">+L118</f>
        <v>0</v>
      </c>
      <c r="N118" s="66">
        <f t="shared" ref="N118:N119" si="297">+M118</f>
        <v>0</v>
      </c>
    </row>
    <row r="119" spans="1:14" x14ac:dyDescent="0.3">
      <c r="A119" s="60" t="s">
        <v>141</v>
      </c>
      <c r="B119" s="61" t="str">
        <f t="shared" ref="B119:H119" si="298">+IFERROR(B117-B118,"nm")</f>
        <v>nm</v>
      </c>
      <c r="C119" s="61" t="str">
        <f t="shared" si="298"/>
        <v>nm</v>
      </c>
      <c r="D119" s="61">
        <f t="shared" si="298"/>
        <v>-3.8839590443686095E-2</v>
      </c>
      <c r="E119" s="61">
        <f t="shared" si="298"/>
        <v>-1.7199391171992817E-3</v>
      </c>
      <c r="F119" s="61">
        <f t="shared" si="298"/>
        <v>-0.10685314685314695</v>
      </c>
      <c r="G119" s="61">
        <f t="shared" si="298"/>
        <v>-4.7763666482606326E-2</v>
      </c>
      <c r="H119" s="61">
        <f t="shared" si="298"/>
        <v>-1.9112786314873828E-2</v>
      </c>
      <c r="I119" s="61">
        <f>+IFERROR(I117-I118,"nm")</f>
        <v>-4.646898059579127E-2</v>
      </c>
      <c r="J119" s="66">
        <v>0</v>
      </c>
      <c r="K119" s="66">
        <f t="shared" si="294"/>
        <v>0</v>
      </c>
      <c r="L119" s="66">
        <f t="shared" si="295"/>
        <v>0</v>
      </c>
      <c r="M119" s="66">
        <f t="shared" si="296"/>
        <v>0</v>
      </c>
      <c r="N119" s="66">
        <f t="shared" si="297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299">+J120*(1+K121)</f>
        <v>1610</v>
      </c>
      <c r="L120" s="63">
        <f t="shared" ref="L120" si="300">+K120*(1+L121)</f>
        <v>1610</v>
      </c>
      <c r="M120" s="63">
        <f t="shared" ref="M120" si="301">+L120*(1+M121)</f>
        <v>1610</v>
      </c>
      <c r="N120" s="63">
        <f t="shared" ref="N120" si="302">+M120*(1+N121)</f>
        <v>1610</v>
      </c>
    </row>
    <row r="121" spans="1:14" x14ac:dyDescent="0.3">
      <c r="A121" s="60" t="s">
        <v>132</v>
      </c>
      <c r="B121" s="61" t="str">
        <f t="shared" ref="B121:I121" si="303">+IFERROR(B120/A120-1,"nm")</f>
        <v>nm</v>
      </c>
      <c r="C121" s="61" t="str">
        <f t="shared" si="303"/>
        <v>nm</v>
      </c>
      <c r="D121" s="61">
        <f t="shared" si="303"/>
        <v>6.0877350044762801E-2</v>
      </c>
      <c r="E121" s="61">
        <f t="shared" si="303"/>
        <v>0.13670886075949373</v>
      </c>
      <c r="F121" s="61">
        <f t="shared" si="303"/>
        <v>3.563474387527843E-2</v>
      </c>
      <c r="G121" s="61">
        <f t="shared" si="303"/>
        <v>-2.1505376344086002E-2</v>
      </c>
      <c r="H121" s="61">
        <f t="shared" si="303"/>
        <v>9.4505494505494614E-2</v>
      </c>
      <c r="I121" s="61">
        <f t="shared" si="303"/>
        <v>7.7643908969210251E-2</v>
      </c>
      <c r="J121" s="61">
        <f>+J122+J123</f>
        <v>0</v>
      </c>
      <c r="K121" s="61">
        <f t="shared" ref="K121:N121" si="304">+K122+K123</f>
        <v>0</v>
      </c>
      <c r="L121" s="61">
        <f t="shared" si="304"/>
        <v>0</v>
      </c>
      <c r="M121" s="61">
        <f t="shared" si="304"/>
        <v>0</v>
      </c>
      <c r="N121" s="61">
        <f t="shared" si="304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5">+J122</f>
        <v>0</v>
      </c>
      <c r="L122" s="66">
        <f t="shared" ref="L122:L123" si="306">+K122</f>
        <v>0</v>
      </c>
      <c r="M122" s="66">
        <f t="shared" ref="M122:M123" si="307">+L122</f>
        <v>0</v>
      </c>
      <c r="N122" s="66">
        <f t="shared" ref="N122:N123" si="308">+M122</f>
        <v>0</v>
      </c>
    </row>
    <row r="123" spans="1:14" x14ac:dyDescent="0.3">
      <c r="A123" s="60" t="s">
        <v>141</v>
      </c>
      <c r="B123" s="61" t="str">
        <f t="shared" ref="B123:H123" si="309">+IFERROR(B121-B122,"nm")</f>
        <v>nm</v>
      </c>
      <c r="C123" s="61" t="str">
        <f t="shared" si="309"/>
        <v>nm</v>
      </c>
      <c r="D123" s="61">
        <f t="shared" si="309"/>
        <v>-2.9122649955237195E-2</v>
      </c>
      <c r="E123" s="61">
        <f t="shared" si="309"/>
        <v>-1.3291139240506261E-2</v>
      </c>
      <c r="F123" s="61">
        <f t="shared" si="309"/>
        <v>-0.11436525612472156</v>
      </c>
      <c r="G123" s="61">
        <f t="shared" si="309"/>
        <v>-5.1505376344086001E-2</v>
      </c>
      <c r="H123" s="61">
        <f t="shared" si="309"/>
        <v>-5.4945054945053917E-3</v>
      </c>
      <c r="I123" s="61">
        <f>+IFERROR(I121-I122,"nm")</f>
        <v>-4.2356091030789744E-2</v>
      </c>
      <c r="J123" s="66">
        <v>0</v>
      </c>
      <c r="K123" s="66">
        <f t="shared" si="305"/>
        <v>0</v>
      </c>
      <c r="L123" s="66">
        <f t="shared" si="306"/>
        <v>0</v>
      </c>
      <c r="M123" s="66">
        <f t="shared" si="307"/>
        <v>0</v>
      </c>
      <c r="N123" s="66">
        <f t="shared" si="308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0">+J124*(1+K125)</f>
        <v>234</v>
      </c>
      <c r="L124" s="63">
        <f t="shared" ref="L124" si="311">+K124*(1+L125)</f>
        <v>234</v>
      </c>
      <c r="M124" s="63">
        <f t="shared" ref="M124" si="312">+L124*(1+M125)</f>
        <v>234</v>
      </c>
      <c r="N124" s="63">
        <f t="shared" ref="N124" si="313">+M124*(1+N125)</f>
        <v>234</v>
      </c>
    </row>
    <row r="125" spans="1:14" x14ac:dyDescent="0.3">
      <c r="A125" s="60" t="s">
        <v>132</v>
      </c>
      <c r="B125" s="61" t="str">
        <f t="shared" ref="B125:I125" si="314">+IFERROR(B124/A124-1,"nm")</f>
        <v>nm</v>
      </c>
      <c r="C125" s="61" t="str">
        <f t="shared" si="314"/>
        <v>nm</v>
      </c>
      <c r="D125" s="61">
        <f t="shared" si="314"/>
        <v>-1.1111111111111072E-2</v>
      </c>
      <c r="E125" s="61">
        <f t="shared" si="314"/>
        <v>-8.6142322097378266E-2</v>
      </c>
      <c r="F125" s="61">
        <f t="shared" si="314"/>
        <v>-2.8688524590163911E-2</v>
      </c>
      <c r="G125" s="61">
        <f t="shared" si="314"/>
        <v>-9.7046413502109741E-2</v>
      </c>
      <c r="H125" s="61">
        <f t="shared" si="314"/>
        <v>-0.11214953271028039</v>
      </c>
      <c r="I125" s="61">
        <f t="shared" si="314"/>
        <v>0.23157894736842111</v>
      </c>
      <c r="J125" s="61">
        <f>+J126+J127</f>
        <v>0</v>
      </c>
      <c r="K125" s="61">
        <f t="shared" ref="K125:N125" si="315">+K126+K127</f>
        <v>0</v>
      </c>
      <c r="L125" s="61">
        <f t="shared" si="315"/>
        <v>0</v>
      </c>
      <c r="M125" s="61">
        <f t="shared" si="315"/>
        <v>0</v>
      </c>
      <c r="N125" s="61">
        <f t="shared" si="315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6">+J126</f>
        <v>0</v>
      </c>
      <c r="L126" s="66">
        <f t="shared" ref="L126:L127" si="317">+K126</f>
        <v>0</v>
      </c>
      <c r="M126" s="66">
        <f t="shared" ref="M126:M127" si="318">+L126</f>
        <v>0</v>
      </c>
      <c r="N126" s="66">
        <f t="shared" ref="N126:N127" si="319">+M126</f>
        <v>0</v>
      </c>
    </row>
    <row r="127" spans="1:14" x14ac:dyDescent="0.3">
      <c r="A127" s="60" t="s">
        <v>141</v>
      </c>
      <c r="B127" s="61" t="str">
        <f t="shared" ref="B127:H127" si="320">+IFERROR(B125-B126,"nm")</f>
        <v>nm</v>
      </c>
      <c r="C127" s="61" t="str">
        <f t="shared" si="320"/>
        <v>nm</v>
      </c>
      <c r="D127" s="61">
        <f t="shared" si="320"/>
        <v>-1.1111111111110714E-3</v>
      </c>
      <c r="E127" s="61">
        <f t="shared" si="320"/>
        <v>-6.1423220973782638E-3</v>
      </c>
      <c r="F127" s="61">
        <f t="shared" si="320"/>
        <v>-0.10868852459016391</v>
      </c>
      <c r="G127" s="61">
        <f t="shared" si="320"/>
        <v>-5.704641350210974E-2</v>
      </c>
      <c r="H127" s="61">
        <f t="shared" si="320"/>
        <v>-2.214953271028039E-2</v>
      </c>
      <c r="I127" s="61">
        <f>+IFERROR(I125-I126,"nm")</f>
        <v>-4.842105263157892E-2</v>
      </c>
      <c r="J127" s="66">
        <v>0</v>
      </c>
      <c r="K127" s="66">
        <f t="shared" si="316"/>
        <v>0</v>
      </c>
      <c r="L127" s="66">
        <f t="shared" si="317"/>
        <v>0</v>
      </c>
      <c r="M127" s="66">
        <f t="shared" si="318"/>
        <v>0</v>
      </c>
      <c r="N127" s="66">
        <f t="shared" si="319"/>
        <v>0</v>
      </c>
    </row>
    <row r="128" spans="1:14" x14ac:dyDescent="0.3">
      <c r="A128" s="57" t="s">
        <v>133</v>
      </c>
      <c r="B128" s="64">
        <f t="shared" ref="B128:H128" si="321">+B135+B131</f>
        <v>0</v>
      </c>
      <c r="C128" s="64">
        <f t="shared" si="321"/>
        <v>1044</v>
      </c>
      <c r="D128" s="64">
        <f t="shared" si="321"/>
        <v>1034</v>
      </c>
      <c r="E128" s="64">
        <f t="shared" si="321"/>
        <v>1244</v>
      </c>
      <c r="F128" s="64">
        <f t="shared" si="321"/>
        <v>1376</v>
      </c>
      <c r="G128" s="64">
        <f t="shared" si="321"/>
        <v>1230</v>
      </c>
      <c r="H128" s="64">
        <f t="shared" si="321"/>
        <v>1573</v>
      </c>
      <c r="I128" s="64">
        <f>+I135+I131</f>
        <v>1938</v>
      </c>
      <c r="J128" s="64">
        <f>+J114*J130</f>
        <v>1938</v>
      </c>
      <c r="K128" s="64">
        <f t="shared" ref="K128:N128" si="322">+K114*K130</f>
        <v>1938</v>
      </c>
      <c r="L128" s="64">
        <f t="shared" si="322"/>
        <v>1938</v>
      </c>
      <c r="M128" s="64">
        <f t="shared" si="322"/>
        <v>1938</v>
      </c>
      <c r="N128" s="64">
        <f t="shared" si="322"/>
        <v>1938</v>
      </c>
    </row>
    <row r="129" spans="1:14" x14ac:dyDescent="0.3">
      <c r="A129" s="58" t="s">
        <v>132</v>
      </c>
      <c r="B129" s="61" t="str">
        <f t="shared" ref="B129:I129" si="323">+IFERROR(B128/A128-1,"nm")</f>
        <v>nm</v>
      </c>
      <c r="C129" s="61" t="str">
        <f t="shared" si="323"/>
        <v>nm</v>
      </c>
      <c r="D129" s="61">
        <f t="shared" si="323"/>
        <v>-9.5785440613026518E-3</v>
      </c>
      <c r="E129" s="61">
        <f t="shared" si="323"/>
        <v>0.20309477756286265</v>
      </c>
      <c r="F129" s="61">
        <f t="shared" si="323"/>
        <v>0.10610932475884249</v>
      </c>
      <c r="G129" s="61">
        <f t="shared" si="323"/>
        <v>-0.10610465116279066</v>
      </c>
      <c r="H129" s="61">
        <f t="shared" si="323"/>
        <v>0.27886178861788613</v>
      </c>
      <c r="I129" s="61">
        <f t="shared" si="323"/>
        <v>0.23204068658614108</v>
      </c>
      <c r="J129" s="61">
        <f t="shared" ref="J129" si="324">+IFERROR(J128/I128-1,"nm")</f>
        <v>0</v>
      </c>
      <c r="K129" s="61">
        <f t="shared" ref="K129" si="325">+IFERROR(K128/J128-1,"nm")</f>
        <v>0</v>
      </c>
      <c r="L129" s="61">
        <f t="shared" ref="L129" si="326">+IFERROR(L128/K128-1,"nm")</f>
        <v>0</v>
      </c>
      <c r="M129" s="61">
        <f t="shared" ref="M129" si="327">+IFERROR(M128/L128-1,"nm")</f>
        <v>0</v>
      </c>
      <c r="N129" s="61">
        <f t="shared" ref="N129" si="328">+IFERROR(N128/M128-1,"nm")</f>
        <v>0</v>
      </c>
    </row>
    <row r="130" spans="1:14" x14ac:dyDescent="0.3">
      <c r="A130" s="58" t="s">
        <v>134</v>
      </c>
      <c r="B130" s="61" t="str">
        <f t="shared" ref="B130:H130" si="329">+IFERROR(B128/B$114,"nm")</f>
        <v>nm</v>
      </c>
      <c r="C130" s="61">
        <f t="shared" si="329"/>
        <v>0.24183460736622656</v>
      </c>
      <c r="D130" s="61">
        <f t="shared" si="329"/>
        <v>0.21828161283512773</v>
      </c>
      <c r="E130" s="61">
        <f t="shared" si="329"/>
        <v>0.2408052651955091</v>
      </c>
      <c r="F130" s="61">
        <f t="shared" si="329"/>
        <v>0.26189569851541683</v>
      </c>
      <c r="G130" s="61">
        <f t="shared" si="329"/>
        <v>0.24463007159904535</v>
      </c>
      <c r="H130" s="61">
        <f t="shared" si="329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0">+J130</f>
        <v>0.32544080604534004</v>
      </c>
      <c r="L130" s="66">
        <f t="shared" ref="L130" si="331">+K130</f>
        <v>0.32544080604534004</v>
      </c>
      <c r="M130" s="66">
        <f t="shared" ref="M130" si="332">+L130</f>
        <v>0.32544080604534004</v>
      </c>
      <c r="N130" s="66">
        <f t="shared" ref="N130" si="333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4">+IFERROR(B131/A131-1,"nm")</f>
        <v>nm</v>
      </c>
      <c r="C132" s="61" t="str">
        <f t="shared" si="334"/>
        <v>nm</v>
      </c>
      <c r="D132" s="61">
        <f t="shared" si="334"/>
        <v>0.28571428571428581</v>
      </c>
      <c r="E132" s="61">
        <f t="shared" si="334"/>
        <v>1.8518518518518601E-2</v>
      </c>
      <c r="F132" s="61">
        <f t="shared" si="334"/>
        <v>-3.6363636363636376E-2</v>
      </c>
      <c r="G132" s="61">
        <f t="shared" si="334"/>
        <v>-0.13207547169811318</v>
      </c>
      <c r="H132" s="61">
        <f t="shared" si="334"/>
        <v>-6.5217391304347783E-2</v>
      </c>
      <c r="I132" s="61">
        <f t="shared" si="334"/>
        <v>-2.3255813953488413E-2</v>
      </c>
      <c r="J132" s="61">
        <f t="shared" ref="J132" si="335">+IFERROR(J131/I131-1,"nm")</f>
        <v>0</v>
      </c>
      <c r="K132" s="61">
        <f t="shared" ref="K132" si="336">+IFERROR(K131/J131-1,"nm")</f>
        <v>0</v>
      </c>
      <c r="L132" s="61">
        <f t="shared" ref="L132" si="337">+IFERROR(L131/K131-1,"nm")</f>
        <v>0</v>
      </c>
      <c r="M132" s="61">
        <f t="shared" ref="M132" si="338">+IFERROR(M131/L131-1,"nm")</f>
        <v>0</v>
      </c>
      <c r="N132" s="61">
        <f t="shared" ref="N132" si="339">+IFERROR(N131/M131-1,"nm")</f>
        <v>0</v>
      </c>
    </row>
    <row r="133" spans="1:14" x14ac:dyDescent="0.3">
      <c r="A133" s="58" t="s">
        <v>136</v>
      </c>
      <c r="B133" s="61" t="str">
        <f t="shared" ref="B133:H133" si="340">+IFERROR(B131/B$114,"nm")</f>
        <v>nm</v>
      </c>
      <c r="C133" s="61">
        <f t="shared" si="340"/>
        <v>9.7289784572619879E-3</v>
      </c>
      <c r="D133" s="61">
        <f t="shared" si="340"/>
        <v>1.1399620012666244E-2</v>
      </c>
      <c r="E133" s="61">
        <f t="shared" si="340"/>
        <v>1.064653503677894E-2</v>
      </c>
      <c r="F133" s="61">
        <f t="shared" si="340"/>
        <v>1.0087552341073468E-2</v>
      </c>
      <c r="G133" s="61">
        <f t="shared" si="340"/>
        <v>9.148766905330152E-3</v>
      </c>
      <c r="H133" s="61">
        <f t="shared" si="340"/>
        <v>8.0479131574022079E-3</v>
      </c>
      <c r="I133" s="61">
        <f>+IFERROR(I131/I$114,"nm")</f>
        <v>7.0528967254408059E-3</v>
      </c>
      <c r="J133" s="61">
        <f t="shared" ref="J133:N133" si="341">+IFERROR(J131/J$21,"nm")</f>
        <v>2.2884542036724241E-3</v>
      </c>
      <c r="K133" s="61">
        <f t="shared" si="341"/>
        <v>2.2884542036724241E-3</v>
      </c>
      <c r="L133" s="61">
        <f t="shared" si="341"/>
        <v>2.2884542036724241E-3</v>
      </c>
      <c r="M133" s="61">
        <f t="shared" si="341"/>
        <v>2.2884542036724241E-3</v>
      </c>
      <c r="N133" s="61">
        <f t="shared" si="341"/>
        <v>2.2884542036724241E-3</v>
      </c>
    </row>
    <row r="134" spans="1:14" x14ac:dyDescent="0.3">
      <c r="A134" s="58" t="s">
        <v>146</v>
      </c>
      <c r="B134" s="61" t="str">
        <f>+IFERROR(B131/B141,"nm")</f>
        <v>nm</v>
      </c>
      <c r="C134" s="61" t="str">
        <f t="shared" ref="C134:I134" si="342">+IFERROR(C131/C141,"nm")</f>
        <v>nm</v>
      </c>
      <c r="D134" s="61">
        <f t="shared" si="342"/>
        <v>0.1588235294117647</v>
      </c>
      <c r="E134" s="61">
        <f t="shared" si="342"/>
        <v>0.16224188790560473</v>
      </c>
      <c r="F134" s="61">
        <f t="shared" si="342"/>
        <v>0.16257668711656442</v>
      </c>
      <c r="G134" s="61">
        <f t="shared" si="342"/>
        <v>0.1554054054054054</v>
      </c>
      <c r="H134" s="61">
        <f t="shared" si="342"/>
        <v>0.14144736842105263</v>
      </c>
      <c r="I134" s="61">
        <f t="shared" si="342"/>
        <v>0.15328467153284672</v>
      </c>
      <c r="J134" s="66">
        <f>+I134</f>
        <v>0.15328467153284672</v>
      </c>
      <c r="K134" s="66">
        <f t="shared" ref="K134" si="343">+J134</f>
        <v>0.15328467153284672</v>
      </c>
      <c r="L134" s="66">
        <f t="shared" ref="L134" si="344">+K134</f>
        <v>0.15328467153284672</v>
      </c>
      <c r="M134" s="66">
        <f t="shared" ref="M134" si="345">+L134</f>
        <v>0.15328467153284672</v>
      </c>
      <c r="N134" s="66">
        <f t="shared" ref="N134" si="346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7">+K128-K131</f>
        <v>1896</v>
      </c>
      <c r="L135" s="57">
        <f t="shared" si="347"/>
        <v>1896</v>
      </c>
      <c r="M135" s="57">
        <f t="shared" si="347"/>
        <v>1896</v>
      </c>
      <c r="N135" s="57">
        <f t="shared" si="347"/>
        <v>1896</v>
      </c>
    </row>
    <row r="136" spans="1:14" x14ac:dyDescent="0.3">
      <c r="A136" s="58" t="s">
        <v>132</v>
      </c>
      <c r="B136" s="61" t="str">
        <f t="shared" ref="B136:I136" si="348">+IFERROR(B135/A135-1,"nm")</f>
        <v>nm</v>
      </c>
      <c r="C136" s="61" t="str">
        <f t="shared" si="348"/>
        <v>nm</v>
      </c>
      <c r="D136" s="61">
        <f t="shared" si="348"/>
        <v>-2.1956087824351322E-2</v>
      </c>
      <c r="E136" s="61">
        <f t="shared" si="348"/>
        <v>0.21326530612244898</v>
      </c>
      <c r="F136" s="61">
        <f t="shared" si="348"/>
        <v>0.11269974768713209</v>
      </c>
      <c r="G136" s="61">
        <f t="shared" si="348"/>
        <v>-0.1050642479213908</v>
      </c>
      <c r="H136" s="61">
        <f t="shared" si="348"/>
        <v>0.29222972972972983</v>
      </c>
      <c r="I136" s="61">
        <f t="shared" si="348"/>
        <v>0.23921568627450984</v>
      </c>
      <c r="J136" s="61">
        <f t="shared" ref="J136" si="349">+IFERROR(J135/I135-1,"nm")</f>
        <v>0</v>
      </c>
      <c r="K136" s="61">
        <f t="shared" ref="K136" si="350">+IFERROR(K135/J135-1,"nm")</f>
        <v>0</v>
      </c>
      <c r="L136" s="61">
        <f t="shared" ref="L136" si="351">+IFERROR(L135/K135-1,"nm")</f>
        <v>0</v>
      </c>
      <c r="M136" s="61">
        <f t="shared" ref="M136" si="352">+IFERROR(M135/L135-1,"nm")</f>
        <v>0</v>
      </c>
      <c r="N136" s="61">
        <f t="shared" ref="N136" si="353">+IFERROR(N135/M135-1,"nm")</f>
        <v>0</v>
      </c>
    </row>
    <row r="137" spans="1:14" x14ac:dyDescent="0.3">
      <c r="A137" s="58" t="s">
        <v>134</v>
      </c>
      <c r="B137" s="61" t="str">
        <f t="shared" ref="B137:H137" si="354">+IFERROR(B135/B$114,"nm")</f>
        <v>nm</v>
      </c>
      <c r="C137" s="61">
        <f t="shared" si="354"/>
        <v>0.23210562890896455</v>
      </c>
      <c r="D137" s="61">
        <f t="shared" si="354"/>
        <v>0.20688199282246147</v>
      </c>
      <c r="E137" s="61">
        <f t="shared" si="354"/>
        <v>0.23015873015873015</v>
      </c>
      <c r="F137" s="61">
        <f t="shared" si="354"/>
        <v>0.25180814617434338</v>
      </c>
      <c r="G137" s="61">
        <f t="shared" si="354"/>
        <v>0.2354813046937152</v>
      </c>
      <c r="H137" s="61">
        <f t="shared" si="354"/>
        <v>0.28635597978663674</v>
      </c>
      <c r="I137" s="61">
        <f>+IFERROR(I135/I$114,"nm")</f>
        <v>0.31838790931989924</v>
      </c>
      <c r="J137" s="61">
        <f t="shared" ref="J137:N137" si="355">+IFERROR(J135/J$21,"nm")</f>
        <v>0.10330736119435514</v>
      </c>
      <c r="K137" s="61">
        <f t="shared" si="355"/>
        <v>0.10330736119435514</v>
      </c>
      <c r="L137" s="61">
        <f t="shared" si="355"/>
        <v>0.10330736119435514</v>
      </c>
      <c r="M137" s="61">
        <f t="shared" si="355"/>
        <v>0.10330736119435514</v>
      </c>
      <c r="N137" s="61">
        <f t="shared" si="355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6">+K114*K140</f>
        <v>56</v>
      </c>
      <c r="L138" s="64">
        <f t="shared" si="356"/>
        <v>56</v>
      </c>
      <c r="M138" s="64">
        <f t="shared" si="356"/>
        <v>56</v>
      </c>
      <c r="N138" s="64">
        <f t="shared" si="356"/>
        <v>56</v>
      </c>
    </row>
    <row r="139" spans="1:14" x14ac:dyDescent="0.3">
      <c r="A139" s="58" t="s">
        <v>132</v>
      </c>
      <c r="B139" s="61" t="str">
        <f t="shared" ref="B139:I139" si="357">+IFERROR(B138/A138-1,"nm")</f>
        <v>nm</v>
      </c>
      <c r="C139" s="61" t="str">
        <f t="shared" si="357"/>
        <v>nm</v>
      </c>
      <c r="D139" s="61">
        <f t="shared" si="357"/>
        <v>-4.8387096774193505E-2</v>
      </c>
      <c r="E139" s="61">
        <f t="shared" si="357"/>
        <v>-0.16949152542372881</v>
      </c>
      <c r="F139" s="61">
        <f t="shared" si="357"/>
        <v>-4.081632653061229E-2</v>
      </c>
      <c r="G139" s="61">
        <f t="shared" si="357"/>
        <v>-0.12765957446808507</v>
      </c>
      <c r="H139" s="61">
        <f t="shared" si="357"/>
        <v>0.31707317073170738</v>
      </c>
      <c r="I139" s="61">
        <f t="shared" si="357"/>
        <v>3.7037037037036979E-2</v>
      </c>
      <c r="J139" s="61">
        <f t="shared" ref="J139" si="358">+IFERROR(J138/I138-1,"nm")</f>
        <v>0</v>
      </c>
      <c r="K139" s="61">
        <f t="shared" ref="K139" si="359">+IFERROR(K138/J138-1,"nm")</f>
        <v>0</v>
      </c>
      <c r="L139" s="61">
        <f t="shared" ref="L139" si="360">+IFERROR(L138/K138-1,"nm")</f>
        <v>0</v>
      </c>
      <c r="M139" s="61">
        <f t="shared" ref="M139" si="361">+IFERROR(M138/L138-1,"nm")</f>
        <v>0</v>
      </c>
      <c r="N139" s="61">
        <f t="shared" ref="N139" si="362">+IFERROR(N138/M138-1,"nm")</f>
        <v>0</v>
      </c>
    </row>
    <row r="140" spans="1:14" x14ac:dyDescent="0.3">
      <c r="A140" s="58" t="s">
        <v>136</v>
      </c>
      <c r="B140" s="61" t="str">
        <f t="shared" ref="B140:H140" si="363">+IFERROR(B138/B$114,"nm")</f>
        <v>nm</v>
      </c>
      <c r="C140" s="61">
        <f t="shared" si="363"/>
        <v>1.4361825341672458E-2</v>
      </c>
      <c r="D140" s="61">
        <f t="shared" si="363"/>
        <v>1.2455140384209416E-2</v>
      </c>
      <c r="E140" s="61">
        <f t="shared" si="363"/>
        <v>9.485094850948509E-3</v>
      </c>
      <c r="F140" s="61">
        <f t="shared" si="363"/>
        <v>8.9455652835934533E-3</v>
      </c>
      <c r="G140" s="61">
        <f t="shared" si="363"/>
        <v>8.1543357199681775E-3</v>
      </c>
      <c r="H140" s="61">
        <f t="shared" si="363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4">+J140</f>
        <v>9.4038623005877411E-3</v>
      </c>
      <c r="L140" s="66">
        <f t="shared" ref="L140" si="365">+K140</f>
        <v>9.4038623005877411E-3</v>
      </c>
      <c r="M140" s="66">
        <f t="shared" ref="M140" si="366">+L140</f>
        <v>9.4038623005877411E-3</v>
      </c>
      <c r="N140" s="66">
        <f t="shared" ref="N140" si="367">+M140</f>
        <v>9.4038623005877411E-3</v>
      </c>
    </row>
    <row r="141" spans="1:14" x14ac:dyDescent="0.3">
      <c r="A141" s="57" t="s">
        <v>145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8">+IFERROR(B141/A141-1,"nm")</f>
        <v>nm</v>
      </c>
      <c r="C142" s="65" t="str">
        <f t="shared" ref="C142" si="369">+IFERROR(C141/B141-1,"nm")</f>
        <v>nm</v>
      </c>
      <c r="D142" s="65" t="str">
        <f t="shared" ref="D142" si="370">+IFERROR(D141/C141-1,"nm")</f>
        <v>nm</v>
      </c>
      <c r="E142" s="65">
        <f t="shared" ref="E142" si="371">+IFERROR(E141/D141-1,"nm")</f>
        <v>-2.9411764705882248E-3</v>
      </c>
      <c r="F142" s="65">
        <f t="shared" ref="F142" si="372">+IFERROR(F141/E141-1,"nm")</f>
        <v>-3.8348082595870192E-2</v>
      </c>
      <c r="G142" s="65">
        <f t="shared" ref="G142" si="373">+IFERROR(G141/F141-1,"nm")</f>
        <v>-9.2024539877300637E-2</v>
      </c>
      <c r="H142" s="65">
        <f t="shared" ref="H142" si="374">+IFERROR(H141/G141-1,"nm")</f>
        <v>2.7027027027026973E-2</v>
      </c>
      <c r="I142" s="65">
        <f t="shared" ref="I142" si="375">+IFERROR(I141/H141-1,"nm")</f>
        <v>-9.8684210526315819E-2</v>
      </c>
      <c r="J142" s="61">
        <f>+J143+J144</f>
        <v>4.6011754827875735E-2</v>
      </c>
      <c r="K142" s="61">
        <f t="shared" ref="K142:N142" si="376">+K143+K144</f>
        <v>4.6011754827875735E-2</v>
      </c>
      <c r="L142" s="61">
        <f t="shared" si="376"/>
        <v>4.6011754827875735E-2</v>
      </c>
      <c r="M142" s="61">
        <f t="shared" si="376"/>
        <v>4.6011754827875735E-2</v>
      </c>
      <c r="N142" s="61">
        <f t="shared" si="376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7">+IFERROR(C141/C114,"nm")</f>
        <v>0</v>
      </c>
      <c r="D143" s="65">
        <f t="shared" si="377"/>
        <v>7.1775385264935612E-2</v>
      </c>
      <c r="E143" s="65">
        <f t="shared" si="377"/>
        <v>6.5621370499419282E-2</v>
      </c>
      <c r="F143" s="65">
        <f t="shared" si="377"/>
        <v>6.2047963456414161E-2</v>
      </c>
      <c r="G143" s="65">
        <f t="shared" si="377"/>
        <v>5.88703261734288E-2</v>
      </c>
      <c r="H143" s="65">
        <f t="shared" si="377"/>
        <v>5.6896874415122589E-2</v>
      </c>
      <c r="I143" s="65">
        <f t="shared" si="377"/>
        <v>4.6011754827875735E-2</v>
      </c>
      <c r="J143" s="66">
        <f>+I143</f>
        <v>4.6011754827875735E-2</v>
      </c>
      <c r="K143" s="66">
        <f t="shared" ref="K143" si="378">+J143</f>
        <v>4.6011754827875735E-2</v>
      </c>
      <c r="L143" s="66">
        <f t="shared" ref="L143" si="379">+K143</f>
        <v>4.6011754827875735E-2</v>
      </c>
      <c r="M143" s="66">
        <f t="shared" ref="M143" si="380">+L143</f>
        <v>4.6011754827875735E-2</v>
      </c>
      <c r="N143" s="66">
        <f t="shared" ref="N143" si="381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4">
        <f>+I145*(1+J146)</f>
        <v>102</v>
      </c>
      <c r="K145" s="74">
        <f t="shared" ref="K145:N145" si="382">+J145*(1+K146)</f>
        <v>102</v>
      </c>
      <c r="L145" s="74">
        <f t="shared" si="382"/>
        <v>102</v>
      </c>
      <c r="M145" s="74">
        <f t="shared" si="382"/>
        <v>102</v>
      </c>
      <c r="N145" s="74">
        <f t="shared" si="382"/>
        <v>102</v>
      </c>
    </row>
    <row r="146" spans="1:14" x14ac:dyDescent="0.3">
      <c r="A146" s="60" t="s">
        <v>132</v>
      </c>
      <c r="B146" s="61" t="str">
        <f t="shared" ref="B146:I146" si="383">+IFERROR(B145/A145-1,"nm")</f>
        <v>nm</v>
      </c>
      <c r="C146" s="61" t="str">
        <f t="shared" si="383"/>
        <v>nm</v>
      </c>
      <c r="D146" s="61">
        <f t="shared" si="383"/>
        <v>0</v>
      </c>
      <c r="E146" s="61">
        <f t="shared" si="383"/>
        <v>0.20547945205479445</v>
      </c>
      <c r="F146" s="61">
        <f t="shared" si="383"/>
        <v>-0.52272727272727271</v>
      </c>
      <c r="G146" s="61">
        <f t="shared" si="383"/>
        <v>-0.2857142857142857</v>
      </c>
      <c r="H146" s="61">
        <f t="shared" si="383"/>
        <v>-0.16666666666666663</v>
      </c>
      <c r="I146" s="61">
        <f t="shared" si="383"/>
        <v>3.08</v>
      </c>
      <c r="J146" s="61">
        <f>+J147+J148</f>
        <v>0</v>
      </c>
      <c r="K146" s="61">
        <f t="shared" ref="K146:N146" si="384">+K147+K148</f>
        <v>0</v>
      </c>
      <c r="L146" s="61">
        <f t="shared" si="384"/>
        <v>0</v>
      </c>
      <c r="M146" s="61">
        <f t="shared" si="384"/>
        <v>0</v>
      </c>
      <c r="N146" s="61">
        <f t="shared" si="384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5">+J147</f>
        <v>0</v>
      </c>
      <c r="L147" s="66">
        <f t="shared" ref="L147:L148" si="386">+K147</f>
        <v>0</v>
      </c>
      <c r="M147" s="66">
        <f t="shared" ref="M147:M148" si="387">+L147</f>
        <v>0</v>
      </c>
      <c r="N147" s="66">
        <f t="shared" ref="N147:N148" si="388">+M147</f>
        <v>0</v>
      </c>
    </row>
    <row r="148" spans="1:14" x14ac:dyDescent="0.3">
      <c r="A148" s="60" t="s">
        <v>141</v>
      </c>
      <c r="B148" s="61" t="str">
        <f t="shared" ref="B148:H148" si="389">+IFERROR(B146-B147,"nm")</f>
        <v>nm</v>
      </c>
      <c r="C148" s="61" t="str">
        <f t="shared" si="389"/>
        <v>nm</v>
      </c>
      <c r="D148" s="61">
        <f t="shared" si="389"/>
        <v>0.02</v>
      </c>
      <c r="E148" s="61">
        <f t="shared" si="389"/>
        <v>8.5479452054794458E-2</v>
      </c>
      <c r="F148" s="61">
        <f t="shared" si="389"/>
        <v>7.2727272727273196E-3</v>
      </c>
      <c r="G148" s="61">
        <f t="shared" si="389"/>
        <v>-2.571428571428569E-2</v>
      </c>
      <c r="H148" s="61">
        <f t="shared" si="389"/>
        <v>3.3333333333333826E-3</v>
      </c>
      <c r="I148" s="61">
        <f>+IFERROR(I146-I147,"nm")</f>
        <v>6.0000000000000053E-2</v>
      </c>
      <c r="J148" s="66">
        <v>0</v>
      </c>
      <c r="K148" s="66">
        <f t="shared" si="385"/>
        <v>0</v>
      </c>
      <c r="L148" s="66">
        <f t="shared" si="386"/>
        <v>0</v>
      </c>
      <c r="M148" s="66">
        <f t="shared" si="387"/>
        <v>0</v>
      </c>
      <c r="N148" s="66">
        <f t="shared" si="388"/>
        <v>0</v>
      </c>
    </row>
    <row r="149" spans="1:14" x14ac:dyDescent="0.3">
      <c r="A149" s="57" t="s">
        <v>133</v>
      </c>
      <c r="B149" s="64">
        <f t="shared" ref="B149:H149" si="390">+B156+B152</f>
        <v>-2057</v>
      </c>
      <c r="C149" s="64">
        <f t="shared" si="390"/>
        <v>-2366</v>
      </c>
      <c r="D149" s="64">
        <f t="shared" si="390"/>
        <v>-2444</v>
      </c>
      <c r="E149" s="64">
        <f t="shared" si="390"/>
        <v>-2441</v>
      </c>
      <c r="F149" s="64">
        <f t="shared" si="390"/>
        <v>-3067</v>
      </c>
      <c r="G149" s="64">
        <f t="shared" si="390"/>
        <v>-3254</v>
      </c>
      <c r="H149" s="64">
        <f t="shared" si="390"/>
        <v>-3434</v>
      </c>
      <c r="I149" s="64">
        <f>+I156+I152</f>
        <v>-4042</v>
      </c>
      <c r="J149" s="64">
        <f>+J145*J151</f>
        <v>-4042</v>
      </c>
      <c r="K149" s="64">
        <f t="shared" ref="K149:N149" si="391">+K145*K151</f>
        <v>-4042</v>
      </c>
      <c r="L149" s="64">
        <f t="shared" si="391"/>
        <v>-4042</v>
      </c>
      <c r="M149" s="64">
        <f t="shared" si="391"/>
        <v>-4042</v>
      </c>
      <c r="N149" s="64">
        <f t="shared" si="391"/>
        <v>-4042</v>
      </c>
    </row>
    <row r="150" spans="1:14" x14ac:dyDescent="0.3">
      <c r="A150" s="58" t="s">
        <v>132</v>
      </c>
      <c r="B150" s="61" t="str">
        <f t="shared" ref="B150:I150" si="392">+IFERROR(B149/A149-1,"nm")</f>
        <v>nm</v>
      </c>
      <c r="C150" s="61">
        <f t="shared" si="392"/>
        <v>0.15021876519202726</v>
      </c>
      <c r="D150" s="61">
        <f t="shared" si="392"/>
        <v>3.2967032967033072E-2</v>
      </c>
      <c r="E150" s="61">
        <f t="shared" si="392"/>
        <v>-1.2274959083469206E-3</v>
      </c>
      <c r="F150" s="61">
        <f t="shared" si="392"/>
        <v>0.25645227365833678</v>
      </c>
      <c r="G150" s="61">
        <f t="shared" si="392"/>
        <v>6.0971633518095869E-2</v>
      </c>
      <c r="H150" s="61">
        <f t="shared" si="392"/>
        <v>5.5316533497234088E-2</v>
      </c>
      <c r="I150" s="61">
        <f t="shared" si="392"/>
        <v>0.1770529994175889</v>
      </c>
      <c r="J150" s="61">
        <f t="shared" ref="J150" si="393">+IFERROR(J149/I149-1,"nm")</f>
        <v>0</v>
      </c>
      <c r="K150" s="61">
        <f t="shared" ref="K150" si="394">+IFERROR(K149/J149-1,"nm")</f>
        <v>0</v>
      </c>
      <c r="L150" s="61">
        <f t="shared" ref="L150" si="395">+IFERROR(L149/K149-1,"nm")</f>
        <v>0</v>
      </c>
      <c r="M150" s="61">
        <f t="shared" ref="M150" si="396">+IFERROR(M149/L149-1,"nm")</f>
        <v>0</v>
      </c>
      <c r="N150" s="61">
        <f t="shared" ref="N150" si="397">+IFERROR(N149/M149-1,"nm")</f>
        <v>0</v>
      </c>
    </row>
    <row r="151" spans="1:14" x14ac:dyDescent="0.3">
      <c r="A151" s="58" t="s">
        <v>134</v>
      </c>
      <c r="B151" s="61" t="str">
        <f t="shared" ref="B151:H151" si="398">+IFERROR(B149/B$145,"nm")</f>
        <v>nm</v>
      </c>
      <c r="C151" s="61">
        <f t="shared" si="398"/>
        <v>-32.410958904109592</v>
      </c>
      <c r="D151" s="61">
        <f t="shared" si="398"/>
        <v>-33.479452054794521</v>
      </c>
      <c r="E151" s="61">
        <f t="shared" si="398"/>
        <v>-27.738636363636363</v>
      </c>
      <c r="F151" s="61">
        <f t="shared" si="398"/>
        <v>-73.023809523809518</v>
      </c>
      <c r="G151" s="61">
        <f t="shared" si="398"/>
        <v>-108.46666666666667</v>
      </c>
      <c r="H151" s="61">
        <f t="shared" si="398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399">+J151</f>
        <v>-39.627450980392155</v>
      </c>
      <c r="L151" s="66">
        <f t="shared" ref="L151" si="400">+K151</f>
        <v>-39.627450980392155</v>
      </c>
      <c r="M151" s="66">
        <f t="shared" ref="M151" si="401">+L151</f>
        <v>-39.627450980392155</v>
      </c>
      <c r="N151" s="66">
        <f t="shared" ref="N151" si="402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3">+IFERROR(B152/A152-1,"nm")</f>
        <v>nm</v>
      </c>
      <c r="C153" s="61">
        <f t="shared" si="403"/>
        <v>9.5238095238095344E-2</v>
      </c>
      <c r="D153" s="61">
        <f t="shared" si="403"/>
        <v>1.304347826086949E-2</v>
      </c>
      <c r="E153" s="61">
        <f t="shared" si="403"/>
        <v>-6.8669527896995763E-2</v>
      </c>
      <c r="F153" s="61">
        <f t="shared" si="403"/>
        <v>-0.10138248847926268</v>
      </c>
      <c r="G153" s="61">
        <f t="shared" si="403"/>
        <v>9.7435897435897534E-2</v>
      </c>
      <c r="H153" s="61">
        <f t="shared" si="403"/>
        <v>3.7383177570093462E-2</v>
      </c>
      <c r="I153" s="61">
        <f t="shared" si="403"/>
        <v>-9.009009009009028E-3</v>
      </c>
      <c r="J153" s="61">
        <f t="shared" ref="J153" si="404">+IFERROR(J152/I152-1,"nm")</f>
        <v>-1.1102230246251565E-16</v>
      </c>
      <c r="K153" s="61">
        <f t="shared" ref="K153" si="405">+IFERROR(K152/J152-1,"nm")</f>
        <v>0</v>
      </c>
      <c r="L153" s="61">
        <f t="shared" ref="L153" si="406">+IFERROR(L152/K152-1,"nm")</f>
        <v>0</v>
      </c>
      <c r="M153" s="61">
        <f t="shared" ref="M153" si="407">+IFERROR(M152/L152-1,"nm")</f>
        <v>0</v>
      </c>
      <c r="N153" s="61">
        <f t="shared" ref="N153" si="408">+IFERROR(N152/M152-1,"nm")</f>
        <v>0</v>
      </c>
    </row>
    <row r="154" spans="1:14" x14ac:dyDescent="0.3">
      <c r="A154" s="58" t="s">
        <v>136</v>
      </c>
      <c r="B154" s="61" t="str">
        <f t="shared" ref="B154:H154" si="409">+IFERROR(B152/B$145,"nm")</f>
        <v>nm</v>
      </c>
      <c r="C154" s="61">
        <f t="shared" si="409"/>
        <v>3.1506849315068495</v>
      </c>
      <c r="D154" s="61">
        <f t="shared" si="409"/>
        <v>3.1917808219178081</v>
      </c>
      <c r="E154" s="61">
        <f t="shared" si="409"/>
        <v>2.4659090909090908</v>
      </c>
      <c r="F154" s="61">
        <f t="shared" si="409"/>
        <v>4.6428571428571432</v>
      </c>
      <c r="G154" s="61">
        <f t="shared" si="409"/>
        <v>7.1333333333333337</v>
      </c>
      <c r="H154" s="61">
        <f t="shared" si="409"/>
        <v>8.8800000000000008</v>
      </c>
      <c r="I154" s="61">
        <f>+IFERROR(I152/I$145,"nm")</f>
        <v>2.1568627450980391</v>
      </c>
      <c r="J154" s="61">
        <f t="shared" ref="J154:N154" si="410">+IFERROR(J152/J$21,"nm")</f>
        <v>1.1987141066855554E-2</v>
      </c>
      <c r="K154" s="61">
        <f t="shared" si="410"/>
        <v>1.1987141066855554E-2</v>
      </c>
      <c r="L154" s="61">
        <f t="shared" si="410"/>
        <v>1.1987141066855554E-2</v>
      </c>
      <c r="M154" s="61">
        <f t="shared" si="410"/>
        <v>1.1987141066855554E-2</v>
      </c>
      <c r="N154" s="61">
        <f t="shared" si="410"/>
        <v>1.1987141066855554E-2</v>
      </c>
    </row>
    <row r="155" spans="1:14" x14ac:dyDescent="0.3">
      <c r="A155" s="58" t="s">
        <v>146</v>
      </c>
      <c r="B155" s="61">
        <f>+IFERROR(B152/B162,"nm")</f>
        <v>0.43388429752066116</v>
      </c>
      <c r="C155" s="61">
        <f t="shared" ref="C155:I155" si="411">+IFERROR(C152/C162,"nm")</f>
        <v>0.45009784735812131</v>
      </c>
      <c r="D155" s="61">
        <f t="shared" si="411"/>
        <v>0.43714821763602252</v>
      </c>
      <c r="E155" s="61">
        <f t="shared" si="411"/>
        <v>0.36348408710217756</v>
      </c>
      <c r="F155" s="61">
        <f t="shared" si="411"/>
        <v>0.2932330827067669</v>
      </c>
      <c r="G155" s="61">
        <f t="shared" si="411"/>
        <v>0.25783132530120484</v>
      </c>
      <c r="H155" s="61">
        <f t="shared" si="411"/>
        <v>0.2846153846153846</v>
      </c>
      <c r="I155" s="61">
        <f t="shared" si="411"/>
        <v>0.27883396704689478</v>
      </c>
      <c r="J155" s="66">
        <f>+I155</f>
        <v>0.27883396704689478</v>
      </c>
      <c r="K155" s="66">
        <f t="shared" ref="K155" si="412">+J155</f>
        <v>0.27883396704689478</v>
      </c>
      <c r="L155" s="66">
        <f t="shared" ref="L155" si="413">+K155</f>
        <v>0.27883396704689478</v>
      </c>
      <c r="M155" s="66">
        <f t="shared" ref="M155" si="414">+L155</f>
        <v>0.27883396704689478</v>
      </c>
      <c r="N155" s="66">
        <f t="shared" ref="N155" si="415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6">+K149-K152</f>
        <v>-4262</v>
      </c>
      <c r="L156" s="57">
        <f t="shared" si="416"/>
        <v>-4262</v>
      </c>
      <c r="M156" s="57">
        <f t="shared" si="416"/>
        <v>-4262</v>
      </c>
      <c r="N156" s="57">
        <f t="shared" si="416"/>
        <v>-4262</v>
      </c>
    </row>
    <row r="157" spans="1:14" x14ac:dyDescent="0.3">
      <c r="A157" s="58" t="s">
        <v>132</v>
      </c>
      <c r="B157" s="61" t="str">
        <f t="shared" ref="B157:I157" si="417">+IFERROR(B156/A156-1,"nm")</f>
        <v>nm</v>
      </c>
      <c r="C157" s="61">
        <f t="shared" si="417"/>
        <v>0.145125716806352</v>
      </c>
      <c r="D157" s="61">
        <f t="shared" si="417"/>
        <v>3.1201848998459125E-2</v>
      </c>
      <c r="E157" s="61">
        <f t="shared" si="417"/>
        <v>-7.097497198356395E-3</v>
      </c>
      <c r="F157" s="61">
        <f t="shared" si="417"/>
        <v>0.22723852520692245</v>
      </c>
      <c r="G157" s="61">
        <f t="shared" si="417"/>
        <v>6.3151440833844275E-2</v>
      </c>
      <c r="H157" s="61">
        <f t="shared" si="417"/>
        <v>5.4209919261822392E-2</v>
      </c>
      <c r="I157" s="61">
        <f t="shared" si="417"/>
        <v>0.16575492341356668</v>
      </c>
      <c r="J157" s="61">
        <f t="shared" ref="J157" si="418">+IFERROR(J156/I156-1,"nm")</f>
        <v>0</v>
      </c>
      <c r="K157" s="61">
        <f t="shared" ref="K157" si="419">+IFERROR(K156/J156-1,"nm")</f>
        <v>0</v>
      </c>
      <c r="L157" s="61">
        <f t="shared" ref="L157" si="420">+IFERROR(L156/K156-1,"nm")</f>
        <v>0</v>
      </c>
      <c r="M157" s="61">
        <f t="shared" ref="M157" si="421">+IFERROR(M156/L156-1,"nm")</f>
        <v>0</v>
      </c>
      <c r="N157" s="61">
        <f t="shared" ref="N157" si="422">+IFERROR(N156/M156-1,"nm")</f>
        <v>0</v>
      </c>
    </row>
    <row r="158" spans="1:14" x14ac:dyDescent="0.3">
      <c r="A158" s="58" t="s">
        <v>134</v>
      </c>
      <c r="B158" s="61" t="str">
        <f t="shared" ref="B158:H158" si="423">+IFERROR(B156/B$145,"nm")</f>
        <v>nm</v>
      </c>
      <c r="C158" s="61">
        <f t="shared" si="423"/>
        <v>-35.561643835616437</v>
      </c>
      <c r="D158" s="61">
        <f t="shared" si="423"/>
        <v>-36.671232876712331</v>
      </c>
      <c r="E158" s="61">
        <f t="shared" si="423"/>
        <v>-30.204545454545453</v>
      </c>
      <c r="F158" s="61">
        <f t="shared" si="423"/>
        <v>-77.666666666666671</v>
      </c>
      <c r="G158" s="61">
        <f t="shared" si="423"/>
        <v>-115.6</v>
      </c>
      <c r="H158" s="61">
        <f t="shared" si="423"/>
        <v>-146.24</v>
      </c>
      <c r="I158" s="61">
        <f>+IFERROR(I156/I$145,"nm")</f>
        <v>-41.784313725490193</v>
      </c>
      <c r="J158" s="61">
        <f t="shared" ref="J158:N158" si="424">+IFERROR(J156/J$21,"nm")</f>
        <v>-0.2322236146679017</v>
      </c>
      <c r="K158" s="61">
        <f t="shared" si="424"/>
        <v>-0.2322236146679017</v>
      </c>
      <c r="L158" s="61">
        <f t="shared" si="424"/>
        <v>-0.2322236146679017</v>
      </c>
      <c r="M158" s="61">
        <f t="shared" si="424"/>
        <v>-0.2322236146679017</v>
      </c>
      <c r="N158" s="61">
        <f t="shared" si="424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5">+K145*K161</f>
        <v>221.99999999999997</v>
      </c>
      <c r="L159" s="64">
        <f t="shared" si="425"/>
        <v>221.99999999999997</v>
      </c>
      <c r="M159" s="64">
        <f t="shared" si="425"/>
        <v>221.99999999999997</v>
      </c>
      <c r="N159" s="64">
        <f t="shared" si="425"/>
        <v>221.99999999999997</v>
      </c>
    </row>
    <row r="160" spans="1:14" x14ac:dyDescent="0.3">
      <c r="A160" s="58" t="s">
        <v>132</v>
      </c>
      <c r="B160" s="61" t="str">
        <f t="shared" ref="B160:I160" si="426">+IFERROR(B159/A159-1,"nm")</f>
        <v>nm</v>
      </c>
      <c r="C160" s="61">
        <f t="shared" si="426"/>
        <v>0.14666666666666672</v>
      </c>
      <c r="D160" s="61">
        <f t="shared" si="426"/>
        <v>7.7519379844961156E-2</v>
      </c>
      <c r="E160" s="61">
        <f t="shared" si="426"/>
        <v>2.877697841726623E-2</v>
      </c>
      <c r="F160" s="61">
        <f t="shared" si="426"/>
        <v>-2.7972027972028024E-2</v>
      </c>
      <c r="G160" s="61">
        <f t="shared" si="426"/>
        <v>0.57553956834532372</v>
      </c>
      <c r="H160" s="61">
        <f t="shared" si="426"/>
        <v>-0.36529680365296802</v>
      </c>
      <c r="I160" s="61">
        <f t="shared" si="426"/>
        <v>-0.20143884892086328</v>
      </c>
      <c r="J160" s="61">
        <f t="shared" ref="J160" si="427">+IFERROR(J159/I159-1,"nm")</f>
        <v>-1.1102230246251565E-16</v>
      </c>
      <c r="K160" s="61">
        <f t="shared" ref="K160" si="428">+IFERROR(K159/J159-1,"nm")</f>
        <v>0</v>
      </c>
      <c r="L160" s="61">
        <f t="shared" ref="L160" si="429">+IFERROR(L159/K159-1,"nm")</f>
        <v>0</v>
      </c>
      <c r="M160" s="61">
        <f t="shared" ref="M160" si="430">+IFERROR(M159/L159-1,"nm")</f>
        <v>0</v>
      </c>
      <c r="N160" s="61">
        <f t="shared" ref="N160" si="431">+IFERROR(N159/M159-1,"nm")</f>
        <v>0</v>
      </c>
    </row>
    <row r="161" spans="1:14" x14ac:dyDescent="0.3">
      <c r="A161" s="58" t="s">
        <v>136</v>
      </c>
      <c r="B161" s="61" t="str">
        <f t="shared" ref="B161:H161" si="432">+IFERROR(B159/B$145,"nm")</f>
        <v>nm</v>
      </c>
      <c r="C161" s="61">
        <f t="shared" si="432"/>
        <v>3.5342465753424657</v>
      </c>
      <c r="D161" s="61">
        <f t="shared" si="432"/>
        <v>3.8082191780821919</v>
      </c>
      <c r="E161" s="61">
        <f t="shared" si="432"/>
        <v>3.25</v>
      </c>
      <c r="F161" s="61">
        <f t="shared" si="432"/>
        <v>6.6190476190476186</v>
      </c>
      <c r="G161" s="61">
        <f t="shared" si="432"/>
        <v>14.6</v>
      </c>
      <c r="H161" s="61">
        <f t="shared" si="432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3">+J161</f>
        <v>2.1764705882352939</v>
      </c>
      <c r="L161" s="66">
        <f t="shared" ref="L161" si="434">+K161</f>
        <v>2.1764705882352939</v>
      </c>
      <c r="M161" s="66">
        <f t="shared" ref="M161" si="435">+L161</f>
        <v>2.1764705882352939</v>
      </c>
      <c r="N161" s="66">
        <f t="shared" ref="N161" si="436">+M161</f>
        <v>2.1764705882352939</v>
      </c>
    </row>
    <row r="162" spans="1:14" x14ac:dyDescent="0.3">
      <c r="A162" s="57" t="s">
        <v>145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7">+K145*K164</f>
        <v>789</v>
      </c>
      <c r="L162" s="64">
        <f t="shared" si="437"/>
        <v>789</v>
      </c>
      <c r="M162" s="64">
        <f t="shared" si="437"/>
        <v>789</v>
      </c>
      <c r="N162" s="64">
        <f t="shared" si="437"/>
        <v>789</v>
      </c>
    </row>
    <row r="163" spans="1:14" x14ac:dyDescent="0.3">
      <c r="A163" s="58" t="s">
        <v>132</v>
      </c>
      <c r="B163" s="65" t="str">
        <f t="shared" ref="B163" si="438">+IFERROR(B162/A162-1,"nm")</f>
        <v>nm</v>
      </c>
      <c r="C163" s="65">
        <f t="shared" ref="C163" si="439">+IFERROR(C162/B162-1,"nm")</f>
        <v>5.5785123966942241E-2</v>
      </c>
      <c r="D163" s="65">
        <f t="shared" ref="D163" si="440">+IFERROR(D162/C162-1,"nm")</f>
        <v>4.3052837573385627E-2</v>
      </c>
      <c r="E163" s="65">
        <f t="shared" ref="E163" si="441">+IFERROR(E162/D162-1,"nm")</f>
        <v>0.12007504690431525</v>
      </c>
      <c r="F163" s="65">
        <f t="shared" ref="F163" si="442">+IFERROR(F162/E162-1,"nm")</f>
        <v>0.11390284757118918</v>
      </c>
      <c r="G163" s="65">
        <f t="shared" ref="G163" si="443">+IFERROR(G162/F162-1,"nm")</f>
        <v>0.24812030075187974</v>
      </c>
      <c r="H163" s="65">
        <f t="shared" ref="H163" si="444">+IFERROR(H162/G162-1,"nm")</f>
        <v>-6.0240963855421659E-2</v>
      </c>
      <c r="I163" s="65">
        <f t="shared" ref="I163" si="445">+IFERROR(I162/H162-1,"nm")</f>
        <v>1.1538461538461497E-2</v>
      </c>
      <c r="J163" s="61">
        <f>+J164+J165</f>
        <v>7.7352941176470589</v>
      </c>
      <c r="K163" s="61">
        <f t="shared" ref="K163:N163" si="446">+K164+K165</f>
        <v>7.7352941176470589</v>
      </c>
      <c r="L163" s="61">
        <f t="shared" si="446"/>
        <v>7.7352941176470589</v>
      </c>
      <c r="M163" s="61">
        <f t="shared" si="446"/>
        <v>7.7352941176470589</v>
      </c>
      <c r="N163" s="61">
        <f t="shared" si="446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7">+IFERROR(C162/C145,"nm")</f>
        <v>7</v>
      </c>
      <c r="D164" s="65">
        <f t="shared" si="447"/>
        <v>7.3013698630136989</v>
      </c>
      <c r="E164" s="65">
        <f t="shared" si="447"/>
        <v>6.7840909090909092</v>
      </c>
      <c r="F164" s="65">
        <f t="shared" si="447"/>
        <v>15.833333333333334</v>
      </c>
      <c r="G164" s="65">
        <f t="shared" si="447"/>
        <v>27.666666666666668</v>
      </c>
      <c r="H164" s="65">
        <f t="shared" si="447"/>
        <v>31.2</v>
      </c>
      <c r="I164" s="65">
        <f t="shared" si="447"/>
        <v>7.7352941176470589</v>
      </c>
      <c r="J164" s="66">
        <f>+I164</f>
        <v>7.7352941176470589</v>
      </c>
      <c r="K164" s="66">
        <f t="shared" ref="K164" si="448">+J164</f>
        <v>7.7352941176470589</v>
      </c>
      <c r="L164" s="66">
        <f t="shared" ref="L164" si="449">+K164</f>
        <v>7.7352941176470589</v>
      </c>
      <c r="M164" s="66">
        <f t="shared" ref="M164" si="450">+L164</f>
        <v>7.7352941176470589</v>
      </c>
      <c r="N164" s="66">
        <f t="shared" ref="N164" si="451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2">SUM(F168,F172,F176,F180)</f>
        <v>1906</v>
      </c>
      <c r="G166" s="57">
        <f t="shared" si="452"/>
        <v>1846</v>
      </c>
      <c r="H166" s="57">
        <f t="shared" si="452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3">+SUM(K168+K172+K176+K180)</f>
        <v>2346</v>
      </c>
      <c r="L166" s="57">
        <f t="shared" si="453"/>
        <v>2346</v>
      </c>
      <c r="M166" s="57">
        <f t="shared" si="453"/>
        <v>2346</v>
      </c>
      <c r="N166" s="57">
        <f t="shared" si="453"/>
        <v>2346</v>
      </c>
    </row>
    <row r="167" spans="1:14" x14ac:dyDescent="0.3">
      <c r="A167" s="60" t="s">
        <v>132</v>
      </c>
      <c r="B167" s="61" t="str">
        <f t="shared" ref="B167:I167" si="454">+IFERROR(B166/A166-1,"nm")</f>
        <v>nm</v>
      </c>
      <c r="C167" s="61">
        <f t="shared" si="454"/>
        <v>-1.3622603430877955E-2</v>
      </c>
      <c r="D167" s="61">
        <f t="shared" si="454"/>
        <v>4.4501278772378416E-2</v>
      </c>
      <c r="E167" s="61">
        <f t="shared" si="454"/>
        <v>-7.6395690499510338E-2</v>
      </c>
      <c r="F167" s="61">
        <f t="shared" si="454"/>
        <v>1.0604453870625585E-2</v>
      </c>
      <c r="G167" s="61">
        <f t="shared" si="454"/>
        <v>-3.147953830010497E-2</v>
      </c>
      <c r="H167" s="61">
        <f t="shared" si="454"/>
        <v>0.19447453954496208</v>
      </c>
      <c r="I167" s="61">
        <f t="shared" si="454"/>
        <v>6.3945578231292544E-2</v>
      </c>
      <c r="J167" s="61">
        <f t="shared" ref="J167" si="455">+IFERROR(J166/I166-1,"nm")</f>
        <v>0</v>
      </c>
      <c r="K167" s="61">
        <f t="shared" ref="K167" si="456">+IFERROR(K166/J166-1,"nm")</f>
        <v>0</v>
      </c>
      <c r="L167" s="61">
        <f t="shared" ref="L167" si="457">+IFERROR(L166/K166-1,"nm")</f>
        <v>0</v>
      </c>
      <c r="M167" s="61">
        <f t="shared" ref="M167" si="458">+IFERROR(M166/L166-1,"nm")</f>
        <v>0</v>
      </c>
      <c r="N167" s="61">
        <f t="shared" ref="N167" si="459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0">+J168*(1+K169)</f>
        <v>2094</v>
      </c>
      <c r="L168" s="63">
        <f t="shared" ref="L168" si="461">+K168*(1+L169)</f>
        <v>2094</v>
      </c>
      <c r="M168" s="63">
        <f t="shared" ref="M168" si="462">+L168*(1+M169)</f>
        <v>2094</v>
      </c>
      <c r="N168" s="63">
        <f t="shared" ref="N168" si="463">+M168*(1+N169)</f>
        <v>2094</v>
      </c>
    </row>
    <row r="169" spans="1:14" x14ac:dyDescent="0.3">
      <c r="A169" s="60" t="s">
        <v>132</v>
      </c>
      <c r="B169" s="61" t="str">
        <f t="shared" ref="B169:I169" si="464">+IFERROR(B168/A168-1,"nm")</f>
        <v>nm</v>
      </c>
      <c r="C169" s="61" t="str">
        <f t="shared" si="464"/>
        <v>nm</v>
      </c>
      <c r="D169" s="61" t="str">
        <f t="shared" si="464"/>
        <v>nm</v>
      </c>
      <c r="E169" s="61" t="str">
        <f t="shared" si="464"/>
        <v>nm</v>
      </c>
      <c r="F169" s="61" t="str">
        <f t="shared" si="464"/>
        <v>nm</v>
      </c>
      <c r="G169" s="61">
        <f t="shared" si="464"/>
        <v>-9.6501809408926498E-3</v>
      </c>
      <c r="H169" s="61">
        <f t="shared" si="464"/>
        <v>0.2095006090133984</v>
      </c>
      <c r="I169" s="61">
        <f t="shared" si="464"/>
        <v>5.4380664652567967E-2</v>
      </c>
      <c r="J169" s="61">
        <f>+J170+J171</f>
        <v>0</v>
      </c>
      <c r="K169" s="61">
        <f t="shared" ref="K169:N169" si="465">+K170+K171</f>
        <v>0</v>
      </c>
      <c r="L169" s="61">
        <f t="shared" si="465"/>
        <v>0</v>
      </c>
      <c r="M169" s="61">
        <f t="shared" si="465"/>
        <v>0</v>
      </c>
      <c r="N169" s="61">
        <f t="shared" si="465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6">+J170</f>
        <v>0</v>
      </c>
      <c r="L170" s="66">
        <f t="shared" ref="L170:L171" si="467">+K170</f>
        <v>0</v>
      </c>
      <c r="M170" s="66">
        <f t="shared" ref="M170:M171" si="468">+L170</f>
        <v>0</v>
      </c>
      <c r="N170" s="66">
        <f t="shared" ref="N170:N171" si="469">+M170</f>
        <v>0</v>
      </c>
    </row>
    <row r="171" spans="1:14" x14ac:dyDescent="0.3">
      <c r="A171" s="60" t="s">
        <v>141</v>
      </c>
      <c r="B171" s="61" t="str">
        <f t="shared" ref="B171:H171" si="470">+IFERROR(B169-B170,"nm")</f>
        <v>nm</v>
      </c>
      <c r="C171" s="61" t="str">
        <f t="shared" si="470"/>
        <v>nm</v>
      </c>
      <c r="D171" s="61" t="str">
        <f t="shared" si="470"/>
        <v>nm</v>
      </c>
      <c r="E171" s="61" t="str">
        <f t="shared" si="470"/>
        <v>nm</v>
      </c>
      <c r="F171" s="61" t="str">
        <f t="shared" si="470"/>
        <v>nm</v>
      </c>
      <c r="G171" s="61">
        <f t="shared" si="470"/>
        <v>-1.9650180940892652E-2</v>
      </c>
      <c r="H171" s="61">
        <f t="shared" si="470"/>
        <v>3.9500609013398386E-2</v>
      </c>
      <c r="I171" s="61">
        <f>+IFERROR(I169-I170,"nm")</f>
        <v>-5.6193353474320307E-3</v>
      </c>
      <c r="J171" s="66">
        <v>0</v>
      </c>
      <c r="K171" s="66">
        <f t="shared" si="466"/>
        <v>0</v>
      </c>
      <c r="L171" s="66">
        <f t="shared" si="467"/>
        <v>0</v>
      </c>
      <c r="M171" s="66">
        <f t="shared" si="468"/>
        <v>0</v>
      </c>
      <c r="N171" s="66">
        <f t="shared" si="469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1">+J172*(1+K173)</f>
        <v>103</v>
      </c>
      <c r="L172" s="63">
        <f t="shared" ref="L172" si="472">+K172*(1+L173)</f>
        <v>103</v>
      </c>
      <c r="M172" s="63">
        <f t="shared" ref="M172" si="473">+L172*(1+M173)</f>
        <v>103</v>
      </c>
      <c r="N172" s="63">
        <f t="shared" ref="N172" si="474">+M172*(1+N173)</f>
        <v>103</v>
      </c>
    </row>
    <row r="173" spans="1:14" x14ac:dyDescent="0.3">
      <c r="A173" s="60" t="s">
        <v>132</v>
      </c>
      <c r="B173" s="61" t="str">
        <f t="shared" ref="B173:I173" si="475">+IFERROR(B172/A172-1,"nm")</f>
        <v>nm</v>
      </c>
      <c r="C173" s="61" t="str">
        <f t="shared" si="475"/>
        <v>nm</v>
      </c>
      <c r="D173" s="61" t="str">
        <f t="shared" si="475"/>
        <v>nm</v>
      </c>
      <c r="E173" s="61" t="str">
        <f t="shared" si="475"/>
        <v>nm</v>
      </c>
      <c r="F173" s="61" t="str">
        <f t="shared" si="475"/>
        <v>nm</v>
      </c>
      <c r="G173" s="61">
        <f t="shared" si="475"/>
        <v>-0.24576271186440679</v>
      </c>
      <c r="H173" s="61">
        <f t="shared" si="475"/>
        <v>0.1685393258426966</v>
      </c>
      <c r="I173" s="61">
        <f t="shared" si="475"/>
        <v>-9.6153846153845812E-3</v>
      </c>
      <c r="J173" s="61">
        <f>+J174+J175</f>
        <v>0</v>
      </c>
      <c r="K173" s="61">
        <f t="shared" ref="K173:N173" si="476">+K174+K175</f>
        <v>0</v>
      </c>
      <c r="L173" s="61">
        <f t="shared" si="476"/>
        <v>0</v>
      </c>
      <c r="M173" s="61">
        <f t="shared" si="476"/>
        <v>0</v>
      </c>
      <c r="N173" s="61">
        <f t="shared" si="476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7">+J174</f>
        <v>0</v>
      </c>
      <c r="L174" s="66">
        <f t="shared" ref="L174:L175" si="478">+K174</f>
        <v>0</v>
      </c>
      <c r="M174" s="66">
        <f t="shared" ref="M174:M175" si="479">+L174</f>
        <v>0</v>
      </c>
      <c r="N174" s="66">
        <f t="shared" ref="N174:N175" si="480">+M174</f>
        <v>0</v>
      </c>
    </row>
    <row r="175" spans="1:14" x14ac:dyDescent="0.3">
      <c r="A175" s="60" t="s">
        <v>141</v>
      </c>
      <c r="B175" s="61" t="str">
        <f t="shared" ref="B175:H175" si="481">+IFERROR(B173-B174,"nm")</f>
        <v>nm</v>
      </c>
      <c r="C175" s="61" t="str">
        <f t="shared" si="481"/>
        <v>nm</v>
      </c>
      <c r="D175" s="61" t="str">
        <f t="shared" si="481"/>
        <v>nm</v>
      </c>
      <c r="E175" s="61" t="str">
        <f t="shared" si="481"/>
        <v>nm</v>
      </c>
      <c r="F175" s="61" t="str">
        <f t="shared" si="481"/>
        <v>nm</v>
      </c>
      <c r="G175" s="61">
        <f t="shared" si="481"/>
        <v>-2.576271186440679E-2</v>
      </c>
      <c r="H175" s="61">
        <f t="shared" si="481"/>
        <v>3.8539325842696592E-2</v>
      </c>
      <c r="I175" s="61">
        <f>+IFERROR(I173-I174,"nm")</f>
        <v>2.0384615384615418E-2</v>
      </c>
      <c r="J175" s="66">
        <v>0</v>
      </c>
      <c r="K175" s="66">
        <f t="shared" si="477"/>
        <v>0</v>
      </c>
      <c r="L175" s="66">
        <f t="shared" si="478"/>
        <v>0</v>
      </c>
      <c r="M175" s="66">
        <f t="shared" si="479"/>
        <v>0</v>
      </c>
      <c r="N175" s="66">
        <f t="shared" si="480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2">+J176*(1+K177)</f>
        <v>26</v>
      </c>
      <c r="L176" s="63">
        <f t="shared" ref="L176" si="483">+K176*(1+L177)</f>
        <v>26</v>
      </c>
      <c r="M176" s="63">
        <f t="shared" ref="M176" si="484">+L176*(1+M177)</f>
        <v>26</v>
      </c>
      <c r="N176" s="63">
        <f t="shared" ref="N176" si="485">+M176*(1+N177)</f>
        <v>26</v>
      </c>
    </row>
    <row r="177" spans="1:14" x14ac:dyDescent="0.3">
      <c r="A177" s="60" t="s">
        <v>132</v>
      </c>
      <c r="B177" s="61" t="str">
        <f t="shared" ref="B177:I177" si="486">+IFERROR(B176/A176-1,"nm")</f>
        <v>nm</v>
      </c>
      <c r="C177" s="61" t="str">
        <f t="shared" si="486"/>
        <v>nm</v>
      </c>
      <c r="D177" s="61" t="str">
        <f t="shared" si="486"/>
        <v>nm</v>
      </c>
      <c r="E177" s="61" t="str">
        <f t="shared" si="486"/>
        <v>nm</v>
      </c>
      <c r="F177" s="61" t="str">
        <f t="shared" si="486"/>
        <v>nm</v>
      </c>
      <c r="G177" s="61">
        <f t="shared" si="486"/>
        <v>4.1666666666666741E-2</v>
      </c>
      <c r="H177" s="61">
        <f t="shared" si="486"/>
        <v>0.15999999999999992</v>
      </c>
      <c r="I177" s="61">
        <f t="shared" si="486"/>
        <v>-0.10344827586206895</v>
      </c>
      <c r="J177" s="61">
        <f>+J178+J179</f>
        <v>0</v>
      </c>
      <c r="K177" s="61">
        <f t="shared" ref="K177:N177" si="487">+K178+K179</f>
        <v>0</v>
      </c>
      <c r="L177" s="61">
        <f t="shared" si="487"/>
        <v>0</v>
      </c>
      <c r="M177" s="61">
        <f t="shared" si="487"/>
        <v>0</v>
      </c>
      <c r="N177" s="61">
        <f t="shared" si="487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8">+J178</f>
        <v>0</v>
      </c>
      <c r="L178" s="66">
        <f t="shared" ref="L178:L179" si="489">+K178</f>
        <v>0</v>
      </c>
      <c r="M178" s="66">
        <f t="shared" ref="M178:M179" si="490">+L178</f>
        <v>0</v>
      </c>
      <c r="N178" s="66">
        <f t="shared" ref="N178:N179" si="491">+M178</f>
        <v>0</v>
      </c>
    </row>
    <row r="179" spans="1:14" x14ac:dyDescent="0.3">
      <c r="A179" s="60" t="s">
        <v>141</v>
      </c>
      <c r="B179" s="61" t="str">
        <f t="shared" ref="B179:H179" si="492">+IFERROR(B177-B178,"nm")</f>
        <v>nm</v>
      </c>
      <c r="C179" s="61" t="str">
        <f t="shared" si="492"/>
        <v>nm</v>
      </c>
      <c r="D179" s="61" t="str">
        <f t="shared" si="492"/>
        <v>nm</v>
      </c>
      <c r="E179" s="61" t="str">
        <f t="shared" si="492"/>
        <v>nm</v>
      </c>
      <c r="F179" s="61" t="str">
        <f t="shared" si="492"/>
        <v>nm</v>
      </c>
      <c r="G179" s="61">
        <f t="shared" si="492"/>
        <v>-3.8333333333333261E-2</v>
      </c>
      <c r="H179" s="61">
        <f t="shared" si="492"/>
        <v>1.9999999999999907E-2</v>
      </c>
      <c r="I179" s="61">
        <f>+IFERROR(I177-I178,"nm")</f>
        <v>5.6551724137931053E-2</v>
      </c>
      <c r="J179" s="66">
        <v>0</v>
      </c>
      <c r="K179" s="66">
        <f t="shared" si="488"/>
        <v>0</v>
      </c>
      <c r="L179" s="66">
        <f t="shared" si="489"/>
        <v>0</v>
      </c>
      <c r="M179" s="66">
        <f t="shared" si="490"/>
        <v>0</v>
      </c>
      <c r="N179" s="66">
        <f t="shared" si="491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3">+J180*(1+K181)</f>
        <v>123</v>
      </c>
      <c r="L180" s="63">
        <f t="shared" ref="L180" si="494">+K180*(1+L181)</f>
        <v>123</v>
      </c>
      <c r="M180" s="63">
        <f t="shared" ref="M180" si="495">+L180*(1+M181)</f>
        <v>123</v>
      </c>
      <c r="N180" s="63">
        <f t="shared" ref="N180" si="496">+M180*(1+N181)</f>
        <v>123</v>
      </c>
    </row>
    <row r="181" spans="1:14" x14ac:dyDescent="0.3">
      <c r="A181" s="60" t="s">
        <v>132</v>
      </c>
      <c r="B181" s="61" t="str">
        <f t="shared" ref="B181:I181" si="497">+IFERROR(B180/A180-1,"nm")</f>
        <v>nm</v>
      </c>
      <c r="C181" s="61" t="str">
        <f t="shared" si="497"/>
        <v>nm</v>
      </c>
      <c r="D181" s="61" t="str">
        <f t="shared" si="497"/>
        <v>nm</v>
      </c>
      <c r="E181" s="61" t="str">
        <f t="shared" si="497"/>
        <v>nm</v>
      </c>
      <c r="F181" s="61" t="str">
        <f t="shared" si="497"/>
        <v>nm</v>
      </c>
      <c r="G181" s="61">
        <f t="shared" si="497"/>
        <v>-0.15094339622641506</v>
      </c>
      <c r="H181" s="61">
        <f t="shared" si="497"/>
        <v>-4.4444444444444398E-2</v>
      </c>
      <c r="I181" s="61">
        <f t="shared" si="497"/>
        <v>0.43023255813953498</v>
      </c>
      <c r="J181" s="61">
        <f>+J182+J183</f>
        <v>0</v>
      </c>
      <c r="K181" s="61">
        <f t="shared" ref="K181:N181" si="498">+K182+K183</f>
        <v>0</v>
      </c>
      <c r="L181" s="61">
        <f t="shared" si="498"/>
        <v>0</v>
      </c>
      <c r="M181" s="61">
        <f t="shared" si="498"/>
        <v>0</v>
      </c>
      <c r="N181" s="61">
        <f t="shared" si="498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499">+J182</f>
        <v>0</v>
      </c>
      <c r="L182" s="66">
        <f t="shared" ref="L182:L183" si="500">+K182</f>
        <v>0</v>
      </c>
      <c r="M182" s="66">
        <f t="shared" ref="M182:M183" si="501">+L182</f>
        <v>0</v>
      </c>
      <c r="N182" s="66">
        <f t="shared" ref="N182:N183" si="502">+M182</f>
        <v>0</v>
      </c>
    </row>
    <row r="183" spans="1:14" x14ac:dyDescent="0.3">
      <c r="A183" s="60" t="s">
        <v>141</v>
      </c>
      <c r="B183" s="61" t="str">
        <f t="shared" ref="B183:H183" si="503">+IFERROR(B181-B182,"nm")</f>
        <v>nm</v>
      </c>
      <c r="C183" s="61" t="str">
        <f t="shared" si="503"/>
        <v>nm</v>
      </c>
      <c r="D183" s="61" t="str">
        <f t="shared" si="503"/>
        <v>nm</v>
      </c>
      <c r="E183" s="61" t="str">
        <f t="shared" si="503"/>
        <v>nm</v>
      </c>
      <c r="F183" s="61" t="str">
        <f t="shared" si="503"/>
        <v>nm</v>
      </c>
      <c r="G183" s="61">
        <f t="shared" si="503"/>
        <v>-1.0943396226415048E-2</v>
      </c>
      <c r="H183" s="61">
        <f t="shared" si="503"/>
        <v>-3.4444444444444396E-2</v>
      </c>
      <c r="I183" s="61">
        <f>+IFERROR(I181-I182,"nm")</f>
        <v>1.0232558139534997E-2</v>
      </c>
      <c r="J183" s="66">
        <v>0</v>
      </c>
      <c r="K183" s="66">
        <f t="shared" si="499"/>
        <v>0</v>
      </c>
      <c r="L183" s="66">
        <f t="shared" si="500"/>
        <v>0</v>
      </c>
      <c r="M183" s="66">
        <f t="shared" si="501"/>
        <v>0</v>
      </c>
      <c r="N183" s="66">
        <f t="shared" si="502"/>
        <v>0</v>
      </c>
    </row>
    <row r="184" spans="1:14" x14ac:dyDescent="0.3">
      <c r="A184" s="57" t="s">
        <v>133</v>
      </c>
      <c r="B184" s="64">
        <f t="shared" ref="B184:H184" si="504">+B191+B187</f>
        <v>535</v>
      </c>
      <c r="C184" s="64">
        <f t="shared" si="504"/>
        <v>514</v>
      </c>
      <c r="D184" s="64">
        <f t="shared" si="504"/>
        <v>505</v>
      </c>
      <c r="E184" s="64">
        <f t="shared" si="504"/>
        <v>343</v>
      </c>
      <c r="F184" s="64">
        <f t="shared" si="504"/>
        <v>334</v>
      </c>
      <c r="G184" s="64">
        <f t="shared" si="504"/>
        <v>322</v>
      </c>
      <c r="H184" s="64">
        <f t="shared" si="504"/>
        <v>569</v>
      </c>
      <c r="I184" s="64">
        <f>+I191+I187</f>
        <v>691</v>
      </c>
      <c r="J184" s="64">
        <f>+J166*J186</f>
        <v>691</v>
      </c>
      <c r="K184" s="64">
        <f t="shared" ref="K184:N184" si="505">+K166*K186</f>
        <v>691</v>
      </c>
      <c r="L184" s="64">
        <f t="shared" si="505"/>
        <v>691</v>
      </c>
      <c r="M184" s="64">
        <f t="shared" si="505"/>
        <v>691</v>
      </c>
      <c r="N184" s="64">
        <f t="shared" si="505"/>
        <v>691</v>
      </c>
    </row>
    <row r="185" spans="1:14" x14ac:dyDescent="0.3">
      <c r="A185" s="58" t="s">
        <v>132</v>
      </c>
      <c r="B185" s="61" t="str">
        <f t="shared" ref="B185:I185" si="506">+IFERROR(B184/A184-1,"nm")</f>
        <v>nm</v>
      </c>
      <c r="C185" s="61">
        <f t="shared" si="506"/>
        <v>-3.9252336448598157E-2</v>
      </c>
      <c r="D185" s="61">
        <f t="shared" si="506"/>
        <v>-1.7509727626459193E-2</v>
      </c>
      <c r="E185" s="61">
        <f t="shared" si="506"/>
        <v>-0.32079207920792074</v>
      </c>
      <c r="F185" s="61">
        <f t="shared" si="506"/>
        <v>-2.6239067055393583E-2</v>
      </c>
      <c r="G185" s="61">
        <f t="shared" si="506"/>
        <v>-3.59281437125748E-2</v>
      </c>
      <c r="H185" s="61">
        <f t="shared" si="506"/>
        <v>0.76708074534161486</v>
      </c>
      <c r="I185" s="61">
        <f t="shared" si="506"/>
        <v>0.21441124780316345</v>
      </c>
      <c r="J185" s="61">
        <f t="shared" ref="J185" si="507">+IFERROR(J184/I184-1,"nm")</f>
        <v>0</v>
      </c>
      <c r="K185" s="61">
        <f t="shared" ref="K185" si="508">+IFERROR(K184/J184-1,"nm")</f>
        <v>0</v>
      </c>
      <c r="L185" s="61">
        <f t="shared" ref="L185" si="509">+IFERROR(L184/K184-1,"nm")</f>
        <v>0</v>
      </c>
      <c r="M185" s="61">
        <f t="shared" ref="M185" si="510">+IFERROR(M184/L184-1,"nm")</f>
        <v>0</v>
      </c>
      <c r="N185" s="61">
        <f t="shared" ref="N185" si="511">+IFERROR(N184/M184-1,"nm")</f>
        <v>0</v>
      </c>
    </row>
    <row r="186" spans="1:14" x14ac:dyDescent="0.3">
      <c r="A186" s="58" t="s">
        <v>134</v>
      </c>
      <c r="B186" s="61">
        <f t="shared" ref="B186:H186" si="512">+IFERROR(B184/B$166,"nm")</f>
        <v>0.26992936427850656</v>
      </c>
      <c r="C186" s="61">
        <f t="shared" si="512"/>
        <v>0.26291560102301792</v>
      </c>
      <c r="D186" s="61">
        <f t="shared" si="512"/>
        <v>0.24730656219392752</v>
      </c>
      <c r="E186" s="61">
        <f t="shared" si="512"/>
        <v>0.18186638388123011</v>
      </c>
      <c r="F186" s="61">
        <f t="shared" si="512"/>
        <v>0.17523609653725078</v>
      </c>
      <c r="G186" s="61">
        <f t="shared" si="512"/>
        <v>0.17443120260021669</v>
      </c>
      <c r="H186" s="61">
        <f t="shared" si="512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3">+J186</f>
        <v>0.29454390451832907</v>
      </c>
      <c r="L186" s="66">
        <f t="shared" ref="L186" si="514">+K186</f>
        <v>0.29454390451832907</v>
      </c>
      <c r="M186" s="66">
        <f t="shared" ref="M186" si="515">+L186</f>
        <v>0.29454390451832907</v>
      </c>
      <c r="N186" s="66">
        <f t="shared" ref="N186" si="516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7">+IFERROR(B187/A187-1,"nm")</f>
        <v>nm</v>
      </c>
      <c r="C188" s="61">
        <f t="shared" si="517"/>
        <v>0.5</v>
      </c>
      <c r="D188" s="61">
        <f t="shared" si="517"/>
        <v>3.7037037037036979E-2</v>
      </c>
      <c r="E188" s="61">
        <f t="shared" si="517"/>
        <v>0.1785714285714286</v>
      </c>
      <c r="F188" s="61">
        <f t="shared" si="517"/>
        <v>-6.0606060606060552E-2</v>
      </c>
      <c r="G188" s="61">
        <f t="shared" si="517"/>
        <v>-0.19354838709677424</v>
      </c>
      <c r="H188" s="61">
        <f t="shared" si="517"/>
        <v>4.0000000000000036E-2</v>
      </c>
      <c r="I188" s="61">
        <f t="shared" si="517"/>
        <v>-0.15384615384615385</v>
      </c>
      <c r="J188" s="61">
        <f t="shared" ref="J188" si="518">+IFERROR(J187/I187-1,"nm")</f>
        <v>0</v>
      </c>
      <c r="K188" s="61">
        <f t="shared" ref="K188" si="519">+IFERROR(K187/J187-1,"nm")</f>
        <v>0</v>
      </c>
      <c r="L188" s="61">
        <f t="shared" ref="L188" si="520">+IFERROR(L187/K187-1,"nm")</f>
        <v>0</v>
      </c>
      <c r="M188" s="61">
        <f t="shared" ref="M188" si="521">+IFERROR(M187/L187-1,"nm")</f>
        <v>0</v>
      </c>
      <c r="N188" s="61">
        <f t="shared" ref="N188" si="522">+IFERROR(N187/M187-1,"nm")</f>
        <v>0</v>
      </c>
    </row>
    <row r="189" spans="1:14" x14ac:dyDescent="0.3">
      <c r="A189" s="58" t="s">
        <v>136</v>
      </c>
      <c r="B189" s="61">
        <f t="shared" ref="B189:H189" si="523">+IFERROR(B187/B$166,"nm")</f>
        <v>9.0817356205852677E-3</v>
      </c>
      <c r="C189" s="61">
        <f t="shared" si="523"/>
        <v>1.3810741687979539E-2</v>
      </c>
      <c r="D189" s="61">
        <f t="shared" si="523"/>
        <v>1.3712047012732615E-2</v>
      </c>
      <c r="E189" s="61">
        <f t="shared" si="523"/>
        <v>1.7497348886532343E-2</v>
      </c>
      <c r="F189" s="61">
        <f t="shared" si="523"/>
        <v>1.6264428121720881E-2</v>
      </c>
      <c r="G189" s="61">
        <f t="shared" si="523"/>
        <v>1.3542795232936078E-2</v>
      </c>
      <c r="H189" s="61">
        <f t="shared" si="523"/>
        <v>1.1791383219954649E-2</v>
      </c>
      <c r="I189" s="61">
        <f>+IFERROR(I187/I$166,"nm")</f>
        <v>9.3776641091219103E-3</v>
      </c>
      <c r="J189" s="61">
        <f t="shared" ref="J189:N189" si="524">+IFERROR(J187/J$21,"nm")</f>
        <v>1.1987141066855556E-3</v>
      </c>
      <c r="K189" s="61">
        <f t="shared" si="524"/>
        <v>1.1987141066855556E-3</v>
      </c>
      <c r="L189" s="61">
        <f t="shared" si="524"/>
        <v>1.1987141066855556E-3</v>
      </c>
      <c r="M189" s="61">
        <f t="shared" si="524"/>
        <v>1.1987141066855556E-3</v>
      </c>
      <c r="N189" s="61">
        <f t="shared" si="524"/>
        <v>1.1987141066855556E-3</v>
      </c>
    </row>
    <row r="190" spans="1:14" x14ac:dyDescent="0.3">
      <c r="A190" s="58" t="s">
        <v>146</v>
      </c>
      <c r="B190" s="61">
        <f>+IFERROR(B187/B197,"nm")</f>
        <v>0.14754098360655737</v>
      </c>
      <c r="C190" s="61">
        <f t="shared" ref="C190:I190" si="525">+IFERROR(C187/C197,"nm")</f>
        <v>0.216</v>
      </c>
      <c r="D190" s="61">
        <f t="shared" si="525"/>
        <v>0.224</v>
      </c>
      <c r="E190" s="61">
        <f t="shared" si="525"/>
        <v>0.28695652173913044</v>
      </c>
      <c r="F190" s="61">
        <f t="shared" si="525"/>
        <v>0.31</v>
      </c>
      <c r="G190" s="61">
        <f t="shared" si="525"/>
        <v>0.3125</v>
      </c>
      <c r="H190" s="61">
        <f t="shared" si="525"/>
        <v>0.41269841269841268</v>
      </c>
      <c r="I190" s="61">
        <f t="shared" si="525"/>
        <v>0.44897959183673469</v>
      </c>
      <c r="J190" s="66">
        <f>+I190</f>
        <v>0.44897959183673469</v>
      </c>
      <c r="K190" s="66">
        <f t="shared" ref="K190" si="526">+J190</f>
        <v>0.44897959183673469</v>
      </c>
      <c r="L190" s="66">
        <f t="shared" ref="L190" si="527">+K190</f>
        <v>0.44897959183673469</v>
      </c>
      <c r="M190" s="66">
        <f t="shared" ref="M190" si="528">+L190</f>
        <v>0.44897959183673469</v>
      </c>
      <c r="N190" s="66">
        <f t="shared" ref="N190" si="529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0">+K184-K187</f>
        <v>669</v>
      </c>
      <c r="L191" s="57">
        <f t="shared" si="530"/>
        <v>669</v>
      </c>
      <c r="M191" s="57">
        <f t="shared" si="530"/>
        <v>669</v>
      </c>
      <c r="N191" s="57">
        <f t="shared" si="530"/>
        <v>669</v>
      </c>
    </row>
    <row r="192" spans="1:14" x14ac:dyDescent="0.3">
      <c r="A192" s="58" t="s">
        <v>132</v>
      </c>
      <c r="B192" s="61" t="str">
        <f t="shared" ref="B192:I192" si="531">+IFERROR(B191/A191-1,"nm")</f>
        <v>nm</v>
      </c>
      <c r="C192" s="61">
        <f t="shared" si="531"/>
        <v>-5.8027079303675011E-2</v>
      </c>
      <c r="D192" s="61">
        <f t="shared" si="531"/>
        <v>-2.0533880903490731E-2</v>
      </c>
      <c r="E192" s="61">
        <f t="shared" si="531"/>
        <v>-0.35010482180293501</v>
      </c>
      <c r="F192" s="61">
        <f t="shared" si="531"/>
        <v>-2.2580645161290325E-2</v>
      </c>
      <c r="G192" s="61">
        <f t="shared" si="531"/>
        <v>-1.980198019801982E-2</v>
      </c>
      <c r="H192" s="61">
        <f t="shared" si="531"/>
        <v>0.82828282828282829</v>
      </c>
      <c r="I192" s="61">
        <f t="shared" si="531"/>
        <v>0.2320441988950277</v>
      </c>
      <c r="J192" s="61">
        <f t="shared" ref="J192" si="532">+IFERROR(J191/I191-1,"nm")</f>
        <v>0</v>
      </c>
      <c r="K192" s="61">
        <f t="shared" ref="K192" si="533">+IFERROR(K191/J191-1,"nm")</f>
        <v>0</v>
      </c>
      <c r="L192" s="61">
        <f t="shared" ref="L192" si="534">+IFERROR(L191/K191-1,"nm")</f>
        <v>0</v>
      </c>
      <c r="M192" s="61">
        <f t="shared" ref="M192" si="535">+IFERROR(M191/L191-1,"nm")</f>
        <v>0</v>
      </c>
      <c r="N192" s="61">
        <f t="shared" ref="N192" si="536">+IFERROR(N191/M191-1,"nm")</f>
        <v>0</v>
      </c>
    </row>
    <row r="193" spans="1:14" x14ac:dyDescent="0.3">
      <c r="A193" s="58" t="s">
        <v>134</v>
      </c>
      <c r="B193" s="61">
        <f t="shared" ref="B193:H193" si="537">+IFERROR(B191/B$166,"nm")</f>
        <v>0.26084762865792127</v>
      </c>
      <c r="C193" s="61">
        <f t="shared" si="537"/>
        <v>0.24910485933503837</v>
      </c>
      <c r="D193" s="61">
        <f t="shared" si="537"/>
        <v>0.23359451518119489</v>
      </c>
      <c r="E193" s="61">
        <f t="shared" si="537"/>
        <v>0.16436903499469777</v>
      </c>
      <c r="F193" s="61">
        <f t="shared" si="537"/>
        <v>0.1589716684155299</v>
      </c>
      <c r="G193" s="61">
        <f t="shared" si="537"/>
        <v>0.16088840736728061</v>
      </c>
      <c r="H193" s="61">
        <f t="shared" si="537"/>
        <v>0.24625850340136055</v>
      </c>
      <c r="I193" s="61">
        <f>+IFERROR(I191/I$166,"nm")</f>
        <v>0.28516624040920718</v>
      </c>
      <c r="J193" s="61">
        <f t="shared" ref="J193:N193" si="538">+IFERROR(J191/J$21,"nm")</f>
        <v>3.6451806244210759E-2</v>
      </c>
      <c r="K193" s="61">
        <f t="shared" si="538"/>
        <v>3.6451806244210759E-2</v>
      </c>
      <c r="L193" s="61">
        <f t="shared" si="538"/>
        <v>3.6451806244210759E-2</v>
      </c>
      <c r="M193" s="61">
        <f t="shared" si="538"/>
        <v>3.6451806244210759E-2</v>
      </c>
      <c r="N193" s="61">
        <f t="shared" si="538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39">+K166*K196</f>
        <v>9</v>
      </c>
      <c r="L194" s="64">
        <f t="shared" si="539"/>
        <v>9</v>
      </c>
      <c r="M194" s="64">
        <f t="shared" si="539"/>
        <v>9</v>
      </c>
      <c r="N194" s="64">
        <f t="shared" si="539"/>
        <v>9</v>
      </c>
    </row>
    <row r="195" spans="1:14" x14ac:dyDescent="0.3">
      <c r="A195" s="58" t="s">
        <v>132</v>
      </c>
      <c r="B195" s="61" t="str">
        <f t="shared" ref="B195:I195" si="540">+IFERROR(B194/A194-1,"nm")</f>
        <v>nm</v>
      </c>
      <c r="C195" s="61">
        <f t="shared" si="540"/>
        <v>-0.43478260869565222</v>
      </c>
      <c r="D195" s="61">
        <f t="shared" si="540"/>
        <v>-0.23076923076923073</v>
      </c>
      <c r="E195" s="61">
        <f t="shared" si="540"/>
        <v>-0.26666666666666672</v>
      </c>
      <c r="F195" s="61">
        <f t="shared" si="540"/>
        <v>-0.18181818181818177</v>
      </c>
      <c r="G195" s="61">
        <f t="shared" si="540"/>
        <v>-0.33333333333333337</v>
      </c>
      <c r="H195" s="61">
        <f t="shared" si="540"/>
        <v>-0.41666666666666663</v>
      </c>
      <c r="I195" s="61">
        <f t="shared" si="540"/>
        <v>0.28571428571428581</v>
      </c>
      <c r="J195" s="61">
        <f t="shared" ref="J195" si="541">+IFERROR(J194/I194-1,"nm")</f>
        <v>0</v>
      </c>
      <c r="K195" s="61">
        <f t="shared" ref="K195" si="542">+IFERROR(K194/J194-1,"nm")</f>
        <v>0</v>
      </c>
      <c r="L195" s="61">
        <f t="shared" ref="L195" si="543">+IFERROR(L194/K194-1,"nm")</f>
        <v>0</v>
      </c>
      <c r="M195" s="61">
        <f t="shared" ref="M195" si="544">+IFERROR(M194/L194-1,"nm")</f>
        <v>0</v>
      </c>
      <c r="N195" s="61">
        <f t="shared" ref="N195" si="545">+IFERROR(N194/M194-1,"nm")</f>
        <v>0</v>
      </c>
    </row>
    <row r="196" spans="1:14" x14ac:dyDescent="0.3">
      <c r="A196" s="58" t="s">
        <v>136</v>
      </c>
      <c r="B196" s="61">
        <f t="shared" ref="B196:H196" si="546">+IFERROR(B194/B$166,"nm")</f>
        <v>3.481331987891019E-2</v>
      </c>
      <c r="C196" s="61">
        <f t="shared" si="546"/>
        <v>1.9948849104859334E-2</v>
      </c>
      <c r="D196" s="61">
        <f t="shared" si="546"/>
        <v>1.4691478942213516E-2</v>
      </c>
      <c r="E196" s="61">
        <f t="shared" si="546"/>
        <v>1.166489925768823E-2</v>
      </c>
      <c r="F196" s="61">
        <f t="shared" si="546"/>
        <v>9.4438614900314802E-3</v>
      </c>
      <c r="G196" s="61">
        <f t="shared" si="546"/>
        <v>6.5005417118093175E-3</v>
      </c>
      <c r="H196" s="61">
        <f t="shared" si="546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7">+J196</f>
        <v>3.8363171355498722E-3</v>
      </c>
      <c r="L196" s="66">
        <f t="shared" ref="L196" si="548">+K196</f>
        <v>3.8363171355498722E-3</v>
      </c>
      <c r="M196" s="66">
        <f t="shared" ref="M196" si="549">+L196</f>
        <v>3.8363171355498722E-3</v>
      </c>
      <c r="N196" s="66">
        <f t="shared" ref="N196" si="550">+M196</f>
        <v>3.8363171355498722E-3</v>
      </c>
    </row>
    <row r="197" spans="1:14" x14ac:dyDescent="0.3">
      <c r="A197" s="57" t="s">
        <v>145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1">+K166*K199</f>
        <v>49</v>
      </c>
      <c r="L197" s="64">
        <f t="shared" si="551"/>
        <v>49</v>
      </c>
      <c r="M197" s="64">
        <f t="shared" si="551"/>
        <v>49</v>
      </c>
      <c r="N197" s="64">
        <f t="shared" si="551"/>
        <v>49</v>
      </c>
    </row>
    <row r="198" spans="1:14" x14ac:dyDescent="0.3">
      <c r="A198" s="58" t="s">
        <v>132</v>
      </c>
      <c r="B198" s="65" t="str">
        <f t="shared" ref="B198" si="552">+IFERROR(B197/A197-1,"nm")</f>
        <v>nm</v>
      </c>
      <c r="C198" s="65">
        <f t="shared" ref="C198" si="553">+IFERROR(C197/B197-1,"nm")</f>
        <v>2.4590163934426146E-2</v>
      </c>
      <c r="D198" s="65">
        <f t="shared" ref="D198" si="554">+IFERROR(D197/C197-1,"nm")</f>
        <v>0</v>
      </c>
      <c r="E198" s="65">
        <f t="shared" ref="E198" si="555">+IFERROR(E197/D197-1,"nm")</f>
        <v>-7.999999999999996E-2</v>
      </c>
      <c r="F198" s="65">
        <f t="shared" ref="F198" si="556">+IFERROR(F197/E197-1,"nm")</f>
        <v>-0.13043478260869568</v>
      </c>
      <c r="G198" s="65">
        <f t="shared" ref="G198" si="557">+IFERROR(G197/F197-1,"nm")</f>
        <v>-0.19999999999999996</v>
      </c>
      <c r="H198" s="65">
        <f t="shared" ref="H198" si="558">+IFERROR(H197/G197-1,"nm")</f>
        <v>-0.21250000000000002</v>
      </c>
      <c r="I198" s="65">
        <f t="shared" ref="I198" si="559">+IFERROR(I197/H197-1,"nm")</f>
        <v>-0.22222222222222221</v>
      </c>
      <c r="J198" s="61">
        <f>+J199+J200</f>
        <v>2.0886615515771527E-2</v>
      </c>
      <c r="K198" s="61">
        <f t="shared" ref="K198:N198" si="560">+K199+K200</f>
        <v>2.0886615515771527E-2</v>
      </c>
      <c r="L198" s="61">
        <f t="shared" si="560"/>
        <v>2.0886615515771527E-2</v>
      </c>
      <c r="M198" s="61">
        <f t="shared" si="560"/>
        <v>2.0886615515771527E-2</v>
      </c>
      <c r="N198" s="61">
        <f t="shared" si="560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1">+IFERROR(C197/C166,"nm")</f>
        <v>6.3938618925831206E-2</v>
      </c>
      <c r="D199" s="65">
        <f t="shared" si="561"/>
        <v>6.1214495592556317E-2</v>
      </c>
      <c r="E199" s="65">
        <f t="shared" si="561"/>
        <v>6.097560975609756E-2</v>
      </c>
      <c r="F199" s="65">
        <f t="shared" si="561"/>
        <v>5.2465897166841552E-2</v>
      </c>
      <c r="G199" s="65">
        <f t="shared" si="561"/>
        <v>4.3336944745395449E-2</v>
      </c>
      <c r="H199" s="65">
        <f t="shared" si="561"/>
        <v>2.8571428571428571E-2</v>
      </c>
      <c r="I199" s="65">
        <f t="shared" si="561"/>
        <v>2.0886615515771527E-2</v>
      </c>
      <c r="J199" s="66">
        <f>+I199</f>
        <v>2.0886615515771527E-2</v>
      </c>
      <c r="K199" s="66">
        <f t="shared" ref="K199" si="562">+J199</f>
        <v>2.0886615515771527E-2</v>
      </c>
      <c r="L199" s="66">
        <f t="shared" ref="L199" si="563">+K199</f>
        <v>2.0886615515771527E-2</v>
      </c>
      <c r="M199" s="66">
        <f t="shared" ref="M199" si="564">+L199</f>
        <v>2.0886615515771527E-2</v>
      </c>
      <c r="N199" s="66">
        <f t="shared" ref="N199" si="565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4">
        <f>+I201*(1+J202)</f>
        <v>-72</v>
      </c>
      <c r="K201" s="74">
        <f t="shared" ref="K201" si="566">+J201*(1+K202)</f>
        <v>-72</v>
      </c>
      <c r="L201" s="74">
        <f t="shared" ref="L201" si="567">+K201*(1+L202)</f>
        <v>-72</v>
      </c>
      <c r="M201" s="74">
        <f t="shared" ref="M201" si="568">+L201*(1+M202)</f>
        <v>-72</v>
      </c>
      <c r="N201" s="74">
        <f t="shared" ref="N201" si="569">+M201*(1+N202)</f>
        <v>-72</v>
      </c>
    </row>
    <row r="202" spans="1:14" x14ac:dyDescent="0.3">
      <c r="A202" s="60" t="s">
        <v>132</v>
      </c>
      <c r="B202" s="61" t="str">
        <f t="shared" ref="B202:I202" si="570">+IFERROR(B201/A201-1,"nm")</f>
        <v>nm</v>
      </c>
      <c r="C202" s="61">
        <f t="shared" si="570"/>
        <v>4.8780487804878092E-2</v>
      </c>
      <c r="D202" s="61">
        <f t="shared" si="570"/>
        <v>-1.8720930232558139</v>
      </c>
      <c r="E202" s="61">
        <f t="shared" si="570"/>
        <v>-0.65333333333333332</v>
      </c>
      <c r="F202" s="61">
        <f t="shared" si="570"/>
        <v>-1.2692307692307692</v>
      </c>
      <c r="G202" s="61">
        <f t="shared" si="570"/>
        <v>0.5714285714285714</v>
      </c>
      <c r="H202" s="61">
        <f t="shared" si="570"/>
        <v>-4.6363636363636367</v>
      </c>
      <c r="I202" s="61">
        <f t="shared" si="570"/>
        <v>-2.8</v>
      </c>
      <c r="J202" s="61">
        <f>+J203+J204</f>
        <v>0</v>
      </c>
      <c r="K202" s="61">
        <f t="shared" ref="K202" si="571">+K203+K204</f>
        <v>0</v>
      </c>
      <c r="L202" s="61">
        <f t="shared" ref="L202" si="572">+L203+L204</f>
        <v>0</v>
      </c>
      <c r="M202" s="61">
        <f t="shared" ref="M202" si="573">+M203+M204</f>
        <v>0</v>
      </c>
      <c r="N202" s="61">
        <f t="shared" ref="N202" si="574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5">+J203</f>
        <v>0</v>
      </c>
      <c r="L203" s="66">
        <f t="shared" ref="L203:L204" si="576">+K203</f>
        <v>0</v>
      </c>
      <c r="M203" s="66">
        <f t="shared" ref="M203:M204" si="577">+L203</f>
        <v>0</v>
      </c>
      <c r="N203" s="66">
        <f t="shared" ref="N203:N204" si="578">+M203</f>
        <v>0</v>
      </c>
    </row>
    <row r="204" spans="1:14" x14ac:dyDescent="0.3">
      <c r="A204" s="60" t="s">
        <v>141</v>
      </c>
      <c r="B204" s="61" t="str">
        <f t="shared" ref="B204:H204" si="579">+IFERROR(B202-B203,"nm")</f>
        <v>nm</v>
      </c>
      <c r="C204" s="61">
        <f t="shared" si="579"/>
        <v>-2.1219512195121915E-2</v>
      </c>
      <c r="D204" s="61">
        <f t="shared" si="579"/>
        <v>-1.4920930232558138</v>
      </c>
      <c r="E204" s="61">
        <f t="shared" si="579"/>
        <v>-0.65333333333333332</v>
      </c>
      <c r="F204" s="61">
        <f t="shared" si="579"/>
        <v>-1.0292307692307692</v>
      </c>
      <c r="G204" s="61">
        <f t="shared" si="579"/>
        <v>0.5714285714285714</v>
      </c>
      <c r="H204" s="61">
        <f t="shared" si="579"/>
        <v>-4.6363636363636367</v>
      </c>
      <c r="I204" s="61">
        <f>+IFERROR(I202-I203,"nm")</f>
        <v>-2.8</v>
      </c>
      <c r="J204" s="66">
        <v>0</v>
      </c>
      <c r="K204" s="66">
        <f t="shared" si="575"/>
        <v>0</v>
      </c>
      <c r="L204" s="66">
        <f t="shared" si="576"/>
        <v>0</v>
      </c>
      <c r="M204" s="66">
        <f t="shared" si="577"/>
        <v>0</v>
      </c>
      <c r="N204" s="66">
        <f t="shared" si="578"/>
        <v>0</v>
      </c>
    </row>
    <row r="205" spans="1:14" x14ac:dyDescent="0.3">
      <c r="A205" s="57" t="s">
        <v>133</v>
      </c>
      <c r="B205" s="64">
        <f t="shared" ref="B205:H205" si="580">+B212+B208</f>
        <v>-1022</v>
      </c>
      <c r="C205" s="64">
        <f t="shared" si="580"/>
        <v>-1089</v>
      </c>
      <c r="D205" s="64">
        <f t="shared" si="580"/>
        <v>-633</v>
      </c>
      <c r="E205" s="64">
        <f t="shared" si="580"/>
        <v>-1346</v>
      </c>
      <c r="F205" s="64">
        <f t="shared" si="580"/>
        <v>-1694</v>
      </c>
      <c r="G205" s="64">
        <f t="shared" si="580"/>
        <v>-1855</v>
      </c>
      <c r="H205" s="64">
        <f t="shared" si="580"/>
        <v>-2120</v>
      </c>
      <c r="I205" s="64">
        <f>+I212+I208</f>
        <v>-2085</v>
      </c>
      <c r="J205" s="64">
        <f>+J201*J207</f>
        <v>-2085</v>
      </c>
      <c r="K205" s="64">
        <f t="shared" ref="K205:N205" si="581">+K201*K207</f>
        <v>-2085</v>
      </c>
      <c r="L205" s="64">
        <f t="shared" si="581"/>
        <v>-2085</v>
      </c>
      <c r="M205" s="64">
        <f t="shared" si="581"/>
        <v>-2085</v>
      </c>
      <c r="N205" s="64">
        <f t="shared" si="581"/>
        <v>-2085</v>
      </c>
    </row>
    <row r="206" spans="1:14" x14ac:dyDescent="0.3">
      <c r="A206" s="58" t="s">
        <v>132</v>
      </c>
      <c r="B206" s="61" t="str">
        <f t="shared" ref="B206:I206" si="582">+IFERROR(B205/A205-1,"nm")</f>
        <v>nm</v>
      </c>
      <c r="C206" s="61">
        <f t="shared" si="582"/>
        <v>6.5557729941291498E-2</v>
      </c>
      <c r="D206" s="61">
        <f t="shared" si="582"/>
        <v>-0.41873278236914602</v>
      </c>
      <c r="E206" s="61">
        <f t="shared" si="582"/>
        <v>1.126382306477093</v>
      </c>
      <c r="F206" s="61">
        <f t="shared" si="582"/>
        <v>0.25854383358098065</v>
      </c>
      <c r="G206" s="61">
        <f t="shared" si="582"/>
        <v>9.5041322314049603E-2</v>
      </c>
      <c r="H206" s="61">
        <f t="shared" si="582"/>
        <v>0.14285714285714279</v>
      </c>
      <c r="I206" s="61">
        <f t="shared" si="582"/>
        <v>-1.650943396226412E-2</v>
      </c>
      <c r="J206" s="61">
        <f t="shared" ref="J206" si="583">+IFERROR(J205/I205-1,"nm")</f>
        <v>0</v>
      </c>
      <c r="K206" s="61">
        <f t="shared" ref="K206" si="584">+IFERROR(K205/J205-1,"nm")</f>
        <v>0</v>
      </c>
      <c r="L206" s="61">
        <f t="shared" ref="L206" si="585">+IFERROR(L205/K205-1,"nm")</f>
        <v>0</v>
      </c>
      <c r="M206" s="61">
        <f t="shared" ref="M206" si="586">+IFERROR(M205/L205-1,"nm")</f>
        <v>0</v>
      </c>
      <c r="N206" s="61">
        <f t="shared" ref="N206" si="587">+IFERROR(N205/M205-1,"nm")</f>
        <v>0</v>
      </c>
    </row>
    <row r="207" spans="1:14" x14ac:dyDescent="0.3">
      <c r="A207" s="58" t="s">
        <v>134</v>
      </c>
      <c r="B207" s="61">
        <f t="shared" ref="B207:H207" si="588">+IFERROR(B205/B$201,"nm")</f>
        <v>12.463414634146341</v>
      </c>
      <c r="C207" s="61">
        <f t="shared" si="588"/>
        <v>12.662790697674419</v>
      </c>
      <c r="D207" s="61">
        <f t="shared" si="588"/>
        <v>-8.44</v>
      </c>
      <c r="E207" s="61">
        <f t="shared" si="588"/>
        <v>-51.769230769230766</v>
      </c>
      <c r="F207" s="61">
        <f t="shared" si="588"/>
        <v>242</v>
      </c>
      <c r="G207" s="61">
        <f t="shared" si="588"/>
        <v>168.63636363636363</v>
      </c>
      <c r="H207" s="61">
        <f t="shared" si="588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89">+J207</f>
        <v>28.958333333333332</v>
      </c>
      <c r="L207" s="66">
        <f t="shared" ref="L207" si="590">+K207</f>
        <v>28.958333333333332</v>
      </c>
      <c r="M207" s="66">
        <f t="shared" ref="M207" si="591">+L207</f>
        <v>28.958333333333332</v>
      </c>
      <c r="N207" s="66">
        <f t="shared" ref="N207" si="592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3">+IFERROR(B208/A208-1,"nm")</f>
        <v>nm</v>
      </c>
      <c r="C209" s="61">
        <f t="shared" si="593"/>
        <v>0.12000000000000011</v>
      </c>
      <c r="D209" s="61">
        <f t="shared" si="593"/>
        <v>8.3333333333333259E-2</v>
      </c>
      <c r="E209" s="61">
        <f t="shared" si="593"/>
        <v>0.20879120879120872</v>
      </c>
      <c r="F209" s="61">
        <f t="shared" si="593"/>
        <v>5.4545454545454453E-2</v>
      </c>
      <c r="G209" s="61">
        <f t="shared" si="593"/>
        <v>-3.4482758620689613E-2</v>
      </c>
      <c r="H209" s="61">
        <f t="shared" si="593"/>
        <v>0.2589285714285714</v>
      </c>
      <c r="I209" s="61">
        <f t="shared" si="593"/>
        <v>-4.9645390070921946E-2</v>
      </c>
      <c r="J209" s="61">
        <f t="shared" ref="J209" si="594">+IFERROR(J208/I208-1,"nm")</f>
        <v>0</v>
      </c>
      <c r="K209" s="61">
        <f t="shared" ref="K209" si="595">+IFERROR(K208/J208-1,"nm")</f>
        <v>0</v>
      </c>
      <c r="L209" s="61">
        <f t="shared" ref="L209" si="596">+IFERROR(L208/K208-1,"nm")</f>
        <v>0</v>
      </c>
      <c r="M209" s="61">
        <f t="shared" ref="M209" si="597">+IFERROR(M208/L208-1,"nm")</f>
        <v>0</v>
      </c>
      <c r="N209" s="61">
        <f t="shared" ref="N209" si="598">+IFERROR(N208/M208-1,"nm")</f>
        <v>0</v>
      </c>
    </row>
    <row r="210" spans="1:14" x14ac:dyDescent="0.3">
      <c r="A210" s="58" t="s">
        <v>136</v>
      </c>
      <c r="B210" s="61">
        <f t="shared" ref="B210:H210" si="599">+IFERROR(B208/B$201,"nm")</f>
        <v>-0.91463414634146345</v>
      </c>
      <c r="C210" s="61">
        <f t="shared" si="599"/>
        <v>-0.97674418604651159</v>
      </c>
      <c r="D210" s="61">
        <f t="shared" si="599"/>
        <v>1.2133333333333334</v>
      </c>
      <c r="E210" s="61">
        <f t="shared" si="599"/>
        <v>4.2307692307692308</v>
      </c>
      <c r="F210" s="61">
        <f t="shared" si="599"/>
        <v>-16.571428571428573</v>
      </c>
      <c r="G210" s="61">
        <f t="shared" si="599"/>
        <v>-10.181818181818182</v>
      </c>
      <c r="H210" s="61">
        <f t="shared" si="599"/>
        <v>3.5249999999999999</v>
      </c>
      <c r="I210" s="61">
        <f>+IFERROR(I208/I$201,"nm")</f>
        <v>-1.8611111111111112</v>
      </c>
      <c r="J210" s="61">
        <f t="shared" ref="J210:N210" si="600">+IFERROR(J208/J$21,"nm")</f>
        <v>7.3012586498120199E-3</v>
      </c>
      <c r="K210" s="61">
        <f t="shared" si="600"/>
        <v>7.3012586498120199E-3</v>
      </c>
      <c r="L210" s="61">
        <f t="shared" si="600"/>
        <v>7.3012586498120199E-3</v>
      </c>
      <c r="M210" s="61">
        <f t="shared" si="600"/>
        <v>7.3012586498120199E-3</v>
      </c>
      <c r="N210" s="61">
        <f t="shared" si="600"/>
        <v>7.3012586498120199E-3</v>
      </c>
    </row>
    <row r="211" spans="1:14" x14ac:dyDescent="0.3">
      <c r="A211" s="58" t="s">
        <v>146</v>
      </c>
      <c r="B211" s="61">
        <f>+IFERROR(B208/B218,"nm")</f>
        <v>0.10518934081346423</v>
      </c>
      <c r="C211" s="61">
        <f t="shared" ref="C211:I211" si="601">+IFERROR(C208/C218,"nm")</f>
        <v>8.9647812166488788E-2</v>
      </c>
      <c r="D211" s="61">
        <f t="shared" si="601"/>
        <v>7.3505654281098551E-2</v>
      </c>
      <c r="E211" s="61">
        <f t="shared" si="601"/>
        <v>7.586206896551724E-2</v>
      </c>
      <c r="F211" s="61">
        <f t="shared" si="601"/>
        <v>6.9336521219366412E-2</v>
      </c>
      <c r="G211" s="61">
        <f t="shared" si="601"/>
        <v>5.845511482254697E-2</v>
      </c>
      <c r="H211" s="61">
        <f t="shared" si="601"/>
        <v>7.5401069518716571E-2</v>
      </c>
      <c r="I211" s="61">
        <f t="shared" si="601"/>
        <v>7.374793615850303E-2</v>
      </c>
      <c r="J211" s="66">
        <f>+I211</f>
        <v>7.374793615850303E-2</v>
      </c>
      <c r="K211" s="66">
        <f t="shared" ref="K211" si="602">+J211</f>
        <v>7.374793615850303E-2</v>
      </c>
      <c r="L211" s="66">
        <f t="shared" ref="L211" si="603">+K211</f>
        <v>7.374793615850303E-2</v>
      </c>
      <c r="M211" s="66">
        <f t="shared" ref="M211" si="604">+L211</f>
        <v>7.374793615850303E-2</v>
      </c>
      <c r="N211" s="66">
        <f t="shared" ref="N211" si="605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6">+K205-K208</f>
        <v>-2219</v>
      </c>
      <c r="L212" s="57">
        <f t="shared" si="606"/>
        <v>-2219</v>
      </c>
      <c r="M212" s="57">
        <f t="shared" si="606"/>
        <v>-2219</v>
      </c>
      <c r="N212" s="57">
        <f t="shared" si="606"/>
        <v>-2219</v>
      </c>
    </row>
    <row r="213" spans="1:14" x14ac:dyDescent="0.3">
      <c r="A213" s="58" t="s">
        <v>132</v>
      </c>
      <c r="B213" s="61" t="str">
        <f t="shared" ref="B213:I213" si="607">+IFERROR(B212/A212-1,"nm")</f>
        <v>nm</v>
      </c>
      <c r="C213" s="61">
        <f t="shared" si="607"/>
        <v>6.9279854147675568E-2</v>
      </c>
      <c r="D213" s="61">
        <f t="shared" si="607"/>
        <v>-0.38277919863597609</v>
      </c>
      <c r="E213" s="61">
        <f t="shared" si="607"/>
        <v>1.0110497237569063</v>
      </c>
      <c r="F213" s="61">
        <f t="shared" si="607"/>
        <v>0.24313186813186816</v>
      </c>
      <c r="G213" s="61">
        <f t="shared" si="607"/>
        <v>8.6740331491712785E-2</v>
      </c>
      <c r="H213" s="61">
        <f t="shared" si="607"/>
        <v>0.14946619217081847</v>
      </c>
      <c r="I213" s="61">
        <f t="shared" si="607"/>
        <v>-1.8575851393188847E-2</v>
      </c>
      <c r="J213" s="61">
        <f t="shared" ref="J213" si="608">+IFERROR(J212/I212-1,"nm")</f>
        <v>0</v>
      </c>
      <c r="K213" s="61">
        <f t="shared" ref="K213" si="609">+IFERROR(K212/J212-1,"nm")</f>
        <v>0</v>
      </c>
      <c r="L213" s="61">
        <f t="shared" ref="L213" si="610">+IFERROR(L212/K212-1,"nm")</f>
        <v>0</v>
      </c>
      <c r="M213" s="61">
        <f t="shared" ref="M213" si="611">+IFERROR(M212/L212-1,"nm")</f>
        <v>0</v>
      </c>
      <c r="N213" s="61">
        <f t="shared" ref="N213" si="612">+IFERROR(N212/M212-1,"nm")</f>
        <v>0</v>
      </c>
    </row>
    <row r="214" spans="1:14" x14ac:dyDescent="0.3">
      <c r="A214" s="58" t="s">
        <v>134</v>
      </c>
      <c r="B214" s="61">
        <f t="shared" ref="B214:H214" si="613">+IFERROR(B212/B$201,"nm")</f>
        <v>13.378048780487806</v>
      </c>
      <c r="C214" s="61">
        <f t="shared" si="613"/>
        <v>13.63953488372093</v>
      </c>
      <c r="D214" s="61">
        <f t="shared" si="613"/>
        <v>-9.6533333333333342</v>
      </c>
      <c r="E214" s="61">
        <f t="shared" si="613"/>
        <v>-56</v>
      </c>
      <c r="F214" s="61">
        <f t="shared" si="613"/>
        <v>258.57142857142856</v>
      </c>
      <c r="G214" s="61">
        <f t="shared" si="613"/>
        <v>178.81818181818181</v>
      </c>
      <c r="H214" s="61">
        <f t="shared" si="613"/>
        <v>-56.524999999999999</v>
      </c>
      <c r="I214" s="61">
        <f>+IFERROR(I212/I$201,"nm")</f>
        <v>30.819444444444443</v>
      </c>
      <c r="J214" s="61">
        <f t="shared" ref="J214:N214" si="614">+IFERROR(J212/J$21,"nm")</f>
        <v>-0.12090666376069308</v>
      </c>
      <c r="K214" s="61">
        <f t="shared" si="614"/>
        <v>-0.12090666376069308</v>
      </c>
      <c r="L214" s="61">
        <f t="shared" si="614"/>
        <v>-0.12090666376069308</v>
      </c>
      <c r="M214" s="61">
        <f t="shared" si="614"/>
        <v>-0.12090666376069308</v>
      </c>
      <c r="N214" s="61">
        <f t="shared" si="614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5">+K201*K217</f>
        <v>50</v>
      </c>
      <c r="L215" s="64">
        <f t="shared" si="615"/>
        <v>50</v>
      </c>
      <c r="M215" s="64">
        <f t="shared" si="615"/>
        <v>50</v>
      </c>
      <c r="N215" s="64">
        <f t="shared" si="615"/>
        <v>50</v>
      </c>
    </row>
    <row r="216" spans="1:14" x14ac:dyDescent="0.3">
      <c r="A216" s="58" t="s">
        <v>132</v>
      </c>
      <c r="B216" s="61" t="str">
        <f t="shared" ref="B216:I216" si="616">+IFERROR(B215/A215-1,"nm")</f>
        <v>nm</v>
      </c>
      <c r="C216" s="61">
        <f t="shared" si="616"/>
        <v>1.5384615384615383</v>
      </c>
      <c r="D216" s="61">
        <f t="shared" si="616"/>
        <v>0.10227272727272729</v>
      </c>
      <c r="E216" s="61">
        <f t="shared" si="616"/>
        <v>-0.45360824742268047</v>
      </c>
      <c r="F216" s="61">
        <f t="shared" si="616"/>
        <v>1.3710691823899372</v>
      </c>
      <c r="G216" s="61">
        <f t="shared" si="616"/>
        <v>-0.156498673740053</v>
      </c>
      <c r="H216" s="61">
        <f t="shared" si="616"/>
        <v>-0.96540880503144655</v>
      </c>
      <c r="I216" s="61">
        <f t="shared" si="616"/>
        <v>3.5454545454545459</v>
      </c>
      <c r="J216" s="61">
        <f t="shared" ref="J216" si="617">+IFERROR(J215/I215-1,"nm")</f>
        <v>0</v>
      </c>
      <c r="K216" s="61">
        <f t="shared" ref="K216" si="618">+IFERROR(K215/J215-1,"nm")</f>
        <v>0</v>
      </c>
      <c r="L216" s="61">
        <f t="shared" ref="L216" si="619">+IFERROR(L215/K215-1,"nm")</f>
        <v>0</v>
      </c>
      <c r="M216" s="61">
        <f t="shared" ref="M216" si="620">+IFERROR(M215/L215-1,"nm")</f>
        <v>0</v>
      </c>
      <c r="N216" s="61">
        <f t="shared" ref="N216" si="621">+IFERROR(N215/M215-1,"nm")</f>
        <v>0</v>
      </c>
    </row>
    <row r="217" spans="1:14" x14ac:dyDescent="0.3">
      <c r="A217" s="58" t="s">
        <v>136</v>
      </c>
      <c r="B217" s="61">
        <f t="shared" ref="B217:H217" si="622">+IFERROR(B215/B$201,"nm")</f>
        <v>-1.2682926829268293</v>
      </c>
      <c r="C217" s="61">
        <f t="shared" si="622"/>
        <v>-3.0697674418604652</v>
      </c>
      <c r="D217" s="61">
        <f t="shared" si="622"/>
        <v>3.88</v>
      </c>
      <c r="E217" s="61">
        <f t="shared" si="622"/>
        <v>6.115384615384615</v>
      </c>
      <c r="F217" s="61">
        <f t="shared" si="622"/>
        <v>-53.857142857142854</v>
      </c>
      <c r="G217" s="61">
        <f t="shared" si="622"/>
        <v>-28.90909090909091</v>
      </c>
      <c r="H217" s="61">
        <f t="shared" si="622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3">+J217</f>
        <v>-0.69444444444444442</v>
      </c>
      <c r="L217" s="66">
        <f t="shared" ref="L217" si="624">+K217</f>
        <v>-0.69444444444444442</v>
      </c>
      <c r="M217" s="66">
        <f t="shared" ref="M217" si="625">+L217</f>
        <v>-0.69444444444444442</v>
      </c>
      <c r="N217" s="66">
        <f t="shared" ref="N217" si="626">+M217</f>
        <v>-0.69444444444444442</v>
      </c>
    </row>
    <row r="218" spans="1:14" x14ac:dyDescent="0.3">
      <c r="A218" s="57" t="s">
        <v>145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7">+K201*K220</f>
        <v>1817</v>
      </c>
      <c r="L218" s="64">
        <f t="shared" si="627"/>
        <v>1817</v>
      </c>
      <c r="M218" s="64">
        <f t="shared" si="627"/>
        <v>1817</v>
      </c>
      <c r="N218" s="64">
        <f t="shared" si="627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8">+IFERROR(C218/B218-1,"nm")</f>
        <v>0.31416549789621318</v>
      </c>
      <c r="D219" s="65">
        <f t="shared" si="628"/>
        <v>0.32123799359658478</v>
      </c>
      <c r="E219" s="65">
        <f t="shared" si="628"/>
        <v>0.17124394184168024</v>
      </c>
      <c r="F219" s="65">
        <f t="shared" si="628"/>
        <v>0.15379310344827579</v>
      </c>
      <c r="G219" s="65">
        <f t="shared" si="628"/>
        <v>0.14524805738194857</v>
      </c>
      <c r="H219" s="65">
        <f t="shared" si="628"/>
        <v>-2.4008350730688965E-2</v>
      </c>
      <c r="I219" s="65">
        <f t="shared" si="628"/>
        <v>-2.8342245989304793E-2</v>
      </c>
      <c r="J219" s="61">
        <f>+J220+J221</f>
        <v>-25.236111111111111</v>
      </c>
      <c r="K219" s="61">
        <f t="shared" ref="K219:N219" si="629">+K220+K221</f>
        <v>-25.236111111111111</v>
      </c>
      <c r="L219" s="61">
        <f t="shared" si="629"/>
        <v>-25.236111111111111</v>
      </c>
      <c r="M219" s="61">
        <f t="shared" si="629"/>
        <v>-25.236111111111111</v>
      </c>
      <c r="N219" s="61">
        <f t="shared" si="629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0">+IFERROR(C218/C201,"nm")</f>
        <v>-10.895348837209303</v>
      </c>
      <c r="D220" s="65">
        <f t="shared" si="630"/>
        <v>16.506666666666668</v>
      </c>
      <c r="E220" s="65">
        <f t="shared" si="630"/>
        <v>55.769230769230766</v>
      </c>
      <c r="F220" s="65">
        <f t="shared" si="630"/>
        <v>-239</v>
      </c>
      <c r="G220" s="65">
        <f t="shared" si="630"/>
        <v>-174.18181818181819</v>
      </c>
      <c r="H220" s="65">
        <f t="shared" si="630"/>
        <v>46.75</v>
      </c>
      <c r="I220" s="65">
        <f t="shared" si="630"/>
        <v>-25.236111111111111</v>
      </c>
      <c r="J220" s="66">
        <f>+I220</f>
        <v>-25.236111111111111</v>
      </c>
      <c r="K220" s="66">
        <f t="shared" ref="K220" si="631">+J220</f>
        <v>-25.236111111111111</v>
      </c>
      <c r="L220" s="66">
        <f t="shared" ref="L220" si="632">+K220</f>
        <v>-25.236111111111111</v>
      </c>
      <c r="M220" s="66">
        <f t="shared" ref="M220" si="633">+L220</f>
        <v>-25.236111111111111</v>
      </c>
      <c r="N220" s="66">
        <f t="shared" ref="N220" si="634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2023-12-14T15:25:50Z</dcterms:modified>
</cp:coreProperties>
</file>