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5\"/>
    </mc:Choice>
  </mc:AlternateContent>
  <xr:revisionPtr revIDLastSave="0" documentId="13_ncr:1_{58872C67-09FD-4803-BA63-664AC545DB8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T25" i="5"/>
  <c r="D23" i="5" l="1"/>
  <c r="E23" i="5"/>
  <c r="H23" i="5"/>
  <c r="M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C23" i="5" s="1"/>
  <c r="D10" i="5"/>
  <c r="E10" i="5"/>
  <c r="F10" i="5"/>
  <c r="F23" i="5" s="1"/>
  <c r="G10" i="5"/>
  <c r="G23" i="5" s="1"/>
  <c r="H10" i="5"/>
  <c r="I10" i="5"/>
  <c r="I23" i="5" s="1"/>
  <c r="J10" i="5"/>
  <c r="J23" i="5" s="1"/>
  <c r="K10" i="5"/>
  <c r="K23" i="5" s="1"/>
  <c r="L10" i="5"/>
  <c r="L23" i="5" s="1"/>
  <c r="M10" i="5"/>
  <c r="N10" i="5"/>
  <c r="N23" i="5" s="1"/>
  <c r="B10" i="5"/>
  <c r="B23" i="5" s="1"/>
  <c r="C9" i="5"/>
  <c r="D9" i="5"/>
  <c r="E9" i="5"/>
  <c r="F9" i="5"/>
  <c r="G9" i="5"/>
  <c r="H9" i="5"/>
  <c r="I9" i="5"/>
  <c r="J9" i="5"/>
  <c r="K9" i="5"/>
  <c r="L9" i="5"/>
  <c r="M9" i="5"/>
  <c r="N9" i="5"/>
  <c r="B9" i="5"/>
  <c r="B31" i="5" l="1"/>
  <c r="B30" i="5" l="1"/>
  <c r="J20" i="5"/>
  <c r="K20" i="5" s="1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B6" i="5"/>
  <c r="C19" i="5"/>
  <c r="C17" i="5" s="1"/>
  <c r="D19" i="5"/>
  <c r="D17" i="5" s="1"/>
  <c r="E19" i="5"/>
  <c r="F19" i="5"/>
  <c r="G19" i="5"/>
  <c r="H19" i="5"/>
  <c r="I19" i="5"/>
  <c r="B19" i="5"/>
  <c r="B17" i="5" s="1"/>
  <c r="O22" i="5"/>
  <c r="C15" i="5"/>
  <c r="D15" i="5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F17" i="5"/>
  <c r="G17" i="5"/>
  <c r="H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K19" i="5" l="1"/>
  <c r="K17" i="5" s="1"/>
  <c r="L20" i="5"/>
  <c r="I8" i="5"/>
  <c r="B32" i="5"/>
  <c r="I7" i="5"/>
  <c r="D16" i="5"/>
  <c r="P22" i="5"/>
  <c r="Q22" i="5" s="1"/>
  <c r="R22" i="5" s="1"/>
  <c r="N16" i="5"/>
  <c r="O11" i="5"/>
  <c r="D8" i="5"/>
  <c r="I17" i="5"/>
  <c r="J19" i="5"/>
  <c r="J17" i="5" s="1"/>
  <c r="O9" i="5"/>
  <c r="E17" i="5"/>
  <c r="F16" i="5"/>
  <c r="O10" i="5"/>
  <c r="O23" i="5" s="1"/>
  <c r="S22" i="5"/>
  <c r="T22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O20" i="5" l="1"/>
  <c r="R20" i="5" s="1"/>
  <c r="M19" i="5"/>
  <c r="M17" i="5" s="1"/>
  <c r="Q20" i="5"/>
  <c r="P20" i="5"/>
  <c r="P9" i="5"/>
  <c r="P10" i="5"/>
  <c r="P11" i="5"/>
  <c r="Q11" i="5" s="1"/>
  <c r="N19" i="5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Q10" i="5" l="1"/>
  <c r="Q23" i="5" s="1"/>
  <c r="P23" i="5"/>
  <c r="P17" i="5"/>
  <c r="R10" i="5"/>
  <c r="O19" i="5"/>
  <c r="O17" i="5" s="1"/>
  <c r="Q19" i="5"/>
  <c r="P19" i="5"/>
  <c r="R11" i="5"/>
  <c r="S11" i="5" s="1"/>
  <c r="Q9" i="5"/>
  <c r="S20" i="5"/>
  <c r="J8" i="5"/>
  <c r="J7" i="5"/>
  <c r="K4" i="5"/>
  <c r="K5" i="5"/>
  <c r="K6" i="5"/>
  <c r="L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Q17" i="5" l="1"/>
  <c r="T11" i="5"/>
  <c r="M3" i="5"/>
  <c r="T10" i="5"/>
  <c r="T23" i="5" s="1"/>
  <c r="S10" i="5"/>
  <c r="S23" i="5" s="1"/>
  <c r="R23" i="5"/>
  <c r="T20" i="5"/>
  <c r="R9" i="5"/>
  <c r="M6" i="5"/>
  <c r="M5" i="5"/>
  <c r="L6" i="5"/>
  <c r="L4" i="5"/>
  <c r="L5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M4" i="5" l="1"/>
  <c r="N3" i="5"/>
  <c r="N5" i="5" s="1"/>
  <c r="R19" i="5"/>
  <c r="R17" i="5" s="1"/>
  <c r="S9" i="5"/>
  <c r="L8" i="5"/>
  <c r="L7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N4" i="5" l="1"/>
  <c r="N6" i="5"/>
  <c r="O3" i="5"/>
  <c r="P3" i="5"/>
  <c r="T19" i="5"/>
  <c r="S19" i="5"/>
  <c r="S17" i="5" s="1"/>
  <c r="T9" i="5"/>
  <c r="O5" i="5"/>
  <c r="P5" i="5" s="1"/>
  <c r="O6" i="5"/>
  <c r="N8" i="5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O4" i="5" l="1"/>
  <c r="P4" i="5" s="1"/>
  <c r="N7" i="5"/>
  <c r="O7" i="5" s="1"/>
  <c r="Q3" i="5"/>
  <c r="R3" i="5" s="1"/>
  <c r="S3" i="5" s="1"/>
  <c r="T17" i="5"/>
  <c r="T24" i="5" s="1"/>
  <c r="P6" i="5"/>
  <c r="Q6" i="5" s="1"/>
  <c r="R6" i="5" s="1"/>
  <c r="S6" i="5" s="1"/>
  <c r="T6" i="5" s="1"/>
  <c r="O8" i="5"/>
  <c r="P8" i="5" s="1"/>
  <c r="Q8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O25" i="5" l="1"/>
  <c r="N25" i="5"/>
  <c r="L25" i="5"/>
  <c r="M25" i="5"/>
  <c r="S25" i="5"/>
  <c r="K25" i="5"/>
  <c r="J25" i="5"/>
  <c r="R25" i="5"/>
  <c r="P25" i="5"/>
  <c r="Q25" i="5"/>
  <c r="R4" i="5"/>
  <c r="S4" i="5" s="1"/>
  <c r="T4" i="5" s="1"/>
  <c r="Q4" i="5"/>
  <c r="P7" i="5"/>
  <c r="Q7" i="5" s="1"/>
  <c r="T3" i="5"/>
  <c r="R8" i="5"/>
  <c r="S8" i="5" s="1"/>
  <c r="T8" i="5" s="1"/>
  <c r="T5" i="5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27" i="5" l="1"/>
  <c r="B29" i="5" s="1"/>
  <c r="R7" i="5"/>
  <c r="S7" i="5" s="1"/>
  <c r="T7" i="5" s="1"/>
  <c r="B54" i="4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<sst xmlns="http://schemas.openxmlformats.org/spreadsheetml/2006/main" count="561" uniqueCount="254">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</sst>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5" borderId="0" xfId="0" applyFill="1"/>
    <xf numFmtId="0" fontId="6" fillId="16" borderId="0" xfId="0" applyFont="1" applyFill="1" applyAlignment="1">
      <alignment horizontal="right" wrapText="1"/>
    </xf>
    <xf numFmtId="0" fontId="6" fillId="16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7" borderId="0" xfId="0" applyNumberFormat="1" applyFill="1"/>
    <xf numFmtId="10" fontId="31" fillId="18" borderId="0" xfId="0" applyNumberFormat="1" applyFont="1" applyFill="1"/>
    <xf numFmtId="0" fontId="0" fillId="17" borderId="0" xfId="0" applyFill="1" applyAlignment="1">
      <alignment horizontal="left" indent="1"/>
    </xf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09" t="s">
        <v>252</v>
      </c>
    </row>
    <row r="3" spans="1:1" x14ac:dyDescent="0.3">
      <c r="A3" s="110"/>
    </row>
    <row r="4" spans="1:1" ht="23.4" x14ac:dyDescent="0.45">
      <c r="A4" s="18" t="s">
        <v>245</v>
      </c>
    </row>
    <row r="5" spans="1:1" x14ac:dyDescent="0.3">
      <c r="A5" s="107" t="s">
        <v>247</v>
      </c>
    </row>
    <row r="6" spans="1:1" x14ac:dyDescent="0.3">
      <c r="A6" s="107" t="s">
        <v>248</v>
      </c>
    </row>
    <row r="7" spans="1:1" x14ac:dyDescent="0.3">
      <c r="A7" s="108" t="s">
        <v>249</v>
      </c>
    </row>
    <row r="8" spans="1:1" x14ac:dyDescent="0.3">
      <c r="A8" s="107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2"/>
  <sheetViews>
    <sheetView tabSelected="1" workbookViewId="0">
      <pane ySplit="1" topLeftCell="A11" activePane="bottomLeft" state="frozen"/>
      <selection pane="bottomLeft" activeCell="B29" sqref="B29"/>
    </sheetView>
  </sheetViews>
  <sheetFormatPr defaultRowHeight="14.4" x14ac:dyDescent="0.3"/>
  <cols>
    <col min="1" max="1" width="42.6640625" customWidth="1"/>
    <col min="2" max="2" width="13" customWidth="1"/>
    <col min="3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11.109375" customWidth="1"/>
    <col min="17" max="19" width="10.33203125" bestFit="1" customWidth="1"/>
    <col min="20" max="20" width="12.77734375" bestFit="1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1">
        <f>_xlfn.FORECAST.LINEAR(O1,B9:N9,B1:N1)</f>
        <v>6.1734769265103751</v>
      </c>
      <c r="P9" s="111">
        <f t="shared" ref="P9:S9" si="12">_xlfn.FORECAST.LINEAR(P1,C9:O9,C1:O1)</f>
        <v>6.2824302855688074</v>
      </c>
      <c r="Q9" s="111">
        <f t="shared" si="12"/>
        <v>6.3027944209761699</v>
      </c>
      <c r="R9" s="111">
        <f t="shared" si="12"/>
        <v>6.3399805432851508</v>
      </c>
      <c r="S9" s="111">
        <f t="shared" si="12"/>
        <v>6.2421145022677251</v>
      </c>
      <c r="T9" s="111">
        <f>_xlfn.FORECAST.LINEAR(2033,G9:S9,G1:S1)</f>
        <v>5.9303891509707967</v>
      </c>
    </row>
    <row r="10" spans="1:21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1">
        <f>_xlfn.FORECAST.LINEAR(O1,B10:N10,B1:N1)</f>
        <v>0.31478147046721894</v>
      </c>
      <c r="P10" s="111">
        <f t="shared" ref="P10:S10" si="13">_xlfn.FORECAST.LINEAR(P1,C10:O10,C1:O1)</f>
        <v>0.2895200276787967</v>
      </c>
      <c r="Q10" s="111">
        <f t="shared" si="13"/>
        <v>0.25923185146874239</v>
      </c>
      <c r="R10" s="111">
        <f t="shared" si="13"/>
        <v>0.22901279115873407</v>
      </c>
      <c r="S10" s="111">
        <f t="shared" si="13"/>
        <v>0.1961137741060881</v>
      </c>
      <c r="T10" s="111">
        <f>_xlfn.FORECAST.LINEAR(2033,G10:S10,G1:S1)</f>
        <v>0.15738296893832882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1">
        <f>_xlfn.FORECAST.LINEAR(O1,B11:N11,B1:N1)</f>
        <v>0.4290060312370052</v>
      </c>
      <c r="P11" s="111">
        <f t="shared" ref="P11:S11" si="14">_xlfn.FORECAST.LINEAR(P1,C11:O11,C1:O1)</f>
        <v>0.43176379662313735</v>
      </c>
      <c r="Q11" s="111">
        <f t="shared" si="14"/>
        <v>0.4382311817647313</v>
      </c>
      <c r="R11" s="111">
        <f t="shared" si="14"/>
        <v>0.44861142390028519</v>
      </c>
      <c r="S11" s="111">
        <f t="shared" si="14"/>
        <v>0.43064008301578838</v>
      </c>
      <c r="T11" s="111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13513.696900761926</v>
      </c>
      <c r="Q15" s="81">
        <f t="shared" si="15"/>
        <v>14909.661790610633</v>
      </c>
      <c r="R15" s="81">
        <f t="shared" si="15"/>
        <v>16333.534491613947</v>
      </c>
      <c r="S15" s="81">
        <f t="shared" si="15"/>
        <v>17765.985466528487</v>
      </c>
      <c r="T15" s="81">
        <f t="shared" si="15"/>
        <v>19187.264303850767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18">
        <v>0.11890000000000001</v>
      </c>
      <c r="P16" s="118">
        <v>0.1111</v>
      </c>
      <c r="Q16" s="118">
        <v>0.1033</v>
      </c>
      <c r="R16" s="118">
        <v>9.5500000000000002E-2</v>
      </c>
      <c r="S16" s="118">
        <v>8.77E-2</v>
      </c>
      <c r="T16" s="118">
        <v>0.08</v>
      </c>
      <c r="U16" s="97"/>
    </row>
    <row r="17" spans="1:21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2" t="s">
        <v>222</v>
      </c>
    </row>
    <row r="22" spans="1:21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t="s">
        <v>219</v>
      </c>
    </row>
    <row r="23" spans="1:21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t="s">
        <v>219</v>
      </c>
    </row>
    <row r="24" spans="1:21" x14ac:dyDescent="0.3">
      <c r="A24" s="119" t="s">
        <v>253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117">
        <f>(T15*(1+T16))/(T17-T16)</f>
        <v>44233.93223405366</v>
      </c>
    </row>
    <row r="25" spans="1:21" x14ac:dyDescent="0.3">
      <c r="A25" t="s">
        <v>218</v>
      </c>
      <c r="B25" s="81"/>
      <c r="C25" s="81"/>
      <c r="D25" s="81"/>
      <c r="E25" s="81"/>
      <c r="F25" s="81"/>
      <c r="G25" s="81"/>
      <c r="H25" s="81"/>
      <c r="I25" s="81"/>
      <c r="J25" s="81">
        <f>T24/(1+I17)</f>
        <v>35412.738169252392</v>
      </c>
      <c r="K25" s="81">
        <f>T24/(1+I17)^2</f>
        <v>28350.67924796839</v>
      </c>
      <c r="L25" s="81">
        <f>T24/(1+I17)^3</f>
        <v>22696.94622256187</v>
      </c>
      <c r="M25" s="81">
        <f>T24/(1+I17)^4</f>
        <v>18170.688727564833</v>
      </c>
      <c r="N25" s="81">
        <f>T24/(1+I17)^5</f>
        <v>14547.063979287343</v>
      </c>
      <c r="O25" s="81">
        <f>T24/(1+I17)^6</f>
        <v>11646.067663712571</v>
      </c>
      <c r="P25" s="81">
        <f>T24/(1+I17)^7</f>
        <v>9323.5921847108075</v>
      </c>
      <c r="Q25" s="81">
        <f>T24/(1+I17)^8</f>
        <v>7464.2680891902728</v>
      </c>
      <c r="R25" s="81">
        <f>T24/(1+I17)^9</f>
        <v>5975.7330654882498</v>
      </c>
      <c r="S25" s="81">
        <f>T24/(1+I17)^10</f>
        <v>4784.0438263041233</v>
      </c>
      <c r="T25" s="81">
        <f>T24/(1+I17)^11</f>
        <v>3830.0029605034897</v>
      </c>
      <c r="U25" t="s">
        <v>217</v>
      </c>
    </row>
    <row r="26" spans="1:21" ht="15" thickBot="1" x14ac:dyDescent="0.35">
      <c r="J26" s="3"/>
      <c r="K26" s="3"/>
      <c r="L26" s="3"/>
      <c r="M26" s="3"/>
      <c r="N26" s="3"/>
    </row>
    <row r="27" spans="1:21" x14ac:dyDescent="0.3">
      <c r="A27" s="92" t="s">
        <v>216</v>
      </c>
      <c r="B27" s="115">
        <f>SUM(J25:S25)</f>
        <v>158371.82117604083</v>
      </c>
      <c r="J27" s="3"/>
      <c r="K27" s="3"/>
      <c r="L27" s="3"/>
      <c r="M27" s="3"/>
      <c r="N27" s="3"/>
      <c r="T27" s="114"/>
    </row>
    <row r="28" spans="1:21" x14ac:dyDescent="0.3">
      <c r="A28" s="91" t="s">
        <v>215</v>
      </c>
      <c r="B28" s="116">
        <f>T25</f>
        <v>3830.0029605034897</v>
      </c>
      <c r="J28" s="3"/>
      <c r="K28" s="3"/>
      <c r="L28" s="3"/>
      <c r="M28" s="3"/>
      <c r="N28" s="3"/>
    </row>
    <row r="29" spans="1:21" x14ac:dyDescent="0.3">
      <c r="A29" s="91" t="s">
        <v>214</v>
      </c>
      <c r="B29" s="116">
        <f>B27+B28</f>
        <v>162201.82413654431</v>
      </c>
    </row>
    <row r="30" spans="1:21" x14ac:dyDescent="0.3">
      <c r="A30" s="91" t="s">
        <v>213</v>
      </c>
      <c r="B30" s="90">
        <f>'Three Statements'!I33+'Three Statements'!I34+'Three Statements'!I36</f>
        <v>9430</v>
      </c>
      <c r="T30" s="114"/>
    </row>
    <row r="31" spans="1:21" x14ac:dyDescent="0.3">
      <c r="A31" s="91" t="s">
        <v>212</v>
      </c>
      <c r="B31" s="112">
        <f>I3*'Three Statements'!I15</f>
        <v>241338.11</v>
      </c>
    </row>
    <row r="32" spans="1:21" ht="15" thickBot="1" x14ac:dyDescent="0.35">
      <c r="A32" s="89" t="s">
        <v>211</v>
      </c>
      <c r="B32" s="113">
        <f>(I4-B30)/'Three Statements'!I15</f>
        <v>144.49597094611372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2024-02-13T13:36:30Z</dcterms:modified>
</cp:coreProperties>
</file>