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mrutherford/Documents/"/>
    </mc:Choice>
  </mc:AlternateContent>
  <xr:revisionPtr revIDLastSave="0" documentId="8_{3F499184-7CE1-E94B-BE22-B99A7014BAC7}" xr6:coauthVersionLast="47" xr6:coauthVersionMax="47" xr10:uidLastSave="{00000000-0000-0000-0000-000000000000}"/>
  <bookViews>
    <workbookView xWindow="0" yWindow="500" windowWidth="28480" windowHeight="16840" activeTab="1" xr2:uid="{00000000-000D-0000-FFFF-FFFF00000000}"/>
  </bookViews>
  <sheets>
    <sheet name="Instructions" sheetId="1" r:id="rId1"/>
    <sheet name="Financial Statements" sheetId="2" r:id="rId2"/>
    <sheet name="List of Ratios" sheetId="3" r:id="rId3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1" i="2" l="1"/>
  <c r="J51" i="2"/>
  <c r="I51" i="2"/>
  <c r="K52" i="2"/>
  <c r="J52" i="2"/>
  <c r="I52" i="2"/>
  <c r="K50" i="2"/>
  <c r="J50" i="2"/>
  <c r="I50" i="2"/>
  <c r="K49" i="2"/>
  <c r="J49" i="2"/>
  <c r="I49" i="2"/>
  <c r="K48" i="2"/>
  <c r="J48" i="2"/>
  <c r="I48" i="2"/>
  <c r="K43" i="2"/>
  <c r="J43" i="2"/>
  <c r="I43" i="2"/>
  <c r="K44" i="2"/>
  <c r="J44" i="2"/>
  <c r="I44" i="2"/>
  <c r="K41" i="2"/>
  <c r="J41" i="2"/>
  <c r="K42" i="2"/>
  <c r="J42" i="2"/>
  <c r="I42" i="2"/>
  <c r="I41" i="2"/>
  <c r="K13" i="2"/>
  <c r="K10" i="2"/>
  <c r="K38" i="2"/>
  <c r="J38" i="2"/>
  <c r="I38" i="2"/>
  <c r="K37" i="2"/>
  <c r="J37" i="2"/>
  <c r="I37" i="2"/>
  <c r="K36" i="2"/>
  <c r="J36" i="2"/>
  <c r="I36" i="2"/>
  <c r="K35" i="2"/>
  <c r="J35" i="2"/>
  <c r="I35" i="2"/>
  <c r="I57" i="2"/>
  <c r="E50" i="2"/>
  <c r="I32" i="2" l="1"/>
  <c r="K30" i="2"/>
  <c r="J30" i="2"/>
  <c r="I30" i="2"/>
  <c r="K29" i="2"/>
  <c r="J29" i="2"/>
  <c r="I29" i="2"/>
  <c r="K28" i="2"/>
  <c r="J28" i="2"/>
  <c r="I28" i="2"/>
  <c r="K27" i="2"/>
  <c r="J27" i="2"/>
  <c r="I27" i="2"/>
  <c r="K26" i="2"/>
  <c r="J26" i="2"/>
  <c r="I26" i="2"/>
  <c r="K23" i="2"/>
  <c r="J23" i="2"/>
  <c r="I23" i="2"/>
  <c r="K21" i="2"/>
  <c r="J21" i="2"/>
  <c r="I21" i="2"/>
  <c r="K22" i="2"/>
  <c r="J22" i="2"/>
  <c r="I22" i="2"/>
  <c r="K19" i="2"/>
  <c r="J19" i="2"/>
  <c r="I19" i="2"/>
  <c r="K18" i="2"/>
  <c r="J18" i="2"/>
  <c r="I18" i="2"/>
  <c r="K20" i="2"/>
  <c r="J20" i="2"/>
  <c r="I20" i="2"/>
  <c r="K15" i="2"/>
  <c r="K14" i="2" s="1"/>
  <c r="J15" i="2"/>
  <c r="J14" i="2" s="1"/>
  <c r="I15" i="2"/>
  <c r="I14" i="2" s="1"/>
  <c r="J10" i="2"/>
  <c r="J13" i="2" s="1"/>
  <c r="I10" i="2"/>
  <c r="K12" i="2"/>
  <c r="I12" i="2"/>
  <c r="J12" i="2"/>
  <c r="K11" i="2"/>
  <c r="J11" i="2"/>
  <c r="I11" i="2"/>
  <c r="I13" i="2" l="1"/>
  <c r="K9" i="2" l="1"/>
  <c r="J9" i="2"/>
  <c r="I9" i="2"/>
  <c r="K8" i="2" l="1"/>
  <c r="J8" i="2"/>
  <c r="I8" i="2"/>
  <c r="K7" i="2"/>
  <c r="J7" i="2"/>
  <c r="I7" i="2"/>
  <c r="K6" i="2"/>
  <c r="J6" i="2"/>
  <c r="I6" i="2"/>
  <c r="D50" i="2"/>
  <c r="C50" i="2"/>
  <c r="B50" i="2"/>
  <c r="D60" i="2"/>
  <c r="D61" i="2" s="1"/>
  <c r="C60" i="2"/>
  <c r="C61" i="2" s="1"/>
  <c r="B60" i="2"/>
  <c r="B61" i="2" s="1"/>
  <c r="G48" i="2"/>
  <c r="G50" i="2" s="1"/>
  <c r="G17" i="2"/>
  <c r="G18" i="2" s="1"/>
  <c r="G19" i="2" s="1"/>
  <c r="G21" i="2" s="1"/>
  <c r="G23" i="2" s="1"/>
  <c r="G6" i="2"/>
  <c r="G7" i="2" s="1"/>
  <c r="G8" i="2" s="1"/>
  <c r="G9" i="2" s="1"/>
  <c r="G10" i="2" s="1"/>
  <c r="G11" i="2" s="1"/>
  <c r="G12" i="2" s="1"/>
  <c r="G13" i="2" s="1"/>
  <c r="G14" i="2" s="1"/>
  <c r="G25" i="2" l="1"/>
  <c r="G26" i="2" l="1"/>
  <c r="G27" i="2" s="1"/>
  <c r="G28" i="2" s="1"/>
  <c r="G29" i="2" s="1"/>
  <c r="G30" i="2" s="1"/>
  <c r="G31" i="2" s="1"/>
  <c r="G34" i="2"/>
  <c r="G40" i="2" l="1"/>
  <c r="G41" i="2" s="1"/>
  <c r="G42" i="2" s="1"/>
  <c r="G43" i="2" s="1"/>
  <c r="G44" i="2" s="1"/>
  <c r="G45" i="2" s="1"/>
  <c r="G47" i="2" s="1"/>
  <c r="G49" i="2" s="1"/>
  <c r="G51" i="2" s="1"/>
  <c r="G35" i="2"/>
  <c r="G36" i="2" s="1"/>
  <c r="G37" i="2" s="1"/>
  <c r="G38" i="2" s="1"/>
  <c r="A47" i="3" l="1"/>
  <c r="A49" i="3" s="1"/>
  <c r="A16" i="3"/>
  <c r="A24" i="3" s="1"/>
  <c r="A5" i="3"/>
  <c r="A6" i="3" s="1"/>
  <c r="A7" i="3" s="1"/>
  <c r="A8" i="3" s="1"/>
  <c r="A9" i="3" s="1"/>
  <c r="A10" i="3" s="1"/>
  <c r="A11" i="3" s="1"/>
  <c r="A12" i="3" s="1"/>
  <c r="A13" i="3" s="1"/>
  <c r="A33" i="3" l="1"/>
  <c r="A25" i="3"/>
  <c r="A26" i="3" s="1"/>
  <c r="A27" i="3" s="1"/>
  <c r="A28" i="3" s="1"/>
  <c r="A29" i="3" s="1"/>
  <c r="A30" i="3" s="1"/>
  <c r="A17" i="3"/>
  <c r="A18" i="3" s="1"/>
  <c r="A20" i="3" s="1"/>
  <c r="A22" i="3" s="1"/>
  <c r="A34" i="3" l="1"/>
  <c r="A35" i="3" s="1"/>
  <c r="A36" i="3" s="1"/>
  <c r="A37" i="3" s="1"/>
  <c r="A39" i="3"/>
  <c r="A40" i="3" s="1"/>
  <c r="A41" i="3" s="1"/>
  <c r="A42" i="3" s="1"/>
  <c r="A43" i="3" s="1"/>
  <c r="A44" i="3" s="1"/>
  <c r="A46" i="3" s="1"/>
  <c r="A48" i="3" s="1"/>
  <c r="A50" i="3" s="1"/>
</calcChain>
</file>

<file path=xl/sharedStrings.xml><?xml version="1.0" encoding="utf-8"?>
<sst xmlns="http://schemas.openxmlformats.org/spreadsheetml/2006/main" count="224" uniqueCount="166">
  <si>
    <t>Instructions</t>
  </si>
  <si>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</si>
  <si>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</si>
  <si>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</si>
  <si>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</si>
  <si>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</si>
  <si>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</si>
  <si>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</si>
  <si>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</si>
  <si>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(In millions, except number of shares which are reflected in thousands and per share amounts)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</si>
  <si>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</si>
  <si>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</si>
  <si>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</si>
  <si>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</si>
  <si>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</si>
  <si>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</si>
  <si>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</si>
  <si>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</si>
  <si>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</si>
  <si>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</si>
  <si>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</si>
  <si>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</si>
  <si>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</si>
  <si>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</si>
  <si>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</si>
  <si>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</si>
  <si>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</si>
  <si>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</si>
  <si>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</si>
  <si>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</si>
  <si>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</si>
  <si>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</si>
  <si>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</si>
  <si>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</si>
  <si>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</si>
  <si>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</si>
  <si>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</si>
  <si>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</si>
  <si>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</si>
  <si>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</si>
  <si>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</si>
  <si>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</si>
  <si>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</si>
  <si>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</si>
  <si>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</si>
  <si>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</si>
  <si>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</si>
  <si>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</si>
  <si>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</si>
  <si>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</si>
  <si>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</si>
  <si>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</si>
  <si>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</si>
  <si>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</si>
  <si>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</si>
  <si>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</si>
  <si>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Company name</t>
  </si>
  <si>
    <t xml:space="preserve">Years ended </t>
  </si>
  <si>
    <t xml:space="preserve">As at </t>
  </si>
  <si>
    <t>Company Name</t>
  </si>
  <si>
    <t>Years ended ,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</si>
  <si>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</si>
  <si>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</si>
  <si>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</si>
  <si>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t>Net sales</t>
  </si>
  <si>
    <t>Operating expenses</t>
  </si>
  <si>
    <t>Fulfillment</t>
  </si>
  <si>
    <t>Technology and content</t>
  </si>
  <si>
    <t>Marketing</t>
  </si>
  <si>
    <t>General and administrative</t>
  </si>
  <si>
    <t>Other operating expense (income), net</t>
  </si>
  <si>
    <t>Total operating expenses</t>
  </si>
  <si>
    <t>Operating income</t>
  </si>
  <si>
    <t>Interest income</t>
  </si>
  <si>
    <t>Interest expense</t>
  </si>
  <si>
    <t>Other income (expense), net</t>
  </si>
  <si>
    <t>Income before income taxes</t>
  </si>
  <si>
    <t>Provision for income taxes</t>
  </si>
  <si>
    <t>Equity-method investment activity, net of tax</t>
  </si>
  <si>
    <t>Net income</t>
  </si>
  <si>
    <t>Basic earnings per share</t>
  </si>
  <si>
    <t>Net Sales</t>
  </si>
  <si>
    <t>Produt</t>
  </si>
  <si>
    <t>Services</t>
  </si>
  <si>
    <t>cost of sales</t>
  </si>
  <si>
    <t xml:space="preserve">Total non-operating income (expense) </t>
  </si>
  <si>
    <t>Diluted earnings per share</t>
  </si>
  <si>
    <t xml:space="preserve">Weighted-average shares used in computation of earnings per share: </t>
  </si>
  <si>
    <t>Basic</t>
  </si>
  <si>
    <t>Diluted</t>
  </si>
  <si>
    <t>Cash and cash equivalents</t>
  </si>
  <si>
    <t xml:space="preserve">Current Assets </t>
  </si>
  <si>
    <t>Marketable securities</t>
  </si>
  <si>
    <t>Inventories</t>
  </si>
  <si>
    <t>Accounts receivable, net and other</t>
  </si>
  <si>
    <t>Totat current assets</t>
  </si>
  <si>
    <t>Property and equipment, net</t>
  </si>
  <si>
    <t>Operating leases</t>
  </si>
  <si>
    <t>Goodwill</t>
  </si>
  <si>
    <t>Other assets</t>
  </si>
  <si>
    <t>Total non current assets</t>
  </si>
  <si>
    <t>Total Assets</t>
  </si>
  <si>
    <t>Current Liabilities</t>
  </si>
  <si>
    <t xml:space="preserve">Accounts payable </t>
  </si>
  <si>
    <t>Accrued expenses and other</t>
  </si>
  <si>
    <t>Unearned revenue</t>
  </si>
  <si>
    <t>Total current liabilities</t>
  </si>
  <si>
    <t>Long-term lease liabilities</t>
  </si>
  <si>
    <t>Long-term debt</t>
  </si>
  <si>
    <t>Other long-term liabilities</t>
  </si>
  <si>
    <t>Total non-current liabilities</t>
  </si>
  <si>
    <t>Total liabilities</t>
  </si>
  <si>
    <t>Total liabilities and stockholders' equity</t>
  </si>
  <si>
    <t>Commitments and contingencues (Note 7)</t>
  </si>
  <si>
    <t>Stockholders' equity</t>
  </si>
  <si>
    <t>Treasury stock, at cost</t>
  </si>
  <si>
    <t>Additional paid-in capital</t>
  </si>
  <si>
    <t>Accumulated other comprehensive income(loss)</t>
  </si>
  <si>
    <t>Retained earnings</t>
  </si>
  <si>
    <t>Total stockholders equity</t>
  </si>
  <si>
    <t>Cash, Cash equivalents and restricted cash, beginning of period</t>
  </si>
  <si>
    <t>Operating activities</t>
  </si>
  <si>
    <t>Adjustments to reconcile net income to net cash from operating activities:</t>
  </si>
  <si>
    <t>Depreciation and amortization of property and equipment</t>
  </si>
  <si>
    <t>Stock-based compensation</t>
  </si>
  <si>
    <t>Other expense (income), net</t>
  </si>
  <si>
    <t>Deferred income taxes</t>
  </si>
  <si>
    <t xml:space="preserve">Changes in operating assets and liabilities: </t>
  </si>
  <si>
    <t>unearned revenue</t>
  </si>
  <si>
    <t>Net cash provided by (used in) investing activities</t>
  </si>
  <si>
    <t>INVESTING ACTIVITIES</t>
  </si>
  <si>
    <t>Purchases of property and equipment</t>
  </si>
  <si>
    <t>Proceeds from property and equipment sales and incentives</t>
  </si>
  <si>
    <t>Acquisitions, net of cash acquired, and other</t>
  </si>
  <si>
    <t>Sales and maturities of marketable securities</t>
  </si>
  <si>
    <t>Purchases of marketable securities</t>
  </si>
  <si>
    <t>Net cash provided by (used in) operating activities</t>
  </si>
  <si>
    <t>FINANCING ACTIVITIES</t>
  </si>
  <si>
    <t>Principal repayments of finance leases</t>
  </si>
  <si>
    <t>Principal of financing obligations</t>
  </si>
  <si>
    <t>Net cash provided by (used in-) financing activities</t>
  </si>
  <si>
    <t>Foreign currency effect on cash, cash equivalents, and restricted cash</t>
  </si>
  <si>
    <t>Net increase(decrease) in cash, cash equivalents, and restricted cash</t>
  </si>
  <si>
    <t xml:space="preserve">CASH, CASH EQUIVALENTS, AND RESTRICTED CASH, END OF PERIOD </t>
  </si>
  <si>
    <t>SUPPLEMENTAL CASHFLOW INFORMATION:</t>
  </si>
  <si>
    <t>Cash paid for interest on long- term debt</t>
  </si>
  <si>
    <t>Cash paid for operating leases</t>
  </si>
  <si>
    <t>Cash paid for interest on finance leases</t>
  </si>
  <si>
    <t>Cash paid for interest on financing obligations</t>
  </si>
  <si>
    <t>Cash paid for income taxes, net of refunds</t>
  </si>
  <si>
    <t>Assets acquired under operating leases</t>
  </si>
  <si>
    <t>Property and equipent acquired under finance leasses</t>
  </si>
  <si>
    <t>Property and equipment acquired under build-to-suit arrangements</t>
  </si>
  <si>
    <t xml:space="preserve">Comprehensive Income </t>
  </si>
  <si>
    <t>Accounts payable</t>
  </si>
  <si>
    <t>Prefered stock, ($0.01 par value; 500 shares authorised; no shares issued or outstanding)</t>
  </si>
  <si>
    <t>10175 and 10242 shares outstanding</t>
  </si>
  <si>
    <t>100,000 shares authorised; 10644 and 10757 shares issued:…</t>
  </si>
  <si>
    <t>Common stock, (0.01$ par value;  10175 and 10242 shares outstanding…</t>
  </si>
  <si>
    <t>Common stock repurchased</t>
  </si>
  <si>
    <t>Proceeds from short-term debt and other</t>
  </si>
  <si>
    <t>Repayments of short-term debt and other</t>
  </si>
  <si>
    <t>Proceed from long-term debt</t>
  </si>
  <si>
    <t>Repayments of long-term debt</t>
  </si>
  <si>
    <t>Price per share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</si>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</sst>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/>
    <xf numFmtId="164" fontId="0" fillId="0" borderId="0" xfId="1" applyNumberFormat="1" applyFont="1"/>
    <xf numFmtId="0" fontId="2" fillId="0" borderId="1" xfId="0" applyFont="1" applyBorder="1"/>
    <xf numFmtId="164" fontId="2" fillId="0" borderId="1" xfId="1" applyNumberFormat="1" applyFont="1" applyBorder="1"/>
    <xf numFmtId="0" fontId="2" fillId="0" borderId="2" xfId="0" applyFont="1" applyBorder="1"/>
    <xf numFmtId="164" fontId="2" fillId="0" borderId="2" xfId="1" applyNumberFormat="1" applyFont="1" applyBorder="1"/>
    <xf numFmtId="0" fontId="0" fillId="4" borderId="0" xfId="0" applyFill="1"/>
    <xf numFmtId="3" fontId="0" fillId="0" borderId="0" xfId="0" applyNumberFormat="1"/>
    <xf numFmtId="164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5" fontId="0" fillId="0" borderId="0" xfId="0" applyNumberFormat="1"/>
    <xf numFmtId="0" fontId="2" fillId="0" borderId="0" xfId="0" applyFont="1" applyAlignment="1">
      <alignment horizontal="left"/>
    </xf>
    <xf numFmtId="164" fontId="2" fillId="0" borderId="0" xfId="1" applyNumberFormat="1" applyFont="1" applyBorder="1"/>
    <xf numFmtId="2" fontId="0" fillId="0" borderId="0" xfId="1" applyNumberFormat="1" applyFont="1"/>
    <xf numFmtId="2" fontId="2" fillId="0" borderId="2" xfId="1" applyNumberFormat="1" applyFont="1" applyBorder="1"/>
    <xf numFmtId="3" fontId="2" fillId="0" borderId="0" xfId="0" applyNumberFormat="1" applyFont="1"/>
    <xf numFmtId="0" fontId="0" fillId="0" borderId="0" xfId="0" applyAlignment="1">
      <alignment horizontal="left" vertical="top" indent="1"/>
    </xf>
    <xf numFmtId="164" fontId="0" fillId="0" borderId="0" xfId="0" applyNumberFormat="1"/>
    <xf numFmtId="43" fontId="0" fillId="0" borderId="0" xfId="0" applyNumberFormat="1"/>
    <xf numFmtId="10" fontId="0" fillId="0" borderId="0" xfId="0" applyNumberFormat="1"/>
    <xf numFmtId="164" fontId="2" fillId="0" borderId="0" xfId="1" applyNumberFormat="1" applyFont="1" applyFill="1" applyBorder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workbookViewId="0">
      <selection activeCell="A5" sqref="A5"/>
    </sheetView>
  </sheetViews>
  <sheetFormatPr baseColWidth="10" defaultColWidth="8.83203125" defaultRowHeight="15" x14ac:dyDescent="0.2"/>
  <cols>
    <col min="1" max="1" width="157.83203125" style="2" customWidth="1"/>
  </cols>
  <sheetData>
    <row r="1" spans="1:1" ht="25" x14ac:dyDescent="0.3">
      <c r="A1" s="3" t="s">
        <v>0</v>
      </c>
    </row>
    <row r="3" spans="1:1" ht="16" x14ac:dyDescent="0.2">
      <c r="A3" s="2" t="s">
        <v>63</v>
      </c>
    </row>
    <row r="4" spans="1:1" ht="16" x14ac:dyDescent="0.2">
      <c r="A4" s="5" t="s">
        <v>5</v>
      </c>
    </row>
    <row r="5" spans="1:1" ht="16" x14ac:dyDescent="0.2">
      <c r="A5" s="6" t="s">
        <v>1</v>
      </c>
    </row>
    <row r="7" spans="1:1" ht="16" x14ac:dyDescent="0.2">
      <c r="A7" s="2" t="s">
        <v>61</v>
      </c>
    </row>
    <row r="8" spans="1:1" ht="16" x14ac:dyDescent="0.2">
      <c r="A8" s="2" t="s">
        <v>62</v>
      </c>
    </row>
    <row r="9" spans="1:1" ht="16" x14ac:dyDescent="0.2">
      <c r="A9" s="2" t="s">
        <v>2</v>
      </c>
    </row>
    <row r="10" spans="1:1" ht="16" x14ac:dyDescent="0.2">
      <c r="A10" s="2" t="s">
        <v>6</v>
      </c>
    </row>
    <row r="11" spans="1:1" ht="16" x14ac:dyDescent="0.2">
      <c r="A11" s="2" t="s">
        <v>4</v>
      </c>
    </row>
    <row r="13" spans="1:1" ht="16" x14ac:dyDescent="0.2">
      <c r="A13" s="4" t="s">
        <v>3</v>
      </c>
    </row>
    <row r="14" spans="1:1" ht="16" x14ac:dyDescent="0.2">
      <c r="A14" s="2" t="s">
        <v>7</v>
      </c>
    </row>
    <row r="15" spans="1:1" ht="16" x14ac:dyDescent="0.2">
      <c r="A15" s="2" t="s">
        <v>8</v>
      </c>
    </row>
  </sheetData>
  <hyperlinks>
    <hyperlink ref="A5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20"/>
  <sheetViews>
    <sheetView tabSelected="1" topLeftCell="A23" zoomScale="110" zoomScaleNormal="110" workbookViewId="0">
      <selection activeCell="L45" sqref="L45"/>
    </sheetView>
  </sheetViews>
  <sheetFormatPr baseColWidth="10" defaultColWidth="8.83203125" defaultRowHeight="15" x14ac:dyDescent="0.2"/>
  <cols>
    <col min="1" max="1" width="68.83203125" customWidth="1"/>
    <col min="2" max="3" width="11.5" bestFit="1" customWidth="1"/>
    <col min="4" max="4" width="11.6640625" bestFit="1" customWidth="1"/>
    <col min="5" max="5" width="11.1640625" bestFit="1" customWidth="1"/>
    <col min="8" max="8" width="30.5" customWidth="1"/>
    <col min="9" max="9" width="11.83203125" bestFit="1" customWidth="1"/>
    <col min="10" max="10" width="10.1640625" bestFit="1" customWidth="1"/>
    <col min="11" max="11" width="10.6640625" bestFit="1" customWidth="1"/>
    <col min="15" max="15" width="13.1640625" customWidth="1"/>
  </cols>
  <sheetData>
    <row r="1" spans="1:11" ht="60" customHeight="1" x14ac:dyDescent="0.2">
      <c r="A1" s="7" t="s">
        <v>56</v>
      </c>
      <c r="B1" s="8" t="s">
        <v>9</v>
      </c>
      <c r="C1" s="8"/>
      <c r="D1" s="8"/>
      <c r="E1" s="8"/>
      <c r="F1" s="8"/>
      <c r="G1" s="8"/>
      <c r="H1" s="8"/>
      <c r="I1" s="8"/>
      <c r="J1" s="8"/>
    </row>
    <row r="2" spans="1:11" x14ac:dyDescent="0.2">
      <c r="A2" s="34" t="s">
        <v>10</v>
      </c>
      <c r="B2" s="34"/>
      <c r="C2" s="34"/>
      <c r="D2" s="34"/>
    </row>
    <row r="3" spans="1:11" x14ac:dyDescent="0.2">
      <c r="B3" s="33" t="s">
        <v>57</v>
      </c>
      <c r="C3" s="33"/>
      <c r="D3" s="33"/>
    </row>
    <row r="4" spans="1:11" x14ac:dyDescent="0.2">
      <c r="B4" s="9">
        <v>2022</v>
      </c>
      <c r="C4" s="9">
        <v>2021</v>
      </c>
      <c r="D4" s="9">
        <v>2020</v>
      </c>
      <c r="I4" s="9">
        <v>2022</v>
      </c>
      <c r="J4" s="9">
        <v>2021</v>
      </c>
      <c r="K4" s="9">
        <v>2020</v>
      </c>
    </row>
    <row r="5" spans="1:11" x14ac:dyDescent="0.2">
      <c r="A5" t="s">
        <v>81</v>
      </c>
      <c r="G5" s="22">
        <v>1</v>
      </c>
      <c r="H5" s="9" t="s">
        <v>14</v>
      </c>
    </row>
    <row r="6" spans="1:11" x14ac:dyDescent="0.2">
      <c r="A6" s="1" t="s">
        <v>82</v>
      </c>
      <c r="B6" s="10">
        <v>242901</v>
      </c>
      <c r="C6" s="10">
        <v>241787</v>
      </c>
      <c r="D6" s="10">
        <v>215915</v>
      </c>
      <c r="G6" s="22">
        <f>+G5+0.1</f>
        <v>1.1000000000000001</v>
      </c>
      <c r="H6" s="1" t="s">
        <v>15</v>
      </c>
      <c r="I6">
        <f>B45/B56</f>
        <v>0.9446435811136924</v>
      </c>
      <c r="J6">
        <f>C45/C56</f>
        <v>1.1357597739445826</v>
      </c>
      <c r="K6">
        <f>D45/D56</f>
        <v>1.0502274795268425</v>
      </c>
    </row>
    <row r="7" spans="1:11" x14ac:dyDescent="0.2">
      <c r="A7" s="1" t="s">
        <v>83</v>
      </c>
      <c r="B7" s="10">
        <v>271082</v>
      </c>
      <c r="C7" s="10">
        <v>228035</v>
      </c>
      <c r="D7" s="10">
        <v>170149</v>
      </c>
      <c r="G7" s="22">
        <f t="shared" ref="G7:G14" si="0">+G6+0.1</f>
        <v>1.2000000000000002</v>
      </c>
      <c r="H7" s="1" t="s">
        <v>16</v>
      </c>
      <c r="I7">
        <f>(B45-B43)/B56</f>
        <v>0.72323721145740161</v>
      </c>
      <c r="J7">
        <f>(C45-C43)/C56</f>
        <v>0.90633039517523517</v>
      </c>
      <c r="K7">
        <f>(D45-D43)/D56</f>
        <v>0.86195355461486722</v>
      </c>
    </row>
    <row r="8" spans="1:11" x14ac:dyDescent="0.2">
      <c r="A8" s="11" t="s">
        <v>64</v>
      </c>
      <c r="B8" s="12">
        <v>513983</v>
      </c>
      <c r="C8" s="12">
        <v>469822</v>
      </c>
      <c r="D8" s="12">
        <v>386064</v>
      </c>
      <c r="G8" s="22">
        <f t="shared" si="0"/>
        <v>1.3000000000000003</v>
      </c>
      <c r="H8" s="1" t="s">
        <v>17</v>
      </c>
      <c r="I8">
        <f>B41/B56</f>
        <v>0.34678524772673158</v>
      </c>
      <c r="J8">
        <f>C41/C56</f>
        <v>0.25459350793583851</v>
      </c>
      <c r="K8">
        <f>D41/D56</f>
        <v>0.33328322190133325</v>
      </c>
    </row>
    <row r="9" spans="1:11" x14ac:dyDescent="0.2">
      <c r="A9" t="s">
        <v>65</v>
      </c>
      <c r="B9" s="10"/>
      <c r="C9" s="10"/>
      <c r="D9" s="10"/>
      <c r="G9" s="22">
        <f t="shared" si="0"/>
        <v>1.4000000000000004</v>
      </c>
      <c r="H9" s="1" t="s">
        <v>18</v>
      </c>
      <c r="I9" s="29">
        <f>(B45)/(B16/365)</f>
        <v>106.78687952803772</v>
      </c>
      <c r="J9">
        <f>(C45)/(C16/365)</f>
        <v>132.5488882845668</v>
      </c>
      <c r="K9">
        <f>(D45)/(D16/365)</f>
        <v>133.40367326146517</v>
      </c>
    </row>
    <row r="10" spans="1:11" ht="15" customHeight="1" x14ac:dyDescent="0.2">
      <c r="A10" s="1" t="s">
        <v>84</v>
      </c>
      <c r="B10" s="10">
        <v>288831</v>
      </c>
      <c r="C10" s="10">
        <v>272344</v>
      </c>
      <c r="D10" s="10">
        <v>233307</v>
      </c>
      <c r="G10" s="22">
        <f t="shared" si="0"/>
        <v>1.5000000000000004</v>
      </c>
      <c r="H10" s="1" t="s">
        <v>19</v>
      </c>
      <c r="I10">
        <f>(((B43+C43)/2)/C16)*365</f>
        <v>27.499505554644077</v>
      </c>
      <c r="J10">
        <f>(((C43+D43)/2)/C16)*365</f>
        <v>23.147655991891092</v>
      </c>
      <c r="K10">
        <f>(((D43+D43)/2)/D16)*365</f>
        <v>23.915231368661626</v>
      </c>
    </row>
    <row r="11" spans="1:11" ht="15" customHeight="1" x14ac:dyDescent="0.2">
      <c r="A11" s="1" t="s">
        <v>66</v>
      </c>
      <c r="B11" s="10">
        <v>84299</v>
      </c>
      <c r="C11" s="10">
        <v>75111</v>
      </c>
      <c r="D11" s="10">
        <v>58517</v>
      </c>
      <c r="G11" s="22">
        <f t="shared" si="0"/>
        <v>1.6000000000000005</v>
      </c>
      <c r="H11" s="1" t="s">
        <v>20</v>
      </c>
      <c r="I11" s="30">
        <f>((B53)/B16)*365</f>
        <v>57.907062493148771</v>
      </c>
      <c r="J11" s="30">
        <f>((C53)/C16)*365</f>
        <v>64.530422998001995</v>
      </c>
      <c r="K11" s="30">
        <f>((D53)/D16)*365</f>
        <v>72.90552503682899</v>
      </c>
    </row>
    <row r="12" spans="1:11" ht="15" customHeight="1" x14ac:dyDescent="0.2">
      <c r="A12" s="1" t="s">
        <v>67</v>
      </c>
      <c r="B12" s="10">
        <v>73213</v>
      </c>
      <c r="C12" s="10">
        <v>56052</v>
      </c>
      <c r="D12" s="10">
        <v>42740</v>
      </c>
      <c r="G12" s="22">
        <f t="shared" si="0"/>
        <v>1.7000000000000006</v>
      </c>
      <c r="H12" s="1" t="s">
        <v>21</v>
      </c>
      <c r="I12">
        <f>(B44/B8)*365</f>
        <v>30.081539661817608</v>
      </c>
      <c r="J12">
        <f>(C44/C8)*365</f>
        <v>25.552688039299991</v>
      </c>
      <c r="K12">
        <f>(D44/D8)*365</f>
        <v>23.202966347548593</v>
      </c>
    </row>
    <row r="13" spans="1:11" ht="15" customHeight="1" x14ac:dyDescent="0.2">
      <c r="A13" s="1" t="s">
        <v>68</v>
      </c>
      <c r="B13" s="10">
        <v>42238</v>
      </c>
      <c r="C13" s="10">
        <v>32551</v>
      </c>
      <c r="D13" s="10">
        <v>22008</v>
      </c>
      <c r="G13" s="22">
        <f t="shared" si="0"/>
        <v>1.8000000000000007</v>
      </c>
      <c r="H13" s="1" t="s">
        <v>22</v>
      </c>
      <c r="I13" s="30">
        <f>I10+I12-I11</f>
        <v>-0.32601727668708236</v>
      </c>
      <c r="J13" s="30">
        <f>J10+J12-J11</f>
        <v>-15.830078966810916</v>
      </c>
      <c r="K13" s="30">
        <f>K10+K12-K11</f>
        <v>-25.787327320618772</v>
      </c>
    </row>
    <row r="14" spans="1:11" ht="15" customHeight="1" x14ac:dyDescent="0.2">
      <c r="A14" s="1" t="s">
        <v>69</v>
      </c>
      <c r="B14" s="10">
        <v>11891</v>
      </c>
      <c r="C14" s="10">
        <v>8823</v>
      </c>
      <c r="D14" s="10">
        <v>6668</v>
      </c>
      <c r="G14" s="22">
        <f t="shared" si="0"/>
        <v>1.9000000000000008</v>
      </c>
      <c r="H14" s="1" t="s">
        <v>23</v>
      </c>
      <c r="I14" s="31">
        <f>(I15/B8)</f>
        <v>-1.6735962084349094E-2</v>
      </c>
      <c r="J14" s="31">
        <f>J15/C8</f>
        <v>4.1109186032156859E-2</v>
      </c>
      <c r="K14" s="31">
        <f>K15/D8</f>
        <v>1.6442869576028845E-2</v>
      </c>
    </row>
    <row r="15" spans="1:11" x14ac:dyDescent="0.2">
      <c r="A15" s="1" t="s">
        <v>70</v>
      </c>
      <c r="B15" s="10">
        <v>1263</v>
      </c>
      <c r="C15" s="10">
        <v>62</v>
      </c>
      <c r="D15" s="10">
        <v>-75</v>
      </c>
      <c r="G15" s="22"/>
      <c r="H15" s="19" t="s">
        <v>24</v>
      </c>
      <c r="I15" s="29">
        <f>B45-B56</f>
        <v>-8602</v>
      </c>
      <c r="J15" s="29">
        <f>C45-C56</f>
        <v>19314</v>
      </c>
      <c r="K15" s="29">
        <f>D45-D56</f>
        <v>6348</v>
      </c>
    </row>
    <row r="16" spans="1:11" x14ac:dyDescent="0.2">
      <c r="A16" s="11" t="s">
        <v>71</v>
      </c>
      <c r="B16" s="12">
        <v>501735</v>
      </c>
      <c r="C16" s="12">
        <v>444943</v>
      </c>
      <c r="D16" s="12">
        <v>363165</v>
      </c>
      <c r="G16" s="22"/>
    </row>
    <row r="17" spans="1:11" x14ac:dyDescent="0.2">
      <c r="A17" s="11" t="s">
        <v>72</v>
      </c>
      <c r="B17" s="12">
        <v>12248</v>
      </c>
      <c r="C17" s="12">
        <v>24879</v>
      </c>
      <c r="D17" s="12">
        <v>22899</v>
      </c>
      <c r="G17" s="22">
        <f>+G5+1</f>
        <v>2</v>
      </c>
      <c r="H17" s="23" t="s">
        <v>25</v>
      </c>
    </row>
    <row r="18" spans="1:11" x14ac:dyDescent="0.2">
      <c r="A18" s="1" t="s">
        <v>73</v>
      </c>
      <c r="B18" s="10">
        <v>989</v>
      </c>
      <c r="C18" s="10">
        <v>448</v>
      </c>
      <c r="D18" s="10">
        <v>555</v>
      </c>
      <c r="G18" s="22">
        <f>+G17+0.1</f>
        <v>2.1</v>
      </c>
      <c r="H18" s="1" t="s">
        <v>11</v>
      </c>
      <c r="I18" s="31">
        <f>(B8-B10)/B8</f>
        <v>0.43805339865326287</v>
      </c>
      <c r="J18" s="31">
        <f>(C8-C10)/C8</f>
        <v>0.42032514441639601</v>
      </c>
      <c r="K18" s="31">
        <f>(D8-D10)/D8</f>
        <v>0.3956779186870571</v>
      </c>
    </row>
    <row r="19" spans="1:11" x14ac:dyDescent="0.2">
      <c r="A19" s="1" t="s">
        <v>74</v>
      </c>
      <c r="B19" s="10">
        <v>-2367</v>
      </c>
      <c r="C19" s="10">
        <v>-1809</v>
      </c>
      <c r="D19" s="10">
        <v>-1647</v>
      </c>
      <c r="G19" s="22">
        <f>+G18+0.1</f>
        <v>2.2000000000000002</v>
      </c>
      <c r="H19" s="1" t="s">
        <v>26</v>
      </c>
      <c r="I19" s="31">
        <f>I20/B8</f>
        <v>0.10539064521589235</v>
      </c>
      <c r="J19" s="31">
        <f>J20/C8</f>
        <v>0.12624355607017126</v>
      </c>
      <c r="K19" s="31">
        <f>K20/D8</f>
        <v>0.12453634630527581</v>
      </c>
    </row>
    <row r="20" spans="1:11" x14ac:dyDescent="0.2">
      <c r="A20" s="1" t="s">
        <v>75</v>
      </c>
      <c r="B20" s="10">
        <v>-16806</v>
      </c>
      <c r="C20" s="10">
        <v>14633</v>
      </c>
      <c r="D20" s="10">
        <v>2371</v>
      </c>
      <c r="G20" s="22"/>
      <c r="H20" s="19" t="s">
        <v>27</v>
      </c>
      <c r="I20" s="29">
        <f>B17+B82</f>
        <v>54169</v>
      </c>
      <c r="J20" s="29">
        <f>C17+C82</f>
        <v>59312</v>
      </c>
      <c r="K20" s="29">
        <f>D17+D82</f>
        <v>48079</v>
      </c>
    </row>
    <row r="21" spans="1:11" x14ac:dyDescent="0.2">
      <c r="A21" s="11" t="s">
        <v>85</v>
      </c>
      <c r="B21" s="12">
        <v>-18184</v>
      </c>
      <c r="C21" s="12">
        <v>13272</v>
      </c>
      <c r="D21" s="12">
        <v>1279</v>
      </c>
      <c r="G21" s="22">
        <f>+G19+0.1</f>
        <v>2.3000000000000003</v>
      </c>
      <c r="H21" s="1" t="s">
        <v>28</v>
      </c>
      <c r="I21" s="31">
        <f>I22/B8</f>
        <v>2.3829581912242232E-2</v>
      </c>
      <c r="J21" s="31">
        <f>J22/C8</f>
        <v>5.2954097509269465E-2</v>
      </c>
      <c r="K21" s="31">
        <f>K22/D8</f>
        <v>5.9313999751336569E-2</v>
      </c>
    </row>
    <row r="22" spans="1:11" s="11" customFormat="1" x14ac:dyDescent="0.2">
      <c r="A22" s="11" t="s">
        <v>76</v>
      </c>
      <c r="B22" s="12">
        <v>-5936</v>
      </c>
      <c r="C22" s="12">
        <v>38151</v>
      </c>
      <c r="D22" s="12">
        <v>24178</v>
      </c>
      <c r="G22" s="22"/>
      <c r="H22" s="19" t="s">
        <v>29</v>
      </c>
      <c r="I22" s="29">
        <f>B17</f>
        <v>12248</v>
      </c>
      <c r="J22" s="29">
        <f>C17</f>
        <v>24879</v>
      </c>
      <c r="K22" s="29">
        <f>D17</f>
        <v>22899</v>
      </c>
    </row>
    <row r="23" spans="1:11" s="9" customFormat="1" x14ac:dyDescent="0.2">
      <c r="A23" s="9" t="s">
        <v>77</v>
      </c>
      <c r="B23" s="24">
        <v>3217</v>
      </c>
      <c r="C23" s="24">
        <v>-4791</v>
      </c>
      <c r="D23" s="24">
        <v>-2863</v>
      </c>
      <c r="G23" s="22">
        <f>+G21+0.1</f>
        <v>2.4000000000000004</v>
      </c>
      <c r="H23" s="1" t="s">
        <v>30</v>
      </c>
      <c r="I23" s="31">
        <f>B25/B8</f>
        <v>-5.2958950004183018E-3</v>
      </c>
      <c r="J23" s="31">
        <f>C25/C8</f>
        <v>7.1014128755145567E-2</v>
      </c>
      <c r="K23" s="31">
        <f>D25/D8</f>
        <v>5.5252496995316841E-2</v>
      </c>
    </row>
    <row r="24" spans="1:11" x14ac:dyDescent="0.2">
      <c r="A24" s="9" t="s">
        <v>78</v>
      </c>
      <c r="B24" s="10">
        <v>-3</v>
      </c>
      <c r="C24" s="10">
        <v>4</v>
      </c>
      <c r="D24" s="10">
        <v>16</v>
      </c>
      <c r="G24" s="22"/>
    </row>
    <row r="25" spans="1:11" x14ac:dyDescent="0.2">
      <c r="A25" s="11" t="s">
        <v>79</v>
      </c>
      <c r="B25" s="12">
        <v>-2722</v>
      </c>
      <c r="C25" s="12">
        <v>33364</v>
      </c>
      <c r="D25" s="12">
        <v>21331</v>
      </c>
      <c r="G25" s="22">
        <f>+G17+1</f>
        <v>3</v>
      </c>
      <c r="H25" s="9" t="s">
        <v>31</v>
      </c>
    </row>
    <row r="26" spans="1:11" x14ac:dyDescent="0.2">
      <c r="A26" s="9" t="s">
        <v>80</v>
      </c>
      <c r="B26" s="25">
        <v>-0.27</v>
      </c>
      <c r="C26" s="25">
        <v>3.3</v>
      </c>
      <c r="D26" s="25">
        <v>2.13</v>
      </c>
      <c r="G26" s="22">
        <f t="shared" ref="G26:G31" si="1">+G25+0.1</f>
        <v>3.1</v>
      </c>
      <c r="H26" s="1" t="s">
        <v>32</v>
      </c>
      <c r="I26">
        <f>B58/B72</f>
        <v>0.45979608745369516</v>
      </c>
      <c r="J26">
        <f>C58/C72</f>
        <v>0.35259141379435061</v>
      </c>
      <c r="K26">
        <f>D58/D72</f>
        <v>0.34062781037214679</v>
      </c>
    </row>
    <row r="27" spans="1:11" ht="16" thickBot="1" x14ac:dyDescent="0.25">
      <c r="A27" s="13" t="s">
        <v>86</v>
      </c>
      <c r="B27" s="26">
        <v>-0.27</v>
      </c>
      <c r="C27" s="26">
        <v>3.24</v>
      </c>
      <c r="D27" s="26">
        <v>2.09</v>
      </c>
      <c r="G27" s="22">
        <f t="shared" si="1"/>
        <v>3.2</v>
      </c>
      <c r="H27" s="1" t="s">
        <v>33</v>
      </c>
      <c r="I27">
        <f>B58/B51</f>
        <v>0.14513427351812827</v>
      </c>
      <c r="J27">
        <f>C58/C51</f>
        <v>0.11590563763081116</v>
      </c>
      <c r="K27">
        <f>D58/D51</f>
        <v>9.9055091144009094E-2</v>
      </c>
    </row>
    <row r="28" spans="1:11" ht="16" thickTop="1" x14ac:dyDescent="0.2">
      <c r="A28" s="9" t="s">
        <v>87</v>
      </c>
      <c r="G28" s="22">
        <f t="shared" si="1"/>
        <v>3.3000000000000003</v>
      </c>
      <c r="H28" s="1" t="s">
        <v>34</v>
      </c>
      <c r="I28">
        <f>B58/(B58+B67+B72)</f>
        <v>0.31481333889667651</v>
      </c>
      <c r="J28">
        <f>C58/(C58+C67+C72)</f>
        <v>0.26053074641225044</v>
      </c>
      <c r="K28">
        <f>D58/(D58+D67+D72)</f>
        <v>0.25407067278897982</v>
      </c>
    </row>
    <row r="29" spans="1:11" x14ac:dyDescent="0.2">
      <c r="A29" s="1" t="s">
        <v>88</v>
      </c>
      <c r="B29" s="15">
        <v>10189</v>
      </c>
      <c r="C29" s="15">
        <v>10117</v>
      </c>
      <c r="D29" s="15">
        <v>10005</v>
      </c>
      <c r="G29" s="22">
        <f t="shared" si="1"/>
        <v>3.4000000000000004</v>
      </c>
      <c r="H29" s="1" t="s">
        <v>35</v>
      </c>
      <c r="I29">
        <f>I22/B113</f>
        <v>7.8462524023062139</v>
      </c>
      <c r="J29">
        <f>J22/C113</f>
        <v>22.65846994535519</v>
      </c>
      <c r="K29">
        <f>K22/D113</f>
        <v>24.998908296943231</v>
      </c>
    </row>
    <row r="30" spans="1:11" x14ac:dyDescent="0.2">
      <c r="A30" s="1" t="s">
        <v>89</v>
      </c>
      <c r="B30" s="15">
        <v>10189</v>
      </c>
      <c r="C30" s="15">
        <v>10296</v>
      </c>
      <c r="D30" s="15">
        <v>10198</v>
      </c>
      <c r="G30" s="22">
        <f t="shared" si="1"/>
        <v>3.5000000000000004</v>
      </c>
      <c r="H30" s="1" t="s">
        <v>36</v>
      </c>
      <c r="I30">
        <f>B22/(B105+B113)</f>
        <v>-19.590759075907592</v>
      </c>
      <c r="J30">
        <f>C22/(C105+C113)</f>
        <v>-77.542682926829272</v>
      </c>
      <c r="K30" s="30">
        <f>D22/(D105/D113)</f>
        <v>-14260.816484224082</v>
      </c>
    </row>
    <row r="31" spans="1:11" x14ac:dyDescent="0.2">
      <c r="G31" s="22">
        <f t="shared" si="1"/>
        <v>3.6000000000000005</v>
      </c>
      <c r="H31" s="1" t="s">
        <v>37</v>
      </c>
    </row>
    <row r="32" spans="1:11" s="9" customFormat="1" x14ac:dyDescent="0.2">
      <c r="A32" s="18" t="s">
        <v>153</v>
      </c>
      <c r="B32" s="27">
        <v>22137</v>
      </c>
      <c r="C32" s="27">
        <v>32168</v>
      </c>
      <c r="D32" s="27">
        <v>-5833</v>
      </c>
      <c r="G32" s="22"/>
      <c r="H32" s="19" t="s">
        <v>38</v>
      </c>
      <c r="I32" s="30">
        <f>B92+B113+B94</f>
        <v>-15332</v>
      </c>
      <c r="J32"/>
      <c r="K32"/>
    </row>
    <row r="33" spans="1:17" x14ac:dyDescent="0.2">
      <c r="A33" s="1"/>
      <c r="B33" s="16"/>
      <c r="C33" s="16"/>
      <c r="D33" s="16"/>
      <c r="G33" s="22"/>
    </row>
    <row r="34" spans="1:17" x14ac:dyDescent="0.2">
      <c r="G34" s="22">
        <f>+G25+1</f>
        <v>4</v>
      </c>
      <c r="H34" s="23" t="s">
        <v>39</v>
      </c>
    </row>
    <row r="35" spans="1:17" x14ac:dyDescent="0.2">
      <c r="G35" s="22">
        <f>+G34+0.1</f>
        <v>4.0999999999999996</v>
      </c>
      <c r="H35" s="1" t="s">
        <v>40</v>
      </c>
      <c r="I35">
        <f>(B8)/((B51+C51)/2)</f>
        <v>1.1638791518346421</v>
      </c>
      <c r="J35">
        <f>(C8)/((C51+D51)/2)</f>
        <v>1.2668036411484285</v>
      </c>
      <c r="K35">
        <f>(D8)/((D51+E51)/2)</f>
        <v>1.4130073950988484</v>
      </c>
    </row>
    <row r="36" spans="1:17" x14ac:dyDescent="0.2">
      <c r="A36" s="34" t="s">
        <v>12</v>
      </c>
      <c r="B36" s="34"/>
      <c r="C36" s="34"/>
      <c r="D36" s="34"/>
      <c r="G36" s="22">
        <f>+G35+0.1</f>
        <v>4.1999999999999993</v>
      </c>
      <c r="H36" s="1" t="s">
        <v>41</v>
      </c>
      <c r="I36">
        <f>(B8)/((B46+C46)/2)</f>
        <v>2.9624721898811512</v>
      </c>
      <c r="J36">
        <f>(C8)/((C46+D46)/2)</f>
        <v>3.4369465425483274</v>
      </c>
      <c r="K36">
        <f>(D8)/((D46+E46)/2)</f>
        <v>4.1552693750369984</v>
      </c>
    </row>
    <row r="37" spans="1:17" x14ac:dyDescent="0.2">
      <c r="B37" s="33" t="s">
        <v>58</v>
      </c>
      <c r="C37" s="33"/>
      <c r="D37" s="33"/>
      <c r="G37" s="22">
        <f>+G36+0.1</f>
        <v>4.2999999999999989</v>
      </c>
      <c r="H37" s="1" t="s">
        <v>42</v>
      </c>
      <c r="I37">
        <f>(B16)/((B43+C43)/2)</f>
        <v>14.967111641434856</v>
      </c>
      <c r="J37">
        <f>(C16)/((C43+D43)/2)</f>
        <v>15.768335252945867</v>
      </c>
      <c r="K37">
        <f>(D16)/((D43+E43)/2)</f>
        <v>16.398672446491467</v>
      </c>
    </row>
    <row r="38" spans="1:17" x14ac:dyDescent="0.2">
      <c r="B38" s="9">
        <v>2022</v>
      </c>
      <c r="C38" s="9">
        <v>2021</v>
      </c>
      <c r="D38" s="9">
        <v>2020</v>
      </c>
      <c r="G38" s="22">
        <f>+G37+0.1</f>
        <v>4.3999999999999986</v>
      </c>
      <c r="H38" s="1" t="s">
        <v>43</v>
      </c>
      <c r="I38">
        <f>(B25)/((B51+C51)/2)</f>
        <v>-6.1637817812921752E-3</v>
      </c>
      <c r="J38">
        <f>(C25)/((C51+D51)/2)</f>
        <v>8.9960956880001719E-2</v>
      </c>
      <c r="K38">
        <f>(D25)/((D51+E51)/2)</f>
        <v>7.8072186852059591E-2</v>
      </c>
    </row>
    <row r="39" spans="1:17" x14ac:dyDescent="0.2">
      <c r="G39" s="22"/>
      <c r="O39" t="s">
        <v>164</v>
      </c>
    </row>
    <row r="40" spans="1:17" x14ac:dyDescent="0.2">
      <c r="A40" t="s">
        <v>91</v>
      </c>
      <c r="G40" s="22">
        <f>+G34+1</f>
        <v>5</v>
      </c>
      <c r="H40" s="23" t="s">
        <v>44</v>
      </c>
      <c r="O40" s="9">
        <v>2022</v>
      </c>
      <c r="P40" s="9">
        <v>2021</v>
      </c>
      <c r="Q40" s="9">
        <v>2020</v>
      </c>
    </row>
    <row r="41" spans="1:17" x14ac:dyDescent="0.2">
      <c r="A41" s="1" t="s">
        <v>90</v>
      </c>
      <c r="B41" s="10">
        <v>53888</v>
      </c>
      <c r="C41" s="10">
        <v>36220</v>
      </c>
      <c r="D41" s="10">
        <v>42122</v>
      </c>
      <c r="G41" s="22">
        <f>+G40+0.1</f>
        <v>5.0999999999999996</v>
      </c>
      <c r="H41" s="1" t="s">
        <v>45</v>
      </c>
      <c r="I41">
        <f>O41/I42</f>
        <v>-314.42909625275536</v>
      </c>
      <c r="J41" s="30">
        <f>P41/J42</f>
        <v>50.554676897254531</v>
      </c>
      <c r="K41" s="30">
        <f>Q41/K42</f>
        <v>76.382459800290647</v>
      </c>
      <c r="O41">
        <v>84</v>
      </c>
      <c r="P41">
        <v>166.72</v>
      </c>
      <c r="Q41">
        <v>162.85</v>
      </c>
    </row>
    <row r="42" spans="1:17" x14ac:dyDescent="0.2">
      <c r="A42" s="1" t="s">
        <v>92</v>
      </c>
      <c r="B42" s="10">
        <v>16138</v>
      </c>
      <c r="C42" s="10">
        <v>59829</v>
      </c>
      <c r="D42" s="10">
        <v>42274</v>
      </c>
      <c r="G42" s="22">
        <f>+G41+0.1</f>
        <v>5.1999999999999993</v>
      </c>
      <c r="H42" s="19" t="s">
        <v>46</v>
      </c>
      <c r="I42" s="30">
        <f>B25/B29</f>
        <v>-0.2671508489547551</v>
      </c>
      <c r="J42" s="30">
        <f>C25/C29</f>
        <v>3.2978155579717305</v>
      </c>
      <c r="K42" s="30">
        <f>D25/D29</f>
        <v>2.1320339830084958</v>
      </c>
    </row>
    <row r="43" spans="1:17" x14ac:dyDescent="0.2">
      <c r="A43" s="1" t="s">
        <v>93</v>
      </c>
      <c r="B43" s="10">
        <v>34405</v>
      </c>
      <c r="C43" s="10">
        <v>32640</v>
      </c>
      <c r="D43" s="10">
        <v>23795</v>
      </c>
      <c r="E43" s="10">
        <v>20497</v>
      </c>
      <c r="G43" s="22">
        <f>+G42+0.1</f>
        <v>5.2999999999999989</v>
      </c>
      <c r="H43" s="1" t="s">
        <v>47</v>
      </c>
      <c r="I43" s="30">
        <f>O41/I44</f>
        <v>5.8604383640434667</v>
      </c>
      <c r="J43" s="30">
        <f>P41/J44</f>
        <v>12.200848059604326</v>
      </c>
      <c r="K43" s="30">
        <f>Q41/K44</f>
        <v>17.443730996531198</v>
      </c>
    </row>
    <row r="44" spans="1:17" x14ac:dyDescent="0.2">
      <c r="A44" s="1" t="s">
        <v>94</v>
      </c>
      <c r="B44" s="10">
        <v>42360</v>
      </c>
      <c r="C44" s="10">
        <v>32891</v>
      </c>
      <c r="D44" s="10">
        <v>24542</v>
      </c>
      <c r="G44" s="22">
        <f>+G43+0.1</f>
        <v>5.3999999999999986</v>
      </c>
      <c r="H44" s="19" t="s">
        <v>48</v>
      </c>
      <c r="I44" s="30">
        <f>B72/B29</f>
        <v>14.333398763372264</v>
      </c>
      <c r="J44" s="30">
        <f>C72/C29</f>
        <v>13.66462390036572</v>
      </c>
      <c r="K44" s="30">
        <f>D72/D29</f>
        <v>9.3357321339330337</v>
      </c>
    </row>
    <row r="45" spans="1:17" x14ac:dyDescent="0.2">
      <c r="A45" s="11" t="s">
        <v>95</v>
      </c>
      <c r="B45" s="12">
        <v>146791</v>
      </c>
      <c r="C45" s="12">
        <v>161580</v>
      </c>
      <c r="D45" s="12">
        <v>132733</v>
      </c>
      <c r="E45" s="32">
        <v>96334</v>
      </c>
      <c r="G45" s="22">
        <f>+G44+0.1</f>
        <v>5.4999999999999982</v>
      </c>
      <c r="H45" s="1" t="s">
        <v>49</v>
      </c>
      <c r="I45" t="s">
        <v>165</v>
      </c>
      <c r="J45" t="s">
        <v>165</v>
      </c>
      <c r="K45" t="s">
        <v>165</v>
      </c>
    </row>
    <row r="46" spans="1:17" x14ac:dyDescent="0.2">
      <c r="A46" s="1" t="s">
        <v>96</v>
      </c>
      <c r="B46" s="10">
        <v>186715</v>
      </c>
      <c r="C46" s="10">
        <v>160281</v>
      </c>
      <c r="D46" s="10">
        <v>113114</v>
      </c>
      <c r="E46" s="10">
        <v>72705</v>
      </c>
      <c r="G46" s="22"/>
      <c r="H46" s="19" t="s">
        <v>50</v>
      </c>
      <c r="I46" t="s">
        <v>165</v>
      </c>
      <c r="J46" t="s">
        <v>165</v>
      </c>
      <c r="K46" t="s">
        <v>165</v>
      </c>
    </row>
    <row r="47" spans="1:17" x14ac:dyDescent="0.2">
      <c r="A47" s="1" t="s">
        <v>97</v>
      </c>
      <c r="B47" s="10">
        <v>66123</v>
      </c>
      <c r="C47" s="10">
        <v>56082</v>
      </c>
      <c r="D47" s="10">
        <v>37553</v>
      </c>
      <c r="G47" s="22">
        <f>+G45+0.1</f>
        <v>5.5999999999999979</v>
      </c>
      <c r="H47" s="1" t="s">
        <v>51</v>
      </c>
      <c r="I47" t="s">
        <v>165</v>
      </c>
      <c r="J47" t="s">
        <v>165</v>
      </c>
      <c r="K47" t="s">
        <v>165</v>
      </c>
    </row>
    <row r="48" spans="1:17" x14ac:dyDescent="0.2">
      <c r="A48" s="1" t="s">
        <v>98</v>
      </c>
      <c r="B48" s="10">
        <v>20288</v>
      </c>
      <c r="C48" s="10">
        <v>15371</v>
      </c>
      <c r="D48" s="10">
        <v>15017</v>
      </c>
      <c r="G48" s="22">
        <f>+G46+0.1</f>
        <v>0.1</v>
      </c>
      <c r="H48" s="1" t="s">
        <v>52</v>
      </c>
      <c r="I48" s="31">
        <f>(B25/B72)</f>
        <v>-1.8638346240490815E-2</v>
      </c>
      <c r="J48" s="31">
        <f>C25/C72</f>
        <v>0.2413396506202756</v>
      </c>
      <c r="K48" s="31">
        <f>D25/D72</f>
        <v>0.22837351719412444</v>
      </c>
    </row>
    <row r="49" spans="1:11" x14ac:dyDescent="0.2">
      <c r="A49" s="1" t="s">
        <v>99</v>
      </c>
      <c r="B49" s="10">
        <v>42758</v>
      </c>
      <c r="C49" s="10">
        <v>27235</v>
      </c>
      <c r="D49" s="10">
        <v>22778</v>
      </c>
      <c r="G49" s="22">
        <f>+G47+0.1</f>
        <v>5.6999999999999975</v>
      </c>
      <c r="H49" s="1" t="s">
        <v>53</v>
      </c>
      <c r="I49" s="31">
        <f>I22/(B58+B72)</f>
        <v>5.745029151989043E-2</v>
      </c>
      <c r="J49" s="31">
        <f>J22/(C58+C72)</f>
        <v>0.13305060725497223</v>
      </c>
      <c r="K49" s="31">
        <f>K22/(D58+D72)</f>
        <v>0.18287014853857211</v>
      </c>
    </row>
    <row r="50" spans="1:11" x14ac:dyDescent="0.2">
      <c r="A50" s="11" t="s">
        <v>100</v>
      </c>
      <c r="B50" s="12">
        <f>B46+B47+B48+B49</f>
        <v>315884</v>
      </c>
      <c r="C50" s="12">
        <f>C46+C47+C48+C49</f>
        <v>258969</v>
      </c>
      <c r="D50" s="12">
        <f>D46+D47+D48+D49</f>
        <v>188462</v>
      </c>
      <c r="E50" s="29">
        <f>E51-E45</f>
        <v>128914</v>
      </c>
      <c r="G50" s="22">
        <f>+G48+0.1</f>
        <v>0.2</v>
      </c>
      <c r="H50" s="1" t="s">
        <v>43</v>
      </c>
      <c r="I50" s="31">
        <f>B25/B51</f>
        <v>-5.8831793375479545E-3</v>
      </c>
      <c r="J50" s="31">
        <f>C25/C51</f>
        <v>7.9334393851846041E-2</v>
      </c>
      <c r="K50" s="31">
        <f>D25/D51</f>
        <v>6.6411370040006856E-2</v>
      </c>
    </row>
    <row r="51" spans="1:11" ht="16" thickBot="1" x14ac:dyDescent="0.25">
      <c r="A51" s="13" t="s">
        <v>101</v>
      </c>
      <c r="B51" s="14">
        <v>462675</v>
      </c>
      <c r="C51" s="14">
        <v>420549</v>
      </c>
      <c r="D51" s="14">
        <v>321195</v>
      </c>
      <c r="E51" s="32">
        <v>225248</v>
      </c>
      <c r="G51" s="22">
        <f>+G49+0.1</f>
        <v>5.7999999999999972</v>
      </c>
      <c r="H51" s="1" t="s">
        <v>54</v>
      </c>
      <c r="I51" s="30">
        <f>I52/I20</f>
        <v>15.80010707231073</v>
      </c>
      <c r="J51" s="30">
        <f>J52/J20</f>
        <v>28.941008902077151</v>
      </c>
      <c r="K51" s="30">
        <f>K52/K20</f>
        <v>34.541989226065432</v>
      </c>
    </row>
    <row r="52" spans="1:11" ht="16" thickTop="1" x14ac:dyDescent="0.2">
      <c r="A52" s="1" t="s">
        <v>102</v>
      </c>
      <c r="G52" s="22"/>
      <c r="H52" s="19" t="s">
        <v>55</v>
      </c>
      <c r="I52">
        <f>O41*B30</f>
        <v>855876</v>
      </c>
      <c r="J52">
        <f>P41*C30</f>
        <v>1716549.1199999999</v>
      </c>
      <c r="K52">
        <f>Q41*D30</f>
        <v>1660744.3</v>
      </c>
    </row>
    <row r="53" spans="1:11" x14ac:dyDescent="0.2">
      <c r="A53" s="1" t="s">
        <v>103</v>
      </c>
      <c r="B53">
        <v>79600</v>
      </c>
      <c r="C53">
        <v>78664</v>
      </c>
      <c r="D53">
        <v>72539</v>
      </c>
    </row>
    <row r="54" spans="1:11" x14ac:dyDescent="0.2">
      <c r="A54" s="1" t="s">
        <v>104</v>
      </c>
      <c r="B54" s="10">
        <v>62566</v>
      </c>
      <c r="C54" s="10">
        <v>51775</v>
      </c>
      <c r="D54" s="10">
        <v>44138</v>
      </c>
    </row>
    <row r="55" spans="1:11" x14ac:dyDescent="0.2">
      <c r="A55" s="1" t="s">
        <v>105</v>
      </c>
      <c r="B55" s="10">
        <v>13227</v>
      </c>
      <c r="C55" s="10">
        <v>11827</v>
      </c>
      <c r="D55" s="10">
        <v>9708</v>
      </c>
    </row>
    <row r="56" spans="1:11" x14ac:dyDescent="0.2">
      <c r="A56" s="11" t="s">
        <v>106</v>
      </c>
      <c r="B56" s="12">
        <v>155393</v>
      </c>
      <c r="C56" s="12">
        <v>142266</v>
      </c>
      <c r="D56" s="12">
        <v>126385</v>
      </c>
    </row>
    <row r="57" spans="1:11" x14ac:dyDescent="0.2">
      <c r="A57" s="1" t="s">
        <v>107</v>
      </c>
      <c r="B57" s="10">
        <v>72968</v>
      </c>
      <c r="C57" s="10">
        <v>67651</v>
      </c>
      <c r="D57" s="10">
        <v>52573</v>
      </c>
      <c r="I57" s="30">
        <f>B8/J59</f>
        <v>1.1638791518346421</v>
      </c>
    </row>
    <row r="58" spans="1:11" x14ac:dyDescent="0.2">
      <c r="A58" s="1" t="s">
        <v>108</v>
      </c>
      <c r="B58" s="10">
        <v>67150</v>
      </c>
      <c r="C58" s="10">
        <v>48744</v>
      </c>
      <c r="D58" s="10">
        <v>31816</v>
      </c>
    </row>
    <row r="59" spans="1:11" x14ac:dyDescent="0.2">
      <c r="A59" s="1" t="s">
        <v>109</v>
      </c>
      <c r="B59" s="10">
        <v>21121</v>
      </c>
      <c r="C59" s="10">
        <v>23643</v>
      </c>
      <c r="D59" s="10">
        <v>17017</v>
      </c>
      <c r="J59">
        <v>441612</v>
      </c>
    </row>
    <row r="60" spans="1:11" x14ac:dyDescent="0.2">
      <c r="A60" s="18" t="s">
        <v>110</v>
      </c>
      <c r="B60" s="17">
        <f>B57+B58+B59</f>
        <v>161239</v>
      </c>
      <c r="C60" s="17">
        <f>C57+C58+C59</f>
        <v>140038</v>
      </c>
      <c r="D60" s="17">
        <f>D57+D58+D59</f>
        <v>101406</v>
      </c>
    </row>
    <row r="61" spans="1:11" x14ac:dyDescent="0.2">
      <c r="A61" s="11" t="s">
        <v>111</v>
      </c>
      <c r="B61" s="12">
        <f>B56+B60</f>
        <v>316632</v>
      </c>
      <c r="C61" s="12">
        <f>C56+C60</f>
        <v>282304</v>
      </c>
      <c r="D61" s="12">
        <f>D56+D60</f>
        <v>227791</v>
      </c>
    </row>
    <row r="62" spans="1:11" x14ac:dyDescent="0.2">
      <c r="A62" s="1" t="s">
        <v>113</v>
      </c>
      <c r="B62" s="10"/>
      <c r="C62" s="10"/>
      <c r="D62" s="10"/>
    </row>
    <row r="63" spans="1:11" x14ac:dyDescent="0.2">
      <c r="A63" s="1" t="s">
        <v>114</v>
      </c>
      <c r="B63" s="10"/>
      <c r="C63" s="10"/>
      <c r="D63" s="10"/>
    </row>
    <row r="64" spans="1:11" x14ac:dyDescent="0.2">
      <c r="A64" s="1" t="s">
        <v>155</v>
      </c>
      <c r="B64" s="10"/>
      <c r="C64" s="10"/>
      <c r="D64" s="10"/>
    </row>
    <row r="65" spans="1:4" ht="19" customHeight="1" x14ac:dyDescent="0.2">
      <c r="A65" s="28" t="s">
        <v>158</v>
      </c>
      <c r="B65" s="10"/>
      <c r="C65" s="10"/>
      <c r="D65" s="10"/>
    </row>
    <row r="66" spans="1:4" x14ac:dyDescent="0.2">
      <c r="A66" s="1" t="s">
        <v>157</v>
      </c>
      <c r="B66" s="10"/>
      <c r="C66" s="10"/>
      <c r="D66" s="10"/>
    </row>
    <row r="67" spans="1:4" x14ac:dyDescent="0.2">
      <c r="A67" s="1" t="s">
        <v>156</v>
      </c>
      <c r="B67" s="10">
        <v>108</v>
      </c>
      <c r="C67" s="10">
        <v>106</v>
      </c>
      <c r="D67" s="10">
        <v>5</v>
      </c>
    </row>
    <row r="68" spans="1:4" x14ac:dyDescent="0.2">
      <c r="A68" s="1" t="s">
        <v>115</v>
      </c>
      <c r="B68" s="10">
        <v>-7837</v>
      </c>
      <c r="C68" s="10">
        <v>-1837</v>
      </c>
      <c r="D68" s="10">
        <v>-1837</v>
      </c>
    </row>
    <row r="69" spans="1:4" x14ac:dyDescent="0.2">
      <c r="A69" s="1" t="s">
        <v>116</v>
      </c>
      <c r="B69" s="10">
        <v>75066</v>
      </c>
      <c r="C69" s="10">
        <v>55437</v>
      </c>
      <c r="D69" s="10">
        <v>42865</v>
      </c>
    </row>
    <row r="70" spans="1:4" x14ac:dyDescent="0.2">
      <c r="A70" s="1" t="s">
        <v>117</v>
      </c>
      <c r="B70" s="10">
        <v>-4487</v>
      </c>
      <c r="C70" s="10">
        <v>-1376</v>
      </c>
      <c r="D70" s="10">
        <v>-180</v>
      </c>
    </row>
    <row r="71" spans="1:4" x14ac:dyDescent="0.2">
      <c r="A71" s="1" t="s">
        <v>118</v>
      </c>
      <c r="B71" s="10">
        <v>83193</v>
      </c>
      <c r="C71" s="10">
        <v>85915</v>
      </c>
      <c r="D71" s="10">
        <v>52551</v>
      </c>
    </row>
    <row r="72" spans="1:4" x14ac:dyDescent="0.2">
      <c r="A72" s="9" t="s">
        <v>119</v>
      </c>
      <c r="B72" s="10">
        <v>146043</v>
      </c>
      <c r="C72" s="10">
        <v>138245</v>
      </c>
      <c r="D72" s="10">
        <v>93404</v>
      </c>
    </row>
    <row r="73" spans="1:4" ht="16" thickBot="1" x14ac:dyDescent="0.25">
      <c r="A73" s="13" t="s">
        <v>112</v>
      </c>
      <c r="B73" s="14">
        <v>462675</v>
      </c>
      <c r="C73" s="14">
        <v>420529</v>
      </c>
      <c r="D73" s="14">
        <v>321195</v>
      </c>
    </row>
    <row r="74" spans="1:4" ht="16" thickTop="1" x14ac:dyDescent="0.2"/>
    <row r="75" spans="1:4" x14ac:dyDescent="0.2">
      <c r="A75" s="34" t="s">
        <v>13</v>
      </c>
      <c r="B75" s="34"/>
      <c r="C75" s="34"/>
      <c r="D75" s="34"/>
    </row>
    <row r="76" spans="1:4" x14ac:dyDescent="0.2">
      <c r="B76" s="33" t="s">
        <v>57</v>
      </c>
      <c r="C76" s="33"/>
      <c r="D76" s="33"/>
    </row>
    <row r="77" spans="1:4" x14ac:dyDescent="0.2">
      <c r="B77" s="9">
        <v>2022</v>
      </c>
      <c r="C77" s="9">
        <v>2021</v>
      </c>
      <c r="D77" s="9">
        <v>2020</v>
      </c>
    </row>
    <row r="78" spans="1:4" x14ac:dyDescent="0.2">
      <c r="A78" t="s">
        <v>120</v>
      </c>
      <c r="B78">
        <v>36477</v>
      </c>
      <c r="C78">
        <v>42377</v>
      </c>
      <c r="D78">
        <v>36410</v>
      </c>
    </row>
    <row r="79" spans="1:4" x14ac:dyDescent="0.2">
      <c r="A79" s="9" t="s">
        <v>121</v>
      </c>
      <c r="B79" s="17"/>
      <c r="C79" s="17"/>
      <c r="D79" s="17"/>
    </row>
    <row r="80" spans="1:4" ht="15" customHeight="1" x14ac:dyDescent="0.2">
      <c r="A80" t="s">
        <v>79</v>
      </c>
      <c r="B80" s="10">
        <v>-2722</v>
      </c>
      <c r="C80" s="10">
        <v>33364</v>
      </c>
      <c r="D80" s="10">
        <v>21331</v>
      </c>
    </row>
    <row r="81" spans="1:4" x14ac:dyDescent="0.2">
      <c r="A81" s="1" t="s">
        <v>122</v>
      </c>
      <c r="B81" s="17"/>
      <c r="C81" s="17"/>
      <c r="D81" s="17"/>
    </row>
    <row r="82" spans="1:4" x14ac:dyDescent="0.2">
      <c r="A82" s="1" t="s">
        <v>123</v>
      </c>
      <c r="B82" s="10">
        <v>41921</v>
      </c>
      <c r="C82" s="10">
        <v>34433</v>
      </c>
      <c r="D82" s="10">
        <v>25180</v>
      </c>
    </row>
    <row r="83" spans="1:4" x14ac:dyDescent="0.2">
      <c r="A83" s="19" t="s">
        <v>124</v>
      </c>
      <c r="B83" s="10">
        <v>19621</v>
      </c>
      <c r="C83" s="10">
        <v>12757</v>
      </c>
      <c r="D83" s="10">
        <v>9208</v>
      </c>
    </row>
    <row r="84" spans="1:4" x14ac:dyDescent="0.2">
      <c r="A84" s="19" t="s">
        <v>125</v>
      </c>
      <c r="B84" s="10">
        <v>16966</v>
      </c>
      <c r="C84" s="10">
        <v>-14306</v>
      </c>
      <c r="D84" s="10">
        <v>-2582</v>
      </c>
    </row>
    <row r="85" spans="1:4" x14ac:dyDescent="0.2">
      <c r="A85" s="19" t="s">
        <v>126</v>
      </c>
      <c r="B85" s="10">
        <v>-8148</v>
      </c>
      <c r="C85" s="10">
        <v>-310</v>
      </c>
      <c r="D85" s="10">
        <v>-554</v>
      </c>
    </row>
    <row r="86" spans="1:4" x14ac:dyDescent="0.2">
      <c r="A86" s="19" t="s">
        <v>127</v>
      </c>
      <c r="B86" s="10"/>
      <c r="C86" s="10"/>
      <c r="D86" s="10"/>
    </row>
    <row r="87" spans="1:4" x14ac:dyDescent="0.2">
      <c r="A87" s="1" t="s">
        <v>93</v>
      </c>
      <c r="B87" s="10">
        <v>-2592</v>
      </c>
      <c r="C87" s="10">
        <v>-9487</v>
      </c>
      <c r="D87" s="10">
        <v>-2849</v>
      </c>
    </row>
    <row r="88" spans="1:4" x14ac:dyDescent="0.2">
      <c r="A88" s="1" t="s">
        <v>94</v>
      </c>
      <c r="B88" s="10">
        <v>-21897</v>
      </c>
      <c r="C88" s="10">
        <v>-18163</v>
      </c>
      <c r="D88" s="10">
        <v>-8169</v>
      </c>
    </row>
    <row r="89" spans="1:4" x14ac:dyDescent="0.2">
      <c r="A89" s="1" t="s">
        <v>154</v>
      </c>
      <c r="B89" s="10">
        <v>2945</v>
      </c>
      <c r="C89" s="10">
        <v>3602</v>
      </c>
      <c r="D89" s="10">
        <v>17480</v>
      </c>
    </row>
    <row r="90" spans="1:4" x14ac:dyDescent="0.2">
      <c r="A90" s="1" t="s">
        <v>104</v>
      </c>
      <c r="B90" s="10">
        <v>-1558</v>
      </c>
      <c r="C90" s="10">
        <v>2123</v>
      </c>
      <c r="D90" s="10">
        <v>5754</v>
      </c>
    </row>
    <row r="91" spans="1:4" x14ac:dyDescent="0.2">
      <c r="A91" s="1" t="s">
        <v>128</v>
      </c>
      <c r="B91" s="10">
        <v>2216</v>
      </c>
      <c r="C91" s="10">
        <v>2314</v>
      </c>
      <c r="D91" s="10">
        <v>1265</v>
      </c>
    </row>
    <row r="92" spans="1:4" x14ac:dyDescent="0.2">
      <c r="A92" s="11" t="s">
        <v>136</v>
      </c>
      <c r="B92" s="12">
        <v>46752</v>
      </c>
      <c r="C92" s="12">
        <v>46327</v>
      </c>
      <c r="D92" s="12">
        <v>66064</v>
      </c>
    </row>
    <row r="93" spans="1:4" x14ac:dyDescent="0.2">
      <c r="A93" s="9" t="s">
        <v>130</v>
      </c>
      <c r="B93" s="10"/>
      <c r="C93" s="10"/>
      <c r="D93" s="10"/>
    </row>
    <row r="94" spans="1:4" x14ac:dyDescent="0.2">
      <c r="A94" s="1" t="s">
        <v>131</v>
      </c>
      <c r="B94" s="10">
        <v>-63645</v>
      </c>
      <c r="C94" s="10">
        <v>-61053</v>
      </c>
      <c r="D94" s="10">
        <v>-40140</v>
      </c>
    </row>
    <row r="95" spans="1:4" x14ac:dyDescent="0.2">
      <c r="A95" s="1" t="s">
        <v>132</v>
      </c>
      <c r="B95" s="10">
        <v>5324</v>
      </c>
      <c r="C95" s="10">
        <v>5657</v>
      </c>
      <c r="D95" s="10">
        <v>5096</v>
      </c>
    </row>
    <row r="96" spans="1:4" x14ac:dyDescent="0.2">
      <c r="A96" s="1" t="s">
        <v>133</v>
      </c>
      <c r="B96" s="10">
        <v>-8316</v>
      </c>
      <c r="C96" s="10">
        <v>-1985</v>
      </c>
      <c r="D96" s="10">
        <v>-2325</v>
      </c>
    </row>
    <row r="97" spans="1:4" x14ac:dyDescent="0.2">
      <c r="A97" s="1" t="s">
        <v>134</v>
      </c>
      <c r="B97" s="10">
        <v>31601</v>
      </c>
      <c r="C97" s="10">
        <v>59384</v>
      </c>
      <c r="D97" s="10">
        <v>50237</v>
      </c>
    </row>
    <row r="98" spans="1:4" x14ac:dyDescent="0.2">
      <c r="A98" s="1" t="s">
        <v>135</v>
      </c>
      <c r="B98" s="10">
        <v>-2565</v>
      </c>
      <c r="C98" s="10">
        <v>-60157</v>
      </c>
      <c r="D98" s="10">
        <v>-72479</v>
      </c>
    </row>
    <row r="99" spans="1:4" x14ac:dyDescent="0.2">
      <c r="A99" s="9" t="s">
        <v>129</v>
      </c>
      <c r="B99" s="12">
        <v>-37601</v>
      </c>
      <c r="C99" s="12">
        <v>-58154</v>
      </c>
      <c r="D99" s="12">
        <v>-59611</v>
      </c>
    </row>
    <row r="100" spans="1:4" x14ac:dyDescent="0.2">
      <c r="A100" s="1" t="s">
        <v>137</v>
      </c>
      <c r="B100" s="10"/>
      <c r="C100" s="10"/>
      <c r="D100" s="10"/>
    </row>
    <row r="101" spans="1:4" x14ac:dyDescent="0.2">
      <c r="A101" s="1" t="s">
        <v>159</v>
      </c>
      <c r="B101" s="10">
        <v>-6000</v>
      </c>
      <c r="C101" s="10"/>
      <c r="D101" s="10"/>
    </row>
    <row r="102" spans="1:4" x14ac:dyDescent="0.2">
      <c r="A102" s="1" t="s">
        <v>160</v>
      </c>
      <c r="B102" s="10">
        <v>41553</v>
      </c>
      <c r="C102" s="10">
        <v>7956</v>
      </c>
      <c r="D102" s="10">
        <v>6796</v>
      </c>
    </row>
    <row r="103" spans="1:4" x14ac:dyDescent="0.2">
      <c r="A103" s="1" t="s">
        <v>161</v>
      </c>
      <c r="B103" s="10">
        <v>-37554</v>
      </c>
      <c r="C103" s="10">
        <v>-7753</v>
      </c>
      <c r="D103" s="10">
        <v>-6177</v>
      </c>
    </row>
    <row r="104" spans="1:4" x14ac:dyDescent="0.2">
      <c r="A104" s="1" t="s">
        <v>162</v>
      </c>
      <c r="B104" s="10">
        <v>21166</v>
      </c>
      <c r="C104" s="10">
        <v>19003</v>
      </c>
      <c r="D104" s="10">
        <v>10525</v>
      </c>
    </row>
    <row r="105" spans="1:4" x14ac:dyDescent="0.2">
      <c r="A105" s="1" t="s">
        <v>163</v>
      </c>
      <c r="B105" s="10">
        <v>-1258</v>
      </c>
      <c r="C105" s="10">
        <v>-1590</v>
      </c>
      <c r="D105" s="10">
        <v>-1553</v>
      </c>
    </row>
    <row r="106" spans="1:4" x14ac:dyDescent="0.2">
      <c r="A106" s="1" t="s">
        <v>138</v>
      </c>
      <c r="B106" s="10">
        <v>-7941</v>
      </c>
      <c r="C106" s="10">
        <v>-11163</v>
      </c>
      <c r="D106" s="10">
        <v>-10642</v>
      </c>
    </row>
    <row r="107" spans="1:4" x14ac:dyDescent="0.2">
      <c r="A107" s="1" t="s">
        <v>139</v>
      </c>
      <c r="B107" s="10">
        <v>-248</v>
      </c>
      <c r="C107" s="10">
        <v>-162</v>
      </c>
      <c r="D107" s="10">
        <v>-53</v>
      </c>
    </row>
    <row r="108" spans="1:4" x14ac:dyDescent="0.2">
      <c r="A108" s="11" t="s">
        <v>140</v>
      </c>
      <c r="B108" s="12">
        <v>9718</v>
      </c>
      <c r="C108" s="12">
        <v>6291</v>
      </c>
      <c r="D108" s="12">
        <v>-1104</v>
      </c>
    </row>
    <row r="109" spans="1:4" x14ac:dyDescent="0.2">
      <c r="A109" s="9" t="s">
        <v>141</v>
      </c>
      <c r="B109" s="12">
        <v>-1093</v>
      </c>
      <c r="C109" s="12">
        <v>-364</v>
      </c>
      <c r="D109" s="12">
        <v>618</v>
      </c>
    </row>
    <row r="110" spans="1:4" x14ac:dyDescent="0.2">
      <c r="A110" s="1" t="s">
        <v>142</v>
      </c>
      <c r="B110" s="12">
        <v>17776</v>
      </c>
      <c r="C110" s="12">
        <v>-5900</v>
      </c>
      <c r="D110" s="12">
        <v>5967</v>
      </c>
    </row>
    <row r="111" spans="1:4" ht="16" thickBot="1" x14ac:dyDescent="0.25">
      <c r="A111" s="13" t="s">
        <v>143</v>
      </c>
      <c r="B111" s="14">
        <v>54253</v>
      </c>
      <c r="C111" s="14">
        <v>36477</v>
      </c>
      <c r="D111" s="14">
        <v>42377</v>
      </c>
    </row>
    <row r="112" spans="1:4" ht="16" thickTop="1" x14ac:dyDescent="0.2">
      <c r="A112" s="9" t="s">
        <v>144</v>
      </c>
      <c r="B112" s="10"/>
      <c r="C112" s="10"/>
      <c r="D112" s="10"/>
    </row>
    <row r="113" spans="1:4" x14ac:dyDescent="0.2">
      <c r="A113" t="s">
        <v>145</v>
      </c>
      <c r="B113" s="10">
        <v>1561</v>
      </c>
      <c r="C113" s="10">
        <v>1098</v>
      </c>
      <c r="D113" s="10">
        <v>916</v>
      </c>
    </row>
    <row r="114" spans="1:4" x14ac:dyDescent="0.2">
      <c r="A114" t="s">
        <v>146</v>
      </c>
      <c r="B114" s="10">
        <v>8633</v>
      </c>
      <c r="C114" s="10">
        <v>6722</v>
      </c>
      <c r="D114" s="10">
        <v>4475</v>
      </c>
    </row>
    <row r="115" spans="1:4" x14ac:dyDescent="0.2">
      <c r="A115" t="s">
        <v>147</v>
      </c>
      <c r="B115" s="10">
        <v>374</v>
      </c>
      <c r="C115" s="10">
        <v>521</v>
      </c>
      <c r="D115" s="10">
        <v>612</v>
      </c>
    </row>
    <row r="116" spans="1:4" x14ac:dyDescent="0.2">
      <c r="A116" t="s">
        <v>148</v>
      </c>
      <c r="B116" s="10">
        <v>207</v>
      </c>
      <c r="C116" s="10">
        <v>153</v>
      </c>
      <c r="D116" s="10">
        <v>102</v>
      </c>
    </row>
    <row r="117" spans="1:4" x14ac:dyDescent="0.2">
      <c r="A117" t="s">
        <v>149</v>
      </c>
      <c r="B117" s="10">
        <v>6035</v>
      </c>
      <c r="C117" s="10">
        <v>3688</v>
      </c>
      <c r="D117" s="10">
        <v>1713</v>
      </c>
    </row>
    <row r="118" spans="1:4" x14ac:dyDescent="0.2">
      <c r="A118" t="s">
        <v>150</v>
      </c>
      <c r="B118" s="10">
        <v>18800</v>
      </c>
      <c r="C118" s="10">
        <v>25369</v>
      </c>
      <c r="D118" s="10">
        <v>16217</v>
      </c>
    </row>
    <row r="119" spans="1:4" x14ac:dyDescent="0.2">
      <c r="A119" t="s">
        <v>151</v>
      </c>
      <c r="B119" s="10"/>
      <c r="C119" s="10"/>
      <c r="D119" s="10"/>
    </row>
    <row r="120" spans="1:4" x14ac:dyDescent="0.2">
      <c r="A120" t="s">
        <v>152</v>
      </c>
      <c r="B120" s="10"/>
      <c r="C120" s="10"/>
      <c r="D120" s="10"/>
    </row>
  </sheetData>
  <mergeCells count="6">
    <mergeCell ref="B76:D76"/>
    <mergeCell ref="A2:D2"/>
    <mergeCell ref="B3:D3"/>
    <mergeCell ref="A36:D36"/>
    <mergeCell ref="B37:D37"/>
    <mergeCell ref="A75:D7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1"/>
  <sheetViews>
    <sheetView workbookViewId="0">
      <selection activeCell="C14" sqref="C14"/>
    </sheetView>
  </sheetViews>
  <sheetFormatPr baseColWidth="10" defaultColWidth="8.83203125" defaultRowHeight="15" x14ac:dyDescent="0.2"/>
  <cols>
    <col min="1" max="1" width="4.6640625" customWidth="1"/>
    <col min="2" max="2" width="44.83203125" customWidth="1"/>
  </cols>
  <sheetData>
    <row r="1" spans="1:10" ht="60" customHeight="1" x14ac:dyDescent="0.3">
      <c r="A1" s="7"/>
      <c r="B1" s="20" t="s">
        <v>59</v>
      </c>
      <c r="C1" s="21"/>
      <c r="D1" s="21"/>
      <c r="E1" s="21"/>
      <c r="F1" s="21"/>
      <c r="G1" s="21"/>
      <c r="H1" s="21"/>
      <c r="I1" s="21"/>
      <c r="J1" s="21"/>
    </row>
    <row r="2" spans="1:10" x14ac:dyDescent="0.2">
      <c r="C2" s="33" t="s">
        <v>60</v>
      </c>
      <c r="D2" s="33"/>
      <c r="E2" s="33"/>
    </row>
    <row r="3" spans="1:10" x14ac:dyDescent="0.2">
      <c r="C3" s="9">
        <v>2019</v>
      </c>
      <c r="D3" s="9">
        <v>2018</v>
      </c>
      <c r="E3" s="9">
        <v>2017</v>
      </c>
    </row>
    <row r="4" spans="1:10" x14ac:dyDescent="0.2">
      <c r="A4" s="22">
        <v>1</v>
      </c>
      <c r="B4" s="9" t="s">
        <v>14</v>
      </c>
    </row>
    <row r="5" spans="1:10" x14ac:dyDescent="0.2">
      <c r="A5" s="22">
        <f>+A4+0.1</f>
        <v>1.1000000000000001</v>
      </c>
      <c r="B5" s="1" t="s">
        <v>15</v>
      </c>
    </row>
    <row r="6" spans="1:10" x14ac:dyDescent="0.2">
      <c r="A6" s="22">
        <f t="shared" ref="A6:A13" si="0">+A5+0.1</f>
        <v>1.2000000000000002</v>
      </c>
      <c r="B6" s="1" t="s">
        <v>16</v>
      </c>
    </row>
    <row r="7" spans="1:10" x14ac:dyDescent="0.2">
      <c r="A7" s="22">
        <f t="shared" si="0"/>
        <v>1.3000000000000003</v>
      </c>
      <c r="B7" s="1" t="s">
        <v>17</v>
      </c>
    </row>
    <row r="8" spans="1:10" x14ac:dyDescent="0.2">
      <c r="A8" s="22">
        <f t="shared" si="0"/>
        <v>1.4000000000000004</v>
      </c>
      <c r="B8" s="1" t="s">
        <v>18</v>
      </c>
    </row>
    <row r="9" spans="1:10" x14ac:dyDescent="0.2">
      <c r="A9" s="22">
        <f t="shared" si="0"/>
        <v>1.5000000000000004</v>
      </c>
      <c r="B9" s="1" t="s">
        <v>19</v>
      </c>
    </row>
    <row r="10" spans="1:10" x14ac:dyDescent="0.2">
      <c r="A10" s="22">
        <f t="shared" si="0"/>
        <v>1.6000000000000005</v>
      </c>
      <c r="B10" s="1" t="s">
        <v>20</v>
      </c>
    </row>
    <row r="11" spans="1:10" x14ac:dyDescent="0.2">
      <c r="A11" s="22">
        <f t="shared" si="0"/>
        <v>1.7000000000000006</v>
      </c>
      <c r="B11" s="1" t="s">
        <v>21</v>
      </c>
    </row>
    <row r="12" spans="1:10" x14ac:dyDescent="0.2">
      <c r="A12" s="22">
        <f t="shared" si="0"/>
        <v>1.8000000000000007</v>
      </c>
      <c r="B12" s="1" t="s">
        <v>22</v>
      </c>
    </row>
    <row r="13" spans="1:10" x14ac:dyDescent="0.2">
      <c r="A13" s="22">
        <f t="shared" si="0"/>
        <v>1.9000000000000008</v>
      </c>
      <c r="B13" s="1" t="s">
        <v>23</v>
      </c>
    </row>
    <row r="14" spans="1:10" x14ac:dyDescent="0.2">
      <c r="A14" s="22"/>
      <c r="B14" s="19" t="s">
        <v>24</v>
      </c>
    </row>
    <row r="15" spans="1:10" x14ac:dyDescent="0.2">
      <c r="A15" s="22"/>
    </row>
    <row r="16" spans="1:10" x14ac:dyDescent="0.2">
      <c r="A16" s="22">
        <f>+A4+1</f>
        <v>2</v>
      </c>
      <c r="B16" s="23" t="s">
        <v>25</v>
      </c>
    </row>
    <row r="17" spans="1:2" x14ac:dyDescent="0.2">
      <c r="A17" s="22">
        <f>+A16+0.1</f>
        <v>2.1</v>
      </c>
      <c r="B17" s="1" t="s">
        <v>11</v>
      </c>
    </row>
    <row r="18" spans="1:2" x14ac:dyDescent="0.2">
      <c r="A18" s="22">
        <f>+A17+0.1</f>
        <v>2.2000000000000002</v>
      </c>
      <c r="B18" s="1" t="s">
        <v>26</v>
      </c>
    </row>
    <row r="19" spans="1:2" x14ac:dyDescent="0.2">
      <c r="A19" s="22"/>
      <c r="B19" s="19" t="s">
        <v>27</v>
      </c>
    </row>
    <row r="20" spans="1:2" x14ac:dyDescent="0.2">
      <c r="A20" s="22">
        <f>+A18+0.1</f>
        <v>2.3000000000000003</v>
      </c>
      <c r="B20" s="1" t="s">
        <v>28</v>
      </c>
    </row>
    <row r="21" spans="1:2" x14ac:dyDescent="0.2">
      <c r="A21" s="22"/>
      <c r="B21" s="19" t="s">
        <v>29</v>
      </c>
    </row>
    <row r="22" spans="1:2" x14ac:dyDescent="0.2">
      <c r="A22" s="22">
        <f>+A20+0.1</f>
        <v>2.4000000000000004</v>
      </c>
      <c r="B22" s="1" t="s">
        <v>30</v>
      </c>
    </row>
    <row r="23" spans="1:2" x14ac:dyDescent="0.2">
      <c r="A23" s="22"/>
    </row>
    <row r="24" spans="1:2" x14ac:dyDescent="0.2">
      <c r="A24" s="22">
        <f>+A16+1</f>
        <v>3</v>
      </c>
      <c r="B24" s="9" t="s">
        <v>31</v>
      </c>
    </row>
    <row r="25" spans="1:2" x14ac:dyDescent="0.2">
      <c r="A25" s="22">
        <f t="shared" ref="A25:A30" si="1">+A24+0.1</f>
        <v>3.1</v>
      </c>
      <c r="B25" s="1" t="s">
        <v>32</v>
      </c>
    </row>
    <row r="26" spans="1:2" x14ac:dyDescent="0.2">
      <c r="A26" s="22">
        <f t="shared" si="1"/>
        <v>3.2</v>
      </c>
      <c r="B26" s="1" t="s">
        <v>33</v>
      </c>
    </row>
    <row r="27" spans="1:2" x14ac:dyDescent="0.2">
      <c r="A27" s="22">
        <f t="shared" si="1"/>
        <v>3.3000000000000003</v>
      </c>
      <c r="B27" s="1" t="s">
        <v>34</v>
      </c>
    </row>
    <row r="28" spans="1:2" x14ac:dyDescent="0.2">
      <c r="A28" s="22">
        <f t="shared" si="1"/>
        <v>3.4000000000000004</v>
      </c>
      <c r="B28" s="1" t="s">
        <v>35</v>
      </c>
    </row>
    <row r="29" spans="1:2" x14ac:dyDescent="0.2">
      <c r="A29" s="22">
        <f t="shared" si="1"/>
        <v>3.5000000000000004</v>
      </c>
      <c r="B29" s="1" t="s">
        <v>36</v>
      </c>
    </row>
    <row r="30" spans="1:2" x14ac:dyDescent="0.2">
      <c r="A30" s="22">
        <f t="shared" si="1"/>
        <v>3.6000000000000005</v>
      </c>
      <c r="B30" s="1" t="s">
        <v>37</v>
      </c>
    </row>
    <row r="31" spans="1:2" x14ac:dyDescent="0.2">
      <c r="A31" s="22"/>
      <c r="B31" s="19" t="s">
        <v>38</v>
      </c>
    </row>
    <row r="32" spans="1:2" x14ac:dyDescent="0.2">
      <c r="A32" s="22"/>
    </row>
    <row r="33" spans="1:2" x14ac:dyDescent="0.2">
      <c r="A33" s="22">
        <f>+A24+1</f>
        <v>4</v>
      </c>
      <c r="B33" s="23" t="s">
        <v>39</v>
      </c>
    </row>
    <row r="34" spans="1:2" x14ac:dyDescent="0.2">
      <c r="A34" s="22">
        <f>+A33+0.1</f>
        <v>4.0999999999999996</v>
      </c>
      <c r="B34" s="1" t="s">
        <v>40</v>
      </c>
    </row>
    <row r="35" spans="1:2" x14ac:dyDescent="0.2">
      <c r="A35" s="22">
        <f>+A34+0.1</f>
        <v>4.1999999999999993</v>
      </c>
      <c r="B35" s="1" t="s">
        <v>41</v>
      </c>
    </row>
    <row r="36" spans="1:2" x14ac:dyDescent="0.2">
      <c r="A36" s="22">
        <f>+A35+0.1</f>
        <v>4.2999999999999989</v>
      </c>
      <c r="B36" s="1" t="s">
        <v>42</v>
      </c>
    </row>
    <row r="37" spans="1:2" x14ac:dyDescent="0.2">
      <c r="A37" s="22">
        <f>+A36+0.1</f>
        <v>4.3999999999999986</v>
      </c>
      <c r="B37" s="1" t="s">
        <v>43</v>
      </c>
    </row>
    <row r="38" spans="1:2" x14ac:dyDescent="0.2">
      <c r="A38" s="22"/>
    </row>
    <row r="39" spans="1:2" x14ac:dyDescent="0.2">
      <c r="A39" s="22">
        <f>+A33+1</f>
        <v>5</v>
      </c>
      <c r="B39" s="23" t="s">
        <v>44</v>
      </c>
    </row>
    <row r="40" spans="1:2" x14ac:dyDescent="0.2">
      <c r="A40" s="22">
        <f>+A39+0.1</f>
        <v>5.0999999999999996</v>
      </c>
      <c r="B40" s="1" t="s">
        <v>45</v>
      </c>
    </row>
    <row r="41" spans="1:2" x14ac:dyDescent="0.2">
      <c r="A41" s="22">
        <f>+A40+0.1</f>
        <v>5.1999999999999993</v>
      </c>
      <c r="B41" s="19" t="s">
        <v>46</v>
      </c>
    </row>
    <row r="42" spans="1:2" x14ac:dyDescent="0.2">
      <c r="A42" s="22">
        <f>+A41+0.1</f>
        <v>5.2999999999999989</v>
      </c>
      <c r="B42" s="1" t="s">
        <v>47</v>
      </c>
    </row>
    <row r="43" spans="1:2" x14ac:dyDescent="0.2">
      <c r="A43" s="22">
        <f>+A42+0.1</f>
        <v>5.3999999999999986</v>
      </c>
      <c r="B43" s="19" t="s">
        <v>48</v>
      </c>
    </row>
    <row r="44" spans="1:2" x14ac:dyDescent="0.2">
      <c r="A44" s="22">
        <f>+A43+0.1</f>
        <v>5.4999999999999982</v>
      </c>
      <c r="B44" s="1" t="s">
        <v>49</v>
      </c>
    </row>
    <row r="45" spans="1:2" x14ac:dyDescent="0.2">
      <c r="A45" s="22"/>
      <c r="B45" s="19" t="s">
        <v>50</v>
      </c>
    </row>
    <row r="46" spans="1:2" x14ac:dyDescent="0.2">
      <c r="A46" s="22">
        <f>+A44+0.1</f>
        <v>5.5999999999999979</v>
      </c>
      <c r="B46" s="1" t="s">
        <v>51</v>
      </c>
    </row>
    <row r="47" spans="1:2" x14ac:dyDescent="0.2">
      <c r="A47" s="22">
        <f>+A45+0.1</f>
        <v>0.1</v>
      </c>
      <c r="B47" s="1" t="s">
        <v>52</v>
      </c>
    </row>
    <row r="48" spans="1:2" x14ac:dyDescent="0.2">
      <c r="A48" s="22">
        <f>+A46+0.1</f>
        <v>5.6999999999999975</v>
      </c>
      <c r="B48" s="1" t="s">
        <v>53</v>
      </c>
    </row>
    <row r="49" spans="1:2" x14ac:dyDescent="0.2">
      <c r="A49" s="22">
        <f>+A47+0.1</f>
        <v>0.2</v>
      </c>
      <c r="B49" s="1" t="s">
        <v>43</v>
      </c>
    </row>
    <row r="50" spans="1:2" x14ac:dyDescent="0.2">
      <c r="A50" s="22">
        <f>+A48+0.1</f>
        <v>5.7999999999999972</v>
      </c>
      <c r="B50" s="1" t="s">
        <v>54</v>
      </c>
    </row>
    <row r="51" spans="1:2" x14ac:dyDescent="0.2">
      <c r="A51" s="22"/>
      <c r="B51" s="19" t="s">
        <v>55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tomwrutherford@gmail.com</cp:lastModifiedBy>
  <dcterms:created xsi:type="dcterms:W3CDTF">2020-05-19T16:15:53Z</dcterms:created>
  <dcterms:modified xsi:type="dcterms:W3CDTF">2023-12-17T14:42:04Z</dcterms:modified>
</cp:coreProperties>
</file>