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y Jarvis\Documents\investement analysis\"/>
    </mc:Choice>
  </mc:AlternateContent>
  <xr:revisionPtr revIDLastSave="0" documentId="13_ncr:1_{FD203ACE-E379-4523-8D87-513117972BC2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Instructions" sheetId="2" r:id="rId1"/>
    <sheet name="Financial Statements" sheetId="1" r:id="rId2"/>
    <sheet name="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2" i="1" l="1"/>
  <c r="F101" i="1"/>
  <c r="F100" i="1"/>
  <c r="G82" i="1"/>
  <c r="G81" i="1"/>
  <c r="G80" i="1"/>
  <c r="F90" i="1"/>
  <c r="F89" i="1"/>
  <c r="F88" i="1"/>
  <c r="G76" i="1"/>
  <c r="G75" i="1"/>
  <c r="G74" i="1"/>
  <c r="G69" i="1"/>
  <c r="G68" i="1"/>
  <c r="G67" i="1"/>
  <c r="G63" i="1"/>
  <c r="G62" i="1"/>
  <c r="G61" i="1"/>
  <c r="G23" i="1"/>
  <c r="G22" i="1"/>
  <c r="G21" i="1"/>
  <c r="G33" i="1"/>
  <c r="G32" i="1"/>
  <c r="G31" i="1"/>
  <c r="G41" i="1"/>
  <c r="G40" i="1"/>
  <c r="G39" i="1"/>
  <c r="G54" i="1"/>
  <c r="G53" i="1"/>
  <c r="G52" i="1"/>
  <c r="G48" i="1"/>
  <c r="G47" i="1"/>
  <c r="G46" i="1"/>
  <c r="L60" i="1"/>
  <c r="M57" i="1"/>
  <c r="M56" i="1"/>
  <c r="M55" i="1"/>
  <c r="L51" i="1"/>
  <c r="L49" i="1"/>
  <c r="L46" i="1"/>
  <c r="M42" i="1"/>
  <c r="M41" i="1"/>
  <c r="M40" i="1"/>
  <c r="L42" i="1"/>
  <c r="L41" i="1"/>
  <c r="L40" i="1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C13" i="1"/>
  <c r="C18" i="1" s="1"/>
  <c r="C20" i="1" s="1"/>
  <c r="C22" i="1" s="1"/>
  <c r="C76" i="1" s="1"/>
  <c r="C91" i="1" s="1"/>
  <c r="C10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39" i="3" s="1"/>
  <c r="A40" i="3" s="1"/>
  <c r="A41" i="3" s="1"/>
  <c r="A42" i="3" s="1"/>
  <c r="A43" i="3" s="1"/>
  <c r="A44" i="3" s="1"/>
  <c r="A46" i="3" s="1"/>
  <c r="A48" i="3" s="1"/>
  <c r="A50" i="3" s="1"/>
  <c r="A34" i="3" l="1"/>
  <c r="A35" i="3" s="1"/>
  <c r="A36" i="3" s="1"/>
  <c r="A37" i="3" s="1"/>
</calcChain>
</file>

<file path=xl/sharedStrings.xml><?xml version="1.0" encoding="utf-8"?>
<sst xmlns="http://schemas.openxmlformats.org/spreadsheetml/2006/main" count="214" uniqueCount="161">
  <si>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</si>
  <si>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</si>
  <si>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</si>
  <si>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</si>
  <si>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</si>
  <si>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</si>
  <si>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</si>
  <si>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</si>
  <si>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</si>
  <si>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</si>
  <si>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</si>
  <si>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</si>
  <si>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</si>
  <si>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</si>
  <si>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</si>
  <si>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</si>
  <si>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</si>
  <si>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</si>
  <si>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</si>
  <si>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</si>
  <si>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</si>
  <si>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</si>
  <si>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</si>
  <si>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</si>
  <si>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</si>
  <si>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</si>
  <si>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</si>
  <si>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</si>
  <si>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</si>
  <si>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</si>
  <si>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</si>
  <si>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</si>
  <si>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</si>
  <si>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</si>
  <si>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</si>
  <si>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</si>
  <si>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</si>
  <si>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</si>
  <si>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</si>
  <si>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</si>
  <si>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</si>
  <si>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</si>
  <si>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</si>
  <si>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</si>
  <si>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</si>
  <si>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</si>
  <si>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</si>
  <si>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</si>
  <si>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</si>
  <si>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</si>
  <si>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</si>
  <si>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</si>
  <si>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</si>
  <si>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</si>
  <si>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</si>
  <si>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</si>
  <si>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</si>
  <si>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</si>
  <si>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</si>
  <si>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</si>
  <si>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</si>
  <si>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</si>
  <si>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</si>
  <si>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</si>
  <si>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</si>
  <si>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</si>
  <si>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</si>
  <si>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</si>
  <si>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</si>
  <si>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</si>
  <si>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</si>
  <si>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</si>
  <si>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</si>
  <si>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</si>
  <si>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</si>
  <si>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</si>
  <si>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</si>
  <si>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</si>
  <si>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</si>
  <si>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</si>
  <si>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</si>
  <si>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</si>
  <si>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</si>
  <si>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</si>
  <si>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</si>
  <si>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</si>
  <si>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</si>
  <si>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</si>
  <si>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</si>
  <si>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</si>
  <si>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</si>
  <si>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</si>
  <si>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</si>
  <si>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</si>
  <si>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</si>
  <si>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</si>
  <si>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</si>
  <si>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</si>
  <si>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</si>
  <si>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</si>
  <si>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</si>
  <si>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</si>
  <si>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</si>
  <si>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</si>
  <si>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</si>
  <si>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</si>
  <si>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</si>
  <si>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</si>
  <si>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</si>
  <si>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</si>
  <si>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</si>
  <si>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</si>
  <si>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</si>
  <si>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</si>
  <si>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</si>
  <si>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</si>
  <si>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</si>
  <si>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</si>
  <si>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</si>
  <si>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</si>
  <si>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</si>
  <si>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</si>
  <si>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</si>
  <si>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</si>
  <si>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</si>
  <si>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</si>
  <si>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</si>
  <si>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</si>
  <si>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</si>
  <si>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</si>
  <si>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</si>
  <si>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</si>
  <si>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</si>
  <si>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</si>
  <si>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</si>
  <si>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</si>
  <si>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</si>
  <si>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</si>
  <si>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</si>
  <si>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</si>
  <si>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</si>
  <si>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</si>
  <si>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</si>
  <si>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</si>
  <si>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</si>
  <si>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</si>
  <si>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</si>
  <si>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</si>
  <si>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</si>
  <si>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</si>
  <si>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DIO</t>
  </si>
  <si>
    <t>DSO</t>
  </si>
  <si>
    <t>W/C</t>
  </si>
  <si>
    <t>NWC</t>
  </si>
  <si>
    <t>Net borrowing</t>
  </si>
  <si>
    <t>capex</t>
  </si>
  <si>
    <t>FCFE per share</t>
  </si>
  <si>
    <t>ROA</t>
  </si>
  <si>
    <t>Ending assets?</t>
  </si>
  <si>
    <t>Market share price</t>
  </si>
  <si>
    <t>P/E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</si>
</sst>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" fillId="0" borderId="0" xfId="0" applyFont="1" applyBorder="1"/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0" xfId="0" applyNumberFormat="1"/>
    <xf numFmtId="43" fontId="0" fillId="0" borderId="0" xfId="0" applyNumberFormat="1"/>
    <xf numFmtId="0" fontId="0" fillId="5" borderId="0" xfId="0" applyFill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2" fontId="0" fillId="0" borderId="0" xfId="1" applyNumberFormat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C20" sqref="C20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4"/>
  <sheetViews>
    <sheetView workbookViewId="0">
      <pane xSplit="1" ySplit="4" topLeftCell="B46" activePane="bottomRight" state="frozen"/>
      <selection pane="topRight" activeCell="B1" sqref="B1"/>
      <selection pane="bottomLeft" activeCell="A5" sqref="A5"/>
      <selection pane="bottomRight" activeCell="A35" sqref="A35:A60"/>
    </sheetView>
  </sheetViews>
  <sheetFormatPr defaultRowHeight="14.4" x14ac:dyDescent="0.3"/>
  <cols>
    <col min="1" max="1" width="138.44140625" bestFit="1" customWidth="1"/>
    <col min="2" max="3" width="11.5546875" bestFit="1" customWidth="1"/>
    <col min="4" max="4" width="11.6640625" bestFit="1" customWidth="1"/>
    <col min="5" max="5" width="9.109375" bestFit="1" customWidth="1"/>
    <col min="6" max="6" width="33.88671875" bestFit="1" customWidth="1"/>
    <col min="7" max="7" width="17.554687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28" t="s">
        <v>1</v>
      </c>
      <c r="B2" s="28"/>
      <c r="C2" s="28"/>
      <c r="D2" s="28"/>
    </row>
    <row r="3" spans="1:10" x14ac:dyDescent="0.3">
      <c r="B3" s="27" t="s">
        <v>23</v>
      </c>
      <c r="C3" s="27"/>
      <c r="D3" s="27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  <c r="F6" s="24"/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  <c r="F12" s="24"/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  <c r="F13" s="24"/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  <c r="F15" s="24"/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7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  <c r="F17" s="25"/>
    </row>
    <row r="18" spans="1:7" s="21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7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7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  <c r="G20" t="s">
        <v>156</v>
      </c>
    </row>
    <row r="21" spans="1:7" x14ac:dyDescent="0.3">
      <c r="A21" t="s">
        <v>17</v>
      </c>
      <c r="B21" s="12">
        <v>19300</v>
      </c>
      <c r="C21" s="12">
        <v>14527</v>
      </c>
      <c r="D21" s="12">
        <v>9680</v>
      </c>
      <c r="F21" s="12">
        <v>2022</v>
      </c>
      <c r="G21">
        <f>G31/B65</f>
        <v>-0.4959983962744221</v>
      </c>
    </row>
    <row r="22" spans="1:7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  <c r="F22">
        <v>2021</v>
      </c>
      <c r="G22">
        <f>G32/C65</f>
        <v>-0.93954501873964957</v>
      </c>
    </row>
    <row r="23" spans="1:7" ht="15" thickTop="1" x14ac:dyDescent="0.3">
      <c r="A23" t="s">
        <v>19</v>
      </c>
      <c r="F23">
        <v>2020</v>
      </c>
      <c r="G23">
        <f>G33/D65</f>
        <v>-5.5618464325803973</v>
      </c>
    </row>
    <row r="24" spans="1:7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7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7" x14ac:dyDescent="0.3">
      <c r="A26" t="s">
        <v>22</v>
      </c>
    </row>
    <row r="27" spans="1:7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7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0" spans="1:7" x14ac:dyDescent="0.3">
      <c r="G30" t="s">
        <v>123</v>
      </c>
    </row>
    <row r="31" spans="1:7" x14ac:dyDescent="0.3">
      <c r="A31" s="28" t="s">
        <v>24</v>
      </c>
      <c r="B31" s="28"/>
      <c r="C31" s="28"/>
      <c r="D31" s="28"/>
      <c r="F31">
        <v>2022</v>
      </c>
      <c r="G31" s="24">
        <f>B22+B79-G46-G39+G52</f>
        <v>-32165</v>
      </c>
    </row>
    <row r="32" spans="1:7" x14ac:dyDescent="0.3">
      <c r="B32" s="27" t="s">
        <v>142</v>
      </c>
      <c r="C32" s="27"/>
      <c r="D32" s="27"/>
      <c r="F32">
        <v>2021</v>
      </c>
      <c r="G32" s="24">
        <f>C22+C79-G47-G40+G53</f>
        <v>-53897</v>
      </c>
    </row>
    <row r="33" spans="1:13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  <c r="F33">
        <v>2020</v>
      </c>
      <c r="G33" s="24">
        <f>D22+D79-G48-G41+G54</f>
        <v>-282425</v>
      </c>
    </row>
    <row r="35" spans="1:13" x14ac:dyDescent="0.3">
      <c r="A35" t="s">
        <v>25</v>
      </c>
    </row>
    <row r="36" spans="1:13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13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13" x14ac:dyDescent="0.3">
      <c r="A38" s="1" t="s">
        <v>28</v>
      </c>
      <c r="B38" s="12">
        <v>28184</v>
      </c>
      <c r="C38" s="12">
        <v>26278</v>
      </c>
      <c r="D38" s="12">
        <v>16120</v>
      </c>
      <c r="G38" t="s">
        <v>155</v>
      </c>
    </row>
    <row r="39" spans="1:13" x14ac:dyDescent="0.3">
      <c r="A39" s="1" t="s">
        <v>29</v>
      </c>
      <c r="B39" s="12">
        <v>4946</v>
      </c>
      <c r="C39" s="12">
        <v>6580</v>
      </c>
      <c r="D39" s="12">
        <v>4061</v>
      </c>
      <c r="F39" s="12">
        <v>2022</v>
      </c>
      <c r="G39" s="24">
        <f>(B45-B96)+B79</f>
        <v>63929</v>
      </c>
      <c r="L39" t="s">
        <v>150</v>
      </c>
      <c r="M39" t="s">
        <v>151</v>
      </c>
    </row>
    <row r="40" spans="1:13" x14ac:dyDescent="0.3">
      <c r="A40" s="1" t="s">
        <v>47</v>
      </c>
      <c r="B40" s="12">
        <v>32748</v>
      </c>
      <c r="C40" s="12">
        <v>25228</v>
      </c>
      <c r="D40" s="12">
        <v>21325</v>
      </c>
      <c r="F40" s="12">
        <v>2021</v>
      </c>
      <c r="G40" s="24">
        <f>(C45-C96)+C79</f>
        <v>61809</v>
      </c>
      <c r="K40" s="12">
        <v>2022</v>
      </c>
      <c r="L40" s="24">
        <f>(B39/B12)*365</f>
        <v>8.0756980666171607</v>
      </c>
      <c r="M40">
        <f>(B38/B8)*365</f>
        <v>26.087825363656648</v>
      </c>
    </row>
    <row r="41" spans="1:13" x14ac:dyDescent="0.3">
      <c r="A41" s="1" t="s">
        <v>30</v>
      </c>
      <c r="B41" s="12">
        <v>21223</v>
      </c>
      <c r="C41" s="12">
        <v>14111</v>
      </c>
      <c r="D41" s="12">
        <v>11264</v>
      </c>
      <c r="F41" s="12">
        <v>2020</v>
      </c>
      <c r="G41" s="24">
        <f>(D45-D96)+D79</f>
        <v>55131</v>
      </c>
      <c r="K41" s="12">
        <v>2021</v>
      </c>
      <c r="L41">
        <f>(C39/C12)*365</f>
        <v>11.27659274770989</v>
      </c>
      <c r="M41">
        <f>(C38/C8)*365</f>
        <v>26.219311841713207</v>
      </c>
    </row>
    <row r="42" spans="1:13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  <c r="K42">
        <v>2020</v>
      </c>
      <c r="L42" s="24">
        <f>(D39/D12)*365</f>
        <v>8.7418833562358831</v>
      </c>
      <c r="M42">
        <f>(D38/D8)*365</f>
        <v>21.433437152796749</v>
      </c>
    </row>
    <row r="43" spans="1:13" x14ac:dyDescent="0.3">
      <c r="A43" t="s">
        <v>48</v>
      </c>
      <c r="B43" s="12"/>
      <c r="C43" s="12"/>
      <c r="D43" s="12"/>
      <c r="L43" s="25"/>
    </row>
    <row r="44" spans="1:13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13" x14ac:dyDescent="0.3">
      <c r="A45" s="1" t="s">
        <v>32</v>
      </c>
      <c r="B45" s="12">
        <v>42117</v>
      </c>
      <c r="C45" s="12">
        <v>39440</v>
      </c>
      <c r="D45" s="12">
        <v>36766</v>
      </c>
      <c r="G45" t="s">
        <v>153</v>
      </c>
      <c r="L45" s="25"/>
    </row>
    <row r="46" spans="1:13" x14ac:dyDescent="0.3">
      <c r="A46" s="1" t="s">
        <v>49</v>
      </c>
      <c r="B46" s="12">
        <v>54428</v>
      </c>
      <c r="C46" s="12">
        <v>48849</v>
      </c>
      <c r="D46" s="12">
        <v>42522</v>
      </c>
      <c r="F46" s="12">
        <v>2022</v>
      </c>
      <c r="G46" s="24">
        <f>B48-B56</f>
        <v>198773</v>
      </c>
      <c r="L46" s="24">
        <f>L40+M40-H10</f>
        <v>34.163523430273813</v>
      </c>
    </row>
    <row r="47" spans="1:13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  <c r="F47">
        <v>2021</v>
      </c>
      <c r="G47" s="24">
        <f>C48-C56</f>
        <v>225521</v>
      </c>
    </row>
    <row r="48" spans="1:13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  <c r="F48">
        <v>2020</v>
      </c>
      <c r="G48" s="24">
        <f>D48-D56</f>
        <v>218496</v>
      </c>
      <c r="K48" s="21"/>
      <c r="L48" s="21"/>
      <c r="M48" s="21"/>
    </row>
    <row r="49" spans="1:13" ht="15" thickTop="1" x14ac:dyDescent="0.3">
      <c r="G49" s="2"/>
      <c r="L49">
        <f>L41+M41-H11</f>
        <v>37.495904589423098</v>
      </c>
    </row>
    <row r="50" spans="1:13" x14ac:dyDescent="0.3">
      <c r="A50" t="s">
        <v>34</v>
      </c>
    </row>
    <row r="51" spans="1:13" x14ac:dyDescent="0.3">
      <c r="A51" s="1" t="s">
        <v>35</v>
      </c>
      <c r="B51" s="12">
        <v>64115</v>
      </c>
      <c r="C51" s="12">
        <v>54763</v>
      </c>
      <c r="D51" s="12">
        <v>42296</v>
      </c>
      <c r="F51" s="12"/>
      <c r="G51" s="2" t="s">
        <v>154</v>
      </c>
      <c r="L51" s="24">
        <f>L42+M42-H12</f>
        <v>30.17532050903263</v>
      </c>
    </row>
    <row r="52" spans="1:13" x14ac:dyDescent="0.3">
      <c r="A52" s="1" t="s">
        <v>36</v>
      </c>
      <c r="B52" s="12">
        <v>60845</v>
      </c>
      <c r="C52" s="12">
        <v>47493</v>
      </c>
      <c r="D52" s="12">
        <v>42684</v>
      </c>
      <c r="F52" s="12">
        <v>2022</v>
      </c>
      <c r="G52" s="24">
        <f>(B55+B59)-B105</f>
        <v>119630</v>
      </c>
    </row>
    <row r="53" spans="1:13" x14ac:dyDescent="0.3">
      <c r="A53" s="1" t="s">
        <v>37</v>
      </c>
      <c r="B53" s="12">
        <v>7912</v>
      </c>
      <c r="C53" s="12">
        <v>7612</v>
      </c>
      <c r="D53" s="12">
        <v>6643</v>
      </c>
      <c r="F53" s="12">
        <v>2021</v>
      </c>
      <c r="G53" s="12">
        <f>(C55+C59)-C105</f>
        <v>127469</v>
      </c>
      <c r="L53" s="24"/>
    </row>
    <row r="54" spans="1:13" x14ac:dyDescent="0.3">
      <c r="A54" s="1" t="s">
        <v>38</v>
      </c>
      <c r="B54" s="12">
        <v>9982</v>
      </c>
      <c r="C54" s="12">
        <v>6000</v>
      </c>
      <c r="D54" s="12">
        <v>4996</v>
      </c>
      <c r="F54" s="12">
        <v>2020</v>
      </c>
      <c r="G54" s="24">
        <f>(D55-D59)-D105</f>
        <v>-77265</v>
      </c>
      <c r="M54" t="s">
        <v>152</v>
      </c>
    </row>
    <row r="55" spans="1:13" x14ac:dyDescent="0.3">
      <c r="A55" s="1" t="s">
        <v>39</v>
      </c>
      <c r="B55" s="12">
        <v>11128</v>
      </c>
      <c r="C55" s="12">
        <v>9613</v>
      </c>
      <c r="D55" s="12">
        <v>8773</v>
      </c>
      <c r="F55" s="24"/>
      <c r="K55" s="26"/>
      <c r="L55" s="26">
        <v>2022</v>
      </c>
      <c r="M55" s="24">
        <f>B42-B56</f>
        <v>-18577</v>
      </c>
    </row>
    <row r="56" spans="1:13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  <c r="L56">
        <v>2021</v>
      </c>
      <c r="M56" s="24">
        <f>C42-C56</f>
        <v>9355</v>
      </c>
    </row>
    <row r="57" spans="1:13" x14ac:dyDescent="0.3">
      <c r="A57" t="s">
        <v>51</v>
      </c>
      <c r="B57" s="12"/>
      <c r="C57" s="12"/>
      <c r="D57" s="12"/>
      <c r="L57" s="2">
        <v>2020</v>
      </c>
      <c r="M57" s="24">
        <f>D42-D56</f>
        <v>38321</v>
      </c>
    </row>
    <row r="58" spans="1:13" x14ac:dyDescent="0.3">
      <c r="A58" s="1" t="s">
        <v>37</v>
      </c>
      <c r="B58" s="12"/>
      <c r="C58" s="12"/>
      <c r="D58" s="12"/>
    </row>
    <row r="59" spans="1:13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13" x14ac:dyDescent="0.3">
      <c r="A60" s="1" t="s">
        <v>52</v>
      </c>
      <c r="B60" s="12">
        <v>49142</v>
      </c>
      <c r="C60" s="12">
        <v>53325</v>
      </c>
      <c r="D60" s="12">
        <v>54490</v>
      </c>
      <c r="G60" t="s">
        <v>125</v>
      </c>
      <c r="L60">
        <f>(M57/D8)*100</f>
        <v>13.959528623208204</v>
      </c>
    </row>
    <row r="61" spans="1:13" x14ac:dyDescent="0.3">
      <c r="A61" s="23" t="s">
        <v>53</v>
      </c>
      <c r="B61" s="22">
        <f>+B59+B60</f>
        <v>148101</v>
      </c>
      <c r="C61" s="22">
        <f t="shared" ref="C61:D61" si="13">+C59+C60</f>
        <v>162431</v>
      </c>
      <c r="D61" s="22">
        <f t="shared" si="13"/>
        <v>153157</v>
      </c>
      <c r="F61">
        <v>2022</v>
      </c>
      <c r="G61">
        <f>B8/(AVERAGE(B91+B48))</f>
        <v>0.83032852817189085</v>
      </c>
    </row>
    <row r="62" spans="1:13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  <c r="F62">
        <v>2021</v>
      </c>
      <c r="G62">
        <f>C8/(AVERAGE(C91+C48))</f>
        <v>0.80392273206751053</v>
      </c>
    </row>
    <row r="63" spans="1:13" x14ac:dyDescent="0.3">
      <c r="B63" s="12"/>
      <c r="C63" s="12"/>
      <c r="D63" s="12"/>
      <c r="F63">
        <v>2020</v>
      </c>
      <c r="G63">
        <f>D8/(AVERAGE(D91+D48))</f>
        <v>0.67854865261690422</v>
      </c>
    </row>
    <row r="64" spans="1:13" x14ac:dyDescent="0.3">
      <c r="A64" t="s">
        <v>42</v>
      </c>
      <c r="B64" s="12"/>
      <c r="C64" s="12"/>
      <c r="D64" s="12"/>
    </row>
    <row r="65" spans="1:8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8" x14ac:dyDescent="0.3">
      <c r="A66" s="1" t="s">
        <v>43</v>
      </c>
      <c r="B66" s="12">
        <v>-3068</v>
      </c>
      <c r="C66" s="12">
        <v>5562</v>
      </c>
      <c r="D66" s="12">
        <v>14966</v>
      </c>
      <c r="G66" t="s">
        <v>126</v>
      </c>
    </row>
    <row r="67" spans="1:8" x14ac:dyDescent="0.3">
      <c r="A67" s="1" t="s">
        <v>44</v>
      </c>
      <c r="B67" s="12">
        <v>-11109</v>
      </c>
      <c r="C67" s="12">
        <v>163</v>
      </c>
      <c r="D67" s="12">
        <v>-406</v>
      </c>
      <c r="F67" s="12">
        <v>2022</v>
      </c>
      <c r="G67">
        <f>B22/(AVERAGE(B45+B96))</f>
        <v>3.1775287338024132</v>
      </c>
    </row>
    <row r="68" spans="1:8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  <c r="F68">
        <v>2021</v>
      </c>
      <c r="G68">
        <f>C22/(AVERAGE(C45+C96))</f>
        <v>3.3390936342796684</v>
      </c>
    </row>
    <row r="69" spans="1:8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  <c r="F69">
        <v>2020</v>
      </c>
      <c r="G69">
        <f>D22/(AVERAGE(D45+D96))</f>
        <v>1.9489764741827069</v>
      </c>
    </row>
    <row r="70" spans="1:8" ht="15" thickTop="1" x14ac:dyDescent="0.3"/>
    <row r="71" spans="1:8" x14ac:dyDescent="0.3">
      <c r="A71" s="28" t="s">
        <v>55</v>
      </c>
      <c r="B71" s="28"/>
      <c r="C71" s="28"/>
      <c r="D71" s="28"/>
    </row>
    <row r="72" spans="1:8" x14ac:dyDescent="0.3">
      <c r="B72" s="27" t="s">
        <v>23</v>
      </c>
      <c r="C72" s="27"/>
      <c r="D72" s="27"/>
    </row>
    <row r="73" spans="1:8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  <c r="F73" s="2"/>
      <c r="G73" t="s">
        <v>127</v>
      </c>
      <c r="H73" s="2"/>
    </row>
    <row r="74" spans="1:8" x14ac:dyDescent="0.3">
      <c r="F74">
        <v>2022</v>
      </c>
      <c r="G74">
        <f>B12/(AVERAGE(B85+B39))</f>
        <v>34.76609642301711</v>
      </c>
    </row>
    <row r="75" spans="1:8" x14ac:dyDescent="0.3">
      <c r="A75" s="7" t="s">
        <v>56</v>
      </c>
      <c r="B75" s="15"/>
      <c r="C75" s="15"/>
      <c r="D75" s="15"/>
      <c r="F75" s="12">
        <v>2021</v>
      </c>
      <c r="G75">
        <f>C12/(AVERAGE(C85+C39))</f>
        <v>54.083544946673442</v>
      </c>
      <c r="H75" s="12"/>
    </row>
    <row r="76" spans="1:8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  <c r="F76">
        <v>2020</v>
      </c>
      <c r="G76" s="24">
        <f>D12/(AVERAGE(D85+D39))</f>
        <v>43.10091509913574</v>
      </c>
    </row>
    <row r="77" spans="1:8" x14ac:dyDescent="0.3">
      <c r="A77" s="11" t="s">
        <v>18</v>
      </c>
      <c r="B77" s="15"/>
      <c r="C77" s="15"/>
      <c r="D77" s="15"/>
      <c r="F77" s="12"/>
      <c r="G77" s="24"/>
      <c r="H77" s="12"/>
    </row>
    <row r="78" spans="1:8" x14ac:dyDescent="0.3">
      <c r="A78" s="1" t="s">
        <v>58</v>
      </c>
      <c r="B78" s="12"/>
      <c r="C78" s="12"/>
      <c r="D78" s="12"/>
      <c r="G78" s="24"/>
    </row>
    <row r="79" spans="1:8" x14ac:dyDescent="0.3">
      <c r="A79" s="3" t="s">
        <v>59</v>
      </c>
      <c r="B79" s="12">
        <v>11104</v>
      </c>
      <c r="C79" s="12">
        <v>11284</v>
      </c>
      <c r="D79" s="12">
        <v>11056</v>
      </c>
      <c r="G79" t="s">
        <v>157</v>
      </c>
    </row>
    <row r="80" spans="1:8" x14ac:dyDescent="0.3">
      <c r="A80" s="3" t="s">
        <v>83</v>
      </c>
      <c r="B80" s="12">
        <v>9038</v>
      </c>
      <c r="C80" s="12">
        <v>7906</v>
      </c>
      <c r="D80" s="12">
        <v>6829</v>
      </c>
      <c r="F80" s="12">
        <v>2022</v>
      </c>
      <c r="G80">
        <f>B76/(AVERAGE(F88+B48))</f>
        <v>0.26606825325310646</v>
      </c>
    </row>
    <row r="81" spans="1:7" x14ac:dyDescent="0.3">
      <c r="A81" s="3" t="s">
        <v>60</v>
      </c>
      <c r="B81" s="12">
        <v>895</v>
      </c>
      <c r="C81" s="12">
        <v>-4774</v>
      </c>
      <c r="D81" s="12">
        <v>-215</v>
      </c>
      <c r="F81" s="12">
        <v>2021</v>
      </c>
      <c r="G81">
        <f>C76/(AVERAGE(F89+C48))</f>
        <v>0.26273726273726272</v>
      </c>
    </row>
    <row r="82" spans="1:7" x14ac:dyDescent="0.3">
      <c r="A82" s="3" t="s">
        <v>61</v>
      </c>
      <c r="B82" s="12">
        <v>111</v>
      </c>
      <c r="C82" s="12">
        <v>-147</v>
      </c>
      <c r="D82" s="12">
        <v>-97</v>
      </c>
      <c r="F82" s="12">
        <v>2020</v>
      </c>
      <c r="G82">
        <f>D76/(AVERAGE(F90+D48))</f>
        <v>0.16537760225377429</v>
      </c>
    </row>
    <row r="83" spans="1:7" x14ac:dyDescent="0.3">
      <c r="A83" t="s">
        <v>62</v>
      </c>
      <c r="B83" s="12"/>
      <c r="C83" s="12"/>
      <c r="D83" s="12"/>
    </row>
    <row r="84" spans="1:7" x14ac:dyDescent="0.3">
      <c r="A84" s="1" t="s">
        <v>28</v>
      </c>
      <c r="B84" s="12">
        <v>-1823</v>
      </c>
      <c r="C84" s="12">
        <v>-10125</v>
      </c>
      <c r="D84" s="12">
        <v>6917</v>
      </c>
      <c r="F84" s="24"/>
    </row>
    <row r="85" spans="1:7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7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7" x14ac:dyDescent="0.3">
      <c r="A87" s="1" t="s">
        <v>84</v>
      </c>
      <c r="B87" s="12">
        <v>-6499</v>
      </c>
      <c r="C87" s="12">
        <v>-8042</v>
      </c>
      <c r="D87" s="12">
        <v>-9588</v>
      </c>
      <c r="F87" s="24" t="s">
        <v>158</v>
      </c>
    </row>
    <row r="88" spans="1:7" x14ac:dyDescent="0.3">
      <c r="A88" s="1" t="s">
        <v>35</v>
      </c>
      <c r="B88" s="12">
        <v>9448</v>
      </c>
      <c r="C88" s="12">
        <v>12326</v>
      </c>
      <c r="D88" s="12">
        <v>-4062</v>
      </c>
      <c r="F88" s="12">
        <f>SUM(B79:B90)</f>
        <v>22348</v>
      </c>
    </row>
    <row r="89" spans="1:7" x14ac:dyDescent="0.3">
      <c r="A89" s="1" t="s">
        <v>37</v>
      </c>
      <c r="B89" s="12">
        <v>478</v>
      </c>
      <c r="C89" s="12">
        <v>1676</v>
      </c>
      <c r="D89" s="12">
        <v>2081</v>
      </c>
      <c r="F89" s="12">
        <f>SUM(C79:C90)</f>
        <v>9358</v>
      </c>
    </row>
    <row r="90" spans="1:7" x14ac:dyDescent="0.3">
      <c r="A90" s="1" t="s">
        <v>85</v>
      </c>
      <c r="B90" s="12">
        <v>5632</v>
      </c>
      <c r="C90" s="12">
        <v>5799</v>
      </c>
      <c r="D90" s="12">
        <v>8916</v>
      </c>
      <c r="F90" s="24">
        <f>SUM(D79:D90)</f>
        <v>23263</v>
      </c>
    </row>
    <row r="91" spans="1:7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7" x14ac:dyDescent="0.3">
      <c r="A92" s="7" t="s">
        <v>64</v>
      </c>
      <c r="B92" s="12"/>
      <c r="C92" s="12"/>
      <c r="D92" s="12"/>
      <c r="G92" t="s">
        <v>159</v>
      </c>
    </row>
    <row r="93" spans="1:7" x14ac:dyDescent="0.3">
      <c r="A93" s="1" t="s">
        <v>65</v>
      </c>
      <c r="B93" s="12">
        <v>-76923</v>
      </c>
      <c r="C93" s="12">
        <v>-109558</v>
      </c>
      <c r="D93" s="12">
        <v>-114938</v>
      </c>
      <c r="F93" s="12">
        <v>2022</v>
      </c>
      <c r="G93" s="29">
        <v>155.81</v>
      </c>
    </row>
    <row r="94" spans="1:7" x14ac:dyDescent="0.3">
      <c r="A94" s="1" t="s">
        <v>66</v>
      </c>
      <c r="B94" s="12">
        <v>29917</v>
      </c>
      <c r="C94" s="12">
        <v>59023</v>
      </c>
      <c r="D94" s="12">
        <v>69918</v>
      </c>
      <c r="F94" s="12">
        <v>2021</v>
      </c>
      <c r="G94" s="29">
        <v>154.30000000000001</v>
      </c>
    </row>
    <row r="95" spans="1:7" x14ac:dyDescent="0.3">
      <c r="A95" s="1" t="s">
        <v>67</v>
      </c>
      <c r="B95" s="12">
        <v>37446</v>
      </c>
      <c r="C95" s="12">
        <v>47460</v>
      </c>
      <c r="D95" s="12">
        <v>50473</v>
      </c>
      <c r="F95" s="12">
        <v>2020</v>
      </c>
      <c r="G95" s="29">
        <v>113.02</v>
      </c>
    </row>
    <row r="96" spans="1:7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7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7" x14ac:dyDescent="0.3">
      <c r="A98" s="1" t="s">
        <v>61</v>
      </c>
      <c r="B98" s="12">
        <v>-1780</v>
      </c>
      <c r="C98" s="12">
        <v>-352</v>
      </c>
      <c r="D98" s="12">
        <v>-909</v>
      </c>
      <c r="G98" s="12"/>
    </row>
    <row r="99" spans="1:7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  <c r="F99" t="s">
        <v>160</v>
      </c>
    </row>
    <row r="100" spans="1:7" x14ac:dyDescent="0.3">
      <c r="A100" s="7" t="s">
        <v>71</v>
      </c>
      <c r="B100" s="12"/>
      <c r="C100" s="12"/>
      <c r="D100" s="12"/>
      <c r="F100">
        <f>G93/B24</f>
        <v>25.334959349593493</v>
      </c>
    </row>
    <row r="101" spans="1:7" x14ac:dyDescent="0.3">
      <c r="A101" s="1" t="s">
        <v>86</v>
      </c>
      <c r="B101" s="12">
        <v>-6223</v>
      </c>
      <c r="C101" s="12">
        <v>-6556</v>
      </c>
      <c r="D101" s="12">
        <v>-3634</v>
      </c>
      <c r="F101">
        <f>G94/C24</f>
        <v>27.213403880070548</v>
      </c>
    </row>
    <row r="102" spans="1:7" x14ac:dyDescent="0.3">
      <c r="A102" s="1" t="s">
        <v>72</v>
      </c>
      <c r="B102" s="12">
        <v>-14841</v>
      </c>
      <c r="C102" s="12">
        <v>-14467</v>
      </c>
      <c r="D102" s="12">
        <v>-14081</v>
      </c>
      <c r="F102">
        <f>G95/D24</f>
        <v>34.145015105740178</v>
      </c>
    </row>
    <row r="103" spans="1:7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7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7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7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7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7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7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7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7" ht="15" thickTop="1" x14ac:dyDescent="0.3">
      <c r="B111" s="12"/>
      <c r="C111" s="12"/>
      <c r="D111" s="12"/>
    </row>
    <row r="112" spans="1:7" x14ac:dyDescent="0.3">
      <c r="A112" t="s">
        <v>80</v>
      </c>
      <c r="B112" s="12"/>
      <c r="C112" s="12"/>
      <c r="D112" s="12"/>
      <c r="F112" s="12"/>
      <c r="G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8"/>
  <sheetViews>
    <sheetView tabSelected="1" topLeftCell="A51" workbookViewId="0">
      <selection activeCell="B78" sqref="B78"/>
    </sheetView>
  </sheetViews>
  <sheetFormatPr defaultRowHeight="14.4" x14ac:dyDescent="0.3"/>
  <cols>
    <col min="1" max="1" width="4.6640625" customWidth="1"/>
    <col min="2" max="2" width="77.109375" bestFit="1" customWidth="1"/>
    <col min="3" max="4" width="12" bestFit="1" customWidth="1"/>
    <col min="5" max="5" width="11.109375" bestFit="1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3">
      <c r="C2" s="27" t="s">
        <v>23</v>
      </c>
      <c r="D2" s="27"/>
      <c r="E2" s="27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</row>
    <row r="5" spans="1:10" x14ac:dyDescent="0.3">
      <c r="A5" s="18">
        <f>+A4+0.1</f>
        <v>1.1000000000000001</v>
      </c>
      <c r="B5" s="1" t="s">
        <v>100</v>
      </c>
      <c r="C5">
        <v>0.88</v>
      </c>
      <c r="D5">
        <v>1.07</v>
      </c>
      <c r="E5">
        <v>1.36</v>
      </c>
    </row>
    <row r="6" spans="1:10" x14ac:dyDescent="0.3">
      <c r="A6" s="18">
        <f t="shared" ref="A6:A13" si="0">+A5+0.1</f>
        <v>1.2000000000000002</v>
      </c>
      <c r="B6" s="1" t="s">
        <v>101</v>
      </c>
      <c r="C6">
        <v>0.87</v>
      </c>
      <c r="D6">
        <v>1.05</v>
      </c>
      <c r="E6">
        <v>1.36</v>
      </c>
    </row>
    <row r="7" spans="1:10" x14ac:dyDescent="0.3">
      <c r="A7" s="18">
        <f t="shared" si="0"/>
        <v>1.3000000000000003</v>
      </c>
      <c r="B7" s="1" t="s">
        <v>102</v>
      </c>
      <c r="C7">
        <v>0.15</v>
      </c>
      <c r="D7">
        <v>0.28000000000000003</v>
      </c>
      <c r="E7">
        <v>0.36</v>
      </c>
    </row>
    <row r="8" spans="1:10" x14ac:dyDescent="0.3">
      <c r="A8" s="18">
        <f t="shared" si="0"/>
        <v>1.4000000000000004</v>
      </c>
      <c r="B8" s="1" t="s">
        <v>103</v>
      </c>
      <c r="C8">
        <v>105.84</v>
      </c>
      <c r="D8">
        <v>132.15</v>
      </c>
      <c r="E8">
        <v>198.19</v>
      </c>
    </row>
    <row r="9" spans="1:10" x14ac:dyDescent="0.3">
      <c r="A9" s="18">
        <f t="shared" si="0"/>
        <v>1.5000000000000004</v>
      </c>
      <c r="B9" s="1" t="s">
        <v>104</v>
      </c>
      <c r="C9">
        <v>10.5</v>
      </c>
      <c r="D9">
        <v>6.74</v>
      </c>
      <c r="E9">
        <v>8.4700000000000006</v>
      </c>
    </row>
    <row r="10" spans="1:10" x14ac:dyDescent="0.3">
      <c r="A10" s="18">
        <f t="shared" si="0"/>
        <v>1.6000000000000005</v>
      </c>
      <c r="B10" s="1" t="s">
        <v>105</v>
      </c>
      <c r="C10">
        <v>120.11</v>
      </c>
      <c r="D10">
        <v>114.97</v>
      </c>
      <c r="E10">
        <v>82.3</v>
      </c>
    </row>
    <row r="11" spans="1:10" x14ac:dyDescent="0.3">
      <c r="A11" s="18">
        <f t="shared" si="0"/>
        <v>1.7000000000000006</v>
      </c>
      <c r="B11" s="1" t="s">
        <v>106</v>
      </c>
      <c r="C11">
        <v>24.4</v>
      </c>
      <c r="D11">
        <v>16.12</v>
      </c>
      <c r="E11">
        <v>30.63</v>
      </c>
    </row>
    <row r="12" spans="1:10" x14ac:dyDescent="0.3">
      <c r="A12" s="18">
        <f t="shared" si="0"/>
        <v>1.8000000000000007</v>
      </c>
      <c r="B12" s="1" t="s">
        <v>107</v>
      </c>
      <c r="C12">
        <v>71</v>
      </c>
      <c r="D12">
        <v>-56.36</v>
      </c>
      <c r="E12">
        <v>61</v>
      </c>
    </row>
    <row r="13" spans="1:10" x14ac:dyDescent="0.3">
      <c r="A13" s="18">
        <f t="shared" si="0"/>
        <v>1.9000000000000008</v>
      </c>
      <c r="B13" s="1" t="s">
        <v>108</v>
      </c>
      <c r="C13">
        <v>-4.71</v>
      </c>
      <c r="D13">
        <v>2.56</v>
      </c>
      <c r="E13">
        <v>13.96</v>
      </c>
    </row>
    <row r="14" spans="1:10" x14ac:dyDescent="0.3">
      <c r="A14" s="18"/>
      <c r="B14" s="3" t="s">
        <v>109</v>
      </c>
      <c r="C14" s="2">
        <v>18577</v>
      </c>
      <c r="D14" s="2">
        <v>9355</v>
      </c>
      <c r="E14" s="2">
        <v>38321</v>
      </c>
    </row>
    <row r="15" spans="1:10" x14ac:dyDescent="0.3">
      <c r="A15" s="18"/>
    </row>
    <row r="16" spans="1:10" x14ac:dyDescent="0.3">
      <c r="A16" s="18">
        <f>+A4+1</f>
        <v>2</v>
      </c>
      <c r="B16" s="17" t="s">
        <v>110</v>
      </c>
    </row>
    <row r="17" spans="1:5" x14ac:dyDescent="0.3">
      <c r="A17" s="18">
        <f>+A16+0.1</f>
        <v>2.1</v>
      </c>
      <c r="B17" s="1" t="s">
        <v>9</v>
      </c>
      <c r="C17">
        <v>43.31</v>
      </c>
      <c r="D17">
        <v>41.78</v>
      </c>
      <c r="E17">
        <v>38.229999999999997</v>
      </c>
    </row>
    <row r="18" spans="1:5" x14ac:dyDescent="0.3">
      <c r="A18" s="18">
        <f>+A17+0.1</f>
        <v>2.2000000000000002</v>
      </c>
      <c r="B18" s="1" t="s">
        <v>111</v>
      </c>
      <c r="C18">
        <v>0.34</v>
      </c>
      <c r="D18">
        <v>0.37</v>
      </c>
      <c r="E18">
        <v>0.28999999999999998</v>
      </c>
    </row>
    <row r="19" spans="1:5" x14ac:dyDescent="0.3">
      <c r="A19" s="18"/>
      <c r="B19" s="3" t="s">
        <v>112</v>
      </c>
      <c r="C19" s="2">
        <v>133345</v>
      </c>
      <c r="D19" s="2">
        <v>134036</v>
      </c>
      <c r="E19" s="2">
        <v>80970</v>
      </c>
    </row>
    <row r="20" spans="1:5" x14ac:dyDescent="0.3">
      <c r="A20" s="18">
        <f>+A18+0.1</f>
        <v>2.3000000000000003</v>
      </c>
      <c r="B20" s="1" t="s">
        <v>113</v>
      </c>
      <c r="C20">
        <v>0.31</v>
      </c>
      <c r="D20">
        <v>0.34</v>
      </c>
      <c r="E20">
        <v>0.25</v>
      </c>
    </row>
    <row r="21" spans="1:5" x14ac:dyDescent="0.3">
      <c r="A21" s="18"/>
      <c r="B21" s="3" t="s">
        <v>114</v>
      </c>
      <c r="C21" s="2">
        <v>122241</v>
      </c>
      <c r="D21" s="2">
        <v>122752</v>
      </c>
      <c r="E21" s="2">
        <v>69914</v>
      </c>
    </row>
    <row r="22" spans="1:5" x14ac:dyDescent="0.3">
      <c r="A22" s="18">
        <f>+A20+0.1</f>
        <v>2.4000000000000004</v>
      </c>
      <c r="B22" s="1" t="s">
        <v>115</v>
      </c>
      <c r="C22">
        <v>83.56</v>
      </c>
      <c r="D22">
        <v>86.9</v>
      </c>
      <c r="E22">
        <v>86.6</v>
      </c>
    </row>
    <row r="23" spans="1:5" x14ac:dyDescent="0.3">
      <c r="A23" s="18"/>
    </row>
    <row r="24" spans="1:5" x14ac:dyDescent="0.3">
      <c r="A24" s="18">
        <f>+A16+1</f>
        <v>3</v>
      </c>
      <c r="B24" s="7" t="s">
        <v>116</v>
      </c>
    </row>
    <row r="25" spans="1:5" x14ac:dyDescent="0.3">
      <c r="A25" s="18">
        <f>+A24+0.1</f>
        <v>3.1</v>
      </c>
      <c r="B25" s="1" t="s">
        <v>117</v>
      </c>
      <c r="C25">
        <v>3.04</v>
      </c>
      <c r="D25">
        <v>1.99</v>
      </c>
      <c r="E25">
        <v>1.61</v>
      </c>
    </row>
    <row r="26" spans="1:5" x14ac:dyDescent="0.3">
      <c r="A26" s="18">
        <f t="shared" ref="A26:A30" si="1">+A25+0.1</f>
        <v>3.2</v>
      </c>
      <c r="B26" s="1" t="s">
        <v>118</v>
      </c>
      <c r="C26">
        <v>0.31</v>
      </c>
      <c r="D26">
        <v>0.34</v>
      </c>
      <c r="E26">
        <v>0.33</v>
      </c>
    </row>
    <row r="27" spans="1:5" x14ac:dyDescent="0.3">
      <c r="A27" s="18">
        <f t="shared" si="1"/>
        <v>3.3000000000000003</v>
      </c>
      <c r="B27" s="1" t="s">
        <v>119</v>
      </c>
      <c r="C27">
        <v>0.66</v>
      </c>
      <c r="D27">
        <v>0.63</v>
      </c>
      <c r="E27">
        <v>0.6</v>
      </c>
    </row>
    <row r="28" spans="1:5" x14ac:dyDescent="0.3">
      <c r="A28" s="18">
        <f t="shared" si="1"/>
        <v>3.4000000000000004</v>
      </c>
      <c r="B28" s="1" t="s">
        <v>120</v>
      </c>
      <c r="C28">
        <v>34.840000000000003</v>
      </c>
      <c r="D28">
        <v>35.24</v>
      </c>
      <c r="E28">
        <v>19.12</v>
      </c>
    </row>
    <row r="29" spans="1:5" x14ac:dyDescent="0.3">
      <c r="A29" s="18">
        <f t="shared" si="1"/>
        <v>3.5000000000000004</v>
      </c>
      <c r="B29" s="1" t="s">
        <v>121</v>
      </c>
      <c r="C29">
        <v>1082.8</v>
      </c>
      <c r="D29">
        <v>868.88</v>
      </c>
      <c r="E29">
        <v>354.21</v>
      </c>
    </row>
    <row r="30" spans="1:5" x14ac:dyDescent="0.3">
      <c r="A30" s="18">
        <f t="shared" si="1"/>
        <v>3.6000000000000005</v>
      </c>
      <c r="B30" s="1" t="s">
        <v>122</v>
      </c>
      <c r="C30">
        <v>-0.5</v>
      </c>
      <c r="D30">
        <v>-0.93</v>
      </c>
      <c r="E30">
        <v>-5.56</v>
      </c>
    </row>
    <row r="31" spans="1:5" x14ac:dyDescent="0.3">
      <c r="A31" s="18"/>
      <c r="B31" s="3" t="s">
        <v>123</v>
      </c>
      <c r="C31" s="2">
        <v>32165</v>
      </c>
      <c r="D31" s="2">
        <v>23987</v>
      </c>
      <c r="E31" s="2">
        <v>282425</v>
      </c>
    </row>
    <row r="32" spans="1:5" x14ac:dyDescent="0.3">
      <c r="A32" s="18"/>
    </row>
    <row r="33" spans="1:5" x14ac:dyDescent="0.3">
      <c r="A33" s="18">
        <f>+A24+1</f>
        <v>4</v>
      </c>
      <c r="B33" s="17" t="s">
        <v>124</v>
      </c>
    </row>
    <row r="34" spans="1:5" x14ac:dyDescent="0.3">
      <c r="A34" s="18">
        <f>+A33+0.1</f>
        <v>4.0999999999999996</v>
      </c>
      <c r="B34" s="1" t="s">
        <v>125</v>
      </c>
      <c r="C34">
        <v>0.83</v>
      </c>
      <c r="D34">
        <v>0.8</v>
      </c>
      <c r="E34">
        <v>0.68</v>
      </c>
    </row>
    <row r="35" spans="1:5" x14ac:dyDescent="0.3">
      <c r="A35" s="18">
        <f t="shared" ref="A35:A37" si="2">+A34+0.1</f>
        <v>4.1999999999999993</v>
      </c>
      <c r="B35" s="1" t="s">
        <v>126</v>
      </c>
      <c r="C35">
        <v>3.18</v>
      </c>
      <c r="D35">
        <v>3.34</v>
      </c>
      <c r="E35">
        <v>1.95</v>
      </c>
    </row>
    <row r="36" spans="1:5" x14ac:dyDescent="0.3">
      <c r="A36" s="18">
        <f t="shared" si="2"/>
        <v>4.2999999999999989</v>
      </c>
      <c r="B36" s="1" t="s">
        <v>127</v>
      </c>
      <c r="C36">
        <v>34.78</v>
      </c>
      <c r="D36">
        <v>54.08</v>
      </c>
      <c r="E36">
        <v>43</v>
      </c>
    </row>
    <row r="37" spans="1:5" x14ac:dyDescent="0.3">
      <c r="A37" s="18">
        <f t="shared" si="2"/>
        <v>4.3999999999999986</v>
      </c>
      <c r="B37" s="1" t="s">
        <v>128</v>
      </c>
      <c r="C37">
        <v>0.27</v>
      </c>
      <c r="D37">
        <v>0.26</v>
      </c>
      <c r="E37">
        <v>0.17</v>
      </c>
    </row>
    <row r="38" spans="1:5" x14ac:dyDescent="0.3">
      <c r="A38" s="18"/>
    </row>
    <row r="39" spans="1:5" x14ac:dyDescent="0.3">
      <c r="A39" s="18">
        <f>+A33+1</f>
        <v>5</v>
      </c>
      <c r="B39" s="17" t="s">
        <v>129</v>
      </c>
    </row>
    <row r="40" spans="1:5" x14ac:dyDescent="0.3">
      <c r="A40" s="18">
        <f>+A39+0.1</f>
        <v>5.0999999999999996</v>
      </c>
      <c r="B40" s="1" t="s">
        <v>130</v>
      </c>
      <c r="C40">
        <v>25.33</v>
      </c>
      <c r="D40">
        <v>2.21</v>
      </c>
      <c r="E40">
        <v>34.15</v>
      </c>
    </row>
    <row r="41" spans="1:5" x14ac:dyDescent="0.3">
      <c r="A41" s="18">
        <f t="shared" ref="A41:A44" si="3">+A40+0.1</f>
        <v>5.1999999999999993</v>
      </c>
      <c r="B41" s="3" t="s">
        <v>131</v>
      </c>
    </row>
    <row r="42" spans="1:5" x14ac:dyDescent="0.3">
      <c r="A42" s="18">
        <f t="shared" si="3"/>
        <v>5.2999999999999989</v>
      </c>
      <c r="B42" s="1" t="s">
        <v>132</v>
      </c>
    </row>
    <row r="43" spans="1:5" x14ac:dyDescent="0.3">
      <c r="A43" s="18">
        <f t="shared" si="3"/>
        <v>5.3999999999999986</v>
      </c>
      <c r="B43" s="3" t="s">
        <v>133</v>
      </c>
    </row>
    <row r="44" spans="1:5" x14ac:dyDescent="0.3">
      <c r="A44" s="18">
        <f t="shared" si="3"/>
        <v>5.4999999999999982</v>
      </c>
      <c r="B44" s="1" t="s">
        <v>134</v>
      </c>
    </row>
    <row r="45" spans="1:5" x14ac:dyDescent="0.3">
      <c r="A45" s="18"/>
      <c r="B45" s="3" t="s">
        <v>135</v>
      </c>
    </row>
    <row r="46" spans="1:5" x14ac:dyDescent="0.3">
      <c r="A46" s="18">
        <f>+A44+0.1</f>
        <v>5.5999999999999979</v>
      </c>
      <c r="B46" s="1" t="s">
        <v>136</v>
      </c>
    </row>
    <row r="47" spans="1:5" x14ac:dyDescent="0.3">
      <c r="A47" s="18">
        <f t="shared" ref="A47:A50" si="4">+A45+0.1</f>
        <v>0.1</v>
      </c>
      <c r="B47" s="1" t="s">
        <v>137</v>
      </c>
    </row>
    <row r="48" spans="1:5" x14ac:dyDescent="0.3">
      <c r="A48" s="18">
        <f t="shared" si="4"/>
        <v>5.6999999999999975</v>
      </c>
      <c r="B48" s="1" t="s">
        <v>138</v>
      </c>
    </row>
    <row r="49" spans="1:2" x14ac:dyDescent="0.3">
      <c r="A49" s="18">
        <f t="shared" si="4"/>
        <v>0.2</v>
      </c>
      <c r="B49" s="1" t="s">
        <v>128</v>
      </c>
    </row>
    <row r="50" spans="1:2" x14ac:dyDescent="0.3">
      <c r="A50" s="18">
        <f t="shared" si="4"/>
        <v>5.7999999999999972</v>
      </c>
      <c r="B50" s="1" t="s">
        <v>139</v>
      </c>
    </row>
    <row r="51" spans="1:2" x14ac:dyDescent="0.3">
      <c r="A51" s="18"/>
      <c r="B51" s="3" t="s">
        <v>140</v>
      </c>
    </row>
    <row r="53" spans="1:2" x14ac:dyDescent="0.3">
      <c r="B53" s="17" t="s">
        <v>149</v>
      </c>
    </row>
    <row r="54" spans="1:2" x14ac:dyDescent="0.3">
      <c r="B54" s="1" t="s">
        <v>145</v>
      </c>
    </row>
    <row r="55" spans="1:2" x14ac:dyDescent="0.3">
      <c r="B55" s="1" t="s">
        <v>89</v>
      </c>
    </row>
    <row r="56" spans="1:2" x14ac:dyDescent="0.3">
      <c r="B56" s="1" t="s">
        <v>90</v>
      </c>
    </row>
    <row r="57" spans="1:2" x14ac:dyDescent="0.3">
      <c r="B57" s="11" t="s">
        <v>91</v>
      </c>
    </row>
    <row r="58" spans="1:2" x14ac:dyDescent="0.3">
      <c r="B58" t="s">
        <v>25</v>
      </c>
    </row>
    <row r="59" spans="1:2" x14ac:dyDescent="0.3">
      <c r="B59" s="1" t="s">
        <v>26</v>
      </c>
    </row>
    <row r="60" spans="1:2" x14ac:dyDescent="0.3">
      <c r="B60" s="1" t="s">
        <v>27</v>
      </c>
    </row>
    <row r="61" spans="1:2" x14ac:dyDescent="0.3">
      <c r="B61" s="1" t="s">
        <v>28</v>
      </c>
    </row>
    <row r="62" spans="1:2" x14ac:dyDescent="0.3">
      <c r="B62" s="1" t="s">
        <v>29</v>
      </c>
    </row>
    <row r="63" spans="1:2" x14ac:dyDescent="0.3">
      <c r="B63" s="1" t="s">
        <v>47</v>
      </c>
    </row>
    <row r="64" spans="1:2" x14ac:dyDescent="0.3">
      <c r="B64" s="1" t="s">
        <v>30</v>
      </c>
    </row>
    <row r="65" spans="2:2" x14ac:dyDescent="0.3">
      <c r="B65" t="s">
        <v>48</v>
      </c>
    </row>
    <row r="66" spans="2:2" x14ac:dyDescent="0.3">
      <c r="B66" s="1" t="s">
        <v>27</v>
      </c>
    </row>
    <row r="67" spans="2:2" x14ac:dyDescent="0.3">
      <c r="B67" s="1" t="s">
        <v>32</v>
      </c>
    </row>
    <row r="68" spans="2:2" x14ac:dyDescent="0.3">
      <c r="B68" s="1" t="s">
        <v>49</v>
      </c>
    </row>
    <row r="69" spans="2:2" x14ac:dyDescent="0.3">
      <c r="B69" t="s">
        <v>34</v>
      </c>
    </row>
    <row r="70" spans="2:2" x14ac:dyDescent="0.3">
      <c r="B70" s="1" t="s">
        <v>35</v>
      </c>
    </row>
    <row r="71" spans="2:2" x14ac:dyDescent="0.3">
      <c r="B71" s="1" t="s">
        <v>36</v>
      </c>
    </row>
    <row r="72" spans="2:2" x14ac:dyDescent="0.3">
      <c r="B72" s="1" t="s">
        <v>37</v>
      </c>
    </row>
    <row r="73" spans="2:2" x14ac:dyDescent="0.3">
      <c r="B73" s="1" t="s">
        <v>38</v>
      </c>
    </row>
    <row r="74" spans="2:2" x14ac:dyDescent="0.3">
      <c r="B74" s="1" t="s">
        <v>39</v>
      </c>
    </row>
    <row r="75" spans="2:2" x14ac:dyDescent="0.3">
      <c r="B75" t="s">
        <v>51</v>
      </c>
    </row>
    <row r="76" spans="2:2" x14ac:dyDescent="0.3">
      <c r="B76" s="1" t="s">
        <v>37</v>
      </c>
    </row>
    <row r="77" spans="2:2" x14ac:dyDescent="0.3">
      <c r="B77" s="1" t="s">
        <v>39</v>
      </c>
    </row>
    <row r="78" spans="2:2" x14ac:dyDescent="0.3">
      <c r="B78" s="1" t="s">
        <v>52</v>
      </c>
    </row>
  </sheetData>
  <mergeCells count="1">
    <mergeCell ref="C2:E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Emily Jarvis</cp:lastModifiedBy>
  <dcterms:created xsi:type="dcterms:W3CDTF">2020-05-18T16:32:37Z</dcterms:created>
  <dcterms:modified xsi:type="dcterms:W3CDTF">2023-10-22T14:28:29Z</dcterms:modified>
</cp:coreProperties>
</file>