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ba/Documents/QCP Investment Analysis Program/"/>
    </mc:Choice>
  </mc:AlternateContent>
  <xr:revisionPtr revIDLastSave="0" documentId="13_ncr:1_{354ACFEC-56B7-D143-9EF7-B34DDAA844E2}" xr6:coauthVersionLast="47" xr6:coauthVersionMax="47" xr10:uidLastSave="{00000000-0000-0000-0000-000000000000}"/>
  <bookViews>
    <workbookView xWindow="11880" yWindow="460" windowWidth="15220" windowHeight="14480" activeTab="2" xr2:uid="{00000000-000D-0000-FFFF-FFFF00000000}"/>
  </bookViews>
  <sheets>
    <sheet name="Instructions" sheetId="1" r:id="rId1"/>
    <sheet name="Revenue Drivers (Marriott)" sheetId="2" r:id="rId2"/>
    <sheet name="Cost Drivers (Marriott)" sheetId="3" r:id="rId3"/>
    <sheet name="Revenue Drivers (J&amp;J)" sheetId="4" r:id="rId4"/>
    <sheet name="Cost Drivers (J&amp;J)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5" l="1"/>
  <c r="C17" i="5"/>
  <c r="C15" i="5"/>
  <c r="C16" i="5"/>
  <c r="C12" i="5"/>
  <c r="C11" i="5"/>
  <c r="C18" i="3"/>
  <c r="C19" i="3"/>
  <c r="C17" i="3"/>
  <c r="C8" i="2"/>
  <c r="C10" i="3" s="1"/>
  <c r="C12" i="3" s="1"/>
  <c r="D5" i="3"/>
  <c r="C9" i="3"/>
  <c r="D6" i="3" s="1"/>
  <c r="C8" i="3"/>
  <c r="D8" i="3" s="1"/>
  <c r="C7" i="3"/>
  <c r="D7" i="3" s="1"/>
  <c r="C6" i="3"/>
  <c r="C5" i="3"/>
  <c r="C4" i="3"/>
  <c r="D4" i="3" s="1"/>
  <c r="C4" i="2"/>
  <c r="D3" i="2" s="1"/>
  <c r="C5" i="2"/>
  <c r="D5" i="2" s="1"/>
  <c r="C6" i="2"/>
  <c r="D7" i="2"/>
  <c r="C11" i="3" l="1"/>
  <c r="D4" i="2"/>
  <c r="D6" i="2"/>
</calcChain>
</file>

<file path=xl/sharedStrings.xml><?xml version="1.0" encoding="utf-8"?>
<sst xmlns="http://schemas.openxmlformats.org/spreadsheetml/2006/main" count="56" uniqueCount="45">
  <si>
    <t>Instructions</t>
  </si>
  <si>
    <t>Marriot Inc.</t>
  </si>
  <si>
    <t>You are required to map out the revenue drivers and cost drivers for the following companies:</t>
  </si>
  <si>
    <t>Johnson &amp; Johnson</t>
  </si>
  <si>
    <t>Format:</t>
  </si>
  <si>
    <t>You are free to refer to company websites, annual and quarterly reports, press releases and any other publicly available data</t>
  </si>
  <si>
    <t>You are required to break-down the company's revenue into price volume data and map-out how each of these individual variables affect the revenue growth</t>
  </si>
  <si>
    <t>For cost drivers, identify each of the cost item's correlation with revenue (fixed or variable and if variable varies based on what?)</t>
  </si>
  <si>
    <t>You can use charts/smart arts in word document and have bullet points below the diagram for any further explanations</t>
  </si>
  <si>
    <t>You are required to comment on the company performance in the light of revenue and cost drivers</t>
  </si>
  <si>
    <t xml:space="preserve">You are required identify peers and compare their performance with the given company, however, you are not required to go deep into identifying drivers for the peers </t>
  </si>
  <si>
    <t>The comment of company performance should be limited to a single page</t>
  </si>
  <si>
    <t>Base Management Fees</t>
  </si>
  <si>
    <t>Revenue Driver</t>
  </si>
  <si>
    <t>Franchise Fees</t>
  </si>
  <si>
    <t>Incentive Management Fees</t>
  </si>
  <si>
    <t>Owned, Leased and Other Revenue</t>
  </si>
  <si>
    <t>Cost Reimbursement Revenue</t>
  </si>
  <si>
    <t>% Sales Revenue</t>
  </si>
  <si>
    <t>£ (millions)</t>
  </si>
  <si>
    <t>% Total Cost</t>
  </si>
  <si>
    <t>Owned, leased and other-direct</t>
  </si>
  <si>
    <t>Depreciation, amortization and other</t>
  </si>
  <si>
    <t>General, administrative, and other</t>
  </si>
  <si>
    <t>Restructuring, merger-related charges, and other</t>
  </si>
  <si>
    <t>Reimbursed expenses</t>
  </si>
  <si>
    <t>Total Revenue</t>
  </si>
  <si>
    <t>$ (millions)</t>
  </si>
  <si>
    <t>Cost (Operating) Driver</t>
  </si>
  <si>
    <t>Operating Margin</t>
  </si>
  <si>
    <t>Consumer Health</t>
  </si>
  <si>
    <t>Pharmaceutical</t>
  </si>
  <si>
    <t>MedTech</t>
  </si>
  <si>
    <t>Cost Drivers</t>
  </si>
  <si>
    <t>COGS</t>
  </si>
  <si>
    <t>Selling, Marketing &amp; Administrative</t>
  </si>
  <si>
    <t>R&amp;D</t>
  </si>
  <si>
    <t>Other (Income) Expense, Net</t>
  </si>
  <si>
    <t xml:space="preserve">Net Margin </t>
  </si>
  <si>
    <t>Hilton Worldwide Holdings Inc.</t>
  </si>
  <si>
    <t>Net Margin</t>
  </si>
  <si>
    <t>Gross and Operating Costs</t>
  </si>
  <si>
    <t>Pfizer Inc.</t>
  </si>
  <si>
    <t>Gross Profit</t>
  </si>
  <si>
    <t>Gross 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</si>
</sst>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2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left" indent="1"/>
    </xf>
    <xf numFmtId="0" fontId="0" fillId="0" borderId="0" xfId="0" applyAlignment="1">
      <alignment horizontal="left" wrapText="1" indent="1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0" fontId="0" fillId="0" borderId="0" xfId="1" applyNumberFormat="1" applyFont="1" applyAlignment="1">
      <alignment horizontal="center"/>
    </xf>
    <xf numFmtId="0" fontId="0" fillId="0" borderId="0" xfId="0" applyFont="1"/>
    <xf numFmtId="0" fontId="5" fillId="0" borderId="0" xfId="0" applyFont="1"/>
    <xf numFmtId="0" fontId="6" fillId="0" borderId="0" xfId="0" applyFont="1"/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Revenue Drivers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'Revenue Drivers (Marriott)'!$C$2</c:f>
              <c:strCache>
                <c:ptCount val="1"/>
                <c:pt idx="0">
                  <c:v>$ (millions)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D32-C44F-83A6-788EEA76E71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D32-C44F-83A6-788EEA76E71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D32-C44F-83A6-788EEA76E71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D32-C44F-83A6-788EEA76E71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D32-C44F-83A6-788EEA76E719}"/>
              </c:ext>
            </c:extLst>
          </c:dPt>
          <c:cat>
            <c:strRef>
              <c:f>'Revenue Drivers (Marriott)'!$B$3:$B$7</c:f>
              <c:strCache>
                <c:ptCount val="5"/>
                <c:pt idx="0">
                  <c:v>Base Management Fees</c:v>
                </c:pt>
                <c:pt idx="1">
                  <c:v>Franchise Fees</c:v>
                </c:pt>
                <c:pt idx="2">
                  <c:v>Incentive Management Fees</c:v>
                </c:pt>
                <c:pt idx="3">
                  <c:v>Owned, Leased and Other Revenue</c:v>
                </c:pt>
                <c:pt idx="4">
                  <c:v>Cost Reimbursement Revenue</c:v>
                </c:pt>
              </c:strCache>
            </c:strRef>
          </c:cat>
          <c:val>
            <c:numRef>
              <c:f>'Revenue Drivers (Marriott)'!$C$3:$C$7</c:f>
              <c:numCache>
                <c:formatCode>General</c:formatCode>
                <c:ptCount val="5"/>
                <c:pt idx="0">
                  <c:v>1044</c:v>
                </c:pt>
                <c:pt idx="1">
                  <c:v>2505</c:v>
                </c:pt>
                <c:pt idx="2">
                  <c:v>529</c:v>
                </c:pt>
                <c:pt idx="3">
                  <c:v>1367</c:v>
                </c:pt>
                <c:pt idx="4">
                  <c:v>15417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F2-5D49-AD4D-62D601AD0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bg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Cost</a:t>
            </a:r>
            <a:r>
              <a:rPr lang="en-US" baseline="0"/>
              <a:t> Drivers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'Cost Drivers (Marriott)'!$C$3</c:f>
              <c:strCache>
                <c:ptCount val="1"/>
                <c:pt idx="0">
                  <c:v>£ (millions)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'Cost Drivers (Marriott)'!$B$4:$B$8</c:f>
              <c:strCache>
                <c:ptCount val="5"/>
                <c:pt idx="0">
                  <c:v>Owned, leased and other-direct</c:v>
                </c:pt>
                <c:pt idx="1">
                  <c:v>Depreciation, amortization and other</c:v>
                </c:pt>
                <c:pt idx="2">
                  <c:v>General, administrative, and other</c:v>
                </c:pt>
                <c:pt idx="3">
                  <c:v>Restructuring, merger-related charges, and other</c:v>
                </c:pt>
                <c:pt idx="4">
                  <c:v>Reimbursed expenses</c:v>
                </c:pt>
              </c:strCache>
            </c:strRef>
          </c:cat>
          <c:val>
            <c:numRef>
              <c:f>'Cost Drivers (Marriott)'!$C$4:$C$8</c:f>
              <c:numCache>
                <c:formatCode>General</c:formatCode>
                <c:ptCount val="5"/>
                <c:pt idx="0">
                  <c:v>1074</c:v>
                </c:pt>
                <c:pt idx="1">
                  <c:v>193</c:v>
                </c:pt>
                <c:pt idx="2">
                  <c:v>891</c:v>
                </c:pt>
                <c:pt idx="3">
                  <c:v>12</c:v>
                </c:pt>
                <c:pt idx="4">
                  <c:v>15141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6-954C-B302-CD672C6D6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440893279"/>
        <c:axId val="440817007"/>
      </c:barChart>
      <c:catAx>
        <c:axId val="4408932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817007"/>
        <c:crosses val="autoZero"/>
        <c:auto val="1"/>
        <c:lblAlgn val="ctr"/>
        <c:lblOffset val="100"/>
        <c:noMultiLvlLbl val="0"/>
      </c:catAx>
      <c:valAx>
        <c:axId val="4408170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893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Revenue</a:t>
            </a:r>
            <a:r>
              <a:rPr lang="en-GB" baseline="0"/>
              <a:t> Drivers ($m YoY)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'Revenue Drivers (J&amp;J)'!$C$3</c:f>
              <c:strCache>
                <c:ptCount val="1"/>
                <c:pt idx="0">
                  <c:v>2022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'Revenue Drivers (J&amp;J)'!$B$4:$B$6</c:f>
              <c:strCache>
                <c:ptCount val="3"/>
                <c:pt idx="0">
                  <c:v>Consumer Health</c:v>
                </c:pt>
                <c:pt idx="1">
                  <c:v>Pharmaceutical</c:v>
                </c:pt>
                <c:pt idx="2">
                  <c:v>MedTech</c:v>
                </c:pt>
              </c:strCache>
            </c:strRef>
          </c:cat>
          <c:val>
            <c:numRef>
              <c:f>'Revenue Drivers (J&amp;J)'!$C$4:$C$6</c:f>
              <c:numCache>
                <c:formatCode>General</c:formatCode>
                <c:ptCount val="3"/>
                <c:pt idx="0">
                  <c:v>14953</c:v>
                </c:pt>
                <c:pt idx="1">
                  <c:v>52563</c:v>
                </c:pt>
                <c:pt idx="2">
                  <c:v>27427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25-494E-B909-C3189CA7FB92}"/>
            </c:ext>
          </c:extLst>
        </c:ser>
        <c:ser>
          <c:idx val="1"/>
          <c:order val="1"/>
          <c:tx>
            <c:strRef>
              <c:f>'Revenue Drivers (J&amp;J)'!$D$3</c:f>
              <c:strCache>
                <c:ptCount val="1"/>
                <c:pt idx="0">
                  <c:v>2021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'Revenue Drivers (J&amp;J)'!$B$4:$B$6</c:f>
              <c:strCache>
                <c:ptCount val="3"/>
                <c:pt idx="0">
                  <c:v>Consumer Health</c:v>
                </c:pt>
                <c:pt idx="1">
                  <c:v>Pharmaceutical</c:v>
                </c:pt>
                <c:pt idx="2">
                  <c:v>MedTech</c:v>
                </c:pt>
              </c:strCache>
            </c:strRef>
          </c:cat>
          <c:val>
            <c:numRef>
              <c:f>'Revenue Drivers (J&amp;J)'!$D$4:$D$6</c:f>
              <c:numCache>
                <c:formatCode>General</c:formatCode>
                <c:ptCount val="3"/>
                <c:pt idx="0">
                  <c:v>15035</c:v>
                </c:pt>
                <c:pt idx="1">
                  <c:v>51680</c:v>
                </c:pt>
                <c:pt idx="2">
                  <c:v>27060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25-494E-B909-C3189CA7F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481738463"/>
        <c:axId val="481657567"/>
      </c:barChart>
      <c:catAx>
        <c:axId val="48173846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657567"/>
        <c:crosses val="autoZero"/>
        <c:auto val="1"/>
        <c:lblAlgn val="ctr"/>
        <c:lblOffset val="100"/>
        <c:noMultiLvlLbl val="0"/>
      </c:catAx>
      <c:valAx>
        <c:axId val="481657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7384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Cost</a:t>
            </a:r>
            <a:r>
              <a:rPr lang="en-GB" baseline="0"/>
              <a:t> Drivers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'Cost Drivers (J&amp;J)'!$C$3</c:f>
              <c:strCache>
                <c:ptCount val="1"/>
                <c:pt idx="0">
                  <c:v>2022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'Cost Drivers (J&amp;J)'!$B$4:$B$7</c:f>
              <c:strCache>
                <c:ptCount val="4"/>
                <c:pt idx="0">
                  <c:v>COGS</c:v>
                </c:pt>
                <c:pt idx="1">
                  <c:v>Selling, Marketing &amp; Administrative</c:v>
                </c:pt>
                <c:pt idx="2">
                  <c:v>R&amp;D</c:v>
                </c:pt>
                <c:pt idx="3">
                  <c:v>Other (Income) Expense, Net</c:v>
                </c:pt>
              </c:strCache>
            </c:strRef>
          </c:cat>
          <c:val>
            <c:numRef>
              <c:f>'Cost Drivers (J&amp;J)'!$C$4:$C$7</c:f>
              <c:numCache>
                <c:formatCode>General</c:formatCode>
                <c:ptCount val="4"/>
                <c:pt idx="0">
                  <c:v>31.1</c:v>
                </c:pt>
                <c:pt idx="1">
                  <c:v>24.8</c:v>
                </c:pt>
                <c:pt idx="2">
                  <c:v>14.6</c:v>
                </c:pt>
                <c:pt idx="3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62-9D4C-894B-F93D605A6282}"/>
            </c:ext>
          </c:extLst>
        </c:ser>
        <c:ser>
          <c:idx val="1"/>
          <c:order val="1"/>
          <c:tx>
            <c:strRef>
              <c:f>'Cost Drivers (J&amp;J)'!$D$3</c:f>
              <c:strCache>
                <c:ptCount val="1"/>
                <c:pt idx="0">
                  <c:v>2021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'Cost Drivers (J&amp;J)'!$B$4:$B$7</c:f>
              <c:strCache>
                <c:ptCount val="4"/>
                <c:pt idx="0">
                  <c:v>COGS</c:v>
                </c:pt>
                <c:pt idx="1">
                  <c:v>Selling, Marketing &amp; Administrative</c:v>
                </c:pt>
                <c:pt idx="2">
                  <c:v>R&amp;D</c:v>
                </c:pt>
                <c:pt idx="3">
                  <c:v>Other (Income) Expense, Net</c:v>
                </c:pt>
              </c:strCache>
            </c:strRef>
          </c:cat>
          <c:val>
            <c:numRef>
              <c:f>'Cost Drivers (J&amp;J)'!$D$4:$D$7</c:f>
              <c:numCache>
                <c:formatCode>General</c:formatCode>
                <c:ptCount val="4"/>
                <c:pt idx="0">
                  <c:v>29.9</c:v>
                </c:pt>
                <c:pt idx="1">
                  <c:v>24.7</c:v>
                </c:pt>
                <c:pt idx="2">
                  <c:v>14.7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62-9D4C-894B-F93D605A628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38484831"/>
        <c:axId val="425954511"/>
      </c:barChart>
      <c:catAx>
        <c:axId val="438484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954511"/>
        <c:crosses val="autoZero"/>
        <c:auto val="1"/>
        <c:lblAlgn val="ctr"/>
        <c:lblOffset val="100"/>
        <c:noMultiLvlLbl val="0"/>
      </c:catAx>
      <c:valAx>
        <c:axId val="425954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4848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</xdr:colOff>
      <xdr:row>10</xdr:row>
      <xdr:rowOff>0</xdr:rowOff>
    </xdr:from>
    <xdr:to>
      <xdr:col>7</xdr:col>
      <xdr:colOff>774700</xdr:colOff>
      <xdr:row>24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F76E2CA-D6E2-3CEF-A94E-FB13512E5E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12700</xdr:colOff>
      <xdr:row>21</xdr:row>
      <xdr:rowOff>184150</xdr:rowOff>
    </xdr:from>
    <xdr:to>
      <xdr:col>6</xdr:col>
      <xdr:colOff>419100</xdr:colOff>
      <xdr:row>36</xdr:row>
      <xdr:rowOff>69850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79B054A-416A-5E53-FA2F-991DD71778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11</xdr:row>
      <xdr:rowOff>69850</xdr:rowOff>
    </xdr:from>
    <xdr:to>
      <xdr:col>12</xdr:col>
      <xdr:colOff>57150</xdr:colOff>
      <xdr:row>25</xdr:row>
      <xdr:rowOff>146050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AF77BAD-20CB-AED7-C9F1-EB94B4D95B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755650</xdr:colOff>
      <xdr:row>11</xdr:row>
      <xdr:rowOff>69850</xdr:rowOff>
    </xdr:from>
    <xdr:to>
      <xdr:col>10</xdr:col>
      <xdr:colOff>374650</xdr:colOff>
      <xdr:row>25</xdr:row>
      <xdr:rowOff>146050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312A8DA-D426-EEBD-37DF-BA4D9CECB4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4"/>
  <sheetViews>
    <sheetView workbookViewId="0">
      <selection activeCell="A16" sqref="A16"/>
    </sheetView>
  </sheetViews>
  <sheetFormatPr baseColWidth="10" defaultColWidth="8.83203125" defaultRowHeight="15" x14ac:dyDescent="0.2"/>
  <cols>
    <col min="1" max="1" width="157.83203125" style="2" customWidth="1"/>
  </cols>
  <sheetData>
    <row r="1" spans="1:1" ht="25" x14ac:dyDescent="0.3">
      <c r="A1" s="1" t="s">
        <v>0</v>
      </c>
    </row>
    <row r="3" spans="1:1" ht="16" x14ac:dyDescent="0.2">
      <c r="A3" s="2" t="s">
        <v>2</v>
      </c>
    </row>
    <row r="4" spans="1:1" s="4" customFormat="1" ht="16" x14ac:dyDescent="0.2">
      <c r="A4" s="5" t="s">
        <v>1</v>
      </c>
    </row>
    <row r="5" spans="1:1" ht="16" x14ac:dyDescent="0.2">
      <c r="A5" s="5" t="s">
        <v>3</v>
      </c>
    </row>
    <row r="6" spans="1:1" ht="16" x14ac:dyDescent="0.2">
      <c r="A6" s="2" t="s">
        <v>5</v>
      </c>
    </row>
    <row r="7" spans="1:1" ht="16" x14ac:dyDescent="0.2">
      <c r="A7" s="2" t="s">
        <v>6</v>
      </c>
    </row>
    <row r="8" spans="1:1" ht="16" x14ac:dyDescent="0.2">
      <c r="A8" s="2" t="s">
        <v>7</v>
      </c>
    </row>
    <row r="9" spans="1:1" ht="16" x14ac:dyDescent="0.2">
      <c r="A9" s="2" t="s">
        <v>9</v>
      </c>
    </row>
    <row r="10" spans="1:1" ht="16" x14ac:dyDescent="0.2">
      <c r="A10" s="2" t="s">
        <v>10</v>
      </c>
    </row>
    <row r="12" spans="1:1" ht="16" x14ac:dyDescent="0.2">
      <c r="A12" s="3" t="s">
        <v>4</v>
      </c>
    </row>
    <row r="13" spans="1:1" ht="16" x14ac:dyDescent="0.2">
      <c r="A13" s="2" t="s">
        <v>8</v>
      </c>
    </row>
    <row r="14" spans="1:1" ht="16" x14ac:dyDescent="0.2">
      <c r="A14" s="2" t="s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F7D37-0029-B14A-97F8-DA7851A506EE}">
  <dimension ref="B2:D8"/>
  <sheetViews>
    <sheetView workbookViewId="0">
      <selection activeCell="C9" sqref="C9"/>
    </sheetView>
  </sheetViews>
  <sheetFormatPr baseColWidth="10" defaultRowHeight="15" x14ac:dyDescent="0.2"/>
  <cols>
    <col min="2" max="2" width="28.33203125" customWidth="1"/>
    <col min="3" max="4" width="17.5" customWidth="1"/>
  </cols>
  <sheetData>
    <row r="2" spans="2:4" x14ac:dyDescent="0.2">
      <c r="B2" s="7" t="s">
        <v>13</v>
      </c>
      <c r="C2" s="8" t="s">
        <v>27</v>
      </c>
      <c r="D2" s="8" t="s">
        <v>18</v>
      </c>
    </row>
    <row r="3" spans="2:4" x14ac:dyDescent="0.2">
      <c r="B3" t="s">
        <v>12</v>
      </c>
      <c r="C3" s="6">
        <v>1044</v>
      </c>
      <c r="D3" s="9">
        <f>C3/SUM(C3:C7)</f>
        <v>5.0043140638481448E-2</v>
      </c>
    </row>
    <row r="4" spans="2:4" x14ac:dyDescent="0.2">
      <c r="B4" t="s">
        <v>14</v>
      </c>
      <c r="C4" s="6">
        <f>2505</f>
        <v>2505</v>
      </c>
      <c r="D4" s="9">
        <f>C4/SUM(C3:C7)</f>
        <v>0.12007477710670118</v>
      </c>
    </row>
    <row r="5" spans="2:4" x14ac:dyDescent="0.2">
      <c r="B5" t="s">
        <v>15</v>
      </c>
      <c r="C5" s="6">
        <f>529</f>
        <v>529</v>
      </c>
      <c r="D5" s="9">
        <f>C5/SUM(C3:C7)</f>
        <v>2.5357108618540888E-2</v>
      </c>
    </row>
    <row r="6" spans="2:4" x14ac:dyDescent="0.2">
      <c r="B6" t="s">
        <v>16</v>
      </c>
      <c r="C6" s="6">
        <f>1367</f>
        <v>1367</v>
      </c>
      <c r="D6" s="9">
        <f>C6/SUM(C3:C7)</f>
        <v>6.552583644904611E-2</v>
      </c>
    </row>
    <row r="7" spans="2:4" x14ac:dyDescent="0.2">
      <c r="B7" t="s">
        <v>17</v>
      </c>
      <c r="C7" s="6">
        <v>15417</v>
      </c>
      <c r="D7" s="9">
        <f>C7/SUM(C3:C7)</f>
        <v>0.73899913718723043</v>
      </c>
    </row>
    <row r="8" spans="2:4" x14ac:dyDescent="0.2">
      <c r="B8" s="7" t="s">
        <v>26</v>
      </c>
      <c r="C8" s="6">
        <f>SUM(C3:C7)-89</f>
        <v>20773</v>
      </c>
    </row>
  </sheetData>
  <phoneticPr fontId="4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CD03C-6DF4-E84A-8177-42D59F70346A}">
  <dimension ref="B3:D20"/>
  <sheetViews>
    <sheetView tabSelected="1" workbookViewId="0">
      <selection activeCell="C22" sqref="C22"/>
    </sheetView>
  </sheetViews>
  <sheetFormatPr baseColWidth="10" defaultRowHeight="15" x14ac:dyDescent="0.2"/>
  <cols>
    <col min="2" max="2" width="38.33203125" customWidth="1"/>
    <col min="3" max="3" width="16.33203125" customWidth="1"/>
    <col min="4" max="4" width="16.6640625" customWidth="1"/>
  </cols>
  <sheetData>
    <row r="3" spans="2:4" x14ac:dyDescent="0.2">
      <c r="B3" s="7" t="s">
        <v>28</v>
      </c>
      <c r="C3" s="8" t="s">
        <v>19</v>
      </c>
      <c r="D3" s="8" t="s">
        <v>20</v>
      </c>
    </row>
    <row r="4" spans="2:4" x14ac:dyDescent="0.2">
      <c r="B4" t="s">
        <v>21</v>
      </c>
      <c r="C4" s="6">
        <f>1074</f>
        <v>1074</v>
      </c>
      <c r="D4" s="9">
        <f>C4/C9</f>
        <v>6.2041476517821041E-2</v>
      </c>
    </row>
    <row r="5" spans="2:4" x14ac:dyDescent="0.2">
      <c r="B5" t="s">
        <v>22</v>
      </c>
      <c r="C5" s="6">
        <f>193</f>
        <v>193</v>
      </c>
      <c r="D5" s="9">
        <f>C5/C8</f>
        <v>1.2746846311340069E-2</v>
      </c>
    </row>
    <row r="6" spans="2:4" x14ac:dyDescent="0.2">
      <c r="B6" t="s">
        <v>23</v>
      </c>
      <c r="C6" s="6">
        <f>891</f>
        <v>891</v>
      </c>
      <c r="D6" s="9">
        <f>C6/C9</f>
        <v>5.147016347986829E-2</v>
      </c>
    </row>
    <row r="7" spans="2:4" x14ac:dyDescent="0.2">
      <c r="B7" t="s">
        <v>24</v>
      </c>
      <c r="C7" s="6">
        <f>12</f>
        <v>12</v>
      </c>
      <c r="D7" s="9">
        <f>C7/C9</f>
        <v>6.9320085494772106E-4</v>
      </c>
    </row>
    <row r="8" spans="2:4" x14ac:dyDescent="0.2">
      <c r="B8" t="s">
        <v>25</v>
      </c>
      <c r="C8" s="6">
        <f>15141</f>
        <v>15141</v>
      </c>
      <c r="D8" s="9">
        <f>C8/C9</f>
        <v>0.87464617873028705</v>
      </c>
    </row>
    <row r="9" spans="2:4" x14ac:dyDescent="0.2">
      <c r="B9" s="10" t="s">
        <v>41</v>
      </c>
      <c r="C9" s="6">
        <f>SUM(C4:C8)</f>
        <v>17311</v>
      </c>
    </row>
    <row r="10" spans="2:4" x14ac:dyDescent="0.2">
      <c r="B10" s="10" t="s">
        <v>26</v>
      </c>
      <c r="C10" s="6">
        <f>'Revenue Drivers (Marriott)'!C8</f>
        <v>20773</v>
      </c>
    </row>
    <row r="11" spans="2:4" x14ac:dyDescent="0.2">
      <c r="B11" s="10" t="s">
        <v>29</v>
      </c>
      <c r="C11" s="9">
        <f>(C10-C9)/C10</f>
        <v>0.16665864343137726</v>
      </c>
    </row>
    <row r="12" spans="2:4" x14ac:dyDescent="0.2">
      <c r="B12" s="10" t="s">
        <v>38</v>
      </c>
      <c r="C12" s="9">
        <f>B13/C10</f>
        <v>0.11351273287440428</v>
      </c>
    </row>
    <row r="13" spans="2:4" x14ac:dyDescent="0.2">
      <c r="B13" s="6">
        <v>2358</v>
      </c>
    </row>
    <row r="15" spans="2:4" x14ac:dyDescent="0.2">
      <c r="B15" s="7" t="s">
        <v>39</v>
      </c>
    </row>
    <row r="16" spans="2:4" x14ac:dyDescent="0.2">
      <c r="B16" t="s">
        <v>41</v>
      </c>
      <c r="C16" s="6">
        <v>6679</v>
      </c>
    </row>
    <row r="17" spans="2:3" x14ac:dyDescent="0.2">
      <c r="B17" t="s">
        <v>26</v>
      </c>
      <c r="C17" s="6">
        <f>8773</f>
        <v>8773</v>
      </c>
    </row>
    <row r="18" spans="2:3" x14ac:dyDescent="0.2">
      <c r="B18" t="s">
        <v>29</v>
      </c>
      <c r="C18" s="9">
        <f>(C17-C16)/C17</f>
        <v>0.23868688020061551</v>
      </c>
    </row>
    <row r="19" spans="2:3" x14ac:dyDescent="0.2">
      <c r="B19" t="s">
        <v>40</v>
      </c>
      <c r="C19" s="9">
        <f>B20/C17</f>
        <v>0.14305254758919411</v>
      </c>
    </row>
    <row r="20" spans="2:3" x14ac:dyDescent="0.2">
      <c r="B20" s="6">
        <v>1255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51BD8-9610-EC42-BBE2-91943E2C568A}">
  <dimension ref="B3:D6"/>
  <sheetViews>
    <sheetView topLeftCell="A2" workbookViewId="0">
      <selection activeCell="B8" sqref="B8"/>
    </sheetView>
  </sheetViews>
  <sheetFormatPr baseColWidth="10" defaultRowHeight="15" x14ac:dyDescent="0.2"/>
  <cols>
    <col min="2" max="2" width="14.83203125" customWidth="1"/>
  </cols>
  <sheetData>
    <row r="3" spans="2:4" x14ac:dyDescent="0.2">
      <c r="B3" s="7" t="s">
        <v>13</v>
      </c>
      <c r="C3" s="8">
        <v>2022</v>
      </c>
      <c r="D3" s="8">
        <v>2021</v>
      </c>
    </row>
    <row r="4" spans="2:4" x14ac:dyDescent="0.2">
      <c r="B4" t="s">
        <v>30</v>
      </c>
      <c r="C4" s="6">
        <v>14953</v>
      </c>
      <c r="D4" s="6">
        <v>15035</v>
      </c>
    </row>
    <row r="5" spans="2:4" x14ac:dyDescent="0.2">
      <c r="B5" t="s">
        <v>31</v>
      </c>
      <c r="C5" s="6">
        <v>52563</v>
      </c>
      <c r="D5" s="6">
        <v>51680</v>
      </c>
    </row>
    <row r="6" spans="2:4" x14ac:dyDescent="0.2">
      <c r="B6" t="s">
        <v>32</v>
      </c>
      <c r="C6" s="6">
        <v>27427</v>
      </c>
      <c r="D6" s="6">
        <v>27060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2B353-4853-0744-BEA6-EC15C5485584}">
  <dimension ref="B3:D18"/>
  <sheetViews>
    <sheetView workbookViewId="0">
      <selection activeCell="D21" sqref="D21"/>
    </sheetView>
  </sheetViews>
  <sheetFormatPr baseColWidth="10" defaultRowHeight="15" x14ac:dyDescent="0.2"/>
  <cols>
    <col min="2" max="2" width="28.5" customWidth="1"/>
    <col min="3" max="3" width="14.6640625" customWidth="1"/>
  </cols>
  <sheetData>
    <row r="3" spans="2:4" x14ac:dyDescent="0.2">
      <c r="B3" s="7" t="s">
        <v>33</v>
      </c>
      <c r="C3" s="8">
        <v>2022</v>
      </c>
      <c r="D3" s="8">
        <v>2021</v>
      </c>
    </row>
    <row r="4" spans="2:4" x14ac:dyDescent="0.2">
      <c r="B4" t="s">
        <v>34</v>
      </c>
      <c r="C4" s="6">
        <v>31.1</v>
      </c>
      <c r="D4" s="6">
        <v>29.9</v>
      </c>
    </row>
    <row r="5" spans="2:4" x14ac:dyDescent="0.2">
      <c r="B5" t="s">
        <v>35</v>
      </c>
      <c r="C5" s="6">
        <v>24.8</v>
      </c>
      <c r="D5" s="6">
        <v>24.7</v>
      </c>
    </row>
    <row r="6" spans="2:4" x14ac:dyDescent="0.2">
      <c r="B6" t="s">
        <v>36</v>
      </c>
      <c r="C6" s="6">
        <v>14.6</v>
      </c>
      <c r="D6" s="6">
        <v>14.7</v>
      </c>
    </row>
    <row r="7" spans="2:4" x14ac:dyDescent="0.2">
      <c r="B7" t="s">
        <v>37</v>
      </c>
      <c r="C7" s="6">
        <v>1.9</v>
      </c>
      <c r="D7" s="6">
        <v>0.5</v>
      </c>
    </row>
    <row r="9" spans="2:4" x14ac:dyDescent="0.2">
      <c r="B9" s="11" t="s">
        <v>43</v>
      </c>
      <c r="C9" s="6">
        <v>63854</v>
      </c>
    </row>
    <row r="10" spans="2:4" x14ac:dyDescent="0.2">
      <c r="B10" s="11" t="s">
        <v>26</v>
      </c>
      <c r="C10" s="6">
        <v>94943</v>
      </c>
    </row>
    <row r="11" spans="2:4" x14ac:dyDescent="0.2">
      <c r="B11" s="11" t="s">
        <v>44</v>
      </c>
      <c r="C11" s="9">
        <f>C9/C10</f>
        <v>0.67255089896042886</v>
      </c>
    </row>
    <row r="12" spans="2:4" x14ac:dyDescent="0.2">
      <c r="B12" s="11" t="s">
        <v>38</v>
      </c>
      <c r="C12" s="9">
        <f>17941/C10</f>
        <v>0.18896601118565876</v>
      </c>
    </row>
    <row r="13" spans="2:4" x14ac:dyDescent="0.2">
      <c r="B13" s="10"/>
    </row>
    <row r="14" spans="2:4" x14ac:dyDescent="0.2">
      <c r="B14" s="12" t="s">
        <v>42</v>
      </c>
    </row>
    <row r="15" spans="2:4" x14ac:dyDescent="0.2">
      <c r="B15" s="11" t="s">
        <v>43</v>
      </c>
      <c r="C15" s="6">
        <f>C16-34344</f>
        <v>65986</v>
      </c>
    </row>
    <row r="16" spans="2:4" x14ac:dyDescent="0.2">
      <c r="B16" s="11" t="s">
        <v>26</v>
      </c>
      <c r="C16" s="6">
        <f>100330</f>
        <v>100330</v>
      </c>
    </row>
    <row r="17" spans="2:3" x14ac:dyDescent="0.2">
      <c r="B17" s="11" t="s">
        <v>44</v>
      </c>
      <c r="C17" s="9">
        <f>C15/C16</f>
        <v>0.65768962424000799</v>
      </c>
    </row>
    <row r="18" spans="2:3" x14ac:dyDescent="0.2">
      <c r="B18" s="11" t="s">
        <v>38</v>
      </c>
      <c r="C18" s="9">
        <f>31372/C16</f>
        <v>0.31268812917372668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Revenue Drivers (Marriott)</vt:lpstr>
      <vt:lpstr>Cost Drivers (Marriott)</vt:lpstr>
      <vt:lpstr>Revenue Drivers (J&amp;J)</vt:lpstr>
      <vt:lpstr>Cost Drivers (J&amp;J)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Simon Ansari</cp:lastModifiedBy>
  <dcterms:created xsi:type="dcterms:W3CDTF">2020-05-19T17:08:15Z</dcterms:created>
  <dcterms:modified xsi:type="dcterms:W3CDTF">2023-12-18T15:42:14Z</dcterms:modified>
</cp:coreProperties>
</file>