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13_ncr:1_{7FB7BF2C-B8EC-3747-95CE-7CF0BE93A8A8}" xr6:coauthVersionLast="47" xr6:coauthVersionMax="47" xr10:uidLastSave="{00000000-0000-0000-0000-000000000000}"/>
  <bookViews>
    <workbookView xWindow="0" yWindow="460" windowWidth="25600" windowHeight="14540" activeTab="2" xr2:uid="{00000000-000D-0000-FFFF-FFFF00000000}"/>
  </bookViews>
  <sheets>
    <sheet name="Sheet1" sheetId="2" r:id="rId1"/>
    <sheet name="Historicals" sheetId="7"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3" l="1"/>
  <c r="B18" i="3"/>
  <c r="B19" i="3"/>
  <c r="K16" i="3"/>
  <c r="L16" i="3" s="1"/>
  <c r="M16" i="3" s="1"/>
  <c r="N16" i="3" s="1"/>
  <c r="K15" i="3"/>
  <c r="L15" i="3" s="1"/>
  <c r="M15" i="3" s="1"/>
  <c r="N15" i="3" s="1"/>
  <c r="K13" i="3"/>
  <c r="L13" i="3" s="1"/>
  <c r="M13" i="3" s="1"/>
  <c r="N13" i="3" s="1"/>
  <c r="K12" i="3"/>
  <c r="L12" i="3" s="1"/>
  <c r="M12" i="3" s="1"/>
  <c r="N12" i="3" s="1"/>
  <c r="K10" i="3"/>
  <c r="L10" i="3" s="1"/>
  <c r="M10" i="3" s="1"/>
  <c r="N10" i="3" s="1"/>
  <c r="K9" i="3"/>
  <c r="L9" i="3" s="1"/>
  <c r="M9" i="3" s="1"/>
  <c r="N9" i="3" s="1"/>
  <c r="K7" i="3"/>
  <c r="L7" i="3" s="1"/>
  <c r="M7" i="3" s="1"/>
  <c r="N7" i="3" s="1"/>
  <c r="K6" i="3"/>
  <c r="L6" i="3" s="1"/>
  <c r="M6" i="3" s="1"/>
  <c r="N6" i="3" s="1"/>
  <c r="K4" i="3"/>
  <c r="L4" i="3" s="1"/>
  <c r="M4" i="3" s="1"/>
  <c r="N4" i="3" s="1"/>
  <c r="J16" i="3"/>
  <c r="J15" i="3"/>
  <c r="J13" i="3"/>
  <c r="J12" i="3"/>
  <c r="J10" i="3"/>
  <c r="J9" i="3"/>
  <c r="I9" i="3"/>
  <c r="J7" i="3"/>
  <c r="J6" i="3"/>
  <c r="J4" i="3"/>
  <c r="G20" i="3"/>
  <c r="E16" i="3"/>
  <c r="I16" i="3"/>
  <c r="H16" i="3"/>
  <c r="G16" i="3"/>
  <c r="F16" i="3"/>
  <c r="D16" i="3"/>
  <c r="C16" i="3"/>
  <c r="B16" i="3"/>
  <c r="D15" i="3"/>
  <c r="I15" i="3"/>
  <c r="H15" i="3"/>
  <c r="G15" i="3"/>
  <c r="F15" i="3"/>
  <c r="E15" i="3"/>
  <c r="C15" i="3"/>
  <c r="B15" i="3"/>
  <c r="I13" i="3"/>
  <c r="H13" i="3"/>
  <c r="G13" i="3"/>
  <c r="F13" i="3"/>
  <c r="E13" i="3"/>
  <c r="D13" i="3"/>
  <c r="C13" i="3"/>
  <c r="B13" i="3"/>
  <c r="I12" i="3"/>
  <c r="E12" i="3"/>
  <c r="H12" i="3"/>
  <c r="G12" i="3"/>
  <c r="F12" i="3"/>
  <c r="D12" i="3"/>
  <c r="C12" i="3"/>
  <c r="B12" i="3"/>
  <c r="B31" i="3"/>
  <c r="I10" i="3"/>
  <c r="H10" i="3"/>
  <c r="G10" i="3"/>
  <c r="F10" i="3"/>
  <c r="E10" i="3"/>
  <c r="D10" i="3"/>
  <c r="C10" i="3"/>
  <c r="B10" i="3"/>
  <c r="H9" i="3"/>
  <c r="G9" i="3"/>
  <c r="F9" i="3"/>
  <c r="E9" i="3"/>
  <c r="D9" i="3"/>
  <c r="C9" i="3"/>
  <c r="B9" i="3"/>
  <c r="L138" i="7"/>
  <c r="N11" i="7"/>
  <c r="N10" i="7"/>
  <c r="N9" i="7"/>
  <c r="N8" i="7"/>
  <c r="N7" i="7"/>
  <c r="N6" i="7"/>
  <c r="N5" i="7"/>
  <c r="N4" i="7"/>
  <c r="L136" i="7"/>
  <c r="L134" i="7"/>
  <c r="L11" i="7"/>
  <c r="M11" i="7" s="1"/>
  <c r="L9" i="7"/>
  <c r="M9" i="7" s="1"/>
  <c r="L4" i="7"/>
  <c r="M4" i="7" s="1"/>
  <c r="I4" i="3"/>
  <c r="H4" i="3"/>
  <c r="G4" i="3"/>
  <c r="F4" i="3"/>
  <c r="E4" i="3"/>
  <c r="D4" i="3"/>
  <c r="C4" i="3"/>
  <c r="B4" i="3"/>
  <c r="H1" i="7"/>
  <c r="G1" i="7" s="1"/>
  <c r="F1" i="7" s="1"/>
  <c r="E1" i="7" s="1"/>
  <c r="D1" i="7" s="1"/>
  <c r="C1" i="7" s="1"/>
  <c r="B1" i="7" s="1"/>
  <c r="B4" i="7"/>
  <c r="C4" i="7"/>
  <c r="L5" i="7" s="1"/>
  <c r="M5" i="7" s="1"/>
  <c r="D4" i="7"/>
  <c r="E4" i="7"/>
  <c r="E10" i="7" s="1"/>
  <c r="G4" i="7"/>
  <c r="H4" i="7"/>
  <c r="L10" i="7" s="1"/>
  <c r="M10" i="7" s="1"/>
  <c r="I4" i="7"/>
  <c r="B7" i="7"/>
  <c r="C7" i="7"/>
  <c r="D7" i="7"/>
  <c r="L6" i="7" s="1"/>
  <c r="M6" i="7" s="1"/>
  <c r="E7" i="7"/>
  <c r="F7" i="7"/>
  <c r="L8" i="7" s="1"/>
  <c r="M8" i="7" s="1"/>
  <c r="G7" i="7"/>
  <c r="H7" i="7"/>
  <c r="I7" i="7"/>
  <c r="B10" i="7"/>
  <c r="D10" i="7"/>
  <c r="D143" i="7" s="1"/>
  <c r="F10" i="7"/>
  <c r="G10" i="7"/>
  <c r="G143" i="7" s="1"/>
  <c r="I10" i="7"/>
  <c r="B12" i="7"/>
  <c r="F12" i="7"/>
  <c r="G12" i="7"/>
  <c r="I12" i="7"/>
  <c r="F20" i="7"/>
  <c r="I20" i="7"/>
  <c r="B29" i="7"/>
  <c r="B30" i="7"/>
  <c r="C30" i="7"/>
  <c r="D30" i="7"/>
  <c r="E30" i="7"/>
  <c r="F30" i="7"/>
  <c r="G30" i="7"/>
  <c r="H30" i="7"/>
  <c r="I30" i="7"/>
  <c r="B36" i="7"/>
  <c r="C36" i="7"/>
  <c r="D36" i="7"/>
  <c r="E36" i="7"/>
  <c r="F36" i="7"/>
  <c r="G36" i="7"/>
  <c r="H36" i="7"/>
  <c r="I36" i="7"/>
  <c r="B45" i="7"/>
  <c r="C45" i="7"/>
  <c r="D45" i="7"/>
  <c r="E45" i="7"/>
  <c r="F45" i="7"/>
  <c r="G45" i="7"/>
  <c r="H45" i="7"/>
  <c r="I45" i="7"/>
  <c r="B58" i="7"/>
  <c r="C58" i="7"/>
  <c r="D58" i="7"/>
  <c r="E58" i="7"/>
  <c r="F58" i="7"/>
  <c r="G58" i="7"/>
  <c r="H58" i="7"/>
  <c r="I58" i="7"/>
  <c r="B59" i="7"/>
  <c r="C59" i="7"/>
  <c r="D59" i="7"/>
  <c r="E59" i="7"/>
  <c r="F59" i="7"/>
  <c r="G59" i="7"/>
  <c r="H59" i="7"/>
  <c r="I59" i="7"/>
  <c r="B60" i="7"/>
  <c r="C60" i="7"/>
  <c r="D60" i="7"/>
  <c r="E60" i="7"/>
  <c r="F60" i="7"/>
  <c r="G60" i="7"/>
  <c r="H60" i="7"/>
  <c r="I60" i="7"/>
  <c r="I64" i="7"/>
  <c r="B76" i="7"/>
  <c r="C76" i="7"/>
  <c r="D76" i="7"/>
  <c r="E76" i="7"/>
  <c r="F76" i="7"/>
  <c r="G76" i="7"/>
  <c r="I76" i="7"/>
  <c r="B83" i="7"/>
  <c r="C83" i="7"/>
  <c r="D83" i="7"/>
  <c r="E83" i="7"/>
  <c r="F83" i="7"/>
  <c r="G83" i="7"/>
  <c r="H83" i="7"/>
  <c r="I83" i="7"/>
  <c r="B92" i="7"/>
  <c r="C92" i="7"/>
  <c r="D92" i="7"/>
  <c r="E92" i="7"/>
  <c r="F92" i="7"/>
  <c r="G92" i="7"/>
  <c r="H92" i="7"/>
  <c r="I92" i="7"/>
  <c r="B94" i="7"/>
  <c r="C94" i="7"/>
  <c r="D94" i="7"/>
  <c r="E94" i="7"/>
  <c r="F94" i="7"/>
  <c r="G94" i="7"/>
  <c r="I94" i="7"/>
  <c r="B97" i="7"/>
  <c r="C97" i="7"/>
  <c r="D97" i="7"/>
  <c r="E97" i="7"/>
  <c r="F97" i="7"/>
  <c r="G97" i="7"/>
  <c r="B107" i="7"/>
  <c r="C107" i="7"/>
  <c r="D107" i="7"/>
  <c r="E107" i="7"/>
  <c r="F107" i="7"/>
  <c r="G107" i="7"/>
  <c r="H107" i="7"/>
  <c r="I107" i="7"/>
  <c r="L107" i="7"/>
  <c r="B111" i="7"/>
  <c r="C111" i="7"/>
  <c r="D111" i="7"/>
  <c r="E111" i="7"/>
  <c r="F111" i="7"/>
  <c r="G111" i="7"/>
  <c r="H111" i="7"/>
  <c r="I111" i="7"/>
  <c r="L112" i="7"/>
  <c r="L113" i="7"/>
  <c r="L114" i="7"/>
  <c r="L111" i="7" s="1"/>
  <c r="B115" i="7"/>
  <c r="C115" i="7"/>
  <c r="D115" i="7"/>
  <c r="E115" i="7"/>
  <c r="F115" i="7"/>
  <c r="G115" i="7"/>
  <c r="H115" i="7"/>
  <c r="I115" i="7"/>
  <c r="L115" i="7"/>
  <c r="L116" i="7"/>
  <c r="B119" i="7"/>
  <c r="C119" i="7"/>
  <c r="D119" i="7"/>
  <c r="E119" i="7"/>
  <c r="F119" i="7"/>
  <c r="G119" i="7"/>
  <c r="H119" i="7"/>
  <c r="I119" i="7"/>
  <c r="L119" i="7"/>
  <c r="L123" i="7"/>
  <c r="B124" i="7"/>
  <c r="C124" i="7"/>
  <c r="D124" i="7"/>
  <c r="E124" i="7"/>
  <c r="F124" i="7"/>
  <c r="G124" i="7"/>
  <c r="H124" i="7"/>
  <c r="I124" i="7"/>
  <c r="H125" i="7"/>
  <c r="I125" i="7"/>
  <c r="B131" i="7"/>
  <c r="C131" i="7"/>
  <c r="D131" i="7"/>
  <c r="E131" i="7"/>
  <c r="F131" i="7"/>
  <c r="G131" i="7"/>
  <c r="H131" i="7"/>
  <c r="I131" i="7"/>
  <c r="B132" i="7"/>
  <c r="C132" i="7"/>
  <c r="D132" i="7"/>
  <c r="E132" i="7"/>
  <c r="F132" i="7"/>
  <c r="G132" i="7"/>
  <c r="H132" i="7"/>
  <c r="I132" i="7"/>
  <c r="B139" i="7"/>
  <c r="C139" i="7"/>
  <c r="D139" i="7"/>
  <c r="E139" i="7"/>
  <c r="F139" i="7"/>
  <c r="G139" i="7"/>
  <c r="H139" i="7"/>
  <c r="I139" i="7"/>
  <c r="B142" i="7"/>
  <c r="C142" i="7"/>
  <c r="D142" i="7"/>
  <c r="E142" i="7"/>
  <c r="F142" i="7"/>
  <c r="G142" i="7"/>
  <c r="H142" i="7"/>
  <c r="I142" i="7"/>
  <c r="B143" i="7"/>
  <c r="F143" i="7"/>
  <c r="I143" i="7"/>
  <c r="B146" i="7"/>
  <c r="C146" i="7"/>
  <c r="D146" i="7"/>
  <c r="B149" i="7"/>
  <c r="C149" i="7"/>
  <c r="D149" i="7"/>
  <c r="B150" i="7"/>
  <c r="C150" i="7"/>
  <c r="D150" i="7"/>
  <c r="E150" i="7"/>
  <c r="F150" i="7"/>
  <c r="G150" i="7"/>
  <c r="H150" i="7"/>
  <c r="I150" i="7"/>
  <c r="B153" i="7"/>
  <c r="C153" i="7"/>
  <c r="D153" i="7"/>
  <c r="E153" i="7"/>
  <c r="F153" i="7"/>
  <c r="G153" i="7"/>
  <c r="H153" i="7"/>
  <c r="I153" i="7"/>
  <c r="B154" i="7"/>
  <c r="C154" i="7"/>
  <c r="D154" i="7"/>
  <c r="E154" i="7"/>
  <c r="F154" i="7"/>
  <c r="G154" i="7"/>
  <c r="H154" i="7"/>
  <c r="I154" i="7"/>
  <c r="B157" i="7"/>
  <c r="C157" i="7"/>
  <c r="D157" i="7"/>
  <c r="B160" i="7"/>
  <c r="C160" i="7"/>
  <c r="D160" i="7"/>
  <c r="D161" i="7" s="1"/>
  <c r="B161" i="7"/>
  <c r="C161" i="7"/>
  <c r="E161" i="7"/>
  <c r="F161" i="7"/>
  <c r="G161" i="7"/>
  <c r="H161" i="7"/>
  <c r="I161" i="7"/>
  <c r="B163" i="7"/>
  <c r="C163" i="7"/>
  <c r="E163" i="7"/>
  <c r="F163" i="7"/>
  <c r="G163" i="7"/>
  <c r="H163" i="7"/>
  <c r="I163" i="7"/>
  <c r="B164" i="7"/>
  <c r="C164" i="7"/>
  <c r="E164" i="7"/>
  <c r="F164" i="7"/>
  <c r="G164" i="7"/>
  <c r="H164" i="7"/>
  <c r="I164" i="7"/>
  <c r="B165" i="7"/>
  <c r="C165" i="7"/>
  <c r="E165" i="7"/>
  <c r="F165" i="7"/>
  <c r="G165" i="7"/>
  <c r="H165" i="7"/>
  <c r="I165" i="7"/>
  <c r="B168" i="7"/>
  <c r="C168" i="7"/>
  <c r="D168" i="7"/>
  <c r="B171" i="7"/>
  <c r="C171" i="7"/>
  <c r="D171" i="7"/>
  <c r="B172" i="7"/>
  <c r="C172" i="7"/>
  <c r="D172" i="7"/>
  <c r="E172" i="7"/>
  <c r="F172" i="7"/>
  <c r="G172" i="7"/>
  <c r="H172" i="7"/>
  <c r="I172" i="7"/>
  <c r="B175" i="7"/>
  <c r="C175" i="7"/>
  <c r="D175" i="7"/>
  <c r="E175" i="7"/>
  <c r="F175" i="7"/>
  <c r="G175" i="7"/>
  <c r="H175" i="7"/>
  <c r="I175" i="7"/>
  <c r="B176" i="7"/>
  <c r="C176" i="7"/>
  <c r="D176" i="7"/>
  <c r="E176" i="7"/>
  <c r="F176" i="7"/>
  <c r="G176" i="7"/>
  <c r="H176" i="7"/>
  <c r="I176" i="7"/>
  <c r="B179" i="7"/>
  <c r="C179" i="7"/>
  <c r="D179" i="7"/>
  <c r="E179" i="7"/>
  <c r="F179" i="7"/>
  <c r="G179" i="7"/>
  <c r="H179" i="7"/>
  <c r="B180" i="7"/>
  <c r="C180" i="7"/>
  <c r="D180" i="7"/>
  <c r="E180" i="7"/>
  <c r="F180" i="7"/>
  <c r="G180" i="7"/>
  <c r="H180" i="7"/>
  <c r="B181" i="7"/>
  <c r="C181" i="7"/>
  <c r="D181" i="7"/>
  <c r="E181" i="7"/>
  <c r="F181" i="7"/>
  <c r="G181" i="7"/>
  <c r="H181" i="7"/>
  <c r="B182" i="7"/>
  <c r="C182" i="7"/>
  <c r="D182" i="7"/>
  <c r="E182" i="7"/>
  <c r="F182" i="7"/>
  <c r="G182" i="7"/>
  <c r="H182" i="7"/>
  <c r="C183" i="7"/>
  <c r="D183" i="7"/>
  <c r="E183" i="7"/>
  <c r="F183" i="7"/>
  <c r="G183" i="7"/>
  <c r="H183" i="7"/>
  <c r="B184" i="7"/>
  <c r="C184" i="7"/>
  <c r="D184" i="7"/>
  <c r="E184" i="7"/>
  <c r="F184" i="7"/>
  <c r="G184" i="7"/>
  <c r="H184" i="7"/>
  <c r="B185" i="7"/>
  <c r="C185" i="7"/>
  <c r="D185" i="7"/>
  <c r="E185" i="7"/>
  <c r="F185" i="7"/>
  <c r="G185" i="7"/>
  <c r="H185" i="7"/>
  <c r="B186" i="7"/>
  <c r="C186" i="7"/>
  <c r="D186" i="7"/>
  <c r="E186" i="7"/>
  <c r="F186" i="7"/>
  <c r="G186" i="7"/>
  <c r="H186" i="7"/>
  <c r="B187" i="7"/>
  <c r="C187" i="7"/>
  <c r="D187" i="7"/>
  <c r="E187" i="7"/>
  <c r="F187" i="7"/>
  <c r="G187" i="7"/>
  <c r="H187" i="7"/>
  <c r="B188" i="7"/>
  <c r="C188" i="7"/>
  <c r="D188" i="7"/>
  <c r="E188" i="7"/>
  <c r="F188" i="7"/>
  <c r="G188" i="7"/>
  <c r="H188" i="7"/>
  <c r="B189" i="7"/>
  <c r="C189" i="7"/>
  <c r="D189" i="7"/>
  <c r="E189" i="7"/>
  <c r="F189" i="7"/>
  <c r="G189" i="7"/>
  <c r="H189" i="7"/>
  <c r="B190" i="7"/>
  <c r="C190" i="7"/>
  <c r="D190" i="7"/>
  <c r="E190" i="7"/>
  <c r="F190" i="7"/>
  <c r="G190" i="7"/>
  <c r="H190" i="7"/>
  <c r="B191" i="7"/>
  <c r="C191" i="7"/>
  <c r="D191" i="7"/>
  <c r="E191" i="7"/>
  <c r="F191" i="7"/>
  <c r="G191" i="7"/>
  <c r="H191" i="7"/>
  <c r="B192" i="7"/>
  <c r="C192" i="7"/>
  <c r="D192" i="7"/>
  <c r="E192" i="7"/>
  <c r="F192" i="7"/>
  <c r="G192" i="7"/>
  <c r="H192" i="7"/>
  <c r="B193" i="7"/>
  <c r="C193" i="7"/>
  <c r="D193" i="7"/>
  <c r="E193" i="7"/>
  <c r="F193" i="7"/>
  <c r="G193" i="7"/>
  <c r="H193" i="7"/>
  <c r="B194" i="7"/>
  <c r="C194" i="7"/>
  <c r="D194" i="7"/>
  <c r="E194" i="7"/>
  <c r="F194" i="7"/>
  <c r="G194" i="7"/>
  <c r="H194" i="7"/>
  <c r="B195" i="7"/>
  <c r="C195" i="7"/>
  <c r="D195" i="7"/>
  <c r="E195" i="7"/>
  <c r="F195" i="7"/>
  <c r="G195" i="7"/>
  <c r="H195" i="7"/>
  <c r="C196" i="7"/>
  <c r="D196" i="7"/>
  <c r="E196" i="7"/>
  <c r="F196" i="7"/>
  <c r="G196" i="7"/>
  <c r="H196" i="7"/>
  <c r="B197" i="7"/>
  <c r="C197" i="7"/>
  <c r="D197" i="7"/>
  <c r="E197" i="7"/>
  <c r="F197" i="7"/>
  <c r="G197" i="7"/>
  <c r="H197" i="7"/>
  <c r="F198" i="7"/>
  <c r="G198" i="7"/>
  <c r="H198" i="7"/>
  <c r="F199" i="7"/>
  <c r="G199" i="7"/>
  <c r="H199" i="7"/>
  <c r="F200" i="7"/>
  <c r="G200" i="7"/>
  <c r="H200" i="7"/>
  <c r="F201" i="7"/>
  <c r="G201" i="7"/>
  <c r="H201" i="7"/>
  <c r="B202" i="7"/>
  <c r="C202" i="7"/>
  <c r="D202" i="7"/>
  <c r="E202" i="7"/>
  <c r="F202" i="7"/>
  <c r="G202" i="7"/>
  <c r="H202" i="7"/>
  <c r="C203" i="7"/>
  <c r="D203" i="7"/>
  <c r="E203" i="7"/>
  <c r="F203" i="7"/>
  <c r="G203" i="7"/>
  <c r="H203" i="7"/>
  <c r="A17" i="3"/>
  <c r="A44" i="3"/>
  <c r="H41" i="3"/>
  <c r="G41" i="3"/>
  <c r="F41" i="3"/>
  <c r="E41" i="3"/>
  <c r="D41" i="3"/>
  <c r="E42" i="3" s="1"/>
  <c r="C41" i="3"/>
  <c r="B41" i="3"/>
  <c r="I41" i="3"/>
  <c r="I35" i="3"/>
  <c r="H35" i="3"/>
  <c r="G35" i="3"/>
  <c r="F35" i="3"/>
  <c r="E35" i="3"/>
  <c r="D35" i="3"/>
  <c r="C35" i="3"/>
  <c r="B35" i="3"/>
  <c r="H38" i="3"/>
  <c r="I39" i="3" s="1"/>
  <c r="G38" i="3"/>
  <c r="F38" i="3"/>
  <c r="E38" i="3"/>
  <c r="D38" i="3"/>
  <c r="E39" i="3" s="1"/>
  <c r="C38" i="3"/>
  <c r="B38" i="3"/>
  <c r="I38" i="3"/>
  <c r="B30" i="3"/>
  <c r="C30" i="3"/>
  <c r="D30" i="3"/>
  <c r="E30" i="3"/>
  <c r="F30" i="3"/>
  <c r="G30" i="3"/>
  <c r="H30" i="3"/>
  <c r="I30" i="3"/>
  <c r="I26" i="3"/>
  <c r="H26" i="3"/>
  <c r="G26" i="3"/>
  <c r="F26" i="3"/>
  <c r="E26" i="3"/>
  <c r="D26" i="3"/>
  <c r="C26" i="3"/>
  <c r="B26" i="3"/>
  <c r="H22" i="3"/>
  <c r="G22" i="3"/>
  <c r="F22" i="3"/>
  <c r="E22" i="3"/>
  <c r="D22" i="3"/>
  <c r="C22" i="3"/>
  <c r="I22" i="3"/>
  <c r="I28" i="3"/>
  <c r="H28" i="3"/>
  <c r="G28" i="3"/>
  <c r="G29" i="3" s="1"/>
  <c r="G31" i="3" s="1"/>
  <c r="F28" i="3"/>
  <c r="E28" i="3"/>
  <c r="D28" i="3"/>
  <c r="C28" i="3"/>
  <c r="C29" i="3" s="1"/>
  <c r="C31" i="3" s="1"/>
  <c r="B28" i="3"/>
  <c r="B29" i="3" s="1"/>
  <c r="I24" i="3"/>
  <c r="H24" i="3"/>
  <c r="G24" i="3"/>
  <c r="G25" i="3" s="1"/>
  <c r="G27" i="3" s="1"/>
  <c r="F24" i="3"/>
  <c r="F25" i="3" s="1"/>
  <c r="E24" i="3"/>
  <c r="D24" i="3"/>
  <c r="C24" i="3"/>
  <c r="C25" i="3" s="1"/>
  <c r="C27" i="3" s="1"/>
  <c r="B24" i="3"/>
  <c r="B25" i="3" s="1"/>
  <c r="B20" i="3"/>
  <c r="B21" i="3" s="1"/>
  <c r="B23" i="3" s="1"/>
  <c r="C20" i="3"/>
  <c r="C21" i="3" s="1"/>
  <c r="C23" i="3" s="1"/>
  <c r="D20" i="3"/>
  <c r="E20" i="3"/>
  <c r="E21" i="3" s="1"/>
  <c r="E23" i="3" s="1"/>
  <c r="F20" i="3"/>
  <c r="F21" i="3" s="1"/>
  <c r="F23" i="3" s="1"/>
  <c r="G21" i="3"/>
  <c r="G23" i="3" s="1"/>
  <c r="H20" i="3"/>
  <c r="I21" i="3" s="1"/>
  <c r="I23" i="3" s="1"/>
  <c r="I20" i="3"/>
  <c r="J1" i="3"/>
  <c r="K1" i="3" s="1"/>
  <c r="L1" i="3" s="1"/>
  <c r="M1" i="3" s="1"/>
  <c r="N1" i="3" s="1"/>
  <c r="H1" i="3"/>
  <c r="G1" i="3" s="1"/>
  <c r="F1" i="3" s="1"/>
  <c r="E1" i="3" s="1"/>
  <c r="D1" i="3" s="1"/>
  <c r="C1" i="3" s="1"/>
  <c r="B1" i="3" s="1"/>
  <c r="C7" i="3" l="1"/>
  <c r="C6" i="3"/>
  <c r="G6" i="3"/>
  <c r="G7" i="3"/>
  <c r="H6" i="3"/>
  <c r="H7" i="3"/>
  <c r="I7" i="3"/>
  <c r="I6" i="3"/>
  <c r="D7" i="3"/>
  <c r="D6" i="3"/>
  <c r="F7" i="3"/>
  <c r="E12" i="7"/>
  <c r="E20" i="7" s="1"/>
  <c r="E143" i="7"/>
  <c r="B7" i="3"/>
  <c r="B6" i="3"/>
  <c r="D12" i="7"/>
  <c r="D20" i="7" s="1"/>
  <c r="H10" i="7"/>
  <c r="C10" i="7"/>
  <c r="L7" i="7"/>
  <c r="M7" i="7" s="1"/>
  <c r="D25" i="3"/>
  <c r="D27" i="3" s="1"/>
  <c r="H25" i="3"/>
  <c r="H27" i="3" s="1"/>
  <c r="D29" i="3"/>
  <c r="D31" i="3" s="1"/>
  <c r="H29" i="3"/>
  <c r="H31" i="3" s="1"/>
  <c r="I32" i="3"/>
  <c r="E32" i="3"/>
  <c r="E25" i="3"/>
  <c r="E27" i="3" s="1"/>
  <c r="I25" i="3"/>
  <c r="I27" i="3" s="1"/>
  <c r="E29" i="3"/>
  <c r="E31" i="3" s="1"/>
  <c r="I29" i="3"/>
  <c r="I31" i="3" s="1"/>
  <c r="B32" i="3"/>
  <c r="B33" i="3" s="1"/>
  <c r="F32" i="3"/>
  <c r="B27" i="3"/>
  <c r="F27" i="3"/>
  <c r="F29" i="3"/>
  <c r="F31" i="3" s="1"/>
  <c r="I42" i="3"/>
  <c r="B183" i="7"/>
  <c r="L124" i="7"/>
  <c r="D163" i="7"/>
  <c r="D164" i="7"/>
  <c r="D165" i="7" s="1"/>
  <c r="F33" i="3"/>
  <c r="D21" i="3"/>
  <c r="D23" i="3" s="1"/>
  <c r="H21" i="3"/>
  <c r="H23" i="3" s="1"/>
  <c r="C32" i="3"/>
  <c r="G32" i="3"/>
  <c r="D36" i="3"/>
  <c r="H36" i="3"/>
  <c r="D39" i="3"/>
  <c r="H39" i="3"/>
  <c r="D42" i="3"/>
  <c r="H42" i="3"/>
  <c r="D32" i="3"/>
  <c r="E33" i="3" s="1"/>
  <c r="H32" i="3"/>
  <c r="E36" i="3"/>
  <c r="I36" i="3"/>
  <c r="B36" i="3"/>
  <c r="F36" i="3"/>
  <c r="B39" i="3"/>
  <c r="F39" i="3"/>
  <c r="B42" i="3"/>
  <c r="F42" i="3"/>
  <c r="C36" i="3"/>
  <c r="G36" i="3"/>
  <c r="C39" i="3"/>
  <c r="G39" i="3"/>
  <c r="C42" i="3"/>
  <c r="G42" i="3"/>
  <c r="E7" i="3" l="1"/>
  <c r="E6" i="3"/>
  <c r="F6" i="3"/>
  <c r="C143" i="7"/>
  <c r="C12" i="7"/>
  <c r="H143" i="7"/>
  <c r="H12" i="7"/>
  <c r="L131" i="7"/>
  <c r="B203" i="7" s="1"/>
  <c r="B196" i="7"/>
  <c r="H33" i="3"/>
  <c r="G33" i="3"/>
  <c r="I33" i="3"/>
  <c r="D33" i="3"/>
  <c r="C33" i="3"/>
  <c r="H18" i="3"/>
  <c r="G18" i="3"/>
  <c r="F18" i="3"/>
  <c r="E18" i="3"/>
  <c r="D18" i="3"/>
  <c r="C18" i="3"/>
  <c r="C34" i="3" s="1"/>
  <c r="I18" i="3"/>
  <c r="H20" i="7" l="1"/>
  <c r="H64" i="7"/>
  <c r="H76" i="7" s="1"/>
  <c r="H94" i="7" s="1"/>
  <c r="H96" i="7" s="1"/>
  <c r="H19" i="3"/>
  <c r="H37" i="3"/>
  <c r="H40" i="3"/>
  <c r="H43" i="3"/>
  <c r="D19" i="3"/>
  <c r="D37" i="3"/>
  <c r="D40" i="3"/>
  <c r="D43" i="3"/>
  <c r="I19" i="3"/>
  <c r="I43" i="3"/>
  <c r="I34" i="3"/>
  <c r="I40" i="3"/>
  <c r="I37" i="3"/>
  <c r="D34" i="3"/>
  <c r="B37" i="3"/>
  <c r="B43" i="3"/>
  <c r="B34" i="3"/>
  <c r="B40" i="3"/>
  <c r="F19" i="3"/>
  <c r="F34" i="3"/>
  <c r="F37" i="3"/>
  <c r="F43" i="3"/>
  <c r="F40" i="3"/>
  <c r="H34" i="3"/>
  <c r="E19" i="3"/>
  <c r="E43" i="3"/>
  <c r="E40" i="3"/>
  <c r="E37" i="3"/>
  <c r="E34" i="3"/>
  <c r="C19" i="3"/>
  <c r="C40" i="3"/>
  <c r="C43" i="3"/>
  <c r="C37" i="3"/>
  <c r="G19" i="3"/>
  <c r="G40" i="3"/>
  <c r="G43" i="3"/>
  <c r="G37" i="3"/>
  <c r="G34" i="3"/>
  <c r="I95" i="7" l="1"/>
  <c r="I96" i="7" s="1"/>
  <c r="I97" i="7" s="1"/>
  <c r="H9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263329A7-3F74-7142-8694-EDD4595F06DA}">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<sst xmlns="http://schemas.openxmlformats.org/spreadsheetml/2006/main" count="260" uniqueCount="147">
  <si>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</si>
  <si>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</si>
  <si>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</si>
  <si>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</si>
  <si>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</si>
  <si>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</si>
  <si>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</si>
  <si>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</si>
  <si>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</si>
  <si>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</si>
  <si>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</si>
  <si>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</si>
  <si>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</si>
  <si>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</si>
  <si>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</si>
  <si>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</si>
  <si>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</si>
  <si>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</si>
  <si>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</si>
  <si>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</si>
  <si>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</si>
  <si>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</si>
  <si>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</si>
  <si>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</si>
  <si>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</si>
  <si>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</si>
  <si>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</si>
  <si>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</si>
  <si>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</si>
  <si>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</si>
  <si>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</si>
  <si>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</si>
  <si>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</si>
  <si>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</si>
  <si>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</si>
  <si>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</si>
  <si>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</si>
  <si>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</si>
  <si>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</si>
  <si>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</si>
  <si>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</si>
  <si>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</si>
  <si>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</si>
  <si>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</si>
  <si>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</si>
  <si>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</si>
  <si>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</si>
  <si>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</si>
  <si>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</si>
  <si>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</si>
  <si>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</si>
  <si>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</si>
  <si>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</si>
  <si>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</si>
  <si>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</si>
  <si>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</si>
  <si>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</si>
  <si>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</si>
  <si>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</si>
  <si>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</si>
  <si>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</si>
  <si>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</si>
  <si>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</si>
  <si>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</si>
  <si>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</si>
  <si>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</si>
  <si>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</si>
  <si>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</si>
  <si>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</si>
  <si>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</si>
  <si>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</si>
  <si>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</si>
  <si>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</si>
  <si>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</si>
  <si>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</si>
  <si>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</si>
  <si>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</si>
  <si>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</si>
  <si>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</si>
  <si>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</si>
  <si>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</si>
  <si>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</si>
  <si>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</si>
  <si>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</si>
  <si>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</si>
  <si>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</si>
  <si>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</si>
  <si>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</si>
  <si>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</si>
  <si>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</si>
  <si>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</si>
  <si>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</si>
  <si>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</si>
  <si>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</si>
  <si>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</si>
  <si>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</si>
  <si>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</si>
  <si>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</si>
  <si>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</si>
  <si>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</si>
  <si>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</si>
  <si>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</si>
  <si>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</si>
  <si>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</si>
  <si>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</si>
  <si>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</si>
  <si>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</si>
  <si>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</si>
  <si>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</si>
  <si>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</si>
  <si>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</si>
  <si>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</si>
  <si>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</si>
  <si>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</si>
  <si>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</si>
  <si>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</si>
  <si>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</si>
  <si>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</si>
  <si>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</si>
  <si>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</si>
  <si>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</si>
  <si>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</si>
  <si>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</si>
  <si>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</si>
  <si>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</si>
  <si>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</si>
  <si>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</si>
  <si>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</si>
  <si>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</si>
  <si>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</si>
  <si>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</si>
  <si>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</si>
  <si>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</si>
  <si>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</si>
  <si>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</si>
  <si>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</si>
  <si>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</si>
  <si>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</si>
  <si>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</si>
  <si>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</si>
  <si>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</si>
  <si>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</si>
  <si>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</si>
  <si>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  </t>
  </si>
  <si>
    <t>2014 (For Reference)</t>
  </si>
  <si>
    <t>Year</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</si>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</sst>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11"/>
      <color rgb="FF000000"/>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1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1"/>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2" xfId="0" applyBorder="1"/>
    <xf numFmtId="165" fontId="0" fillId="0" borderId="2" xfId="1" applyNumberFormat="1" applyFont="1" applyBorder="1"/>
    <xf numFmtId="0" fontId="2" fillId="0" borderId="3" xfId="0" applyFont="1" applyBorder="1" applyAlignment="1">
      <alignment horizontal="left"/>
    </xf>
    <xf numFmtId="165" fontId="2" fillId="0" borderId="3" xfId="1" applyNumberFormat="1" applyFont="1" applyBorder="1"/>
    <xf numFmtId="0" fontId="2" fillId="0" borderId="3"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0" fillId="0" borderId="4" xfId="2" applyNumberFormat="1" applyFont="1" applyBorder="1"/>
    <xf numFmtId="166" fontId="10" fillId="0" borderId="5" xfId="2" applyNumberFormat="1" applyFont="1" applyBorder="1"/>
    <xf numFmtId="0" fontId="10" fillId="0" borderId="4" xfId="0" applyFont="1" applyBorder="1"/>
    <xf numFmtId="166" fontId="9" fillId="0" borderId="2" xfId="2" applyNumberFormat="1" applyFont="1" applyBorder="1"/>
    <xf numFmtId="43" fontId="9" fillId="0" borderId="0" xfId="2" applyNumberFormat="1" applyFont="1"/>
    <xf numFmtId="166" fontId="10" fillId="0" borderId="2" xfId="2" applyNumberFormat="1" applyFont="1" applyBorder="1"/>
    <xf numFmtId="165" fontId="2" fillId="0" borderId="4" xfId="1" applyNumberFormat="1" applyFont="1" applyBorder="1"/>
    <xf numFmtId="165" fontId="2" fillId="0" borderId="5" xfId="1" applyNumberFormat="1" applyFont="1" applyBorder="1"/>
    <xf numFmtId="0" fontId="2" fillId="0" borderId="4" xfId="0" applyFont="1" applyBorder="1"/>
    <xf numFmtId="0" fontId="2" fillId="0" borderId="5" xfId="0" applyFont="1" applyBorder="1"/>
    <xf numFmtId="165" fontId="0" fillId="0" borderId="6" xfId="1" applyNumberFormat="1" applyFont="1" applyBorder="1"/>
    <xf numFmtId="165" fontId="0" fillId="0" borderId="6" xfId="1" applyNumberFormat="1" applyFont="1" applyBorder="1" applyAlignment="1">
      <alignment horizontal="center"/>
    </xf>
    <xf numFmtId="0" fontId="0" fillId="0" borderId="6" xfId="0" applyBorder="1"/>
    <xf numFmtId="0" fontId="2" fillId="0" borderId="6" xfId="0" applyFont="1" applyBorder="1"/>
    <xf numFmtId="43"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5" fontId="0" fillId="0" borderId="0" xfId="0" applyNumberFormat="1" applyAlignment="1">
      <alignment horizontal="center"/>
    </xf>
    <xf numFmtId="165" fontId="0" fillId="0" borderId="0" xfId="0" applyNumberFormat="1" applyAlignment="1">
      <alignment horizontal="center" vertical="center"/>
    </xf>
    <xf numFmtId="165" fontId="0" fillId="0" borderId="0" xfId="1" applyNumberFormat="1" applyFont="1" applyFill="1" applyBorder="1" applyAlignment="1">
      <alignment horizontal="center"/>
    </xf>
    <xf numFmtId="0" fontId="0" fillId="0" borderId="7" xfId="0" applyBorder="1"/>
    <xf numFmtId="165" fontId="12" fillId="0" borderId="8" xfId="0" applyNumberFormat="1" applyFont="1" applyBorder="1" applyAlignment="1">
      <alignment horizontal="center" vertical="center"/>
    </xf>
    <xf numFmtId="0" fontId="5" fillId="0" borderId="1" xfId="0" applyFont="1" applyBorder="1"/>
    <xf numFmtId="0" fontId="2" fillId="0" borderId="9" xfId="0" applyFont="1"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166" fontId="0" fillId="0" borderId="0" xfId="2" applyNumberFormat="1" applyFont="1"/>
    <xf numFmtId="0" fontId="2" fillId="0" borderId="8" xfId="0" applyFont="1" applyBorder="1" applyAlignment="1">
      <alignment horizontal="center"/>
    </xf>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5">
    <dxf>
      <numFmt numFmtId="165" formatCode="_(* #,##0_);_(* \(#,##0\);_(* &quot;-&quot;??_);_(@_)"/>
      <alignment horizontal="center" vertical="bottom" textRotation="0" wrapText="0" indent="0" justifyLastLine="0" shrinkToFit="0" readingOrder="0"/>
    </dxf>
    <dxf>
      <numFmt numFmtId="165" formatCode="_(* #,##0_);_(* \(#,##0\);_(* &quot;-&quot;??_);_(@_)"/>
      <alignment horizontal="center" vertical="bottom" textRotation="0" wrapText="0" indent="0" justifyLastLine="0" shrinkToFit="0" readingOrder="0"/>
    </dxf>
    <dxf>
      <numFmt numFmtId="165" formatCode="_(* #,##0_);_(* \(#,##0\);_(* &quot;-&quot;??_);_(@_)"/>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33F4B8-D9AC-834B-BDF0-214BC1363ED3}" name="Table2" displayName="Table2" ref="K3:N11" totalsRowShown="0" headerRowDxfId="4">
  <autoFilter ref="K3:N11" xr:uid="{C233F4B8-D9AC-834B-BDF0-214BC1363ED3}"/>
  <tableColumns count="4">
    <tableColumn id="1" xr3:uid="{3EA2C274-5BD8-9742-8F0F-49EB2E76EBF9}" name="Year" dataDxfId="3"/>
    <tableColumn id="2" xr3:uid="{60642448-DCA7-0A4C-BD52-797E114145F0}" name="EBIT" dataDxfId="2">
      <calculatedColumnFormula>C3-C6</calculatedColumnFormula>
    </tableColumn>
    <tableColumn id="3" xr3:uid="{F99F5794-DCC0-4C49-A858-EBD132544D1F}" name="EBITDA" dataDxfId="1">
      <calculatedColumnFormula>Table2[[#This Row],[EBIT]]+(B69+B66)</calculatedColumnFormula>
    </tableColumn>
    <tableColumn id="4" xr3:uid="{8168E00E-4C00-FA48-A029-6CF69ABD88DF}" name="D&amp;A" dataDxfId="0">
      <calculatedColumnFormula>B66+B69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7" customWidth="1"/>
  </cols>
  <sheetData>
    <row r="1" spans="1:1" ht="25" x14ac:dyDescent="0.3">
      <c r="A1" s="16" t="s">
        <v>21</v>
      </c>
    </row>
    <row r="2" spans="1:1" ht="16" x14ac:dyDescent="0.2">
      <c r="A2" s="34" t="s">
        <v>140</v>
      </c>
    </row>
    <row r="3" spans="1:1" ht="16" x14ac:dyDescent="0.2">
      <c r="A3" s="18" t="s">
        <v>141</v>
      </c>
    </row>
    <row r="4" spans="1:1" ht="16" x14ac:dyDescent="0.2">
      <c r="A4" s="34" t="s">
        <v>20</v>
      </c>
    </row>
    <row r="5" spans="1:1" ht="16" x14ac:dyDescent="0.2">
      <c r="A5" s="17" t="s">
        <v>142</v>
      </c>
    </row>
    <row r="6" spans="1:1" x14ac:dyDescent="0.2">
      <c r="A6" s="34"/>
    </row>
    <row r="7" spans="1:1" x14ac:dyDescent="0.2">
      <c r="A7" s="34"/>
    </row>
    <row r="10" spans="1:1" x14ac:dyDescent="0.2">
      <c r="A10" s="18"/>
    </row>
    <row r="11" spans="1:1" x14ac:dyDescent="0.2">
      <c r="A11" s="18"/>
    </row>
    <row r="12" spans="1:1" x14ac:dyDescent="0.2">
      <c r="A1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EA68-6A59-404B-9781-D4C05537D4EC}">
  <dimension ref="A1:N203"/>
  <sheetViews>
    <sheetView workbookViewId="0">
      <pane ySplit="1" topLeftCell="A2" activePane="bottomLeft" state="frozen"/>
      <selection pane="bottomLeft" activeCell="D31" sqref="D31"/>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0.5" customWidth="1"/>
    <col min="12" max="12" width="17.83203125" customWidth="1"/>
    <col min="13" max="13" width="12.83203125" customWidth="1"/>
    <col min="14" max="14" width="18.83203125" customWidth="1"/>
  </cols>
  <sheetData>
    <row r="1" spans="1:14" ht="60" customHeight="1" x14ac:dyDescent="0.2">
      <c r="A1" s="13" t="s">
        <v>117</v>
      </c>
      <c r="B1" s="14">
        <f t="shared" ref="B1:H1" si="0">+C1-1</f>
        <v>2015</v>
      </c>
      <c r="C1" s="14">
        <f t="shared" si="0"/>
        <v>2016</v>
      </c>
      <c r="D1" s="14">
        <f t="shared" si="0"/>
        <v>2017</v>
      </c>
      <c r="E1" s="14">
        <f t="shared" si="0"/>
        <v>2018</v>
      </c>
      <c r="F1" s="14">
        <f t="shared" si="0"/>
        <v>2019</v>
      </c>
      <c r="G1" s="14">
        <f t="shared" si="0"/>
        <v>2020</v>
      </c>
      <c r="H1" s="14">
        <f t="shared" si="0"/>
        <v>2021</v>
      </c>
      <c r="I1" s="14">
        <v>2022</v>
      </c>
    </row>
    <row r="2" spans="1:14" x14ac:dyDescent="0.2">
      <c r="A2" t="s">
        <v>28</v>
      </c>
      <c r="B2" s="3">
        <v>30601</v>
      </c>
      <c r="C2" s="3">
        <v>32376</v>
      </c>
      <c r="D2" s="3">
        <v>34350</v>
      </c>
      <c r="E2" s="3">
        <v>36397</v>
      </c>
      <c r="F2" s="3">
        <v>39117</v>
      </c>
      <c r="G2" s="3">
        <v>37403</v>
      </c>
      <c r="H2" s="3">
        <v>44538</v>
      </c>
      <c r="I2" s="3">
        <v>46710</v>
      </c>
    </row>
    <row r="3" spans="1:14" x14ac:dyDescent="0.2">
      <c r="A3" s="21" t="s">
        <v>29</v>
      </c>
      <c r="B3" s="22">
        <v>16534</v>
      </c>
      <c r="C3" s="22">
        <v>17405</v>
      </c>
      <c r="D3" s="22">
        <v>19038</v>
      </c>
      <c r="E3" s="22">
        <v>20441</v>
      </c>
      <c r="F3" s="22">
        <v>21643</v>
      </c>
      <c r="G3" s="22">
        <v>21162</v>
      </c>
      <c r="H3" s="22">
        <v>24576</v>
      </c>
      <c r="I3" s="22">
        <v>25231</v>
      </c>
      <c r="K3" s="61" t="s">
        <v>145</v>
      </c>
      <c r="L3" s="61" t="s">
        <v>134</v>
      </c>
      <c r="M3" s="61" t="s">
        <v>130</v>
      </c>
      <c r="N3" s="61" t="s">
        <v>132</v>
      </c>
    </row>
    <row r="4" spans="1:14" s="1" customFormat="1" x14ac:dyDescent="0.2">
      <c r="A4" s="1" t="s">
        <v>4</v>
      </c>
      <c r="B4" s="7">
        <f>+B2-B3</f>
        <v>14067</v>
      </c>
      <c r="C4" s="7">
        <f>+C2-C3</f>
        <v>14971</v>
      </c>
      <c r="D4" s="7">
        <f>+D2-D3</f>
        <v>15312</v>
      </c>
      <c r="E4" s="7">
        <f>+E2-E3</f>
        <v>15956</v>
      </c>
      <c r="F4" s="7">
        <v>17474</v>
      </c>
      <c r="G4" s="7">
        <f>+G2-G3</f>
        <v>16241</v>
      </c>
      <c r="H4" s="7">
        <f>+H2-H3</f>
        <v>19962</v>
      </c>
      <c r="I4" s="7">
        <f>+I2-I3</f>
        <v>21479</v>
      </c>
      <c r="K4" s="60">
        <v>2015</v>
      </c>
      <c r="L4" s="62">
        <f>B4-B7</f>
        <v>4175</v>
      </c>
      <c r="M4" s="62">
        <f>Table2[[#This Row],[EBIT]]+(B69+B66)</f>
        <v>4824</v>
      </c>
      <c r="N4" s="62">
        <f t="shared" ref="N4" si="1">B66+B69</f>
        <v>649</v>
      </c>
    </row>
    <row r="5" spans="1:14" x14ac:dyDescent="0.2">
      <c r="A5" s="9" t="s">
        <v>22</v>
      </c>
      <c r="B5" s="3">
        <v>3213</v>
      </c>
      <c r="C5" s="3">
        <v>3278</v>
      </c>
      <c r="D5" s="3">
        <v>3341</v>
      </c>
      <c r="E5" s="3">
        <v>3577</v>
      </c>
      <c r="F5" s="3">
        <v>3753</v>
      </c>
      <c r="G5" s="3">
        <v>3592</v>
      </c>
      <c r="H5" s="3">
        <v>3114</v>
      </c>
      <c r="I5" s="3">
        <v>3850</v>
      </c>
      <c r="K5" s="60">
        <v>2016</v>
      </c>
      <c r="L5" s="63">
        <f>C4-C7</f>
        <v>4502</v>
      </c>
      <c r="M5" s="62">
        <f>Table2[[#This Row],[EBIT]]+(C66+C69)</f>
        <v>5164</v>
      </c>
      <c r="N5" s="62">
        <f>C66+C69</f>
        <v>662</v>
      </c>
    </row>
    <row r="6" spans="1:14" x14ac:dyDescent="0.2">
      <c r="A6" s="9" t="s">
        <v>23</v>
      </c>
      <c r="B6" s="3">
        <v>6679</v>
      </c>
      <c r="C6" s="3">
        <v>7191</v>
      </c>
      <c r="D6" s="3">
        <v>7222</v>
      </c>
      <c r="E6" s="3">
        <v>7934</v>
      </c>
      <c r="F6" s="3">
        <v>8949</v>
      </c>
      <c r="G6" s="3">
        <v>9534</v>
      </c>
      <c r="H6" s="3">
        <v>9911</v>
      </c>
      <c r="I6" s="3">
        <v>10954</v>
      </c>
      <c r="K6" s="60">
        <v>2017</v>
      </c>
      <c r="L6" s="63">
        <f>D4-D7</f>
        <v>4749</v>
      </c>
      <c r="M6" s="62">
        <f>Table2[[#This Row],[EBIT]]+(D66+D69)</f>
        <v>5465</v>
      </c>
      <c r="N6" s="62">
        <f>D66+D69</f>
        <v>716</v>
      </c>
    </row>
    <row r="7" spans="1:14" x14ac:dyDescent="0.2">
      <c r="A7" s="20" t="s">
        <v>24</v>
      </c>
      <c r="B7" s="19">
        <f t="shared" ref="B7:I7" si="2">+B5+B6</f>
        <v>9892</v>
      </c>
      <c r="C7" s="19">
        <f t="shared" si="2"/>
        <v>10469</v>
      </c>
      <c r="D7" s="19">
        <f t="shared" si="2"/>
        <v>10563</v>
      </c>
      <c r="E7" s="19">
        <f t="shared" si="2"/>
        <v>11511</v>
      </c>
      <c r="F7" s="19">
        <f t="shared" si="2"/>
        <v>12702</v>
      </c>
      <c r="G7" s="19">
        <f t="shared" si="2"/>
        <v>13126</v>
      </c>
      <c r="H7" s="19">
        <f t="shared" si="2"/>
        <v>13025</v>
      </c>
      <c r="I7" s="19">
        <f t="shared" si="2"/>
        <v>14804</v>
      </c>
      <c r="K7" s="60">
        <v>2018</v>
      </c>
      <c r="L7" s="63">
        <f>E4-E7</f>
        <v>4445</v>
      </c>
      <c r="M7" s="62">
        <f>Table2[[#This Row],[EBIT]]+(E66+E69)</f>
        <v>5219</v>
      </c>
      <c r="N7" s="62">
        <f>E66+E69</f>
        <v>774</v>
      </c>
    </row>
    <row r="8" spans="1:14" x14ac:dyDescent="0.2">
      <c r="A8" s="2" t="s">
        <v>25</v>
      </c>
      <c r="B8" s="3">
        <v>28</v>
      </c>
      <c r="C8" s="3">
        <v>19</v>
      </c>
      <c r="D8" s="3">
        <v>59</v>
      </c>
      <c r="E8" s="3">
        <v>54</v>
      </c>
      <c r="F8" s="3">
        <v>49</v>
      </c>
      <c r="G8" s="3">
        <v>89</v>
      </c>
      <c r="H8" s="3">
        <v>262</v>
      </c>
      <c r="I8" s="3">
        <v>205</v>
      </c>
      <c r="K8" s="60">
        <v>2019</v>
      </c>
      <c r="L8" s="63">
        <f>F4-F7</f>
        <v>4772</v>
      </c>
      <c r="M8" s="62">
        <f>Table2[[#This Row],[EBIT]]+(F66+F69)</f>
        <v>5492</v>
      </c>
      <c r="N8" s="62">
        <f>F66+F69</f>
        <v>720</v>
      </c>
    </row>
    <row r="9" spans="1:14" x14ac:dyDescent="0.2">
      <c r="A9" s="2" t="s">
        <v>5</v>
      </c>
      <c r="B9" s="3">
        <v>-58</v>
      </c>
      <c r="C9" s="3">
        <v>-140</v>
      </c>
      <c r="D9" s="3">
        <v>-196</v>
      </c>
      <c r="E9" s="3">
        <v>66</v>
      </c>
      <c r="F9" s="3">
        <v>-78</v>
      </c>
      <c r="G9" s="3">
        <v>139</v>
      </c>
      <c r="H9" s="3">
        <v>14</v>
      </c>
      <c r="I9" s="3">
        <v>-181</v>
      </c>
      <c r="K9" s="60">
        <v>2020</v>
      </c>
      <c r="L9" s="63">
        <f>G4-G7</f>
        <v>3115</v>
      </c>
      <c r="M9" s="62">
        <f>Table2[[#This Row],[EBIT]]+(G66+G69)</f>
        <v>4234</v>
      </c>
      <c r="N9" s="62">
        <f>G66+G69</f>
        <v>1119</v>
      </c>
    </row>
    <row r="10" spans="1:14"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c r="K10" s="60">
        <v>2021</v>
      </c>
      <c r="L10" s="63">
        <f>H4-H7</f>
        <v>6937</v>
      </c>
      <c r="M10" s="62">
        <f>Table2[[#This Row],[EBIT]]+(H66+H69)</f>
        <v>7734</v>
      </c>
      <c r="N10" s="62">
        <f>H66+H69</f>
        <v>797</v>
      </c>
    </row>
    <row r="11" spans="1:14" x14ac:dyDescent="0.2">
      <c r="A11" s="2" t="s">
        <v>27</v>
      </c>
      <c r="B11" s="3">
        <v>932</v>
      </c>
      <c r="C11" s="3">
        <v>863</v>
      </c>
      <c r="D11" s="3">
        <v>646</v>
      </c>
      <c r="E11" s="3">
        <v>2392</v>
      </c>
      <c r="F11" s="3">
        <v>772</v>
      </c>
      <c r="G11" s="3">
        <v>348</v>
      </c>
      <c r="H11" s="3">
        <v>934</v>
      </c>
      <c r="I11" s="3">
        <v>605</v>
      </c>
      <c r="K11" s="60">
        <v>2022</v>
      </c>
      <c r="L11" s="63">
        <f>I4-I7</f>
        <v>6675</v>
      </c>
      <c r="M11" s="62">
        <f>Table2[[#This Row],[EBIT]]+(I66+I69)</f>
        <v>7515</v>
      </c>
      <c r="N11" s="62">
        <f>I66+I69</f>
        <v>840</v>
      </c>
    </row>
    <row r="12" spans="1:14" x14ac:dyDescent="0.2">
      <c r="A12" s="53" t="s">
        <v>30</v>
      </c>
      <c r="B12" s="51">
        <f t="shared" ref="B12:I12" si="4">+B10-B11</f>
        <v>3273</v>
      </c>
      <c r="C12" s="52">
        <f t="shared" si="4"/>
        <v>3760</v>
      </c>
      <c r="D12" s="52">
        <f t="shared" si="4"/>
        <v>4240</v>
      </c>
      <c r="E12" s="52">
        <f t="shared" si="4"/>
        <v>1933</v>
      </c>
      <c r="F12" s="52">
        <f t="shared" si="4"/>
        <v>4029</v>
      </c>
      <c r="G12" s="52">
        <f t="shared" si="4"/>
        <v>2539</v>
      </c>
      <c r="H12" s="52">
        <f t="shared" si="4"/>
        <v>5727</v>
      </c>
      <c r="I12" s="52">
        <f t="shared" si="4"/>
        <v>6046</v>
      </c>
      <c r="K12" s="60"/>
      <c r="L12" s="63"/>
      <c r="M12" s="61"/>
    </row>
    <row r="13" spans="1:14" x14ac:dyDescent="0.2">
      <c r="A13" s="1" t="s">
        <v>8</v>
      </c>
    </row>
    <row r="14" spans="1:14" x14ac:dyDescent="0.2">
      <c r="A14" s="2" t="s">
        <v>6</v>
      </c>
      <c r="B14">
        <v>1.9</v>
      </c>
      <c r="C14">
        <v>2.21</v>
      </c>
      <c r="D14">
        <v>2.56</v>
      </c>
      <c r="E14">
        <v>1.19</v>
      </c>
      <c r="F14">
        <v>2.5499999999999998</v>
      </c>
      <c r="G14">
        <v>1.63</v>
      </c>
      <c r="H14">
        <v>3.64</v>
      </c>
      <c r="I14">
        <v>3.83</v>
      </c>
    </row>
    <row r="15" spans="1:14" x14ac:dyDescent="0.2">
      <c r="A15" s="2" t="s">
        <v>7</v>
      </c>
      <c r="B15">
        <v>1.85</v>
      </c>
      <c r="C15">
        <v>2.16</v>
      </c>
      <c r="D15">
        <v>2.5099999999999998</v>
      </c>
      <c r="E15">
        <v>1.17</v>
      </c>
      <c r="F15">
        <v>2.4900000000000002</v>
      </c>
      <c r="G15">
        <v>1.6</v>
      </c>
      <c r="H15">
        <v>3.56</v>
      </c>
      <c r="I15">
        <v>3.75</v>
      </c>
    </row>
    <row r="16" spans="1:14" x14ac:dyDescent="0.2">
      <c r="A16" s="1" t="s">
        <v>9</v>
      </c>
    </row>
    <row r="17" spans="1:9" x14ac:dyDescent="0.2">
      <c r="A17" s="2" t="s">
        <v>6</v>
      </c>
      <c r="B17" s="59">
        <v>0</v>
      </c>
      <c r="C17" s="59">
        <v>0</v>
      </c>
      <c r="D17">
        <v>1657.8</v>
      </c>
      <c r="E17">
        <v>1623.8</v>
      </c>
      <c r="F17">
        <v>1579.7</v>
      </c>
      <c r="G17" s="6">
        <v>1559</v>
      </c>
      <c r="H17" s="6">
        <v>1573</v>
      </c>
      <c r="I17" s="6">
        <v>1578.8</v>
      </c>
    </row>
    <row r="18" spans="1:9" x14ac:dyDescent="0.2">
      <c r="A18" s="2" t="s">
        <v>7</v>
      </c>
      <c r="B18" s="59">
        <v>0</v>
      </c>
      <c r="C18" s="59">
        <v>0</v>
      </c>
      <c r="D18">
        <v>1692</v>
      </c>
      <c r="E18">
        <v>1659.1</v>
      </c>
      <c r="F18">
        <v>1618.4</v>
      </c>
      <c r="G18" s="6">
        <v>1592</v>
      </c>
      <c r="H18" s="6">
        <v>1609.4</v>
      </c>
      <c r="I18" s="6">
        <v>1610.8</v>
      </c>
    </row>
    <row r="20" spans="1:9" s="10" customFormat="1" x14ac:dyDescent="0.2">
      <c r="A20" s="10" t="s">
        <v>2</v>
      </c>
      <c r="B20" s="11">
        <v>0</v>
      </c>
      <c r="C20" s="11">
        <v>0</v>
      </c>
      <c r="D20" s="11">
        <f>+ROUND(((D12/D18)-D15),2)</f>
        <v>0</v>
      </c>
      <c r="E20" s="11">
        <f>+ROUND(((E12/E18)-E15),2)</f>
        <v>0</v>
      </c>
      <c r="F20" s="11">
        <f>+ROUND(((F12/F18)-F15),2)</f>
        <v>0</v>
      </c>
      <c r="G20" s="11">
        <v>0</v>
      </c>
      <c r="H20" s="11">
        <f>+ROUND(((H12/H18)-H15),2)</f>
        <v>0</v>
      </c>
      <c r="I20" s="11">
        <f>+ROUND(((I12/I18)-I15),2)</f>
        <v>0</v>
      </c>
    </row>
    <row r="22" spans="1:9" x14ac:dyDescent="0.2">
      <c r="A22" s="12" t="s">
        <v>0</v>
      </c>
      <c r="B22" s="12"/>
      <c r="C22" s="12"/>
      <c r="D22" s="12"/>
      <c r="E22" s="12"/>
      <c r="F22" s="12"/>
      <c r="G22" s="12"/>
      <c r="H22" s="12"/>
      <c r="I22" s="12"/>
    </row>
    <row r="23" spans="1:9" x14ac:dyDescent="0.2">
      <c r="A23" s="1" t="s">
        <v>31</v>
      </c>
    </row>
    <row r="24" spans="1:9" x14ac:dyDescent="0.2">
      <c r="A24" s="8" t="s">
        <v>32</v>
      </c>
      <c r="B24" s="3"/>
      <c r="C24" s="3"/>
      <c r="D24" s="3"/>
      <c r="E24" s="3"/>
      <c r="F24" s="3"/>
      <c r="G24" s="3"/>
      <c r="H24" s="3"/>
      <c r="I24" s="3"/>
    </row>
    <row r="25" spans="1:9" x14ac:dyDescent="0.2">
      <c r="A25" s="9" t="s">
        <v>33</v>
      </c>
      <c r="B25" s="3">
        <v>3852</v>
      </c>
      <c r="C25" s="3">
        <v>3138</v>
      </c>
      <c r="D25" s="3">
        <v>3808</v>
      </c>
      <c r="E25" s="3">
        <v>4249</v>
      </c>
      <c r="F25" s="3">
        <v>4466</v>
      </c>
      <c r="G25" s="3">
        <v>8348</v>
      </c>
      <c r="H25" s="3">
        <v>9889</v>
      </c>
      <c r="I25" s="3">
        <v>8574</v>
      </c>
    </row>
    <row r="26" spans="1:9" x14ac:dyDescent="0.2">
      <c r="A26" s="9" t="s">
        <v>34</v>
      </c>
      <c r="B26" s="3">
        <v>2072</v>
      </c>
      <c r="C26" s="3">
        <v>2319</v>
      </c>
      <c r="D26" s="3">
        <v>2371</v>
      </c>
      <c r="E26" s="3">
        <v>996</v>
      </c>
      <c r="F26" s="3">
        <v>197</v>
      </c>
      <c r="G26" s="3">
        <v>439</v>
      </c>
      <c r="H26" s="3">
        <v>3587</v>
      </c>
      <c r="I26" s="3">
        <v>4423</v>
      </c>
    </row>
    <row r="27" spans="1:9" x14ac:dyDescent="0.2">
      <c r="A27" s="9" t="s">
        <v>35</v>
      </c>
      <c r="B27" s="3">
        <v>3358</v>
      </c>
      <c r="C27" s="3">
        <v>3241</v>
      </c>
      <c r="D27" s="3">
        <v>3677</v>
      </c>
      <c r="E27" s="3">
        <v>3498</v>
      </c>
      <c r="F27" s="3">
        <v>4272</v>
      </c>
      <c r="G27" s="3">
        <v>2749</v>
      </c>
      <c r="H27" s="3">
        <v>4463</v>
      </c>
      <c r="I27" s="3">
        <v>4667</v>
      </c>
    </row>
    <row r="28" spans="1:9" x14ac:dyDescent="0.2">
      <c r="A28" s="9" t="s">
        <v>36</v>
      </c>
      <c r="B28" s="3">
        <v>4337</v>
      </c>
      <c r="C28" s="3">
        <v>4838</v>
      </c>
      <c r="D28" s="3">
        <v>5055</v>
      </c>
      <c r="E28" s="3">
        <v>5261</v>
      </c>
      <c r="F28" s="3">
        <v>5622</v>
      </c>
      <c r="G28" s="3">
        <v>7367</v>
      </c>
      <c r="H28" s="3">
        <v>6854</v>
      </c>
      <c r="I28" s="3">
        <v>8420</v>
      </c>
    </row>
    <row r="29" spans="1:9" x14ac:dyDescent="0.2">
      <c r="A29" s="9" t="s">
        <v>37</v>
      </c>
      <c r="B29" s="3">
        <f>389+1968</f>
        <v>2357</v>
      </c>
      <c r="C29" s="3">
        <v>1489</v>
      </c>
      <c r="D29" s="3">
        <v>1150</v>
      </c>
      <c r="E29" s="3">
        <v>1130</v>
      </c>
      <c r="F29" s="3">
        <v>1968</v>
      </c>
      <c r="G29" s="3">
        <v>1653</v>
      </c>
      <c r="H29" s="3">
        <v>1498</v>
      </c>
      <c r="I29" s="3">
        <v>2129</v>
      </c>
    </row>
    <row r="30" spans="1:9" x14ac:dyDescent="0.2">
      <c r="A30" s="4" t="s">
        <v>10</v>
      </c>
      <c r="B30" s="5">
        <f>SUM(B25:B29)</f>
        <v>15976</v>
      </c>
      <c r="C30" s="5">
        <f t="shared" ref="C30:I30" si="5">+SUM(C25:C29)</f>
        <v>15025</v>
      </c>
      <c r="D30" s="5">
        <f t="shared" si="5"/>
        <v>16061</v>
      </c>
      <c r="E30" s="5">
        <f t="shared" si="5"/>
        <v>15134</v>
      </c>
      <c r="F30" s="5">
        <f t="shared" si="5"/>
        <v>16525</v>
      </c>
      <c r="G30" s="5">
        <f t="shared" si="5"/>
        <v>20556</v>
      </c>
      <c r="H30" s="5">
        <f t="shared" si="5"/>
        <v>26291</v>
      </c>
      <c r="I30" s="5">
        <f t="shared" si="5"/>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x14ac:dyDescent="0.2">
      <c r="A36" s="25" t="s">
        <v>43</v>
      </c>
      <c r="B36" s="24">
        <f t="shared" ref="B36:I36" si="6">+SUM(B30:B35)</f>
        <v>21600</v>
      </c>
      <c r="C36" s="24">
        <f t="shared" si="6"/>
        <v>21379</v>
      </c>
      <c r="D36" s="24">
        <f t="shared" si="6"/>
        <v>23259</v>
      </c>
      <c r="E36" s="24">
        <f t="shared" si="6"/>
        <v>22536</v>
      </c>
      <c r="F36" s="24">
        <f t="shared" si="6"/>
        <v>23717</v>
      </c>
      <c r="G36" s="24">
        <f t="shared" si="6"/>
        <v>31342</v>
      </c>
      <c r="H36" s="24">
        <f t="shared" si="6"/>
        <v>37740</v>
      </c>
      <c r="I36" s="24">
        <f t="shared" si="6"/>
        <v>40321</v>
      </c>
    </row>
    <row r="37" spans="1:9"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9" t="s">
        <v>46</v>
      </c>
      <c r="B39" s="3">
        <v>107</v>
      </c>
      <c r="C39" s="3">
        <v>44</v>
      </c>
      <c r="D39" s="3">
        <v>6</v>
      </c>
      <c r="E39" s="3">
        <v>6</v>
      </c>
      <c r="F39" s="3">
        <v>6</v>
      </c>
      <c r="G39" s="3">
        <v>3</v>
      </c>
      <c r="H39" s="3">
        <v>0</v>
      </c>
      <c r="I39" s="3">
        <v>500</v>
      </c>
    </row>
    <row r="40" spans="1:9" x14ac:dyDescent="0.2">
      <c r="A40" s="9" t="s">
        <v>47</v>
      </c>
      <c r="B40" s="3">
        <v>74</v>
      </c>
      <c r="C40" s="3">
        <v>1</v>
      </c>
      <c r="D40" s="3">
        <v>325</v>
      </c>
      <c r="E40" s="3">
        <v>336</v>
      </c>
      <c r="F40" s="3">
        <v>9</v>
      </c>
      <c r="G40" s="3">
        <v>248</v>
      </c>
      <c r="H40" s="3">
        <v>2</v>
      </c>
      <c r="I40" s="3">
        <v>10</v>
      </c>
    </row>
    <row r="41" spans="1:9" x14ac:dyDescent="0.2">
      <c r="A41" s="9" t="s">
        <v>11</v>
      </c>
      <c r="B41" s="3">
        <v>2131</v>
      </c>
      <c r="C41" s="3">
        <v>2191</v>
      </c>
      <c r="D41" s="3">
        <v>2048</v>
      </c>
      <c r="E41" s="3">
        <v>2279</v>
      </c>
      <c r="F41" s="3">
        <v>2612</v>
      </c>
      <c r="G41" s="3">
        <v>2248</v>
      </c>
      <c r="H41" s="3">
        <v>2836</v>
      </c>
      <c r="I41" s="3">
        <v>3358</v>
      </c>
    </row>
    <row r="42" spans="1:9" x14ac:dyDescent="0.2">
      <c r="A42" s="9" t="s">
        <v>48</v>
      </c>
      <c r="B42" s="3">
        <v>0</v>
      </c>
      <c r="C42" s="3">
        <v>0</v>
      </c>
      <c r="D42" s="3">
        <v>0</v>
      </c>
      <c r="E42" s="3">
        <v>0</v>
      </c>
      <c r="F42" s="3">
        <v>0</v>
      </c>
      <c r="G42" s="3">
        <v>445</v>
      </c>
      <c r="H42" s="3">
        <v>467</v>
      </c>
      <c r="I42" s="3">
        <v>420</v>
      </c>
    </row>
    <row r="43" spans="1:9" x14ac:dyDescent="0.2">
      <c r="A43" s="9" t="s">
        <v>12</v>
      </c>
      <c r="B43" s="3">
        <v>3951</v>
      </c>
      <c r="C43" s="3">
        <v>3037</v>
      </c>
      <c r="D43" s="3">
        <v>3011</v>
      </c>
      <c r="E43" s="3">
        <v>3269</v>
      </c>
      <c r="F43" s="3">
        <v>5010</v>
      </c>
      <c r="G43" s="3">
        <v>5184</v>
      </c>
      <c r="H43" s="3">
        <v>6063</v>
      </c>
      <c r="I43" s="3">
        <v>6220</v>
      </c>
    </row>
    <row r="44" spans="1:9" x14ac:dyDescent="0.2">
      <c r="A44" s="9" t="s">
        <v>49</v>
      </c>
      <c r="B44" s="3">
        <v>71</v>
      </c>
      <c r="C44" s="3">
        <v>85</v>
      </c>
      <c r="D44" s="3">
        <v>84</v>
      </c>
      <c r="E44" s="3">
        <v>150</v>
      </c>
      <c r="F44" s="3">
        <v>229</v>
      </c>
      <c r="G44" s="3">
        <v>156</v>
      </c>
      <c r="H44" s="3">
        <v>306</v>
      </c>
      <c r="I44" s="3">
        <v>222</v>
      </c>
    </row>
    <row r="45" spans="1:9" x14ac:dyDescent="0.2">
      <c r="A45" s="4" t="s">
        <v>13</v>
      </c>
      <c r="B45" s="5">
        <f t="shared" ref="B45:I45" si="7">+SUM(B39:B44)</f>
        <v>6334</v>
      </c>
      <c r="C45" s="5">
        <f t="shared" si="7"/>
        <v>5358</v>
      </c>
      <c r="D45" s="5">
        <f t="shared" si="7"/>
        <v>5474</v>
      </c>
      <c r="E45" s="5">
        <f t="shared" si="7"/>
        <v>6040</v>
      </c>
      <c r="F45" s="5">
        <f t="shared" si="7"/>
        <v>7866</v>
      </c>
      <c r="G45" s="5">
        <f t="shared" si="7"/>
        <v>8284</v>
      </c>
      <c r="H45" s="5">
        <f t="shared" si="7"/>
        <v>9674</v>
      </c>
      <c r="I45" s="5">
        <f t="shared" si="7"/>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9"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9" t="s">
        <v>56</v>
      </c>
      <c r="B52" s="3"/>
      <c r="C52" s="3"/>
      <c r="D52" s="3"/>
      <c r="E52" s="3"/>
      <c r="F52" s="3"/>
      <c r="G52" s="3"/>
      <c r="H52" s="3"/>
      <c r="I52" s="3"/>
    </row>
    <row r="53" spans="1:9" x14ac:dyDescent="0.2">
      <c r="A53" s="15" t="s">
        <v>57</v>
      </c>
      <c r="B53" s="3"/>
      <c r="C53" s="3"/>
      <c r="D53" s="3"/>
      <c r="E53" s="3"/>
      <c r="F53" s="3"/>
      <c r="G53" s="3"/>
      <c r="H53" s="3"/>
      <c r="I53" s="3"/>
    </row>
    <row r="54" spans="1:9" x14ac:dyDescent="0.2">
      <c r="A54" s="15" t="s">
        <v>58</v>
      </c>
      <c r="B54" s="3">
        <v>3</v>
      </c>
      <c r="C54" s="3">
        <v>3</v>
      </c>
      <c r="D54" s="3">
        <v>3</v>
      </c>
      <c r="E54" s="3">
        <v>3</v>
      </c>
      <c r="F54" s="3">
        <v>3</v>
      </c>
      <c r="G54" s="3">
        <v>3</v>
      </c>
      <c r="H54" s="3">
        <v>3</v>
      </c>
      <c r="I54" s="3">
        <v>3</v>
      </c>
    </row>
    <row r="55" spans="1:9" x14ac:dyDescent="0.2">
      <c r="A55" s="15" t="s">
        <v>59</v>
      </c>
      <c r="B55" s="3">
        <v>6773</v>
      </c>
      <c r="C55" s="3">
        <v>7786</v>
      </c>
      <c r="D55" s="3">
        <v>8638</v>
      </c>
      <c r="E55" s="3">
        <v>6384</v>
      </c>
      <c r="F55" s="3">
        <v>7163</v>
      </c>
      <c r="G55" s="3">
        <v>8299</v>
      </c>
      <c r="H55" s="3">
        <v>9965</v>
      </c>
      <c r="I55" s="3">
        <v>11484</v>
      </c>
    </row>
    <row r="56" spans="1:9" x14ac:dyDescent="0.2">
      <c r="A56" s="15" t="s">
        <v>60</v>
      </c>
      <c r="B56" s="3">
        <v>1246</v>
      </c>
      <c r="C56" s="3">
        <v>318</v>
      </c>
      <c r="D56" s="3">
        <v>-213</v>
      </c>
      <c r="E56" s="3">
        <v>-92</v>
      </c>
      <c r="F56" s="3">
        <v>231</v>
      </c>
      <c r="G56" s="3">
        <v>-56</v>
      </c>
      <c r="H56" s="3">
        <v>-380</v>
      </c>
      <c r="I56" s="3">
        <v>318</v>
      </c>
    </row>
    <row r="57" spans="1:9" x14ac:dyDescent="0.2">
      <c r="A57" s="15" t="s">
        <v>61</v>
      </c>
      <c r="B57" s="3">
        <v>4685</v>
      </c>
      <c r="C57" s="3">
        <v>4151</v>
      </c>
      <c r="D57" s="3">
        <v>3979</v>
      </c>
      <c r="E57" s="3">
        <v>3517</v>
      </c>
      <c r="F57" s="3">
        <v>1643</v>
      </c>
      <c r="G57" s="3">
        <v>-191</v>
      </c>
      <c r="H57" s="3">
        <v>3179</v>
      </c>
      <c r="I57" s="3">
        <v>3476</v>
      </c>
    </row>
    <row r="58" spans="1:9" x14ac:dyDescent="0.2">
      <c r="A58" s="4" t="s">
        <v>62</v>
      </c>
      <c r="B58" s="5">
        <f t="shared" ref="B58:I58" si="8">+SUM(B53:B57)</f>
        <v>12707</v>
      </c>
      <c r="C58" s="5">
        <f t="shared" si="8"/>
        <v>12258</v>
      </c>
      <c r="D58" s="5">
        <f t="shared" si="8"/>
        <v>12407</v>
      </c>
      <c r="E58" s="5">
        <f t="shared" si="8"/>
        <v>9812</v>
      </c>
      <c r="F58" s="5">
        <f t="shared" si="8"/>
        <v>9040</v>
      </c>
      <c r="G58" s="5">
        <f t="shared" si="8"/>
        <v>8055</v>
      </c>
      <c r="H58" s="5">
        <f t="shared" si="8"/>
        <v>12767</v>
      </c>
      <c r="I58" s="51">
        <f t="shared" si="8"/>
        <v>15281</v>
      </c>
    </row>
    <row r="59" spans="1:9" x14ac:dyDescent="0.2">
      <c r="A59" s="53" t="s">
        <v>63</v>
      </c>
      <c r="B59" s="52">
        <f t="shared" ref="B59:I59" si="9">+SUM(B45:B50)+B58</f>
        <v>21600</v>
      </c>
      <c r="C59" s="52">
        <f t="shared" si="9"/>
        <v>21379</v>
      </c>
      <c r="D59" s="52">
        <f t="shared" si="9"/>
        <v>23259</v>
      </c>
      <c r="E59" s="52">
        <f t="shared" si="9"/>
        <v>22536</v>
      </c>
      <c r="F59" s="52">
        <f t="shared" si="9"/>
        <v>23717</v>
      </c>
      <c r="G59" s="52">
        <f t="shared" si="9"/>
        <v>31342</v>
      </c>
      <c r="H59" s="52">
        <f t="shared" si="9"/>
        <v>37740</v>
      </c>
      <c r="I59" s="51">
        <f t="shared" si="9"/>
        <v>40321</v>
      </c>
    </row>
    <row r="60" spans="1:9" s="10" customFormat="1" x14ac:dyDescent="0.2">
      <c r="A60" s="10" t="s">
        <v>3</v>
      </c>
      <c r="B60" s="11">
        <f t="shared" ref="B60:I60" si="10">+B59-B36</f>
        <v>0</v>
      </c>
      <c r="C60" s="11">
        <f t="shared" si="10"/>
        <v>0</v>
      </c>
      <c r="D60" s="11">
        <f t="shared" si="10"/>
        <v>0</v>
      </c>
      <c r="E60" s="11">
        <f t="shared" si="10"/>
        <v>0</v>
      </c>
      <c r="F60" s="11">
        <f t="shared" si="10"/>
        <v>0</v>
      </c>
      <c r="G60" s="11">
        <f t="shared" si="10"/>
        <v>0</v>
      </c>
      <c r="H60" s="11">
        <f t="shared" si="10"/>
        <v>0</v>
      </c>
      <c r="I60" s="11">
        <f t="shared" si="10"/>
        <v>0</v>
      </c>
    </row>
    <row r="61" spans="1:9" x14ac:dyDescent="0.2">
      <c r="A61" s="12" t="s">
        <v>1</v>
      </c>
      <c r="B61" s="12"/>
      <c r="C61" s="12"/>
      <c r="D61" s="12"/>
      <c r="E61" s="12"/>
      <c r="F61" s="12"/>
      <c r="G61" s="12"/>
      <c r="H61" s="12"/>
      <c r="I61" s="12"/>
    </row>
    <row r="62" spans="1:9" x14ac:dyDescent="0.2">
      <c r="A62" t="s">
        <v>15</v>
      </c>
    </row>
    <row r="63" spans="1:9" x14ac:dyDescent="0.2">
      <c r="A63" s="1" t="s">
        <v>64</v>
      </c>
    </row>
    <row r="64" spans="1:9" s="1" customFormat="1" x14ac:dyDescent="0.2">
      <c r="A64" s="8" t="s">
        <v>65</v>
      </c>
      <c r="B64" s="7">
        <v>3273</v>
      </c>
      <c r="C64" s="7">
        <v>3760</v>
      </c>
      <c r="D64" s="7">
        <v>4240</v>
      </c>
      <c r="E64" s="7">
        <v>1933</v>
      </c>
      <c r="F64" s="7">
        <v>4029</v>
      </c>
      <c r="G64" s="7">
        <v>2539</v>
      </c>
      <c r="H64" s="7">
        <f>+H12</f>
        <v>5727</v>
      </c>
      <c r="I64" s="7">
        <f>+I12</f>
        <v>6046</v>
      </c>
    </row>
    <row r="65" spans="1:9" s="1" customFormat="1" x14ac:dyDescent="0.2">
      <c r="A65" s="2" t="s">
        <v>66</v>
      </c>
      <c r="B65" s="3"/>
      <c r="C65" s="3"/>
      <c r="D65" s="3"/>
      <c r="E65" s="3"/>
      <c r="F65" s="3"/>
      <c r="G65" s="3"/>
      <c r="H65" s="3"/>
      <c r="I65" s="3"/>
    </row>
    <row r="66" spans="1:9" x14ac:dyDescent="0.2">
      <c r="A66" s="9" t="s">
        <v>67</v>
      </c>
      <c r="B66" s="3">
        <v>606</v>
      </c>
      <c r="C66" s="3">
        <v>649</v>
      </c>
      <c r="D66" s="3">
        <v>706</v>
      </c>
      <c r="E66" s="3">
        <v>747</v>
      </c>
      <c r="F66" s="3">
        <v>705</v>
      </c>
      <c r="G66" s="3">
        <v>721</v>
      </c>
      <c r="H66" s="3">
        <v>744</v>
      </c>
      <c r="I66" s="3">
        <v>717</v>
      </c>
    </row>
    <row r="67" spans="1:9" x14ac:dyDescent="0.2">
      <c r="A67" s="9" t="s">
        <v>68</v>
      </c>
      <c r="B67" s="3">
        <v>-113</v>
      </c>
      <c r="C67" s="3">
        <v>-80</v>
      </c>
      <c r="D67" s="3">
        <v>-273</v>
      </c>
      <c r="E67" s="3">
        <v>647</v>
      </c>
      <c r="F67" s="3">
        <v>34</v>
      </c>
      <c r="G67" s="3">
        <v>-380</v>
      </c>
      <c r="H67" s="3">
        <v>-385</v>
      </c>
      <c r="I67" s="3">
        <v>-650</v>
      </c>
    </row>
    <row r="68" spans="1:9" x14ac:dyDescent="0.2">
      <c r="A68" s="9" t="s">
        <v>69</v>
      </c>
      <c r="B68" s="3">
        <v>191</v>
      </c>
      <c r="C68" s="3">
        <v>236</v>
      </c>
      <c r="D68" s="3">
        <v>215</v>
      </c>
      <c r="E68" s="3">
        <v>218</v>
      </c>
      <c r="F68" s="3">
        <v>325</v>
      </c>
      <c r="G68" s="3">
        <v>429</v>
      </c>
      <c r="H68" s="3">
        <v>611</v>
      </c>
      <c r="I68" s="3">
        <v>638</v>
      </c>
    </row>
    <row r="69" spans="1:9" x14ac:dyDescent="0.2">
      <c r="A69" s="9" t="s">
        <v>70</v>
      </c>
      <c r="B69" s="3">
        <v>43</v>
      </c>
      <c r="C69" s="3">
        <v>13</v>
      </c>
      <c r="D69" s="3">
        <v>10</v>
      </c>
      <c r="E69" s="3">
        <v>27</v>
      </c>
      <c r="F69" s="3">
        <v>15</v>
      </c>
      <c r="G69" s="3">
        <v>398</v>
      </c>
      <c r="H69" s="3">
        <v>53</v>
      </c>
      <c r="I69" s="3">
        <v>123</v>
      </c>
    </row>
    <row r="70" spans="1:9" x14ac:dyDescent="0.2">
      <c r="A70" s="9" t="s">
        <v>71</v>
      </c>
      <c r="B70" s="3">
        <v>424</v>
      </c>
      <c r="C70" s="3">
        <v>98</v>
      </c>
      <c r="D70" s="3">
        <v>-117</v>
      </c>
      <c r="E70" s="3">
        <v>-99</v>
      </c>
      <c r="F70" s="3">
        <v>233</v>
      </c>
      <c r="G70" s="3">
        <v>23</v>
      </c>
      <c r="H70" s="3">
        <v>-138</v>
      </c>
      <c r="I70" s="3">
        <v>-26</v>
      </c>
    </row>
    <row r="71" spans="1:9" x14ac:dyDescent="0.2">
      <c r="A71" s="2" t="s">
        <v>72</v>
      </c>
      <c r="B71" s="3"/>
      <c r="C71" s="3"/>
      <c r="D71" s="3"/>
      <c r="F71" s="3"/>
      <c r="G71" s="3"/>
      <c r="H71" s="3"/>
      <c r="I71" s="3"/>
    </row>
    <row r="72" spans="1:9" x14ac:dyDescent="0.2">
      <c r="A72" s="9" t="s">
        <v>73</v>
      </c>
      <c r="B72" s="3">
        <v>-216</v>
      </c>
      <c r="C72" s="3">
        <v>60</v>
      </c>
      <c r="D72" s="3">
        <v>-426</v>
      </c>
      <c r="E72" s="3">
        <v>187</v>
      </c>
      <c r="F72" s="3">
        <v>-270</v>
      </c>
      <c r="G72" s="3">
        <v>1239</v>
      </c>
      <c r="H72" s="3">
        <v>-1606</v>
      </c>
      <c r="I72" s="3">
        <v>-504</v>
      </c>
    </row>
    <row r="73" spans="1:9" x14ac:dyDescent="0.2">
      <c r="A73" s="9" t="s">
        <v>74</v>
      </c>
      <c r="B73" s="3">
        <v>-621</v>
      </c>
      <c r="C73" s="3">
        <v>-590</v>
      </c>
      <c r="D73" s="3">
        <v>-231</v>
      </c>
      <c r="E73" s="3">
        <v>-255</v>
      </c>
      <c r="F73" s="3">
        <v>-490</v>
      </c>
      <c r="G73" s="3">
        <v>-1854</v>
      </c>
      <c r="H73" s="3">
        <v>507</v>
      </c>
      <c r="I73" s="3">
        <v>-1676</v>
      </c>
    </row>
    <row r="74" spans="1:9" x14ac:dyDescent="0.2">
      <c r="A74" s="9" t="s">
        <v>99</v>
      </c>
      <c r="B74" s="3">
        <v>-144</v>
      </c>
      <c r="C74" s="3">
        <v>-161</v>
      </c>
      <c r="D74" s="3">
        <v>-120</v>
      </c>
      <c r="E74" s="3">
        <v>35</v>
      </c>
      <c r="F74" s="3">
        <v>-203</v>
      </c>
      <c r="G74" s="3">
        <v>-654</v>
      </c>
      <c r="H74" s="3">
        <v>-182</v>
      </c>
      <c r="I74" s="3">
        <v>-845</v>
      </c>
    </row>
    <row r="75" spans="1:9" x14ac:dyDescent="0.2">
      <c r="A75" s="9" t="s">
        <v>98</v>
      </c>
      <c r="B75" s="3">
        <v>1237</v>
      </c>
      <c r="C75" s="3">
        <v>-889</v>
      </c>
      <c r="D75" s="3">
        <v>-158</v>
      </c>
      <c r="E75" s="3">
        <v>1515</v>
      </c>
      <c r="F75" s="3">
        <v>1525</v>
      </c>
      <c r="G75" s="3">
        <v>24</v>
      </c>
      <c r="H75" s="3">
        <v>1326</v>
      </c>
      <c r="I75" s="3">
        <v>1365</v>
      </c>
    </row>
    <row r="76" spans="1:9" x14ac:dyDescent="0.2">
      <c r="A76" s="23" t="s">
        <v>75</v>
      </c>
      <c r="B76" s="24">
        <f t="shared" ref="B76:I76" si="11">+SUM(B64:B75)</f>
        <v>4680</v>
      </c>
      <c r="C76" s="24">
        <f t="shared" si="11"/>
        <v>3096</v>
      </c>
      <c r="D76" s="24">
        <f t="shared" si="11"/>
        <v>3846</v>
      </c>
      <c r="E76" s="24">
        <f t="shared" si="11"/>
        <v>4955</v>
      </c>
      <c r="F76" s="24">
        <f t="shared" si="11"/>
        <v>5903</v>
      </c>
      <c r="G76" s="24">
        <f t="shared" si="11"/>
        <v>2485</v>
      </c>
      <c r="H76" s="24">
        <f t="shared" si="11"/>
        <v>6657</v>
      </c>
      <c r="I76" s="24">
        <f t="shared" si="11"/>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5" t="s">
        <v>81</v>
      </c>
      <c r="B83" s="24">
        <f>+SUM(B78:B82)</f>
        <v>-175</v>
      </c>
      <c r="C83" s="24">
        <f>SUM(C78:C82)</f>
        <v>-1034</v>
      </c>
      <c r="D83" s="24">
        <f t="shared" ref="D83:I83" si="12">+SUM(D78:D82)</f>
        <v>-1008</v>
      </c>
      <c r="E83" s="24">
        <f t="shared" si="12"/>
        <v>276</v>
      </c>
      <c r="F83" s="24">
        <f t="shared" si="12"/>
        <v>-264</v>
      </c>
      <c r="G83" s="24">
        <f t="shared" si="12"/>
        <v>-1028</v>
      </c>
      <c r="H83" s="24">
        <f t="shared" si="12"/>
        <v>-3800</v>
      </c>
      <c r="I83" s="24">
        <f t="shared" si="12"/>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5" t="s">
        <v>89</v>
      </c>
      <c r="B92" s="24">
        <f>+SUM(B85:B91)</f>
        <v>-2790</v>
      </c>
      <c r="C92" s="24">
        <f>+SUM(C85:C91)</f>
        <v>-2974</v>
      </c>
      <c r="D92" s="24">
        <f>SUM(D85:D91)</f>
        <v>-2148</v>
      </c>
      <c r="E92" s="24">
        <f>+SUM(E85:E91)</f>
        <v>-4835</v>
      </c>
      <c r="F92" s="24">
        <f>+SUM(F85:F91)</f>
        <v>-5293</v>
      </c>
      <c r="G92" s="24">
        <f>+SUM(G85:G91)</f>
        <v>2491</v>
      </c>
      <c r="H92" s="24">
        <f>+SUM(H85:H91)</f>
        <v>-1459</v>
      </c>
      <c r="I92" s="24">
        <f>+SUM(I85:I91)</f>
        <v>-4836</v>
      </c>
    </row>
    <row r="93" spans="1:9" x14ac:dyDescent="0.2">
      <c r="A93" s="2" t="s">
        <v>90</v>
      </c>
      <c r="B93" s="3">
        <v>-83</v>
      </c>
      <c r="C93" s="3">
        <v>-105</v>
      </c>
      <c r="D93" s="3">
        <v>-20</v>
      </c>
      <c r="E93" s="3">
        <v>45</v>
      </c>
      <c r="F93" s="3">
        <v>-129</v>
      </c>
      <c r="G93" s="3">
        <v>-66</v>
      </c>
      <c r="H93" s="3">
        <v>143</v>
      </c>
      <c r="I93" s="3">
        <v>-143</v>
      </c>
    </row>
    <row r="94" spans="1:9" x14ac:dyDescent="0.2">
      <c r="A94" s="25" t="s">
        <v>91</v>
      </c>
      <c r="B94" s="24">
        <f t="shared" ref="B94:I94" si="13">+B76+B83+B92+B93</f>
        <v>1632</v>
      </c>
      <c r="C94" s="24">
        <f t="shared" si="13"/>
        <v>-1017</v>
      </c>
      <c r="D94" s="24">
        <f t="shared" si="13"/>
        <v>670</v>
      </c>
      <c r="E94" s="24">
        <f t="shared" si="13"/>
        <v>441</v>
      </c>
      <c r="F94" s="24">
        <f t="shared" si="13"/>
        <v>217</v>
      </c>
      <c r="G94" s="24">
        <f t="shared" si="13"/>
        <v>3882</v>
      </c>
      <c r="H94" s="24">
        <f t="shared" si="13"/>
        <v>1541</v>
      </c>
      <c r="I94" s="24">
        <f t="shared" si="13"/>
        <v>-1315</v>
      </c>
    </row>
    <row r="95" spans="1:9" x14ac:dyDescent="0.2">
      <c r="A95" t="s">
        <v>92</v>
      </c>
      <c r="B95" s="3">
        <v>2220</v>
      </c>
      <c r="C95" s="3">
        <v>3852</v>
      </c>
      <c r="D95" s="3">
        <v>3138</v>
      </c>
      <c r="E95" s="3">
        <v>3808</v>
      </c>
      <c r="F95" s="3">
        <v>4259</v>
      </c>
      <c r="G95" s="3">
        <v>4466</v>
      </c>
      <c r="H95" s="3">
        <v>8348</v>
      </c>
      <c r="I95" s="3">
        <f>+H96</f>
        <v>9889</v>
      </c>
    </row>
    <row r="96" spans="1:9" x14ac:dyDescent="0.2">
      <c r="A96" s="53" t="s">
        <v>93</v>
      </c>
      <c r="B96" s="51">
        <v>3852</v>
      </c>
      <c r="C96" s="51">
        <v>3138</v>
      </c>
      <c r="D96" s="51">
        <v>3808</v>
      </c>
      <c r="E96" s="51">
        <v>4249</v>
      </c>
      <c r="F96" s="51">
        <v>4466</v>
      </c>
      <c r="G96" s="51">
        <v>8348</v>
      </c>
      <c r="H96" s="51">
        <f>+H94+H95</f>
        <v>9889</v>
      </c>
      <c r="I96" s="51">
        <f>+I94+I95</f>
        <v>8574</v>
      </c>
    </row>
    <row r="97" spans="1:12" s="10" customFormat="1" x14ac:dyDescent="0.2">
      <c r="A97" s="10" t="s">
        <v>19</v>
      </c>
      <c r="B97" s="11">
        <f t="shared" ref="B97:I97" si="14">+B96-B25</f>
        <v>0</v>
      </c>
      <c r="C97" s="11">
        <f t="shared" si="14"/>
        <v>0</v>
      </c>
      <c r="D97" s="11">
        <f t="shared" si="14"/>
        <v>0</v>
      </c>
      <c r="E97" s="11">
        <f t="shared" si="14"/>
        <v>0</v>
      </c>
      <c r="F97" s="11">
        <f t="shared" si="14"/>
        <v>0</v>
      </c>
      <c r="G97" s="11">
        <f t="shared" si="14"/>
        <v>0</v>
      </c>
      <c r="H97" s="11">
        <f t="shared" si="14"/>
        <v>0</v>
      </c>
      <c r="I97" s="11">
        <f t="shared" si="14"/>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9" t="s">
        <v>95</v>
      </c>
      <c r="B100" s="3">
        <v>53</v>
      </c>
      <c r="C100" s="3">
        <v>70</v>
      </c>
      <c r="D100" s="3">
        <v>98</v>
      </c>
      <c r="E100" s="3">
        <v>125</v>
      </c>
      <c r="F100" s="3">
        <v>153</v>
      </c>
      <c r="G100" s="3">
        <v>140</v>
      </c>
      <c r="H100" s="3">
        <v>293</v>
      </c>
      <c r="I100" s="3">
        <v>290</v>
      </c>
    </row>
    <row r="101" spans="1:12" x14ac:dyDescent="0.2">
      <c r="A101" s="9" t="s">
        <v>18</v>
      </c>
      <c r="B101" s="3">
        <v>1262</v>
      </c>
      <c r="C101" s="3">
        <v>748</v>
      </c>
      <c r="D101" s="3">
        <v>703</v>
      </c>
      <c r="E101" s="3">
        <v>529</v>
      </c>
      <c r="F101" s="3">
        <v>757</v>
      </c>
      <c r="G101" s="3">
        <v>1028</v>
      </c>
      <c r="H101" s="3">
        <v>1177</v>
      </c>
      <c r="I101" s="3">
        <v>1231</v>
      </c>
    </row>
    <row r="102" spans="1:12" x14ac:dyDescent="0.2">
      <c r="A102" s="9" t="s">
        <v>96</v>
      </c>
      <c r="B102" s="3">
        <v>206</v>
      </c>
      <c r="C102" s="3">
        <v>252</v>
      </c>
      <c r="D102" s="3">
        <v>266</v>
      </c>
      <c r="E102" s="3">
        <v>294</v>
      </c>
      <c r="F102" s="3">
        <v>160</v>
      </c>
      <c r="G102" s="3">
        <v>121</v>
      </c>
      <c r="H102" s="3">
        <v>179</v>
      </c>
      <c r="I102" s="3">
        <v>160</v>
      </c>
    </row>
    <row r="103" spans="1:12" x14ac:dyDescent="0.2">
      <c r="A103" s="9" t="s">
        <v>97</v>
      </c>
      <c r="B103" s="3">
        <v>240</v>
      </c>
      <c r="C103" s="3">
        <v>271</v>
      </c>
      <c r="D103" s="3">
        <v>300</v>
      </c>
      <c r="E103" s="3">
        <v>320</v>
      </c>
      <c r="F103" s="3">
        <v>347</v>
      </c>
      <c r="G103" s="3">
        <v>385</v>
      </c>
      <c r="H103" s="3">
        <v>438</v>
      </c>
      <c r="I103" s="3">
        <v>480</v>
      </c>
    </row>
    <row r="105" spans="1:12" x14ac:dyDescent="0.2">
      <c r="A105" s="12" t="s">
        <v>100</v>
      </c>
      <c r="B105" s="12"/>
      <c r="C105" s="12"/>
      <c r="D105" s="12"/>
      <c r="E105" s="12"/>
      <c r="F105" s="12"/>
      <c r="G105" s="12"/>
      <c r="H105" s="12"/>
      <c r="I105" s="12"/>
      <c r="L105" s="54" t="s">
        <v>144</v>
      </c>
    </row>
    <row r="106" spans="1:12" x14ac:dyDescent="0.2">
      <c r="A106" s="26" t="s">
        <v>110</v>
      </c>
      <c r="B106" s="3"/>
      <c r="C106" s="3"/>
      <c r="D106" s="3"/>
      <c r="E106" s="3"/>
      <c r="F106" s="3"/>
      <c r="G106" s="3"/>
      <c r="H106" s="3"/>
      <c r="I106" s="3"/>
      <c r="L106" s="58"/>
    </row>
    <row r="107" spans="1:12" x14ac:dyDescent="0.2">
      <c r="A107" s="2" t="s">
        <v>101</v>
      </c>
      <c r="B107" s="3">
        <f t="shared" ref="B107:I107" si="15">+SUM(B108:B110)</f>
        <v>13740</v>
      </c>
      <c r="C107" s="3">
        <f t="shared" si="15"/>
        <v>14764</v>
      </c>
      <c r="D107" s="3">
        <f t="shared" si="15"/>
        <v>15216</v>
      </c>
      <c r="E107" s="3">
        <f t="shared" si="15"/>
        <v>14855</v>
      </c>
      <c r="F107" s="3">
        <f t="shared" si="15"/>
        <v>15902</v>
      </c>
      <c r="G107" s="3">
        <f t="shared" si="15"/>
        <v>14484</v>
      </c>
      <c r="H107" s="3">
        <f t="shared" si="15"/>
        <v>17179</v>
      </c>
      <c r="I107" s="3">
        <f t="shared" si="15"/>
        <v>18353</v>
      </c>
      <c r="L107" s="57">
        <f>SUM(L108:L110)</f>
        <v>12299</v>
      </c>
    </row>
    <row r="108" spans="1:12" x14ac:dyDescent="0.2">
      <c r="A108" s="9" t="s">
        <v>114</v>
      </c>
      <c r="B108">
        <v>8506</v>
      </c>
      <c r="C108">
        <v>9299</v>
      </c>
      <c r="D108">
        <v>9684</v>
      </c>
      <c r="E108">
        <v>9322</v>
      </c>
      <c r="F108">
        <v>10045</v>
      </c>
      <c r="G108">
        <v>9329</v>
      </c>
      <c r="H108" s="6">
        <v>11644</v>
      </c>
      <c r="I108" s="6">
        <v>12228</v>
      </c>
      <c r="L108" s="57">
        <v>7495</v>
      </c>
    </row>
    <row r="109" spans="1:12" x14ac:dyDescent="0.2">
      <c r="A109" s="9" t="s">
        <v>115</v>
      </c>
      <c r="B109">
        <v>4410</v>
      </c>
      <c r="C109">
        <v>4746</v>
      </c>
      <c r="D109">
        <v>4886</v>
      </c>
      <c r="E109">
        <v>4938</v>
      </c>
      <c r="F109">
        <v>5260</v>
      </c>
      <c r="G109">
        <v>4639</v>
      </c>
      <c r="H109" s="6">
        <v>5028</v>
      </c>
      <c r="I109" s="6">
        <v>5492</v>
      </c>
      <c r="L109" s="57">
        <v>3937</v>
      </c>
    </row>
    <row r="110" spans="1:12" x14ac:dyDescent="0.2">
      <c r="A110" s="9" t="s">
        <v>116</v>
      </c>
      <c r="B110">
        <v>824</v>
      </c>
      <c r="C110">
        <v>719</v>
      </c>
      <c r="D110">
        <v>646</v>
      </c>
      <c r="E110">
        <v>595</v>
      </c>
      <c r="F110">
        <v>597</v>
      </c>
      <c r="G110">
        <v>516</v>
      </c>
      <c r="H110">
        <v>507</v>
      </c>
      <c r="I110">
        <v>633</v>
      </c>
      <c r="L110" s="57">
        <v>867</v>
      </c>
    </row>
    <row r="111" spans="1:12" x14ac:dyDescent="0.2">
      <c r="A111" s="2" t="s">
        <v>102</v>
      </c>
      <c r="B111" s="3">
        <f t="shared" ref="B111:I111" si="16">+SUM(B112:B114)</f>
        <v>7126</v>
      </c>
      <c r="C111" s="3">
        <f t="shared" si="16"/>
        <v>7315</v>
      </c>
      <c r="D111" s="3">
        <f t="shared" si="16"/>
        <v>7970</v>
      </c>
      <c r="E111" s="3">
        <f t="shared" si="16"/>
        <v>9242</v>
      </c>
      <c r="F111" s="3">
        <f t="shared" si="16"/>
        <v>9812</v>
      </c>
      <c r="G111" s="3">
        <f t="shared" si="16"/>
        <v>9347</v>
      </c>
      <c r="H111" s="3">
        <f t="shared" si="16"/>
        <v>11456</v>
      </c>
      <c r="I111" s="3">
        <f t="shared" si="16"/>
        <v>12479</v>
      </c>
      <c r="L111" s="57">
        <f>SUM(L112:L114)</f>
        <v>6366</v>
      </c>
    </row>
    <row r="112" spans="1:12" x14ac:dyDescent="0.2">
      <c r="A112" s="9" t="s">
        <v>114</v>
      </c>
      <c r="B112">
        <v>4703</v>
      </c>
      <c r="C112">
        <v>4867</v>
      </c>
      <c r="D112">
        <v>5192</v>
      </c>
      <c r="E112">
        <v>5875</v>
      </c>
      <c r="F112">
        <v>6293</v>
      </c>
      <c r="G112">
        <v>5892</v>
      </c>
      <c r="H112" s="6">
        <v>6970</v>
      </c>
      <c r="I112" s="6">
        <v>7388</v>
      </c>
      <c r="L112" s="57">
        <f>3299+763</f>
        <v>4062</v>
      </c>
    </row>
    <row r="113" spans="1:12" x14ac:dyDescent="0.2">
      <c r="A113" s="9" t="s">
        <v>115</v>
      </c>
      <c r="B113">
        <v>2051</v>
      </c>
      <c r="C113">
        <v>2091</v>
      </c>
      <c r="D113">
        <v>2395</v>
      </c>
      <c r="E113">
        <v>2940</v>
      </c>
      <c r="F113">
        <v>3087</v>
      </c>
      <c r="G113">
        <v>3053</v>
      </c>
      <c r="H113" s="6">
        <v>3996</v>
      </c>
      <c r="I113" s="6">
        <v>4527</v>
      </c>
      <c r="L113" s="57">
        <f>1427+532</f>
        <v>1959</v>
      </c>
    </row>
    <row r="114" spans="1:12" x14ac:dyDescent="0.2">
      <c r="A114" s="9" t="s">
        <v>116</v>
      </c>
      <c r="B114">
        <v>372</v>
      </c>
      <c r="C114">
        <v>357</v>
      </c>
      <c r="D114">
        <v>383</v>
      </c>
      <c r="E114">
        <v>427</v>
      </c>
      <c r="F114">
        <v>432</v>
      </c>
      <c r="G114">
        <v>402</v>
      </c>
      <c r="H114">
        <v>490</v>
      </c>
      <c r="I114">
        <v>564</v>
      </c>
      <c r="L114" s="57">
        <f>253+92</f>
        <v>345</v>
      </c>
    </row>
    <row r="115" spans="1:12" x14ac:dyDescent="0.2">
      <c r="A115" s="2" t="s">
        <v>103</v>
      </c>
      <c r="B115" s="3">
        <f t="shared" ref="B115:I115" si="17">+SUM(B116:B118)</f>
        <v>3067</v>
      </c>
      <c r="C115" s="3">
        <f t="shared" si="17"/>
        <v>3785</v>
      </c>
      <c r="D115" s="3">
        <f t="shared" si="17"/>
        <v>4237</v>
      </c>
      <c r="E115" s="3">
        <f t="shared" si="17"/>
        <v>5134</v>
      </c>
      <c r="F115" s="3">
        <f t="shared" si="17"/>
        <v>6208</v>
      </c>
      <c r="G115" s="3">
        <f t="shared" si="17"/>
        <v>6679</v>
      </c>
      <c r="H115" s="3">
        <f t="shared" si="17"/>
        <v>8290</v>
      </c>
      <c r="I115" s="3">
        <f t="shared" si="17"/>
        <v>7547</v>
      </c>
      <c r="L115" s="57">
        <f>SUM(L116:L118)</f>
        <v>2602</v>
      </c>
    </row>
    <row r="116" spans="1:12" x14ac:dyDescent="0.2">
      <c r="A116" s="9" t="s">
        <v>114</v>
      </c>
      <c r="B116">
        <v>2016</v>
      </c>
      <c r="C116">
        <v>2599</v>
      </c>
      <c r="D116">
        <v>2920</v>
      </c>
      <c r="E116">
        <v>3496</v>
      </c>
      <c r="F116">
        <v>4262</v>
      </c>
      <c r="G116">
        <v>4635</v>
      </c>
      <c r="H116" s="6">
        <v>5748</v>
      </c>
      <c r="I116" s="6">
        <v>5416</v>
      </c>
      <c r="L116" s="57">
        <f>1600</f>
        <v>1600</v>
      </c>
    </row>
    <row r="117" spans="1:12" x14ac:dyDescent="0.2">
      <c r="A117" s="9" t="s">
        <v>115</v>
      </c>
      <c r="B117">
        <v>925</v>
      </c>
      <c r="C117">
        <v>1055</v>
      </c>
      <c r="D117">
        <v>1188</v>
      </c>
      <c r="E117">
        <v>1508</v>
      </c>
      <c r="F117">
        <v>1808</v>
      </c>
      <c r="G117">
        <v>1896</v>
      </c>
      <c r="H117" s="6">
        <v>2347</v>
      </c>
      <c r="I117" s="6">
        <v>1938</v>
      </c>
      <c r="L117" s="57">
        <v>876</v>
      </c>
    </row>
    <row r="118" spans="1:12" x14ac:dyDescent="0.2">
      <c r="A118" s="9" t="s">
        <v>116</v>
      </c>
      <c r="B118">
        <v>126</v>
      </c>
      <c r="C118">
        <v>131</v>
      </c>
      <c r="D118">
        <v>129</v>
      </c>
      <c r="E118">
        <v>130</v>
      </c>
      <c r="F118">
        <v>138</v>
      </c>
      <c r="G118">
        <v>148</v>
      </c>
      <c r="H118">
        <v>195</v>
      </c>
      <c r="I118">
        <v>193</v>
      </c>
      <c r="L118" s="57">
        <v>126</v>
      </c>
    </row>
    <row r="119" spans="1:12" x14ac:dyDescent="0.2">
      <c r="A119" s="2" t="s">
        <v>107</v>
      </c>
      <c r="B119" s="3">
        <f t="shared" ref="B119:I119" si="18">+SUM(B120:B122)</f>
        <v>755</v>
      </c>
      <c r="C119" s="3">
        <f t="shared" si="18"/>
        <v>869</v>
      </c>
      <c r="D119" s="3">
        <f t="shared" si="18"/>
        <v>4737</v>
      </c>
      <c r="E119" s="3">
        <f t="shared" si="18"/>
        <v>5166</v>
      </c>
      <c r="F119" s="3">
        <f t="shared" si="18"/>
        <v>5254</v>
      </c>
      <c r="G119" s="3">
        <f t="shared" si="18"/>
        <v>5028</v>
      </c>
      <c r="H119" s="3">
        <f t="shared" si="18"/>
        <v>5343</v>
      </c>
      <c r="I119" s="3">
        <f t="shared" si="18"/>
        <v>5955</v>
      </c>
      <c r="L119" s="57">
        <f>SUM(L120:L122)</f>
        <v>771</v>
      </c>
    </row>
    <row r="120" spans="1:12" x14ac:dyDescent="0.2">
      <c r="A120" s="9" t="s">
        <v>114</v>
      </c>
      <c r="B120">
        <v>452</v>
      </c>
      <c r="C120">
        <v>570</v>
      </c>
      <c r="D120">
        <v>3285</v>
      </c>
      <c r="E120">
        <v>3575</v>
      </c>
      <c r="F120">
        <v>3622</v>
      </c>
      <c r="G120">
        <v>3449</v>
      </c>
      <c r="H120" s="6">
        <v>3659</v>
      </c>
      <c r="I120" s="6">
        <v>4111</v>
      </c>
      <c r="L120" s="57">
        <v>409</v>
      </c>
    </row>
    <row r="121" spans="1:12" x14ac:dyDescent="0.2">
      <c r="A121" s="9" t="s">
        <v>115</v>
      </c>
      <c r="B121">
        <v>230</v>
      </c>
      <c r="C121">
        <v>228</v>
      </c>
      <c r="D121">
        <v>1185</v>
      </c>
      <c r="E121">
        <v>1347</v>
      </c>
      <c r="F121">
        <v>1395</v>
      </c>
      <c r="G121">
        <v>1365</v>
      </c>
      <c r="H121" s="6">
        <v>1494</v>
      </c>
      <c r="I121" s="6">
        <v>1610</v>
      </c>
      <c r="L121" s="57">
        <v>276</v>
      </c>
    </row>
    <row r="122" spans="1:12" x14ac:dyDescent="0.2">
      <c r="A122" s="9" t="s">
        <v>116</v>
      </c>
      <c r="B122">
        <v>73</v>
      </c>
      <c r="C122">
        <v>71</v>
      </c>
      <c r="D122">
        <v>267</v>
      </c>
      <c r="E122">
        <v>244</v>
      </c>
      <c r="F122">
        <v>237</v>
      </c>
      <c r="G122">
        <v>214</v>
      </c>
      <c r="H122">
        <v>190</v>
      </c>
      <c r="I122">
        <v>234</v>
      </c>
      <c r="L122" s="57">
        <v>86</v>
      </c>
    </row>
    <row r="123" spans="1:12" x14ac:dyDescent="0.2">
      <c r="A123" s="2" t="s">
        <v>108</v>
      </c>
      <c r="B123" s="3">
        <v>4013</v>
      </c>
      <c r="C123" s="3">
        <v>3774</v>
      </c>
      <c r="D123" s="3">
        <v>73</v>
      </c>
      <c r="E123" s="3">
        <v>88</v>
      </c>
      <c r="F123" s="3">
        <v>42</v>
      </c>
      <c r="G123" s="3">
        <v>30</v>
      </c>
      <c r="H123" s="3">
        <v>25</v>
      </c>
      <c r="I123" s="3">
        <v>102</v>
      </c>
      <c r="L123" s="57">
        <f>3949+125</f>
        <v>4074</v>
      </c>
    </row>
    <row r="124" spans="1:12" x14ac:dyDescent="0.2">
      <c r="A124" s="4" t="s">
        <v>104</v>
      </c>
      <c r="B124" s="5">
        <f t="shared" ref="B124:I124" si="19">+B107+B111+B115+B119+B123</f>
        <v>28701</v>
      </c>
      <c r="C124" s="5">
        <f t="shared" si="19"/>
        <v>30507</v>
      </c>
      <c r="D124" s="5">
        <f t="shared" si="19"/>
        <v>32233</v>
      </c>
      <c r="E124" s="5">
        <f t="shared" si="19"/>
        <v>34485</v>
      </c>
      <c r="F124" s="5">
        <f t="shared" si="19"/>
        <v>37218</v>
      </c>
      <c r="G124" s="5">
        <f t="shared" si="19"/>
        <v>35568</v>
      </c>
      <c r="H124" s="5">
        <f t="shared" si="19"/>
        <v>42293</v>
      </c>
      <c r="I124" s="5">
        <f t="shared" si="19"/>
        <v>44436</v>
      </c>
      <c r="L124" s="54">
        <f>L107+L111+L115+L119+L123</f>
        <v>26112</v>
      </c>
    </row>
    <row r="125" spans="1:12" x14ac:dyDescent="0.2">
      <c r="A125" s="2" t="s">
        <v>105</v>
      </c>
      <c r="B125" s="3">
        <v>1982</v>
      </c>
      <c r="C125" s="3">
        <v>1955</v>
      </c>
      <c r="D125" s="3">
        <v>2042</v>
      </c>
      <c r="E125" s="3">
        <v>1886</v>
      </c>
      <c r="F125" s="3">
        <v>1906</v>
      </c>
      <c r="G125" s="3">
        <v>1846</v>
      </c>
      <c r="H125" s="3">
        <f>+SUM(H126:H129)</f>
        <v>2205</v>
      </c>
      <c r="I125" s="3">
        <f>+SUM(I126:I129)</f>
        <v>2346</v>
      </c>
      <c r="L125" s="57">
        <v>1684</v>
      </c>
    </row>
    <row r="126" spans="1:12" x14ac:dyDescent="0.2">
      <c r="A126" s="9" t="s">
        <v>114</v>
      </c>
      <c r="B126" s="3">
        <v>0</v>
      </c>
      <c r="C126" s="3">
        <v>0</v>
      </c>
      <c r="D126" s="3">
        <v>0</v>
      </c>
      <c r="E126" s="3">
        <v>1611</v>
      </c>
      <c r="F126" s="3">
        <v>1658</v>
      </c>
      <c r="G126" s="3">
        <v>1642</v>
      </c>
      <c r="H126" s="3">
        <v>1986</v>
      </c>
      <c r="I126" s="3">
        <v>2094</v>
      </c>
      <c r="L126" s="56" t="s">
        <v>143</v>
      </c>
    </row>
    <row r="127" spans="1:12" x14ac:dyDescent="0.2">
      <c r="A127" s="9" t="s">
        <v>115</v>
      </c>
      <c r="B127" s="3">
        <v>0</v>
      </c>
      <c r="C127" s="3">
        <v>0</v>
      </c>
      <c r="D127" s="3">
        <v>0</v>
      </c>
      <c r="E127" s="3">
        <v>144</v>
      </c>
      <c r="F127" s="3">
        <v>118</v>
      </c>
      <c r="G127" s="3">
        <v>89</v>
      </c>
      <c r="H127" s="3">
        <v>104</v>
      </c>
      <c r="I127" s="3">
        <v>103</v>
      </c>
      <c r="L127" s="56" t="s">
        <v>143</v>
      </c>
    </row>
    <row r="128" spans="1:12" x14ac:dyDescent="0.2">
      <c r="A128" s="9" t="s">
        <v>116</v>
      </c>
      <c r="B128" s="3">
        <v>0</v>
      </c>
      <c r="C128" s="3">
        <v>0</v>
      </c>
      <c r="D128" s="3">
        <v>0</v>
      </c>
      <c r="E128" s="3">
        <v>28</v>
      </c>
      <c r="F128" s="3">
        <v>24</v>
      </c>
      <c r="G128" s="3">
        <v>25</v>
      </c>
      <c r="H128" s="3">
        <v>29</v>
      </c>
      <c r="I128" s="3">
        <v>26</v>
      </c>
      <c r="L128" s="56" t="s">
        <v>143</v>
      </c>
    </row>
    <row r="129" spans="1:13" x14ac:dyDescent="0.2">
      <c r="A129" s="9" t="s">
        <v>121</v>
      </c>
      <c r="B129" s="3">
        <v>0</v>
      </c>
      <c r="C129" s="3">
        <v>0</v>
      </c>
      <c r="D129" s="3">
        <v>0</v>
      </c>
      <c r="E129" s="3">
        <v>103</v>
      </c>
      <c r="F129" s="3">
        <v>106</v>
      </c>
      <c r="G129" s="3">
        <v>90</v>
      </c>
      <c r="H129" s="3">
        <v>86</v>
      </c>
      <c r="I129" s="3">
        <v>123</v>
      </c>
      <c r="L129" s="56" t="s">
        <v>143</v>
      </c>
    </row>
    <row r="130" spans="1:13" x14ac:dyDescent="0.2">
      <c r="A130" s="2" t="s">
        <v>109</v>
      </c>
      <c r="B130" s="3">
        <v>-82</v>
      </c>
      <c r="C130" s="3">
        <v>-86</v>
      </c>
      <c r="D130" s="3">
        <v>75</v>
      </c>
      <c r="E130" s="3">
        <v>26</v>
      </c>
      <c r="F130" s="3">
        <v>-7</v>
      </c>
      <c r="G130" s="3">
        <v>-11</v>
      </c>
      <c r="H130" s="3">
        <v>40</v>
      </c>
      <c r="I130" s="3">
        <v>-72</v>
      </c>
      <c r="L130" s="55">
        <v>3</v>
      </c>
    </row>
    <row r="131" spans="1:13" x14ac:dyDescent="0.2">
      <c r="A131" s="53" t="s">
        <v>106</v>
      </c>
      <c r="B131" s="52">
        <f t="shared" ref="B131:I131" si="20">+B124+B125+B130</f>
        <v>30601</v>
      </c>
      <c r="C131" s="52">
        <f t="shared" si="20"/>
        <v>32376</v>
      </c>
      <c r="D131" s="52">
        <f t="shared" si="20"/>
        <v>34350</v>
      </c>
      <c r="E131" s="52">
        <f t="shared" si="20"/>
        <v>36397</v>
      </c>
      <c r="F131" s="52">
        <f t="shared" si="20"/>
        <v>39117</v>
      </c>
      <c r="G131" s="52">
        <f t="shared" si="20"/>
        <v>37403</v>
      </c>
      <c r="H131" s="52">
        <f t="shared" si="20"/>
        <v>44538</v>
      </c>
      <c r="I131" s="52">
        <f t="shared" si="20"/>
        <v>46710</v>
      </c>
      <c r="L131" s="54">
        <f>L130+L125+L124</f>
        <v>27799</v>
      </c>
    </row>
    <row r="132" spans="1:13" s="10" customFormat="1" x14ac:dyDescent="0.2">
      <c r="A132" s="10" t="s">
        <v>112</v>
      </c>
      <c r="B132" s="11">
        <f>+I131-I2</f>
        <v>0</v>
      </c>
      <c r="C132" s="11">
        <f t="shared" ref="C132:I132" si="21">+C131-C2</f>
        <v>0</v>
      </c>
      <c r="D132" s="11">
        <f t="shared" si="21"/>
        <v>0</v>
      </c>
      <c r="E132" s="11">
        <f t="shared" si="21"/>
        <v>0</v>
      </c>
      <c r="F132" s="11">
        <f t="shared" si="21"/>
        <v>0</v>
      </c>
      <c r="G132" s="11">
        <f t="shared" si="21"/>
        <v>0</v>
      </c>
      <c r="H132" s="11">
        <f t="shared" si="21"/>
        <v>0</v>
      </c>
      <c r="I132" s="11">
        <f t="shared" si="21"/>
        <v>0</v>
      </c>
      <c r="L132" s="67"/>
      <c r="M132" s="64"/>
    </row>
    <row r="133" spans="1:13" x14ac:dyDescent="0.2">
      <c r="A133" s="1" t="s">
        <v>111</v>
      </c>
      <c r="L133" s="66" t="s">
        <v>134</v>
      </c>
    </row>
    <row r="134" spans="1:13" x14ac:dyDescent="0.2">
      <c r="A134" s="2" t="s">
        <v>101</v>
      </c>
      <c r="B134" s="3">
        <v>3645</v>
      </c>
      <c r="C134" s="3">
        <v>3763</v>
      </c>
      <c r="D134" s="3">
        <v>3875</v>
      </c>
      <c r="E134" s="3">
        <v>3600</v>
      </c>
      <c r="F134" s="3">
        <v>3925</v>
      </c>
      <c r="G134" s="3">
        <v>2899</v>
      </c>
      <c r="H134" s="3">
        <v>5089</v>
      </c>
      <c r="I134" s="3">
        <v>5114</v>
      </c>
      <c r="K134" s="65"/>
      <c r="L134" s="69">
        <f>12446-8766</f>
        <v>3680</v>
      </c>
    </row>
    <row r="135" spans="1:13" x14ac:dyDescent="0.2">
      <c r="A135" s="2" t="s">
        <v>102</v>
      </c>
      <c r="B135" s="3">
        <v>1275</v>
      </c>
      <c r="C135" s="3">
        <v>1787</v>
      </c>
      <c r="D135" s="3">
        <v>1507</v>
      </c>
      <c r="E135" s="3">
        <v>1587</v>
      </c>
      <c r="F135" s="3">
        <v>1995</v>
      </c>
      <c r="G135" s="3">
        <v>1541</v>
      </c>
      <c r="H135" s="3">
        <v>2435</v>
      </c>
      <c r="I135" s="3">
        <v>3293</v>
      </c>
      <c r="K135" s="65"/>
      <c r="L135" s="68" t="s">
        <v>130</v>
      </c>
    </row>
    <row r="136" spans="1:13" x14ac:dyDescent="0.2">
      <c r="A136" s="2" t="s">
        <v>103</v>
      </c>
      <c r="B136" s="3">
        <v>249</v>
      </c>
      <c r="C136" s="3">
        <v>1372</v>
      </c>
      <c r="D136" s="3">
        <v>1507</v>
      </c>
      <c r="E136" s="3">
        <v>1807</v>
      </c>
      <c r="F136" s="3">
        <v>2376</v>
      </c>
      <c r="G136" s="3">
        <v>2490</v>
      </c>
      <c r="H136" s="3">
        <v>3243</v>
      </c>
      <c r="I136" s="3">
        <v>2365</v>
      </c>
      <c r="K136" s="65"/>
      <c r="L136" s="70">
        <f>L134+(518+68)</f>
        <v>4266</v>
      </c>
    </row>
    <row r="137" spans="1:13" x14ac:dyDescent="0.2">
      <c r="A137" s="2" t="s">
        <v>107</v>
      </c>
      <c r="B137" s="3">
        <v>993</v>
      </c>
      <c r="C137" s="3">
        <v>1002</v>
      </c>
      <c r="D137" s="3">
        <v>980</v>
      </c>
      <c r="E137" s="3">
        <v>1189</v>
      </c>
      <c r="F137" s="3">
        <v>1323</v>
      </c>
      <c r="G137" s="3">
        <v>1184</v>
      </c>
      <c r="H137" s="3">
        <v>1530</v>
      </c>
      <c r="I137" s="3">
        <v>1896</v>
      </c>
      <c r="L137" s="72" t="s">
        <v>132</v>
      </c>
    </row>
    <row r="138" spans="1:13" x14ac:dyDescent="0.2">
      <c r="A138" s="2" t="s">
        <v>108</v>
      </c>
      <c r="B138" s="3">
        <v>-1349</v>
      </c>
      <c r="C138" s="3">
        <v>-2596</v>
      </c>
      <c r="D138" s="3">
        <v>-2677</v>
      </c>
      <c r="E138" s="3">
        <v>-2658</v>
      </c>
      <c r="F138" s="3">
        <v>-3262</v>
      </c>
      <c r="G138" s="3">
        <v>-3468</v>
      </c>
      <c r="H138" s="3">
        <v>-3656</v>
      </c>
      <c r="I138" s="3">
        <v>-4262</v>
      </c>
      <c r="L138" s="70">
        <f>518+68</f>
        <v>586</v>
      </c>
    </row>
    <row r="139" spans="1:13" x14ac:dyDescent="0.2">
      <c r="A139" s="4" t="s">
        <v>104</v>
      </c>
      <c r="B139" s="5">
        <f t="shared" ref="B139:I139" si="22">+SUM(B134:B138)</f>
        <v>4813</v>
      </c>
      <c r="C139" s="5">
        <f t="shared" si="22"/>
        <v>5328</v>
      </c>
      <c r="D139" s="5">
        <f t="shared" si="22"/>
        <v>5192</v>
      </c>
      <c r="E139" s="5">
        <f t="shared" si="22"/>
        <v>5525</v>
      </c>
      <c r="F139" s="5">
        <f t="shared" si="22"/>
        <v>6357</v>
      </c>
      <c r="G139" s="5">
        <f t="shared" si="22"/>
        <v>4646</v>
      </c>
      <c r="H139" s="5">
        <f t="shared" si="22"/>
        <v>8641</v>
      </c>
      <c r="I139" s="5">
        <f t="shared" si="22"/>
        <v>8406</v>
      </c>
      <c r="L139" s="72" t="s">
        <v>146</v>
      </c>
    </row>
    <row r="140" spans="1:13" x14ac:dyDescent="0.2">
      <c r="A140" s="2" t="s">
        <v>105</v>
      </c>
      <c r="B140" s="3">
        <v>517</v>
      </c>
      <c r="C140" s="3">
        <v>487</v>
      </c>
      <c r="D140" s="3">
        <v>477</v>
      </c>
      <c r="E140" s="3">
        <v>310</v>
      </c>
      <c r="F140" s="3">
        <v>303</v>
      </c>
      <c r="G140" s="3">
        <v>297</v>
      </c>
      <c r="H140" s="3">
        <v>543</v>
      </c>
      <c r="I140" s="3">
        <v>669</v>
      </c>
      <c r="L140" s="70">
        <v>2834</v>
      </c>
    </row>
    <row r="141" spans="1:13" x14ac:dyDescent="0.2">
      <c r="A141" s="2" t="s">
        <v>109</v>
      </c>
      <c r="B141" s="3">
        <v>-1097</v>
      </c>
      <c r="C141" s="3">
        <v>-1173</v>
      </c>
      <c r="D141" s="3">
        <v>-724</v>
      </c>
      <c r="E141" s="3">
        <v>-1456</v>
      </c>
      <c r="F141" s="3">
        <v>-1810</v>
      </c>
      <c r="G141" s="3">
        <v>-1967</v>
      </c>
      <c r="H141" s="3">
        <v>-2261</v>
      </c>
      <c r="I141" s="3">
        <v>-2219</v>
      </c>
    </row>
    <row r="142" spans="1:13" x14ac:dyDescent="0.2">
      <c r="A142" s="53" t="s">
        <v>113</v>
      </c>
      <c r="B142" s="51">
        <f t="shared" ref="B142:I142" si="23">+SUM(B139:B141)</f>
        <v>4233</v>
      </c>
      <c r="C142" s="52">
        <f t="shared" si="23"/>
        <v>4642</v>
      </c>
      <c r="D142" s="52">
        <f t="shared" si="23"/>
        <v>4945</v>
      </c>
      <c r="E142" s="52">
        <f t="shared" si="23"/>
        <v>4379</v>
      </c>
      <c r="F142" s="52">
        <f t="shared" si="23"/>
        <v>4850</v>
      </c>
      <c r="G142" s="52">
        <f t="shared" si="23"/>
        <v>2976</v>
      </c>
      <c r="H142" s="52">
        <f t="shared" si="23"/>
        <v>6923</v>
      </c>
      <c r="I142" s="52">
        <f t="shared" si="23"/>
        <v>6856</v>
      </c>
    </row>
    <row r="143" spans="1:13" s="10" customFormat="1" x14ac:dyDescent="0.2">
      <c r="A143" s="10" t="s">
        <v>112</v>
      </c>
      <c r="B143" s="11">
        <f t="shared" ref="B143:I143" si="24">+B142-B10-B8</f>
        <v>0</v>
      </c>
      <c r="C143" s="11">
        <f t="shared" si="24"/>
        <v>0</v>
      </c>
      <c r="D143" s="11">
        <f t="shared" si="24"/>
        <v>0</v>
      </c>
      <c r="E143" s="11">
        <f t="shared" si="24"/>
        <v>0</v>
      </c>
      <c r="F143" s="11">
        <f t="shared" si="24"/>
        <v>0</v>
      </c>
      <c r="G143" s="11">
        <f t="shared" si="24"/>
        <v>0</v>
      </c>
      <c r="H143" s="11">
        <f t="shared" si="24"/>
        <v>0</v>
      </c>
      <c r="I143" s="11">
        <f t="shared" si="24"/>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f>451+47</f>
        <v>498</v>
      </c>
      <c r="C146" s="3">
        <f>589+50</f>
        <v>639</v>
      </c>
      <c r="D146" s="3">
        <f>658+48</f>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107</v>
      </c>
      <c r="B148" s="3">
        <v>205</v>
      </c>
      <c r="C148" s="3">
        <v>223</v>
      </c>
      <c r="D148" s="3">
        <v>223</v>
      </c>
      <c r="E148" s="3">
        <v>339</v>
      </c>
      <c r="F148" s="3">
        <v>326</v>
      </c>
      <c r="G148" s="3">
        <v>296</v>
      </c>
      <c r="H148" s="3">
        <v>304</v>
      </c>
      <c r="I148" s="3">
        <v>274</v>
      </c>
    </row>
    <row r="149" spans="1:9" x14ac:dyDescent="0.2">
      <c r="A149" s="2" t="s">
        <v>108</v>
      </c>
      <c r="B149" s="3">
        <f>103+484</f>
        <v>587</v>
      </c>
      <c r="C149" s="3">
        <f>109+511</f>
        <v>620</v>
      </c>
      <c r="D149" s="3">
        <f>120+533</f>
        <v>653</v>
      </c>
      <c r="E149" s="3">
        <v>597</v>
      </c>
      <c r="F149" s="3">
        <v>665</v>
      </c>
      <c r="G149" s="3">
        <v>830</v>
      </c>
      <c r="H149" s="3">
        <v>780</v>
      </c>
      <c r="I149" s="3">
        <v>789</v>
      </c>
    </row>
    <row r="150" spans="1:9" x14ac:dyDescent="0.2">
      <c r="A150" s="4" t="s">
        <v>119</v>
      </c>
      <c r="B150" s="5">
        <f t="shared" ref="B150:I150" si="25">+SUM(B145:B149)</f>
        <v>2176</v>
      </c>
      <c r="C150" s="5">
        <f t="shared" si="25"/>
        <v>2458</v>
      </c>
      <c r="D150" s="5">
        <f t="shared" si="25"/>
        <v>2626</v>
      </c>
      <c r="E150" s="5">
        <f t="shared" si="25"/>
        <v>2889</v>
      </c>
      <c r="F150" s="5">
        <f t="shared" si="25"/>
        <v>2971</v>
      </c>
      <c r="G150" s="5">
        <f t="shared" si="25"/>
        <v>2870</v>
      </c>
      <c r="H150" s="5">
        <f t="shared" si="25"/>
        <v>2971</v>
      </c>
      <c r="I150" s="5">
        <f t="shared" si="25"/>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x14ac:dyDescent="0.2">
      <c r="A153" s="53" t="s">
        <v>120</v>
      </c>
      <c r="B153" s="51">
        <f t="shared" ref="B153:I153" si="26">+SUM(B150:B152)</f>
        <v>3011</v>
      </c>
      <c r="C153" s="51">
        <f t="shared" si="26"/>
        <v>3520</v>
      </c>
      <c r="D153" s="51">
        <f t="shared" si="26"/>
        <v>3989</v>
      </c>
      <c r="E153" s="51">
        <f t="shared" si="26"/>
        <v>4454</v>
      </c>
      <c r="F153" s="51">
        <f t="shared" si="26"/>
        <v>4744</v>
      </c>
      <c r="G153" s="51">
        <f t="shared" si="26"/>
        <v>4866</v>
      </c>
      <c r="H153" s="51">
        <f t="shared" si="26"/>
        <v>4904</v>
      </c>
      <c r="I153" s="51">
        <f t="shared" si="26"/>
        <v>4791</v>
      </c>
    </row>
    <row r="154" spans="1:9" x14ac:dyDescent="0.2">
      <c r="A154" s="10" t="s">
        <v>112</v>
      </c>
      <c r="B154" s="11">
        <f t="shared" ref="B154:I154" si="27">+B153-B31</f>
        <v>0</v>
      </c>
      <c r="C154" s="11">
        <f t="shared" si="27"/>
        <v>0</v>
      </c>
      <c r="D154" s="11">
        <f t="shared" si="27"/>
        <v>0</v>
      </c>
      <c r="E154" s="11">
        <f t="shared" si="27"/>
        <v>0</v>
      </c>
      <c r="F154" s="11">
        <f t="shared" si="27"/>
        <v>0</v>
      </c>
      <c r="G154" s="11">
        <f t="shared" si="27"/>
        <v>0</v>
      </c>
      <c r="H154" s="11">
        <f t="shared" si="27"/>
        <v>0</v>
      </c>
      <c r="I154" s="11">
        <f t="shared" si="27"/>
        <v>0</v>
      </c>
    </row>
    <row r="155" spans="1:9" x14ac:dyDescent="0.2">
      <c r="A155" s="1" t="s">
        <v>122</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f>216+20</f>
        <v>236</v>
      </c>
      <c r="C157" s="3">
        <f>215+17</f>
        <v>232</v>
      </c>
      <c r="D157" s="3">
        <f>162+10</f>
        <v>172</v>
      </c>
      <c r="E157" s="3">
        <v>240</v>
      </c>
      <c r="F157" s="3">
        <v>233</v>
      </c>
      <c r="G157">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107</v>
      </c>
      <c r="B159" s="3">
        <v>15</v>
      </c>
      <c r="C159" s="3">
        <v>13</v>
      </c>
      <c r="D159" s="3">
        <v>21</v>
      </c>
      <c r="E159" s="3">
        <v>49</v>
      </c>
      <c r="F159" s="3">
        <v>47</v>
      </c>
      <c r="G159" s="3">
        <v>49</v>
      </c>
      <c r="H159" s="3">
        <v>54</v>
      </c>
      <c r="I159" s="3">
        <v>56</v>
      </c>
    </row>
    <row r="160" spans="1:9" x14ac:dyDescent="0.2">
      <c r="A160" s="2" t="s">
        <v>108</v>
      </c>
      <c r="B160" s="3">
        <f>37+225</f>
        <v>262</v>
      </c>
      <c r="C160" s="3">
        <f>51+258</f>
        <v>309</v>
      </c>
      <c r="D160" s="3">
        <f>39+278</f>
        <v>317</v>
      </c>
      <c r="E160" s="3">
        <v>286</v>
      </c>
      <c r="F160" s="3">
        <v>278</v>
      </c>
      <c r="G160" s="3">
        <v>286</v>
      </c>
      <c r="H160" s="3">
        <v>278</v>
      </c>
      <c r="I160" s="3">
        <v>222</v>
      </c>
    </row>
    <row r="161" spans="1:9" x14ac:dyDescent="0.2">
      <c r="A161" s="4" t="s">
        <v>119</v>
      </c>
      <c r="B161" s="5">
        <f t="shared" ref="B161:I161" si="28">+SUM(B156:B160)</f>
        <v>790</v>
      </c>
      <c r="C161" s="5">
        <f t="shared" si="28"/>
        <v>840</v>
      </c>
      <c r="D161" s="5">
        <f t="shared" si="28"/>
        <v>784</v>
      </c>
      <c r="E161" s="5">
        <f t="shared" si="28"/>
        <v>847</v>
      </c>
      <c r="F161" s="5">
        <f t="shared" si="28"/>
        <v>724</v>
      </c>
      <c r="G161" s="5">
        <f t="shared" si="28"/>
        <v>847</v>
      </c>
      <c r="H161" s="5">
        <f t="shared" si="28"/>
        <v>677</v>
      </c>
      <c r="I161" s="5">
        <f t="shared" si="28"/>
        <v>699</v>
      </c>
    </row>
    <row r="162" spans="1:9" x14ac:dyDescent="0.2">
      <c r="A162" s="2" t="s">
        <v>105</v>
      </c>
      <c r="B162" s="3">
        <v>69</v>
      </c>
      <c r="C162" s="3">
        <v>39</v>
      </c>
      <c r="D162" s="3">
        <v>30</v>
      </c>
      <c r="E162" s="3">
        <v>22</v>
      </c>
      <c r="F162" s="3">
        <v>18</v>
      </c>
      <c r="G162" s="3">
        <v>12</v>
      </c>
      <c r="H162" s="3">
        <v>7</v>
      </c>
      <c r="I162" s="3">
        <v>9</v>
      </c>
    </row>
    <row r="163" spans="1:9" x14ac:dyDescent="0.2">
      <c r="A163" s="2" t="s">
        <v>109</v>
      </c>
      <c r="B163" s="3">
        <f t="shared" ref="B163:I163" si="29">-(SUM(B161:B162)+B81)</f>
        <v>101</v>
      </c>
      <c r="C163" s="3">
        <f t="shared" si="29"/>
        <v>254</v>
      </c>
      <c r="D163" s="3">
        <f t="shared" si="29"/>
        <v>278</v>
      </c>
      <c r="E163" s="3">
        <f t="shared" si="29"/>
        <v>159</v>
      </c>
      <c r="F163" s="3">
        <f t="shared" si="29"/>
        <v>377</v>
      </c>
      <c r="G163" s="3">
        <f t="shared" si="29"/>
        <v>227</v>
      </c>
      <c r="H163" s="3">
        <f t="shared" si="29"/>
        <v>11</v>
      </c>
      <c r="I163" s="3">
        <f t="shared" si="29"/>
        <v>50</v>
      </c>
    </row>
    <row r="164" spans="1:9" x14ac:dyDescent="0.2">
      <c r="A164" s="53" t="s">
        <v>123</v>
      </c>
      <c r="B164" s="51">
        <f t="shared" ref="B164:I164" si="30">+SUM(B161:B163)</f>
        <v>960</v>
      </c>
      <c r="C164" s="51">
        <f t="shared" si="30"/>
        <v>1133</v>
      </c>
      <c r="D164" s="51">
        <f t="shared" si="30"/>
        <v>1092</v>
      </c>
      <c r="E164" s="51">
        <f t="shared" si="30"/>
        <v>1028</v>
      </c>
      <c r="F164" s="24">
        <f t="shared" si="30"/>
        <v>1119</v>
      </c>
      <c r="G164" s="51">
        <f t="shared" si="30"/>
        <v>1086</v>
      </c>
      <c r="H164" s="52">
        <f t="shared" si="30"/>
        <v>695</v>
      </c>
      <c r="I164" s="51">
        <f t="shared" si="30"/>
        <v>758</v>
      </c>
    </row>
    <row r="165" spans="1:9" x14ac:dyDescent="0.2">
      <c r="A165" s="10" t="s">
        <v>112</v>
      </c>
      <c r="B165" s="11">
        <f t="shared" ref="B165:I165" si="31">+B164+B81</f>
        <v>0</v>
      </c>
      <c r="C165" s="11">
        <f t="shared" si="31"/>
        <v>0</v>
      </c>
      <c r="D165" s="11">
        <f t="shared" si="31"/>
        <v>0</v>
      </c>
      <c r="E165" s="11">
        <f t="shared" si="31"/>
        <v>0</v>
      </c>
      <c r="F165" s="11">
        <f t="shared" si="31"/>
        <v>0</v>
      </c>
      <c r="G165" s="11">
        <f t="shared" si="31"/>
        <v>0</v>
      </c>
      <c r="H165" s="11">
        <f t="shared" si="31"/>
        <v>0</v>
      </c>
      <c r="I165" s="11">
        <f t="shared" si="31"/>
        <v>0</v>
      </c>
    </row>
    <row r="166" spans="1:9" x14ac:dyDescent="0.2">
      <c r="A166" s="1" t="s">
        <v>124</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f>75+12</f>
        <v>87</v>
      </c>
      <c r="C168" s="3">
        <f>72+12</f>
        <v>84</v>
      </c>
      <c r="D168" s="3">
        <f>91+13</f>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f>27+210</f>
        <v>237</v>
      </c>
      <c r="C171" s="3">
        <f>25+230</f>
        <v>255</v>
      </c>
      <c r="D171" s="3">
        <f>233+38</f>
        <v>271</v>
      </c>
      <c r="E171" s="3">
        <v>217</v>
      </c>
      <c r="F171" s="3">
        <v>195</v>
      </c>
      <c r="G171" s="3">
        <v>214</v>
      </c>
      <c r="H171" s="3">
        <v>222</v>
      </c>
      <c r="I171" s="3">
        <v>220</v>
      </c>
    </row>
    <row r="172" spans="1:9" x14ac:dyDescent="0.2">
      <c r="A172" s="4" t="s">
        <v>119</v>
      </c>
      <c r="B172" s="5">
        <f t="shared" ref="B172:I172" si="32">+SUM(B167:B171)</f>
        <v>513</v>
      </c>
      <c r="C172" s="5">
        <f t="shared" si="32"/>
        <v>538</v>
      </c>
      <c r="D172" s="5">
        <f t="shared" si="32"/>
        <v>587</v>
      </c>
      <c r="E172" s="5">
        <f t="shared" si="32"/>
        <v>604</v>
      </c>
      <c r="F172" s="5">
        <f t="shared" si="32"/>
        <v>558</v>
      </c>
      <c r="G172" s="5">
        <f t="shared" si="32"/>
        <v>584</v>
      </c>
      <c r="H172" s="5">
        <f t="shared" si="32"/>
        <v>577</v>
      </c>
      <c r="I172" s="5">
        <f t="shared" si="32"/>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x14ac:dyDescent="0.2">
      <c r="A175" s="53" t="s">
        <v>125</v>
      </c>
      <c r="B175" s="51">
        <f t="shared" ref="B175:I175" si="33">+SUM(B172:B174)</f>
        <v>606</v>
      </c>
      <c r="C175" s="52">
        <f t="shared" si="33"/>
        <v>649</v>
      </c>
      <c r="D175" s="52">
        <f t="shared" si="33"/>
        <v>706</v>
      </c>
      <c r="E175" s="52">
        <f t="shared" si="33"/>
        <v>747</v>
      </c>
      <c r="F175" s="52">
        <f t="shared" si="33"/>
        <v>705</v>
      </c>
      <c r="G175" s="52">
        <f t="shared" si="33"/>
        <v>721</v>
      </c>
      <c r="H175" s="52">
        <f t="shared" si="33"/>
        <v>744</v>
      </c>
      <c r="I175" s="51">
        <f t="shared" si="33"/>
        <v>717</v>
      </c>
    </row>
    <row r="176" spans="1:9" x14ac:dyDescent="0.2">
      <c r="A176" s="10" t="s">
        <v>112</v>
      </c>
      <c r="B176" s="11">
        <f t="shared" ref="B176:I176" si="34">+B175-B66</f>
        <v>0</v>
      </c>
      <c r="C176" s="11">
        <f t="shared" si="34"/>
        <v>0</v>
      </c>
      <c r="D176" s="11">
        <f t="shared" si="34"/>
        <v>0</v>
      </c>
      <c r="E176" s="11">
        <f t="shared" si="34"/>
        <v>0</v>
      </c>
      <c r="F176" s="11">
        <f t="shared" si="34"/>
        <v>0</v>
      </c>
      <c r="G176" s="11">
        <f t="shared" si="34"/>
        <v>0</v>
      </c>
      <c r="H176" s="11">
        <f t="shared" si="34"/>
        <v>0</v>
      </c>
      <c r="I176" s="11">
        <f t="shared" si="34"/>
        <v>0</v>
      </c>
    </row>
    <row r="177" spans="1:12" x14ac:dyDescent="0.2">
      <c r="A177" s="12" t="s">
        <v>126</v>
      </c>
      <c r="B177" s="12"/>
      <c r="C177" s="12"/>
      <c r="D177" s="12"/>
      <c r="E177" s="12"/>
      <c r="F177" s="12"/>
      <c r="G177" s="12"/>
      <c r="H177" s="12"/>
      <c r="I177" s="12"/>
      <c r="L177" s="1"/>
    </row>
    <row r="178" spans="1:12" x14ac:dyDescent="0.2">
      <c r="A178" s="26" t="s">
        <v>127</v>
      </c>
    </row>
    <row r="179" spans="1:12" x14ac:dyDescent="0.2">
      <c r="A179" s="30" t="s">
        <v>101</v>
      </c>
      <c r="B179" s="31">
        <f t="shared" ref="B179:B197" si="35">(B107-L107)/L107</f>
        <v>0.11716399707293276</v>
      </c>
      <c r="C179" s="31">
        <f t="shared" ref="C179:H188" si="36">(C107-B107)/B107</f>
        <v>7.4526928675400297E-2</v>
      </c>
      <c r="D179" s="31">
        <f t="shared" si="36"/>
        <v>3.061500948252506E-2</v>
      </c>
      <c r="E179" s="31">
        <f t="shared" si="36"/>
        <v>-2.3725026288117772E-2</v>
      </c>
      <c r="F179" s="31">
        <f t="shared" si="36"/>
        <v>7.0481319421070346E-2</v>
      </c>
      <c r="G179" s="31">
        <f t="shared" si="36"/>
        <v>-8.9171173437303478E-2</v>
      </c>
      <c r="H179" s="31">
        <f t="shared" si="36"/>
        <v>0.18606738470035902</v>
      </c>
      <c r="I179" s="31">
        <v>7.0000000000000007E-2</v>
      </c>
    </row>
    <row r="180" spans="1:12" x14ac:dyDescent="0.2">
      <c r="A180" s="29" t="s">
        <v>114</v>
      </c>
      <c r="B180" s="28">
        <f t="shared" si="35"/>
        <v>0.13488992661774515</v>
      </c>
      <c r="C180" s="28">
        <f t="shared" si="36"/>
        <v>9.3228309428638606E-2</v>
      </c>
      <c r="D180" s="28">
        <f t="shared" si="36"/>
        <v>4.1402301322722872E-2</v>
      </c>
      <c r="E180" s="28">
        <f t="shared" si="36"/>
        <v>-3.7381247418422137E-2</v>
      </c>
      <c r="F180" s="28">
        <f t="shared" si="36"/>
        <v>7.7558463848959452E-2</v>
      </c>
      <c r="G180" s="28">
        <f t="shared" si="36"/>
        <v>-7.1279243404678949E-2</v>
      </c>
      <c r="H180" s="28">
        <f t="shared" si="36"/>
        <v>0.24815092721620752</v>
      </c>
      <c r="I180" s="28">
        <v>0.05</v>
      </c>
    </row>
    <row r="181" spans="1:12" x14ac:dyDescent="0.2">
      <c r="A181" s="29" t="s">
        <v>115</v>
      </c>
      <c r="B181" s="28">
        <f t="shared" si="35"/>
        <v>0.12014224028448058</v>
      </c>
      <c r="C181" s="28">
        <f t="shared" si="36"/>
        <v>7.6190476190476197E-2</v>
      </c>
      <c r="D181" s="28">
        <f t="shared" si="36"/>
        <v>2.9498525073746312E-2</v>
      </c>
      <c r="E181" s="28">
        <f t="shared" si="36"/>
        <v>1.0642652476463364E-2</v>
      </c>
      <c r="F181" s="28">
        <f t="shared" si="36"/>
        <v>6.5208586472255969E-2</v>
      </c>
      <c r="G181" s="28">
        <f t="shared" si="36"/>
        <v>-0.11806083650190113</v>
      </c>
      <c r="H181" s="28">
        <f t="shared" si="36"/>
        <v>8.3854278939426596E-2</v>
      </c>
      <c r="I181" s="28">
        <v>0.09</v>
      </c>
    </row>
    <row r="182" spans="1:12" x14ac:dyDescent="0.2">
      <c r="A182" s="29" t="s">
        <v>116</v>
      </c>
      <c r="B182" s="28">
        <f t="shared" si="35"/>
        <v>-4.9596309111880045E-2</v>
      </c>
      <c r="C182" s="28">
        <f t="shared" si="36"/>
        <v>-0.12742718446601942</v>
      </c>
      <c r="D182" s="28">
        <f t="shared" si="36"/>
        <v>-0.10152990264255911</v>
      </c>
      <c r="E182" s="28">
        <f t="shared" si="36"/>
        <v>-7.8947368421052627E-2</v>
      </c>
      <c r="F182" s="28">
        <f t="shared" si="36"/>
        <v>3.3613445378151263E-3</v>
      </c>
      <c r="G182" s="28">
        <f t="shared" si="36"/>
        <v>-0.135678391959799</v>
      </c>
      <c r="H182" s="28">
        <f t="shared" si="36"/>
        <v>-1.7441860465116279E-2</v>
      </c>
      <c r="I182" s="28">
        <v>0.25</v>
      </c>
    </row>
    <row r="183" spans="1:12" x14ac:dyDescent="0.2">
      <c r="A183" s="30" t="s">
        <v>102</v>
      </c>
      <c r="B183" s="31">
        <f t="shared" si="35"/>
        <v>0.1193842287150487</v>
      </c>
      <c r="C183" s="31">
        <f t="shared" si="36"/>
        <v>2.6522593320235755E-2</v>
      </c>
      <c r="D183" s="31">
        <f t="shared" si="36"/>
        <v>8.9542036910457964E-2</v>
      </c>
      <c r="E183" s="31">
        <f t="shared" si="36"/>
        <v>0.15959849435382686</v>
      </c>
      <c r="F183" s="31">
        <f t="shared" si="36"/>
        <v>6.1674962129409219E-2</v>
      </c>
      <c r="G183" s="31">
        <f t="shared" si="36"/>
        <v>-4.7390949857317573E-2</v>
      </c>
      <c r="H183" s="31">
        <f t="shared" si="36"/>
        <v>0.22563389322777361</v>
      </c>
      <c r="I183" s="31">
        <v>0.12</v>
      </c>
    </row>
    <row r="184" spans="1:12" x14ac:dyDescent="0.2">
      <c r="A184" s="29" t="s">
        <v>114</v>
      </c>
      <c r="B184" s="28">
        <f t="shared" si="35"/>
        <v>0.15780403741999016</v>
      </c>
      <c r="C184" s="28">
        <f t="shared" si="36"/>
        <v>3.4871358707208165E-2</v>
      </c>
      <c r="D184" s="28">
        <f t="shared" si="36"/>
        <v>6.6776248202177937E-2</v>
      </c>
      <c r="E184" s="28">
        <f t="shared" si="36"/>
        <v>0.13154853620955315</v>
      </c>
      <c r="F184" s="28">
        <f t="shared" si="36"/>
        <v>7.114893617021277E-2</v>
      </c>
      <c r="G184" s="28">
        <f t="shared" si="36"/>
        <v>-6.3721595423486418E-2</v>
      </c>
      <c r="H184" s="28">
        <f t="shared" si="36"/>
        <v>0.18295994568906992</v>
      </c>
      <c r="I184" s="28">
        <v>0.09</v>
      </c>
    </row>
    <row r="185" spans="1:12" x14ac:dyDescent="0.2">
      <c r="A185" s="29" t="s">
        <v>115</v>
      </c>
      <c r="B185" s="28">
        <f t="shared" si="35"/>
        <v>4.6962736089841757E-2</v>
      </c>
      <c r="C185" s="28">
        <f t="shared" si="36"/>
        <v>1.9502681618722574E-2</v>
      </c>
      <c r="D185" s="28">
        <f t="shared" si="36"/>
        <v>0.14538498326159732</v>
      </c>
      <c r="E185" s="28">
        <f t="shared" si="36"/>
        <v>0.22755741127348644</v>
      </c>
      <c r="F185" s="28">
        <f t="shared" si="36"/>
        <v>0.05</v>
      </c>
      <c r="G185" s="28">
        <f t="shared" si="36"/>
        <v>-1.101392938127632E-2</v>
      </c>
      <c r="H185" s="28">
        <f t="shared" si="36"/>
        <v>0.30887651490337376</v>
      </c>
      <c r="I185" s="28">
        <v>0.16</v>
      </c>
    </row>
    <row r="186" spans="1:12" x14ac:dyDescent="0.2">
      <c r="A186" s="29" t="s">
        <v>116</v>
      </c>
      <c r="B186" s="28">
        <f t="shared" si="35"/>
        <v>7.8260869565217397E-2</v>
      </c>
      <c r="C186" s="28">
        <f t="shared" si="36"/>
        <v>-4.0322580645161289E-2</v>
      </c>
      <c r="D186" s="28">
        <f t="shared" si="36"/>
        <v>7.2829131652661069E-2</v>
      </c>
      <c r="E186" s="28">
        <f t="shared" si="36"/>
        <v>0.11488250652741515</v>
      </c>
      <c r="F186" s="28">
        <f t="shared" si="36"/>
        <v>1.1709601873536301E-2</v>
      </c>
      <c r="G186" s="28">
        <f t="shared" si="36"/>
        <v>-6.9444444444444448E-2</v>
      </c>
      <c r="H186" s="28">
        <f t="shared" si="36"/>
        <v>0.21890547263681592</v>
      </c>
      <c r="I186" s="28">
        <v>0.17</v>
      </c>
    </row>
    <row r="187" spans="1:12" x14ac:dyDescent="0.2">
      <c r="A187" s="30" t="s">
        <v>103</v>
      </c>
      <c r="B187" s="31">
        <f t="shared" si="35"/>
        <v>0.17870868562644121</v>
      </c>
      <c r="C187" s="31">
        <f t="shared" si="36"/>
        <v>0.23410498858819692</v>
      </c>
      <c r="D187" s="31">
        <f t="shared" si="36"/>
        <v>0.11941875825627477</v>
      </c>
      <c r="E187" s="31">
        <f t="shared" si="36"/>
        <v>0.21170639603493038</v>
      </c>
      <c r="F187" s="31">
        <f t="shared" si="36"/>
        <v>0.20919361121932217</v>
      </c>
      <c r="G187" s="31">
        <f t="shared" si="36"/>
        <v>7.5869845360824736E-2</v>
      </c>
      <c r="H187" s="31">
        <f t="shared" si="36"/>
        <v>0.24120377301991316</v>
      </c>
      <c r="I187" s="31">
        <v>-0.13</v>
      </c>
    </row>
    <row r="188" spans="1:12" x14ac:dyDescent="0.2">
      <c r="A188" s="29" t="s">
        <v>114</v>
      </c>
      <c r="B188" s="28">
        <f t="shared" si="35"/>
        <v>0.26</v>
      </c>
      <c r="C188" s="28">
        <f t="shared" si="36"/>
        <v>0.28918650793650796</v>
      </c>
      <c r="D188" s="28">
        <f t="shared" si="36"/>
        <v>0.12350904193920739</v>
      </c>
      <c r="E188" s="28">
        <f t="shared" si="36"/>
        <v>0.19726027397260273</v>
      </c>
      <c r="F188" s="28">
        <f t="shared" si="36"/>
        <v>0.21910755148741418</v>
      </c>
      <c r="G188" s="28">
        <f t="shared" si="36"/>
        <v>8.7517597372125763E-2</v>
      </c>
      <c r="H188" s="28">
        <f t="shared" si="36"/>
        <v>0.24012944983818771</v>
      </c>
      <c r="I188" s="28">
        <v>-0.1</v>
      </c>
    </row>
    <row r="189" spans="1:12" x14ac:dyDescent="0.2">
      <c r="A189" s="29" t="s">
        <v>115</v>
      </c>
      <c r="B189" s="28">
        <f t="shared" si="35"/>
        <v>5.5936073059360727E-2</v>
      </c>
      <c r="C189" s="28">
        <f t="shared" ref="C189:H197" si="37">(C117-B117)/B117</f>
        <v>0.14054054054054055</v>
      </c>
      <c r="D189" s="28">
        <f t="shared" si="37"/>
        <v>0.12606635071090047</v>
      </c>
      <c r="E189" s="28">
        <f t="shared" si="37"/>
        <v>0.26936026936026936</v>
      </c>
      <c r="F189" s="28">
        <f t="shared" si="37"/>
        <v>0.19893899204244031</v>
      </c>
      <c r="G189" s="28">
        <f t="shared" si="37"/>
        <v>4.8672566371681415E-2</v>
      </c>
      <c r="H189" s="28">
        <f t="shared" si="37"/>
        <v>0.2378691983122363</v>
      </c>
      <c r="I189" s="28">
        <v>-0.21</v>
      </c>
    </row>
    <row r="190" spans="1:12" x14ac:dyDescent="0.2">
      <c r="A190" s="29" t="s">
        <v>116</v>
      </c>
      <c r="B190" s="28">
        <f t="shared" si="35"/>
        <v>0</v>
      </c>
      <c r="C190" s="28">
        <f t="shared" si="37"/>
        <v>3.968253968253968E-2</v>
      </c>
      <c r="D190" s="28">
        <f t="shared" si="37"/>
        <v>-1.5267175572519083E-2</v>
      </c>
      <c r="E190" s="28">
        <f t="shared" si="37"/>
        <v>7.7519379844961239E-3</v>
      </c>
      <c r="F190" s="28">
        <f t="shared" si="37"/>
        <v>6.1538461538461542E-2</v>
      </c>
      <c r="G190" s="28">
        <f t="shared" si="37"/>
        <v>7.2463768115942032E-2</v>
      </c>
      <c r="H190" s="28">
        <f t="shared" si="37"/>
        <v>0.31756756756756754</v>
      </c>
      <c r="I190" s="28">
        <v>-0.06</v>
      </c>
    </row>
    <row r="191" spans="1:12" x14ac:dyDescent="0.2">
      <c r="A191" s="30" t="s">
        <v>107</v>
      </c>
      <c r="B191" s="31">
        <f t="shared" si="35"/>
        <v>-2.0752269779507133E-2</v>
      </c>
      <c r="C191" s="31">
        <f t="shared" si="37"/>
        <v>0.15099337748344371</v>
      </c>
      <c r="D191" s="31">
        <f t="shared" si="37"/>
        <v>4.4510932105868815</v>
      </c>
      <c r="E191" s="31">
        <f t="shared" si="37"/>
        <v>9.0563647878404055E-2</v>
      </c>
      <c r="F191" s="31">
        <f t="shared" si="37"/>
        <v>1.7034456058846303E-2</v>
      </c>
      <c r="G191" s="31">
        <f t="shared" si="37"/>
        <v>-4.3014845831747243E-2</v>
      </c>
      <c r="H191" s="31">
        <f t="shared" si="37"/>
        <v>6.2649164677804292E-2</v>
      </c>
      <c r="I191" s="31">
        <v>0.16</v>
      </c>
    </row>
    <row r="192" spans="1:12" x14ac:dyDescent="0.2">
      <c r="A192" s="29" t="s">
        <v>114</v>
      </c>
      <c r="B192" s="28">
        <f t="shared" si="35"/>
        <v>0.10513447432762836</v>
      </c>
      <c r="C192" s="28">
        <f t="shared" si="37"/>
        <v>0.26106194690265488</v>
      </c>
      <c r="D192" s="28">
        <f t="shared" si="37"/>
        <v>4.7631578947368425</v>
      </c>
      <c r="E192" s="28">
        <f t="shared" si="37"/>
        <v>8.8280060882800604E-2</v>
      </c>
      <c r="F192" s="28">
        <f t="shared" si="37"/>
        <v>1.3146853146853148E-2</v>
      </c>
      <c r="G192" s="28">
        <f t="shared" si="37"/>
        <v>-4.7763666482606291E-2</v>
      </c>
      <c r="H192" s="28">
        <f t="shared" si="37"/>
        <v>6.0887213685126125E-2</v>
      </c>
      <c r="I192" s="28">
        <v>0.17</v>
      </c>
    </row>
    <row r="193" spans="1:9" x14ac:dyDescent="0.2">
      <c r="A193" s="29" t="s">
        <v>115</v>
      </c>
      <c r="B193" s="28">
        <f t="shared" si="35"/>
        <v>-0.16666666666666666</v>
      </c>
      <c r="C193" s="28">
        <f t="shared" si="37"/>
        <v>-8.6956521739130436E-3</v>
      </c>
      <c r="D193" s="28">
        <f t="shared" si="37"/>
        <v>4.1973684210526319</v>
      </c>
      <c r="E193" s="28">
        <f t="shared" si="37"/>
        <v>0.13670886075949368</v>
      </c>
      <c r="F193" s="28">
        <f t="shared" si="37"/>
        <v>3.5634743875278395E-2</v>
      </c>
      <c r="G193" s="28">
        <f t="shared" si="37"/>
        <v>-2.1505376344086023E-2</v>
      </c>
      <c r="H193" s="28">
        <f t="shared" si="37"/>
        <v>9.4505494505494503E-2</v>
      </c>
      <c r="I193" s="28">
        <v>0.12</v>
      </c>
    </row>
    <row r="194" spans="1:9" x14ac:dyDescent="0.2">
      <c r="A194" s="29" t="s">
        <v>116</v>
      </c>
      <c r="B194" s="28">
        <f t="shared" si="35"/>
        <v>-0.15116279069767441</v>
      </c>
      <c r="C194" s="28">
        <f t="shared" si="37"/>
        <v>-2.7397260273972601E-2</v>
      </c>
      <c r="D194" s="28">
        <f t="shared" si="37"/>
        <v>2.76056338028169</v>
      </c>
      <c r="E194" s="28">
        <f t="shared" si="37"/>
        <v>-8.6142322097378279E-2</v>
      </c>
      <c r="F194" s="28">
        <f t="shared" si="37"/>
        <v>-2.8688524590163935E-2</v>
      </c>
      <c r="G194" s="28">
        <f t="shared" si="37"/>
        <v>-9.7046413502109699E-2</v>
      </c>
      <c r="H194" s="28">
        <f t="shared" si="37"/>
        <v>-0.11214953271028037</v>
      </c>
      <c r="I194" s="28">
        <v>0.28000000000000003</v>
      </c>
    </row>
    <row r="195" spans="1:9" x14ac:dyDescent="0.2">
      <c r="A195" s="30" t="s">
        <v>108</v>
      </c>
      <c r="B195" s="50">
        <f t="shared" si="35"/>
        <v>-1.4972999509081984E-2</v>
      </c>
      <c r="C195" s="50">
        <f t="shared" si="37"/>
        <v>-5.9556441564914027E-2</v>
      </c>
      <c r="D195" s="50">
        <f t="shared" si="37"/>
        <v>-0.98065712771595126</v>
      </c>
      <c r="E195" s="50">
        <f t="shared" si="37"/>
        <v>0.20547945205479451</v>
      </c>
      <c r="F195" s="50">
        <f t="shared" si="37"/>
        <v>-0.52272727272727271</v>
      </c>
      <c r="G195" s="50">
        <f t="shared" si="37"/>
        <v>-0.2857142857142857</v>
      </c>
      <c r="H195" s="50">
        <f t="shared" si="37"/>
        <v>-0.16666666666666666</v>
      </c>
      <c r="I195" s="31">
        <v>3.02</v>
      </c>
    </row>
    <row r="196" spans="1:9" x14ac:dyDescent="0.2">
      <c r="A196" s="32" t="s">
        <v>104</v>
      </c>
      <c r="B196" s="31">
        <f t="shared" si="35"/>
        <v>9.914981617647059E-2</v>
      </c>
      <c r="C196" s="31">
        <f t="shared" si="37"/>
        <v>6.2924636772237905E-2</v>
      </c>
      <c r="D196" s="31">
        <f t="shared" si="37"/>
        <v>5.6577179008096501E-2</v>
      </c>
      <c r="E196" s="31">
        <f t="shared" si="37"/>
        <v>6.9866286104303038E-2</v>
      </c>
      <c r="F196" s="31">
        <f t="shared" si="37"/>
        <v>7.9251848629839056E-2</v>
      </c>
      <c r="G196" s="31">
        <f t="shared" si="37"/>
        <v>-4.4333387070772209E-2</v>
      </c>
      <c r="H196" s="31">
        <f t="shared" si="37"/>
        <v>0.18907444894286998</v>
      </c>
      <c r="I196" s="33">
        <v>0.06</v>
      </c>
    </row>
    <row r="197" spans="1:9" x14ac:dyDescent="0.2">
      <c r="A197" s="30" t="s">
        <v>105</v>
      </c>
      <c r="B197" s="31">
        <f t="shared" si="35"/>
        <v>0.17695961995249407</v>
      </c>
      <c r="C197" s="31">
        <f t="shared" si="37"/>
        <v>-1.3622603430877902E-2</v>
      </c>
      <c r="D197" s="31">
        <f t="shared" si="37"/>
        <v>4.4501278772378514E-2</v>
      </c>
      <c r="E197" s="31">
        <f t="shared" si="37"/>
        <v>-7.6395690499510283E-2</v>
      </c>
      <c r="F197" s="31">
        <f t="shared" si="37"/>
        <v>1.0604453870625663E-2</v>
      </c>
      <c r="G197" s="31">
        <f t="shared" si="37"/>
        <v>-3.1479538300104928E-2</v>
      </c>
      <c r="H197" s="31">
        <f t="shared" si="37"/>
        <v>0.19447453954496208</v>
      </c>
      <c r="I197" s="31">
        <v>7.0000000000000007E-2</v>
      </c>
    </row>
    <row r="198" spans="1:9" x14ac:dyDescent="0.2">
      <c r="A198" s="29" t="s">
        <v>114</v>
      </c>
      <c r="B198" s="49">
        <v>0</v>
      </c>
      <c r="C198" s="49">
        <v>0</v>
      </c>
      <c r="D198" s="49">
        <v>0</v>
      </c>
      <c r="E198" s="49">
        <v>0</v>
      </c>
      <c r="F198" s="28">
        <f t="shared" ref="F198:H202" si="38">(F126-E126)/E126</f>
        <v>2.9174425822470516E-2</v>
      </c>
      <c r="G198" s="28">
        <f t="shared" si="38"/>
        <v>-9.6501809408926411E-3</v>
      </c>
      <c r="H198" s="28">
        <f t="shared" si="38"/>
        <v>0.20950060901339829</v>
      </c>
      <c r="I198" s="28">
        <v>0.06</v>
      </c>
    </row>
    <row r="199" spans="1:9" x14ac:dyDescent="0.2">
      <c r="A199" s="29" t="s">
        <v>115</v>
      </c>
      <c r="B199" s="49">
        <v>0</v>
      </c>
      <c r="C199" s="49">
        <v>0</v>
      </c>
      <c r="D199" s="49">
        <v>0</v>
      </c>
      <c r="E199" s="49">
        <v>0</v>
      </c>
      <c r="F199" s="28">
        <f t="shared" si="38"/>
        <v>-0.18055555555555555</v>
      </c>
      <c r="G199" s="28">
        <f t="shared" si="38"/>
        <v>-0.24576271186440679</v>
      </c>
      <c r="H199" s="28">
        <f t="shared" si="38"/>
        <v>0.16853932584269662</v>
      </c>
      <c r="I199" s="28">
        <v>-0.03</v>
      </c>
    </row>
    <row r="200" spans="1:9" x14ac:dyDescent="0.2">
      <c r="A200" s="29" t="s">
        <v>116</v>
      </c>
      <c r="B200" s="49">
        <v>0</v>
      </c>
      <c r="C200" s="49">
        <v>0</v>
      </c>
      <c r="D200" s="49">
        <v>0</v>
      </c>
      <c r="E200" s="49">
        <v>0</v>
      </c>
      <c r="F200" s="28">
        <f t="shared" si="38"/>
        <v>-0.14285714285714285</v>
      </c>
      <c r="G200" s="28">
        <f t="shared" si="38"/>
        <v>4.1666666666666664E-2</v>
      </c>
      <c r="H200" s="28">
        <f t="shared" si="38"/>
        <v>0.16</v>
      </c>
      <c r="I200" s="28">
        <v>-0.16</v>
      </c>
    </row>
    <row r="201" spans="1:9" x14ac:dyDescent="0.2">
      <c r="A201" s="29" t="s">
        <v>121</v>
      </c>
      <c r="B201" s="49">
        <v>0</v>
      </c>
      <c r="C201" s="49">
        <v>0</v>
      </c>
      <c r="D201" s="49">
        <v>0</v>
      </c>
      <c r="E201" s="49">
        <v>0</v>
      </c>
      <c r="F201" s="28">
        <f t="shared" si="38"/>
        <v>2.9126213592233011E-2</v>
      </c>
      <c r="G201" s="28">
        <f t="shared" si="38"/>
        <v>-0.15094339622641509</v>
      </c>
      <c r="H201" s="28">
        <f t="shared" si="38"/>
        <v>-4.4444444444444446E-2</v>
      </c>
      <c r="I201" s="28">
        <v>0.42</v>
      </c>
    </row>
    <row r="202" spans="1:9" x14ac:dyDescent="0.2">
      <c r="A202" s="27" t="s">
        <v>109</v>
      </c>
      <c r="B202" s="48">
        <f>-(B130-L130)/L130</f>
        <v>28.333333333333332</v>
      </c>
      <c r="C202" s="28">
        <f>-(C130-B130)/B130</f>
        <v>-4.878048780487805E-2</v>
      </c>
      <c r="D202" s="28">
        <f>-(D130-C130)/C130</f>
        <v>1.8720930232558139</v>
      </c>
      <c r="E202" s="28">
        <f>(E130-D130)/D130</f>
        <v>-0.65333333333333332</v>
      </c>
      <c r="F202" s="28">
        <f t="shared" si="38"/>
        <v>-1.2692307692307692</v>
      </c>
      <c r="G202" s="28">
        <f t="shared" si="38"/>
        <v>0.5714285714285714</v>
      </c>
      <c r="H202" s="28">
        <f t="shared" si="38"/>
        <v>-4.6363636363636367</v>
      </c>
      <c r="I202" s="28">
        <v>0</v>
      </c>
    </row>
    <row r="203" spans="1:9" x14ac:dyDescent="0.2">
      <c r="A203" s="47" t="s">
        <v>106</v>
      </c>
      <c r="B203" s="46">
        <f>(B131-L131)/L131</f>
        <v>0.10079499262563402</v>
      </c>
      <c r="C203" s="46">
        <f t="shared" ref="C203:H203" si="39">(C2-B2)/B2</f>
        <v>5.8004640371229696E-2</v>
      </c>
      <c r="D203" s="46">
        <f t="shared" si="39"/>
        <v>6.0971089696071165E-2</v>
      </c>
      <c r="E203" s="46">
        <f t="shared" si="39"/>
        <v>5.9592430858806403E-2</v>
      </c>
      <c r="F203" s="46">
        <f t="shared" si="39"/>
        <v>7.4731433909388134E-2</v>
      </c>
      <c r="G203" s="46">
        <f t="shared" si="39"/>
        <v>-4.3817266150267146E-2</v>
      </c>
      <c r="H203" s="46">
        <f t="shared" si="39"/>
        <v>0.1907600994572628</v>
      </c>
      <c r="I203" s="45">
        <v>0.06</v>
      </c>
    </row>
  </sheetData>
  <pageMargins left="0.7" right="0.7" top="0.75" bottom="0.75" header="0.3" footer="0.3"/>
  <pageSetup paperSize="9" orientation="portrait" r:id="rId1"/>
  <ignoredErrors>
    <ignoredError sqref="L4:L11 M5:M11 N5:N11" calculatedColumn="1"/>
    <ignoredError sqref="B119:I119 H125:I125" formulaRange="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abSelected="1" workbookViewId="0">
      <selection activeCell="B23" sqref="B23"/>
    </sheetView>
  </sheetViews>
  <sheetFormatPr baseColWidth="10" defaultColWidth="8.83203125" defaultRowHeight="15" x14ac:dyDescent="0.2"/>
  <cols>
    <col min="1" max="1" width="48.83203125" customWidth="1"/>
    <col min="2" max="14" width="11.83203125" customWidth="1"/>
  </cols>
  <sheetData>
    <row r="1" spans="1:14" ht="60" customHeight="1" x14ac:dyDescent="0.2">
      <c r="A1" s="13" t="s">
        <v>117</v>
      </c>
      <c r="B1" s="14">
        <f t="shared" ref="B1:G1" si="0">+C1-1</f>
        <v>2015</v>
      </c>
      <c r="C1" s="14">
        <f t="shared" si="0"/>
        <v>2016</v>
      </c>
      <c r="D1" s="14">
        <f t="shared" si="0"/>
        <v>2017</v>
      </c>
      <c r="E1" s="14">
        <f t="shared" si="0"/>
        <v>2018</v>
      </c>
      <c r="F1" s="14">
        <f t="shared" si="0"/>
        <v>2019</v>
      </c>
      <c r="G1" s="14">
        <f t="shared" si="0"/>
        <v>2020</v>
      </c>
      <c r="H1" s="14">
        <f>+I1-1</f>
        <v>2021</v>
      </c>
      <c r="I1" s="14">
        <v>2022</v>
      </c>
      <c r="J1" s="35">
        <f>+I1+1</f>
        <v>2023</v>
      </c>
      <c r="K1" s="35">
        <f t="shared" ref="K1:N1" si="1">+J1+1</f>
        <v>2024</v>
      </c>
      <c r="L1" s="35">
        <f t="shared" si="1"/>
        <v>2025</v>
      </c>
      <c r="M1" s="35">
        <f t="shared" si="1"/>
        <v>2026</v>
      </c>
      <c r="N1" s="35">
        <f t="shared" si="1"/>
        <v>2027</v>
      </c>
    </row>
    <row r="2" spans="1:14" x14ac:dyDescent="0.2">
      <c r="A2" s="36" t="s">
        <v>128</v>
      </c>
      <c r="B2" s="36"/>
      <c r="C2" s="36"/>
      <c r="D2" s="36"/>
      <c r="E2" s="36"/>
      <c r="F2" s="36"/>
      <c r="G2" s="36"/>
      <c r="H2" s="36"/>
      <c r="I2" s="36"/>
      <c r="J2" s="35"/>
      <c r="K2" s="35"/>
      <c r="L2" s="35"/>
      <c r="M2" s="35"/>
      <c r="N2" s="35"/>
    </row>
    <row r="3" spans="1:14" x14ac:dyDescent="0.2">
      <c r="A3" s="37" t="s">
        <v>139</v>
      </c>
    </row>
    <row r="4" spans="1:14" x14ac:dyDescent="0.2">
      <c r="A4" s="38" t="s">
        <v>129</v>
      </c>
      <c r="B4" s="73">
        <f>(Historicals!B2-Historicals!L131)/Historicals!L131</f>
        <v>0.10079499262563402</v>
      </c>
      <c r="C4" s="71">
        <f>(Historicals!C2-Historicals!B2)/Historicals!B2</f>
        <v>5.8004640371229696E-2</v>
      </c>
      <c r="D4" s="71">
        <f>(Historicals!D2-Historicals!C2)/Historicals!C2</f>
        <v>6.0971089696071165E-2</v>
      </c>
      <c r="E4" s="71">
        <f>(Historicals!E2-Historicals!D2)/Historicals!D2</f>
        <v>5.9592430858806403E-2</v>
      </c>
      <c r="F4" s="71">
        <f>(Historicals!F2-Historicals!E2)/Historicals!E2</f>
        <v>7.4731433909388134E-2</v>
      </c>
      <c r="G4" s="71">
        <f>(Historicals!G2-Historicals!F2)/Historicals!F2</f>
        <v>-4.3817266150267146E-2</v>
      </c>
      <c r="H4" s="71">
        <f>(Historicals!H2-Historicals!G2)/Historicals!G2</f>
        <v>0.1907600994572628</v>
      </c>
      <c r="I4" s="71">
        <f>(Historicals!I2-Historicals!H2)/Historicals!H2</f>
        <v>4.8767344739323724E-2</v>
      </c>
      <c r="J4" s="71">
        <f>I4</f>
        <v>4.8767344739323724E-2</v>
      </c>
      <c r="K4" s="71">
        <f t="shared" ref="K4:N4" si="2">J4</f>
        <v>4.8767344739323724E-2</v>
      </c>
      <c r="L4" s="71">
        <f t="shared" si="2"/>
        <v>4.8767344739323724E-2</v>
      </c>
      <c r="M4" s="71">
        <f t="shared" si="2"/>
        <v>4.8767344739323724E-2</v>
      </c>
      <c r="N4" s="71">
        <f t="shared" si="2"/>
        <v>4.8767344739323724E-2</v>
      </c>
    </row>
    <row r="5" spans="1:14" x14ac:dyDescent="0.2">
      <c r="A5" s="37" t="s">
        <v>130</v>
      </c>
      <c r="B5" s="73"/>
      <c r="C5" s="73"/>
      <c r="D5" s="73"/>
      <c r="E5" s="73"/>
      <c r="F5" s="73"/>
      <c r="G5" s="73"/>
      <c r="H5" s="73"/>
      <c r="I5" s="73"/>
    </row>
    <row r="6" spans="1:14" x14ac:dyDescent="0.2">
      <c r="A6" s="38" t="s">
        <v>129</v>
      </c>
      <c r="B6" s="71">
        <f>(Historicals!M4-Historicals!L136)/Historicals!L136</f>
        <v>0.13080168776371309</v>
      </c>
      <c r="C6" s="71">
        <f>(Historicals!M5-Historicals!M4)/Historicals!M4</f>
        <v>7.0480928689883912E-2</v>
      </c>
      <c r="D6" s="71">
        <f>(Table2[[#This Row],[EBITDA]]-Historicals!M5)/Historicals!M5</f>
        <v>5.8288148721920993E-2</v>
      </c>
      <c r="E6" s="71">
        <f>(Historicals!M7-Table2[[#This Row],[EBITDA]])/Table2[[#This Row],[EBITDA]]</f>
        <v>-4.5013723696248856E-2</v>
      </c>
      <c r="F6" s="71">
        <f>(Historicals!M8-Historicals!M7)/Historicals!M7</f>
        <v>5.2308871431308683E-2</v>
      </c>
      <c r="G6" s="71">
        <f>(Historicals!M9-Historicals!M8)/Historicals!M8</f>
        <v>-0.22906045156591406</v>
      </c>
      <c r="H6" s="71">
        <f>(Historicals!M10-Historicals!M9)/Historicals!M9</f>
        <v>0.82664147378365616</v>
      </c>
      <c r="I6" s="71">
        <f>(Historicals!M11-Historicals!M10)/Historicals!M10</f>
        <v>-2.8316524437548486E-2</v>
      </c>
      <c r="J6" s="73">
        <f>I6</f>
        <v>-2.8316524437548486E-2</v>
      </c>
      <c r="K6" s="73">
        <f t="shared" ref="K6:N6" si="3">J6</f>
        <v>-2.8316524437548486E-2</v>
      </c>
      <c r="L6" s="73">
        <f t="shared" si="3"/>
        <v>-2.8316524437548486E-2</v>
      </c>
      <c r="M6" s="73">
        <f t="shared" si="3"/>
        <v>-2.8316524437548486E-2</v>
      </c>
      <c r="N6" s="73">
        <f t="shared" si="3"/>
        <v>-2.8316524437548486E-2</v>
      </c>
    </row>
    <row r="7" spans="1:14" x14ac:dyDescent="0.2">
      <c r="A7" s="38" t="s">
        <v>131</v>
      </c>
      <c r="B7" s="71">
        <f>Historicals!M4/Historicals!B2</f>
        <v>0.15764190712721807</v>
      </c>
      <c r="C7" s="71">
        <f>Historicals!M5/Historicals!C2</f>
        <v>0.15950086483815171</v>
      </c>
      <c r="D7" s="71">
        <f>Historicals!M6/Historicals!D2</f>
        <v>0.15909752547307132</v>
      </c>
      <c r="E7" s="71">
        <f>Table2[[#This Row],[EBITDA]]/Historicals!E2</f>
        <v>0.14339093881363849</v>
      </c>
      <c r="F7" s="71">
        <f>Historicals!M8/Historicals!F2</f>
        <v>0.14039931487588517</v>
      </c>
      <c r="G7" s="71">
        <f>Historicals!M9/Historicals!G2</f>
        <v>0.11319947597786274</v>
      </c>
      <c r="H7" s="71">
        <f>Historicals!M10/Historicals!H2</f>
        <v>0.17364946787013336</v>
      </c>
      <c r="I7" s="71">
        <f>Historicals!M11/Historicals!I2</f>
        <v>0.16088631984585741</v>
      </c>
      <c r="J7" s="73">
        <f>I7</f>
        <v>0.16088631984585741</v>
      </c>
      <c r="K7" s="73">
        <f t="shared" ref="K7:N7" si="4">J7</f>
        <v>0.16088631984585741</v>
      </c>
      <c r="L7" s="73">
        <f t="shared" si="4"/>
        <v>0.16088631984585741</v>
      </c>
      <c r="M7" s="73">
        <f t="shared" si="4"/>
        <v>0.16088631984585741</v>
      </c>
      <c r="N7" s="73">
        <f t="shared" si="4"/>
        <v>0.16088631984585741</v>
      </c>
    </row>
    <row r="8" spans="1:14" x14ac:dyDescent="0.2">
      <c r="A8" s="37" t="s">
        <v>132</v>
      </c>
      <c r="B8" s="73"/>
      <c r="C8" s="73"/>
      <c r="D8" s="73"/>
      <c r="E8" s="73"/>
      <c r="F8" s="73"/>
      <c r="G8" s="73"/>
      <c r="H8" s="73"/>
      <c r="I8" s="73"/>
    </row>
    <row r="9" spans="1:14" x14ac:dyDescent="0.2">
      <c r="A9" s="38" t="s">
        <v>129</v>
      </c>
      <c r="B9" s="71">
        <f>(Historicals!N4-Historicals!L138)/Historicals!L138</f>
        <v>0.10750853242320819</v>
      </c>
      <c r="C9" s="73">
        <f>(Historicals!N5-Historicals!N4)/Historicals!N4</f>
        <v>2.0030816640986132E-2</v>
      </c>
      <c r="D9" s="73">
        <f>(Historicals!N6-Historicals!N5)/Historicals!N5</f>
        <v>8.1570996978851965E-2</v>
      </c>
      <c r="E9" s="73">
        <f>(Historicals!N7-Historicals!N6)/Historicals!N6</f>
        <v>8.1005586592178769E-2</v>
      </c>
      <c r="F9" s="73">
        <f>(Historicals!N8-Historicals!N7)/Historicals!N7</f>
        <v>-6.9767441860465115E-2</v>
      </c>
      <c r="G9" s="73">
        <f>(Table2[[#This Row],[D&amp;A]]-Historicals!N8)/Historicals!N8</f>
        <v>0.5541666666666667</v>
      </c>
      <c r="H9" s="73">
        <f>(Historicals!N10-Table2[[#This Row],[D&amp;A]])/Table2[[#This Row],[D&amp;A]]</f>
        <v>-0.28775692582663093</v>
      </c>
      <c r="I9" s="73">
        <f>(Historicals!N11-Historicals!N10)/Historicals!N10</f>
        <v>5.3952321204516936E-2</v>
      </c>
      <c r="J9" s="73">
        <f>I9</f>
        <v>5.3952321204516936E-2</v>
      </c>
      <c r="K9" s="73">
        <f t="shared" ref="K9:N9" si="5">J9</f>
        <v>5.3952321204516936E-2</v>
      </c>
      <c r="L9" s="73">
        <f t="shared" si="5"/>
        <v>5.3952321204516936E-2</v>
      </c>
      <c r="M9" s="73">
        <f t="shared" si="5"/>
        <v>5.3952321204516936E-2</v>
      </c>
      <c r="N9" s="73">
        <f t="shared" si="5"/>
        <v>5.3952321204516936E-2</v>
      </c>
    </row>
    <row r="10" spans="1:14" x14ac:dyDescent="0.2">
      <c r="A10" s="38" t="s">
        <v>133</v>
      </c>
      <c r="B10" s="73">
        <f>Historicals!N4/Historicals!B2</f>
        <v>2.1208457239959479E-2</v>
      </c>
      <c r="C10" s="73">
        <f>Historicals!N5/Historicals!C2</f>
        <v>2.0447244872745244E-2</v>
      </c>
      <c r="D10" s="73">
        <f>Historicals!N6/Historicals!D2</f>
        <v>2.0844250363901019E-2</v>
      </c>
      <c r="E10" s="73">
        <f>Historicals!N7/Historicals!E2</f>
        <v>2.1265488913921476E-2</v>
      </c>
      <c r="F10" s="73">
        <f>Historicals!N8/Historicals!F2</f>
        <v>1.8406319503029372E-2</v>
      </c>
      <c r="G10" s="73">
        <f>Historicals!N9/Historicals!G2</f>
        <v>2.991738630591129E-2</v>
      </c>
      <c r="H10" s="73">
        <f>Table2[[#This Row],[D&amp;A]]/Historicals!H2</f>
        <v>1.7894831379945214E-2</v>
      </c>
      <c r="I10" s="73">
        <f>Historicals!N11/Historicals!I2</f>
        <v>1.7983301220295438E-2</v>
      </c>
      <c r="J10" s="73">
        <f>I10</f>
        <v>1.7983301220295438E-2</v>
      </c>
      <c r="K10" s="73">
        <f t="shared" ref="K10:N10" si="6">J10</f>
        <v>1.7983301220295438E-2</v>
      </c>
      <c r="L10" s="73">
        <f t="shared" si="6"/>
        <v>1.7983301220295438E-2</v>
      </c>
      <c r="M10" s="73">
        <f t="shared" si="6"/>
        <v>1.7983301220295438E-2</v>
      </c>
      <c r="N10" s="73">
        <f t="shared" si="6"/>
        <v>1.7983301220295438E-2</v>
      </c>
    </row>
    <row r="11" spans="1:14" x14ac:dyDescent="0.2">
      <c r="A11" s="37" t="s">
        <v>134</v>
      </c>
      <c r="B11" s="73"/>
      <c r="C11" s="73"/>
      <c r="D11" s="73"/>
      <c r="E11" s="73"/>
      <c r="F11" s="73"/>
      <c r="G11" s="73"/>
      <c r="H11" s="73"/>
      <c r="I11" s="73"/>
    </row>
    <row r="12" spans="1:14" x14ac:dyDescent="0.2">
      <c r="A12" s="38" t="s">
        <v>129</v>
      </c>
      <c r="B12" s="73">
        <f>(Historicals!L4-Historicals!L134)/Historicals!L134</f>
        <v>0.13451086956521738</v>
      </c>
      <c r="C12" s="73">
        <f>(Historicals!L5-Historicals!L4)/Historicals!L4</f>
        <v>7.8323353293413167E-2</v>
      </c>
      <c r="D12" s="73">
        <f>(Historicals!L6-Historicals!L5)/Historicals!L5</f>
        <v>5.4864504664593514E-2</v>
      </c>
      <c r="E12" s="73">
        <f>(Historicals!L7-Historicals!L6)/Historicals!L6</f>
        <v>-6.4013476521372917E-2</v>
      </c>
      <c r="F12" s="73">
        <f>(Historicals!L8-Historicals!L7)/Historicals!L7</f>
        <v>7.3565804274465699E-2</v>
      </c>
      <c r="G12" s="73">
        <f>(Historicals!L9-Historicals!L8)/Historicals!L8</f>
        <v>-0.34723386420787927</v>
      </c>
      <c r="H12" s="73">
        <f>(Historicals!L10-Historicals!L9)/Historicals!L9</f>
        <v>1.2269662921348314</v>
      </c>
      <c r="I12" s="73">
        <f>(Historicals!L11-Historicals!L10)/Historicals!L10</f>
        <v>-3.7768487818941904E-2</v>
      </c>
      <c r="J12" s="73">
        <f>I12</f>
        <v>-3.7768487818941904E-2</v>
      </c>
      <c r="K12" s="73">
        <f t="shared" ref="K12:N12" si="7">J12</f>
        <v>-3.7768487818941904E-2</v>
      </c>
      <c r="L12" s="73">
        <f t="shared" si="7"/>
        <v>-3.7768487818941904E-2</v>
      </c>
      <c r="M12" s="73">
        <f t="shared" si="7"/>
        <v>-3.7768487818941904E-2</v>
      </c>
      <c r="N12" s="73">
        <f t="shared" si="7"/>
        <v>-3.7768487818941904E-2</v>
      </c>
    </row>
    <row r="13" spans="1:14" x14ac:dyDescent="0.2">
      <c r="A13" s="38" t="s">
        <v>131</v>
      </c>
      <c r="B13" s="73">
        <f>Historicals!L4/Historicals!B2</f>
        <v>0.13643344988725858</v>
      </c>
      <c r="C13" s="73">
        <f>Historicals!M4/Historicals!C2</f>
        <v>0.14899925871015568</v>
      </c>
      <c r="D13" s="73">
        <f>Historicals!L6/Historicals!D2</f>
        <v>0.13825327510917029</v>
      </c>
      <c r="E13" s="73">
        <f>Historicals!L7/Historicals!E2</f>
        <v>0.12212544989971701</v>
      </c>
      <c r="F13" s="73">
        <f>Historicals!L8/Historicals!F2</f>
        <v>0.12199299537285579</v>
      </c>
      <c r="G13" s="73">
        <f>Historicals!L9/Historicals!G2</f>
        <v>8.3282089671951443E-2</v>
      </c>
      <c r="H13" s="73">
        <f>Historicals!L10/Historicals!H2</f>
        <v>0.15575463649018814</v>
      </c>
      <c r="I13" s="73">
        <f>Historicals!L11/Historicals!I2</f>
        <v>0.14290301862556198</v>
      </c>
      <c r="J13" s="73">
        <f>I13</f>
        <v>0.14290301862556198</v>
      </c>
      <c r="K13" s="73">
        <f t="shared" ref="K13:N13" si="8">J13</f>
        <v>0.14290301862556198</v>
      </c>
      <c r="L13" s="73">
        <f t="shared" si="8"/>
        <v>0.14290301862556198</v>
      </c>
      <c r="M13" s="73">
        <f t="shared" si="8"/>
        <v>0.14290301862556198</v>
      </c>
      <c r="N13" s="73">
        <f t="shared" si="8"/>
        <v>0.14290301862556198</v>
      </c>
    </row>
    <row r="14" spans="1:14" x14ac:dyDescent="0.2">
      <c r="A14" s="37" t="s">
        <v>135</v>
      </c>
      <c r="B14" s="73"/>
      <c r="C14" s="73"/>
      <c r="D14" s="73"/>
      <c r="E14" s="73"/>
      <c r="F14" s="73"/>
      <c r="G14" s="73"/>
      <c r="H14" s="73"/>
      <c r="I14" s="73"/>
    </row>
    <row r="15" spans="1:14" x14ac:dyDescent="0.2">
      <c r="A15" s="38" t="s">
        <v>129</v>
      </c>
      <c r="B15" s="73">
        <f>(Historicals!B31-Historicals!L140)/Historicals!L140</f>
        <v>6.2455892731122092E-2</v>
      </c>
      <c r="C15" s="73">
        <f>(Historicals!C31-Historicals!B31)/Historicals!B31</f>
        <v>0.16904682829624709</v>
      </c>
      <c r="D15" s="73">
        <f>(Historicals!D31-Historicals!C31)/Historicals!C31</f>
        <v>0.13323863636363636</v>
      </c>
      <c r="E15" s="73">
        <f>(Historicals!E31-Historicals!D31)/Historicals!D31</f>
        <v>0.11657056906492855</v>
      </c>
      <c r="F15" s="73">
        <f>(Historicals!F31-Historicals!E31)/Historicals!E31</f>
        <v>6.5110013471037273E-2</v>
      </c>
      <c r="G15" s="73">
        <f>(Historicals!G31-Historicals!F31)/Historicals!F31</f>
        <v>2.5716694772344013E-2</v>
      </c>
      <c r="H15" s="73">
        <f>(Historicals!H31-Historicals!G31)/Historicals!G31</f>
        <v>7.8092889436909164E-3</v>
      </c>
      <c r="I15" s="73">
        <f>(Historicals!I31-Historicals!H31)/Historicals!H31</f>
        <v>-2.3042414355628059E-2</v>
      </c>
      <c r="J15" s="73">
        <f>I15</f>
        <v>-2.3042414355628059E-2</v>
      </c>
      <c r="K15" s="73">
        <f t="shared" ref="K15:N15" si="9">J15</f>
        <v>-2.3042414355628059E-2</v>
      </c>
      <c r="L15" s="73">
        <f t="shared" si="9"/>
        <v>-2.3042414355628059E-2</v>
      </c>
      <c r="M15" s="73">
        <f t="shared" si="9"/>
        <v>-2.3042414355628059E-2</v>
      </c>
      <c r="N15" s="73">
        <f t="shared" si="9"/>
        <v>-2.3042414355628059E-2</v>
      </c>
    </row>
    <row r="16" spans="1:14" x14ac:dyDescent="0.2">
      <c r="A16" s="38" t="s">
        <v>133</v>
      </c>
      <c r="B16" s="71">
        <f>Historicals!B31/Historicals!B2</f>
        <v>9.8395477271984569E-2</v>
      </c>
      <c r="C16" s="71">
        <f>Historicals!C31/Historicals!C2</f>
        <v>0.10872251050160613</v>
      </c>
      <c r="D16" s="71">
        <f>Historicals!D31/Historicals!D2</f>
        <v>0.11612809315866085</v>
      </c>
      <c r="E16" s="71">
        <f>Historicals!E31/Historicals!E2</f>
        <v>0.12237272302662307</v>
      </c>
      <c r="F16" s="71">
        <f>Historicals!F31/Historicals!F2</f>
        <v>0.1212771940588491</v>
      </c>
      <c r="G16" s="71">
        <f>Historicals!G31/Historicals!G2</f>
        <v>0.13009651632222013</v>
      </c>
      <c r="H16" s="71">
        <f>Historicals!H31/Historicals!H2</f>
        <v>0.11010822219228523</v>
      </c>
      <c r="I16" s="71">
        <f>Historicals!I31/Historicals!I2</f>
        <v>0.10256904303147078</v>
      </c>
      <c r="J16" s="73">
        <f>I16</f>
        <v>0.10256904303147078</v>
      </c>
      <c r="K16" s="73">
        <f t="shared" ref="K16:N16" si="10">J16</f>
        <v>0.10256904303147078</v>
      </c>
      <c r="L16" s="73">
        <f t="shared" si="10"/>
        <v>0.10256904303147078</v>
      </c>
      <c r="M16" s="73">
        <f t="shared" si="10"/>
        <v>0.10256904303147078</v>
      </c>
      <c r="N16" s="73">
        <f t="shared" si="10"/>
        <v>0.10256904303147078</v>
      </c>
    </row>
    <row r="17" spans="1:14" x14ac:dyDescent="0.2">
      <c r="A17" s="39" t="e">
        <f>+#REF!</f>
        <v>#REF!</v>
      </c>
      <c r="B17" s="39"/>
      <c r="C17" s="39"/>
      <c r="D17" s="39"/>
      <c r="E17" s="39"/>
      <c r="F17" s="39"/>
      <c r="G17" s="39"/>
      <c r="H17" s="39"/>
      <c r="I17" s="39"/>
      <c r="J17" s="35"/>
      <c r="K17" s="35"/>
      <c r="L17" s="35"/>
      <c r="M17" s="35"/>
      <c r="N17" s="35"/>
    </row>
    <row r="18" spans="1:14" x14ac:dyDescent="0.2">
      <c r="A18" s="7" t="s">
        <v>136</v>
      </c>
      <c r="B18" s="7" t="e">
        <f>+#REF!</f>
        <v>#REF!</v>
      </c>
      <c r="C18" s="7" t="e">
        <f>+#REF!</f>
        <v>#REF!</v>
      </c>
      <c r="D18" s="7" t="e">
        <f>+#REF!</f>
        <v>#REF!</v>
      </c>
      <c r="E18" s="7" t="e">
        <f>+#REF!</f>
        <v>#REF!</v>
      </c>
      <c r="F18" s="7" t="e">
        <f>+#REF!</f>
        <v>#REF!</v>
      </c>
      <c r="G18" s="7" t="e">
        <f>+#REF!</f>
        <v>#REF!</v>
      </c>
      <c r="H18" s="7" t="e">
        <f>+#REF!</f>
        <v>#REF!</v>
      </c>
      <c r="I18" s="7" t="e">
        <f>+#REF!</f>
        <v>#REF!</v>
      </c>
    </row>
    <row r="19" spans="1:14" x14ac:dyDescent="0.2">
      <c r="A19" s="40" t="s">
        <v>129</v>
      </c>
      <c r="B19" s="43" t="str">
        <f>+IFERROR(B18/A18-1,"nm")</f>
        <v>nm</v>
      </c>
      <c r="C19" s="43" t="str">
        <f t="shared" ref="B19:H19" si="11">+IFERROR(C18/B18-1,"nm")</f>
        <v>nm</v>
      </c>
      <c r="D19" s="43" t="str">
        <f t="shared" si="11"/>
        <v>nm</v>
      </c>
      <c r="E19" s="43" t="str">
        <f t="shared" si="11"/>
        <v>nm</v>
      </c>
      <c r="F19" s="43" t="str">
        <f t="shared" si="11"/>
        <v>nm</v>
      </c>
      <c r="G19" s="43" t="str">
        <f t="shared" si="11"/>
        <v>nm</v>
      </c>
      <c r="H19" s="43" t="str">
        <f t="shared" si="11"/>
        <v>nm</v>
      </c>
      <c r="I19" s="43" t="str">
        <f>+IFERROR(I18/H18-1,"nm")</f>
        <v>nm</v>
      </c>
    </row>
    <row r="20" spans="1:14" x14ac:dyDescent="0.2">
      <c r="A20" s="41" t="s">
        <v>114</v>
      </c>
      <c r="B20" s="3" t="e">
        <f>+#REF!</f>
        <v>#REF!</v>
      </c>
      <c r="C20" s="3" t="e">
        <f>+#REF!</f>
        <v>#REF!</v>
      </c>
      <c r="D20" s="3" t="e">
        <f>+#REF!</f>
        <v>#REF!</v>
      </c>
      <c r="E20" s="3" t="e">
        <f>+#REF!</f>
        <v>#REF!</v>
      </c>
      <c r="F20" s="3" t="e">
        <f>+#REF!</f>
        <v>#REF!</v>
      </c>
      <c r="G20" s="3" t="e">
        <f>+#REF!</f>
        <v>#REF!</v>
      </c>
      <c r="H20" s="3" t="e">
        <f>+#REF!</f>
        <v>#REF!</v>
      </c>
      <c r="I20" s="3" t="e">
        <f>+#REF!</f>
        <v>#REF!</v>
      </c>
    </row>
    <row r="21" spans="1:14" x14ac:dyDescent="0.2">
      <c r="A21" s="40" t="s">
        <v>129</v>
      </c>
      <c r="B21" s="43" t="str">
        <f t="shared" ref="B21" si="12">+IFERROR(B20/A20-1,"nm")</f>
        <v>nm</v>
      </c>
      <c r="C21" s="43" t="str">
        <f t="shared" ref="C21" si="13">+IFERROR(C20/B20-1,"nm")</f>
        <v>nm</v>
      </c>
      <c r="D21" s="43" t="str">
        <f t="shared" ref="D21" si="14">+IFERROR(D20/C20-1,"nm")</f>
        <v>nm</v>
      </c>
      <c r="E21" s="43" t="str">
        <f t="shared" ref="E21" si="15">+IFERROR(E20/D20-1,"nm")</f>
        <v>nm</v>
      </c>
      <c r="F21" s="43" t="str">
        <f t="shared" ref="F21" si="16">+IFERROR(F20/E20-1,"nm")</f>
        <v>nm</v>
      </c>
      <c r="G21" s="43" t="str">
        <f t="shared" ref="G21" si="17">+IFERROR(G20/F20-1,"nm")</f>
        <v>nm</v>
      </c>
      <c r="H21" s="43" t="str">
        <f t="shared" ref="H21" si="18">+IFERROR(H20/G20-1,"nm")</f>
        <v>nm</v>
      </c>
      <c r="I21" s="43" t="str">
        <f>+IFERROR(I20/H20-1,"nm")</f>
        <v>nm</v>
      </c>
    </row>
    <row r="22" spans="1:14" x14ac:dyDescent="0.2">
      <c r="A22" s="40" t="s">
        <v>137</v>
      </c>
      <c r="B22" s="43" t="e">
        <f>+#REF!</f>
        <v>#REF!</v>
      </c>
      <c r="C22" s="43" t="e">
        <f>+#REF!</f>
        <v>#REF!</v>
      </c>
      <c r="D22" s="43" t="e">
        <f>+#REF!</f>
        <v>#REF!</v>
      </c>
      <c r="E22" s="43" t="e">
        <f>+#REF!</f>
        <v>#REF!</v>
      </c>
      <c r="F22" s="43" t="e">
        <f>+#REF!</f>
        <v>#REF!</v>
      </c>
      <c r="G22" s="43" t="e">
        <f>+#REF!</f>
        <v>#REF!</v>
      </c>
      <c r="H22" s="43" t="e">
        <f>+#REF!</f>
        <v>#REF!</v>
      </c>
      <c r="I22" s="43" t="e">
        <f>+#REF!</f>
        <v>#REF!</v>
      </c>
    </row>
    <row r="23" spans="1:14" x14ac:dyDescent="0.2">
      <c r="A23" s="40" t="s">
        <v>138</v>
      </c>
      <c r="B23" s="43" t="str">
        <f t="shared" ref="B23:H23" si="19">+IFERROR(B21-B22,"nm")</f>
        <v>nm</v>
      </c>
      <c r="C23" s="43" t="str">
        <f t="shared" si="19"/>
        <v>nm</v>
      </c>
      <c r="D23" s="43" t="str">
        <f t="shared" si="19"/>
        <v>nm</v>
      </c>
      <c r="E23" s="43" t="str">
        <f t="shared" si="19"/>
        <v>nm</v>
      </c>
      <c r="F23" s="43" t="str">
        <f t="shared" si="19"/>
        <v>nm</v>
      </c>
      <c r="G23" s="43" t="str">
        <f t="shared" si="19"/>
        <v>nm</v>
      </c>
      <c r="H23" s="43" t="str">
        <f t="shared" si="19"/>
        <v>nm</v>
      </c>
      <c r="I23" s="43" t="str">
        <f>+IFERROR(I21-I22,"nm")</f>
        <v>nm</v>
      </c>
    </row>
    <row r="24" spans="1:14" x14ac:dyDescent="0.2">
      <c r="A24" s="41" t="s">
        <v>115</v>
      </c>
      <c r="B24" s="3" t="e">
        <f>+#REF!</f>
        <v>#REF!</v>
      </c>
      <c r="C24" s="3" t="e">
        <f>+#REF!</f>
        <v>#REF!</v>
      </c>
      <c r="D24" s="3" t="e">
        <f>+#REF!</f>
        <v>#REF!</v>
      </c>
      <c r="E24" s="3" t="e">
        <f>+#REF!</f>
        <v>#REF!</v>
      </c>
      <c r="F24" s="3" t="e">
        <f>+#REF!</f>
        <v>#REF!</v>
      </c>
      <c r="G24" s="3" t="e">
        <f>+#REF!</f>
        <v>#REF!</v>
      </c>
      <c r="H24" s="3" t="e">
        <f>+#REF!</f>
        <v>#REF!</v>
      </c>
      <c r="I24" s="3" t="e">
        <f>+#REF!</f>
        <v>#REF!</v>
      </c>
    </row>
    <row r="25" spans="1:14" x14ac:dyDescent="0.2">
      <c r="A25" s="40" t="s">
        <v>129</v>
      </c>
      <c r="B25" s="43" t="str">
        <f t="shared" ref="B25" si="20">+IFERROR(B24/A24-1,"nm")</f>
        <v>nm</v>
      </c>
      <c r="C25" s="43" t="str">
        <f t="shared" ref="C25" si="21">+IFERROR(C24/B24-1,"nm")</f>
        <v>nm</v>
      </c>
      <c r="D25" s="43" t="str">
        <f t="shared" ref="D25" si="22">+IFERROR(D24/C24-1,"nm")</f>
        <v>nm</v>
      </c>
      <c r="E25" s="43" t="str">
        <f t="shared" ref="E25" si="23">+IFERROR(E24/D24-1,"nm")</f>
        <v>nm</v>
      </c>
      <c r="F25" s="43" t="str">
        <f t="shared" ref="F25" si="24">+IFERROR(F24/E24-1,"nm")</f>
        <v>nm</v>
      </c>
      <c r="G25" s="43" t="str">
        <f t="shared" ref="G25" si="25">+IFERROR(G24/F24-1,"nm")</f>
        <v>nm</v>
      </c>
      <c r="H25" s="43" t="str">
        <f t="shared" ref="H25" si="26">+IFERROR(H24/G24-1,"nm")</f>
        <v>nm</v>
      </c>
      <c r="I25" s="43" t="str">
        <f>+IFERROR(I24/H24-1,"nm")</f>
        <v>nm</v>
      </c>
    </row>
    <row r="26" spans="1:14" x14ac:dyDescent="0.2">
      <c r="A26" s="40" t="s">
        <v>137</v>
      </c>
      <c r="B26" s="43" t="e">
        <f>+#REF!</f>
        <v>#REF!</v>
      </c>
      <c r="C26" s="43" t="e">
        <f>+#REF!</f>
        <v>#REF!</v>
      </c>
      <c r="D26" s="43" t="e">
        <f>+#REF!</f>
        <v>#REF!</v>
      </c>
      <c r="E26" s="43" t="e">
        <f>+#REF!</f>
        <v>#REF!</v>
      </c>
      <c r="F26" s="43" t="e">
        <f>+#REF!</f>
        <v>#REF!</v>
      </c>
      <c r="G26" s="43" t="e">
        <f>+#REF!</f>
        <v>#REF!</v>
      </c>
      <c r="H26" s="43" t="e">
        <f>+#REF!</f>
        <v>#REF!</v>
      </c>
      <c r="I26" s="43" t="e">
        <f>+#REF!</f>
        <v>#REF!</v>
      </c>
    </row>
    <row r="27" spans="1:14" x14ac:dyDescent="0.2">
      <c r="A27" s="40" t="s">
        <v>138</v>
      </c>
      <c r="B27" s="43" t="str">
        <f t="shared" ref="B27" si="27">+IFERROR(B25-B26,"nm")</f>
        <v>nm</v>
      </c>
      <c r="C27" s="43" t="str">
        <f t="shared" ref="C27" si="28">+IFERROR(C25-C26,"nm")</f>
        <v>nm</v>
      </c>
      <c r="D27" s="43" t="str">
        <f t="shared" ref="D27" si="29">+IFERROR(D25-D26,"nm")</f>
        <v>nm</v>
      </c>
      <c r="E27" s="43" t="str">
        <f t="shared" ref="E27" si="30">+IFERROR(E25-E26,"nm")</f>
        <v>nm</v>
      </c>
      <c r="F27" s="43" t="str">
        <f t="shared" ref="F27" si="31">+IFERROR(F25-F26,"nm")</f>
        <v>nm</v>
      </c>
      <c r="G27" s="43" t="str">
        <f t="shared" ref="G27" si="32">+IFERROR(G25-G26,"nm")</f>
        <v>nm</v>
      </c>
      <c r="H27" s="43" t="str">
        <f t="shared" ref="H27" si="33">+IFERROR(H25-H26,"nm")</f>
        <v>nm</v>
      </c>
      <c r="I27" s="43" t="str">
        <f>+IFERROR(I25-I26,"nm")</f>
        <v>nm</v>
      </c>
    </row>
    <row r="28" spans="1:14" x14ac:dyDescent="0.2">
      <c r="A28" s="41" t="s">
        <v>116</v>
      </c>
      <c r="B28" s="3" t="e">
        <f>+#REF!</f>
        <v>#REF!</v>
      </c>
      <c r="C28" s="3" t="e">
        <f>+#REF!</f>
        <v>#REF!</v>
      </c>
      <c r="D28" s="3" t="e">
        <f>+#REF!</f>
        <v>#REF!</v>
      </c>
      <c r="E28" s="3" t="e">
        <f>+#REF!</f>
        <v>#REF!</v>
      </c>
      <c r="F28" s="3" t="e">
        <f>+#REF!</f>
        <v>#REF!</v>
      </c>
      <c r="G28" s="3" t="e">
        <f>+#REF!</f>
        <v>#REF!</v>
      </c>
      <c r="H28" s="3" t="e">
        <f>+#REF!</f>
        <v>#REF!</v>
      </c>
      <c r="I28" s="3" t="e">
        <f>+#REF!</f>
        <v>#REF!</v>
      </c>
    </row>
    <row r="29" spans="1:14" x14ac:dyDescent="0.2">
      <c r="A29" s="40" t="s">
        <v>129</v>
      </c>
      <c r="B29" s="43" t="str">
        <f t="shared" ref="B29" si="34">+IFERROR(B28/A28-1,"nm")</f>
        <v>nm</v>
      </c>
      <c r="C29" s="43" t="str">
        <f t="shared" ref="C29" si="35">+IFERROR(C28/B28-1,"nm")</f>
        <v>nm</v>
      </c>
      <c r="D29" s="43" t="str">
        <f t="shared" ref="D29" si="36">+IFERROR(D28/C28-1,"nm")</f>
        <v>nm</v>
      </c>
      <c r="E29" s="43" t="str">
        <f t="shared" ref="E29" si="37">+IFERROR(E28/D28-1,"nm")</f>
        <v>nm</v>
      </c>
      <c r="F29" s="43" t="str">
        <f t="shared" ref="F29" si="38">+IFERROR(F28/E28-1,"nm")</f>
        <v>nm</v>
      </c>
      <c r="G29" s="43" t="str">
        <f t="shared" ref="G29" si="39">+IFERROR(G28/F28-1,"nm")</f>
        <v>nm</v>
      </c>
      <c r="H29" s="43" t="str">
        <f t="shared" ref="H29" si="40">+IFERROR(H28/G28-1,"nm")</f>
        <v>nm</v>
      </c>
      <c r="I29" s="43" t="str">
        <f>+IFERROR(I28/H28-1,"nm")</f>
        <v>nm</v>
      </c>
    </row>
    <row r="30" spans="1:14" x14ac:dyDescent="0.2">
      <c r="A30" s="40" t="s">
        <v>137</v>
      </c>
      <c r="B30" s="43" t="e">
        <f>+#REF!</f>
        <v>#REF!</v>
      </c>
      <c r="C30" s="43" t="e">
        <f>+#REF!</f>
        <v>#REF!</v>
      </c>
      <c r="D30" s="43" t="e">
        <f>+#REF!</f>
        <v>#REF!</v>
      </c>
      <c r="E30" s="43" t="e">
        <f>+#REF!</f>
        <v>#REF!</v>
      </c>
      <c r="F30" s="43" t="e">
        <f>+#REF!</f>
        <v>#REF!</v>
      </c>
      <c r="G30" s="43" t="e">
        <f>+#REF!</f>
        <v>#REF!</v>
      </c>
      <c r="H30" s="43" t="e">
        <f>+#REF!</f>
        <v>#REF!</v>
      </c>
      <c r="I30" s="43" t="e">
        <f>+#REF!</f>
        <v>#REF!</v>
      </c>
    </row>
    <row r="31" spans="1:14" x14ac:dyDescent="0.2">
      <c r="A31" s="40" t="s">
        <v>138</v>
      </c>
      <c r="B31" s="43" t="str">
        <f>+IFERROR(B29-B30,"nm")</f>
        <v>nm</v>
      </c>
      <c r="C31" s="43" t="str">
        <f t="shared" ref="C31" si="41">+IFERROR(C29-C30,"nm")</f>
        <v>nm</v>
      </c>
      <c r="D31" s="43" t="str">
        <f t="shared" ref="D31" si="42">+IFERROR(D29-D30,"nm")</f>
        <v>nm</v>
      </c>
      <c r="E31" s="43" t="str">
        <f t="shared" ref="E31" si="43">+IFERROR(E29-E30,"nm")</f>
        <v>nm</v>
      </c>
      <c r="F31" s="43" t="str">
        <f t="shared" ref="F31" si="44">+IFERROR(F29-F30,"nm")</f>
        <v>nm</v>
      </c>
      <c r="G31" s="43" t="str">
        <f t="shared" ref="G31" si="45">+IFERROR(G29-G30,"nm")</f>
        <v>nm</v>
      </c>
      <c r="H31" s="43" t="str">
        <f t="shared" ref="H31" si="46">+IFERROR(H29-H30,"nm")</f>
        <v>nm</v>
      </c>
      <c r="I31" s="43" t="str">
        <f>+IFERROR(I29-I30,"nm")</f>
        <v>nm</v>
      </c>
    </row>
    <row r="32" spans="1:14" x14ac:dyDescent="0.2">
      <c r="A32" s="7" t="s">
        <v>130</v>
      </c>
      <c r="B32" s="44" t="e">
        <f t="shared" ref="B32:H32" si="47">+B38+B35</f>
        <v>#REF!</v>
      </c>
      <c r="C32" s="44" t="e">
        <f t="shared" si="47"/>
        <v>#REF!</v>
      </c>
      <c r="D32" s="44" t="e">
        <f t="shared" si="47"/>
        <v>#REF!</v>
      </c>
      <c r="E32" s="44" t="e">
        <f t="shared" si="47"/>
        <v>#REF!</v>
      </c>
      <c r="F32" s="44" t="e">
        <f t="shared" si="47"/>
        <v>#REF!</v>
      </c>
      <c r="G32" s="44" t="e">
        <f t="shared" si="47"/>
        <v>#REF!</v>
      </c>
      <c r="H32" s="44" t="e">
        <f t="shared" si="47"/>
        <v>#REF!</v>
      </c>
      <c r="I32" s="44" t="e">
        <f>+I38+I35</f>
        <v>#REF!</v>
      </c>
    </row>
    <row r="33" spans="1:14" x14ac:dyDescent="0.2">
      <c r="A33" s="42" t="s">
        <v>129</v>
      </c>
      <c r="B33" s="43" t="str">
        <f t="shared" ref="B33" si="48">+IFERROR(B32/A32-1,"nm")</f>
        <v>nm</v>
      </c>
      <c r="C33" s="43" t="str">
        <f t="shared" ref="C33" si="49">+IFERROR(C32/B32-1,"nm")</f>
        <v>nm</v>
      </c>
      <c r="D33" s="43" t="str">
        <f t="shared" ref="D33" si="50">+IFERROR(D32/C32-1,"nm")</f>
        <v>nm</v>
      </c>
      <c r="E33" s="43" t="str">
        <f t="shared" ref="E33" si="51">+IFERROR(E32/D32-1,"nm")</f>
        <v>nm</v>
      </c>
      <c r="F33" s="43" t="str">
        <f t="shared" ref="F33" si="52">+IFERROR(F32/E32-1,"nm")</f>
        <v>nm</v>
      </c>
      <c r="G33" s="43" t="str">
        <f t="shared" ref="G33" si="53">+IFERROR(G32/F32-1,"nm")</f>
        <v>nm</v>
      </c>
      <c r="H33" s="43" t="str">
        <f t="shared" ref="H33" si="54">+IFERROR(H32/G32-1,"nm")</f>
        <v>nm</v>
      </c>
      <c r="I33" s="43" t="str">
        <f>+IFERROR(I32/H32-1,"nm")</f>
        <v>nm</v>
      </c>
    </row>
    <row r="34" spans="1:14" x14ac:dyDescent="0.2">
      <c r="A34" s="42" t="s">
        <v>131</v>
      </c>
      <c r="B34" s="43" t="str">
        <f t="shared" ref="B34:H34" si="55">+IFERROR(B32/B$18,"nm")</f>
        <v>nm</v>
      </c>
      <c r="C34" s="43" t="str">
        <f t="shared" si="55"/>
        <v>nm</v>
      </c>
      <c r="D34" s="43" t="str">
        <f t="shared" si="55"/>
        <v>nm</v>
      </c>
      <c r="E34" s="43" t="str">
        <f t="shared" si="55"/>
        <v>nm</v>
      </c>
      <c r="F34" s="43" t="str">
        <f t="shared" si="55"/>
        <v>nm</v>
      </c>
      <c r="G34" s="43" t="str">
        <f t="shared" si="55"/>
        <v>nm</v>
      </c>
      <c r="H34" s="43" t="str">
        <f t="shared" si="55"/>
        <v>nm</v>
      </c>
      <c r="I34" s="43" t="str">
        <f>+IFERROR(I32/I$18,"nm")</f>
        <v>nm</v>
      </c>
    </row>
    <row r="35" spans="1:14" x14ac:dyDescent="0.2">
      <c r="A35" s="7" t="s">
        <v>132</v>
      </c>
      <c r="B35" s="7" t="e">
        <f>+#REF!</f>
        <v>#REF!</v>
      </c>
      <c r="C35" s="7" t="e">
        <f>+#REF!</f>
        <v>#REF!</v>
      </c>
      <c r="D35" s="7" t="e">
        <f>+#REF!</f>
        <v>#REF!</v>
      </c>
      <c r="E35" s="7" t="e">
        <f>+#REF!</f>
        <v>#REF!</v>
      </c>
      <c r="F35" s="7" t="e">
        <f>+#REF!</f>
        <v>#REF!</v>
      </c>
      <c r="G35" s="7" t="e">
        <f>+#REF!</f>
        <v>#REF!</v>
      </c>
      <c r="H35" s="7" t="e">
        <f>+#REF!</f>
        <v>#REF!</v>
      </c>
      <c r="I35" s="7" t="e">
        <f>+#REF!</f>
        <v>#REF!</v>
      </c>
    </row>
    <row r="36" spans="1:14" x14ac:dyDescent="0.2">
      <c r="A36" s="42" t="s">
        <v>129</v>
      </c>
      <c r="B36" s="43" t="str">
        <f t="shared" ref="B36" si="56">+IFERROR(B35/A35-1,"nm")</f>
        <v>nm</v>
      </c>
      <c r="C36" s="43" t="str">
        <f t="shared" ref="C36" si="57">+IFERROR(C35/B35-1,"nm")</f>
        <v>nm</v>
      </c>
      <c r="D36" s="43" t="str">
        <f t="shared" ref="D36" si="58">+IFERROR(D35/C35-1,"nm")</f>
        <v>nm</v>
      </c>
      <c r="E36" s="43" t="str">
        <f t="shared" ref="E36" si="59">+IFERROR(E35/D35-1,"nm")</f>
        <v>nm</v>
      </c>
      <c r="F36" s="43" t="str">
        <f t="shared" ref="F36" si="60">+IFERROR(F35/E35-1,"nm")</f>
        <v>nm</v>
      </c>
      <c r="G36" s="43" t="str">
        <f t="shared" ref="G36" si="61">+IFERROR(G35/F35-1,"nm")</f>
        <v>nm</v>
      </c>
      <c r="H36" s="43" t="str">
        <f t="shared" ref="H36" si="62">+IFERROR(H35/G35-1,"nm")</f>
        <v>nm</v>
      </c>
      <c r="I36" s="43" t="str">
        <f>+IFERROR(I35/H35-1,"nm")</f>
        <v>nm</v>
      </c>
    </row>
    <row r="37" spans="1:14" x14ac:dyDescent="0.2">
      <c r="A37" s="42" t="s">
        <v>133</v>
      </c>
      <c r="B37" s="43" t="str">
        <f t="shared" ref="B37:H37" si="63">+IFERROR(B35/B$18,"nm")</f>
        <v>nm</v>
      </c>
      <c r="C37" s="43" t="str">
        <f t="shared" si="63"/>
        <v>nm</v>
      </c>
      <c r="D37" s="43" t="str">
        <f t="shared" si="63"/>
        <v>nm</v>
      </c>
      <c r="E37" s="43" t="str">
        <f t="shared" si="63"/>
        <v>nm</v>
      </c>
      <c r="F37" s="43" t="str">
        <f t="shared" si="63"/>
        <v>nm</v>
      </c>
      <c r="G37" s="43" t="str">
        <f t="shared" si="63"/>
        <v>nm</v>
      </c>
      <c r="H37" s="43" t="str">
        <f t="shared" si="63"/>
        <v>nm</v>
      </c>
      <c r="I37" s="43" t="str">
        <f>+IFERROR(I35/I$18,"nm")</f>
        <v>nm</v>
      </c>
    </row>
    <row r="38" spans="1:14" x14ac:dyDescent="0.2">
      <c r="A38" s="7" t="s">
        <v>134</v>
      </c>
      <c r="B38" s="7" t="e">
        <f>+#REF!</f>
        <v>#REF!</v>
      </c>
      <c r="C38" s="7" t="e">
        <f>+#REF!</f>
        <v>#REF!</v>
      </c>
      <c r="D38" s="7" t="e">
        <f>+#REF!</f>
        <v>#REF!</v>
      </c>
      <c r="E38" s="7" t="e">
        <f>+#REF!</f>
        <v>#REF!</v>
      </c>
      <c r="F38" s="7" t="e">
        <f>+#REF!</f>
        <v>#REF!</v>
      </c>
      <c r="G38" s="7" t="e">
        <f>+#REF!</f>
        <v>#REF!</v>
      </c>
      <c r="H38" s="7" t="e">
        <f>+#REF!</f>
        <v>#REF!</v>
      </c>
      <c r="I38" s="7" t="e">
        <f>+#REF!</f>
        <v>#REF!</v>
      </c>
    </row>
    <row r="39" spans="1:14" x14ac:dyDescent="0.2">
      <c r="A39" s="42" t="s">
        <v>129</v>
      </c>
      <c r="B39" s="43" t="str">
        <f t="shared" ref="B39" si="64">+IFERROR(B38/A38-1,"nm")</f>
        <v>nm</v>
      </c>
      <c r="C39" s="43" t="str">
        <f t="shared" ref="C39" si="65">+IFERROR(C38/B38-1,"nm")</f>
        <v>nm</v>
      </c>
      <c r="D39" s="43" t="str">
        <f t="shared" ref="D39" si="66">+IFERROR(D38/C38-1,"nm")</f>
        <v>nm</v>
      </c>
      <c r="E39" s="43" t="str">
        <f t="shared" ref="E39" si="67">+IFERROR(E38/D38-1,"nm")</f>
        <v>nm</v>
      </c>
      <c r="F39" s="43" t="str">
        <f t="shared" ref="F39" si="68">+IFERROR(F38/E38-1,"nm")</f>
        <v>nm</v>
      </c>
      <c r="G39" s="43" t="str">
        <f t="shared" ref="G39" si="69">+IFERROR(G38/F38-1,"nm")</f>
        <v>nm</v>
      </c>
      <c r="H39" s="43" t="str">
        <f t="shared" ref="H39" si="70">+IFERROR(H38/G38-1,"nm")</f>
        <v>nm</v>
      </c>
      <c r="I39" s="43" t="str">
        <f>+IFERROR(I38/H38-1,"nm")</f>
        <v>nm</v>
      </c>
    </row>
    <row r="40" spans="1:14" x14ac:dyDescent="0.2">
      <c r="A40" s="42" t="s">
        <v>131</v>
      </c>
      <c r="B40" s="43" t="str">
        <f t="shared" ref="B40:H40" si="71">+IFERROR(B38/B$18,"nm")</f>
        <v>nm</v>
      </c>
      <c r="C40" s="43" t="str">
        <f t="shared" si="71"/>
        <v>nm</v>
      </c>
      <c r="D40" s="43" t="str">
        <f t="shared" si="71"/>
        <v>nm</v>
      </c>
      <c r="E40" s="43" t="str">
        <f t="shared" si="71"/>
        <v>nm</v>
      </c>
      <c r="F40" s="43" t="str">
        <f t="shared" si="71"/>
        <v>nm</v>
      </c>
      <c r="G40" s="43" t="str">
        <f t="shared" si="71"/>
        <v>nm</v>
      </c>
      <c r="H40" s="43" t="str">
        <f t="shared" si="71"/>
        <v>nm</v>
      </c>
      <c r="I40" s="43" t="str">
        <f>+IFERROR(I38/I$18,"nm")</f>
        <v>nm</v>
      </c>
    </row>
    <row r="41" spans="1:14" x14ac:dyDescent="0.2">
      <c r="A41" s="7" t="s">
        <v>135</v>
      </c>
      <c r="B41" s="7" t="e">
        <f>+#REF!</f>
        <v>#REF!</v>
      </c>
      <c r="C41" s="7" t="e">
        <f>+#REF!</f>
        <v>#REF!</v>
      </c>
      <c r="D41" s="7" t="e">
        <f>+#REF!</f>
        <v>#REF!</v>
      </c>
      <c r="E41" s="7" t="e">
        <f>+#REF!</f>
        <v>#REF!</v>
      </c>
      <c r="F41" s="7" t="e">
        <f>+#REF!</f>
        <v>#REF!</v>
      </c>
      <c r="G41" s="7" t="e">
        <f>+#REF!</f>
        <v>#REF!</v>
      </c>
      <c r="H41" s="7" t="e">
        <f>+#REF!</f>
        <v>#REF!</v>
      </c>
      <c r="I41" s="7" t="e">
        <f>+#REF!</f>
        <v>#REF!</v>
      </c>
    </row>
    <row r="42" spans="1:14" x14ac:dyDescent="0.2">
      <c r="A42" s="42" t="s">
        <v>129</v>
      </c>
      <c r="B42" s="43" t="str">
        <f t="shared" ref="B42" si="72">+IFERROR(B41/A41-1,"nm")</f>
        <v>nm</v>
      </c>
      <c r="C42" s="43" t="str">
        <f t="shared" ref="C42" si="73">+IFERROR(C41/B41-1,"nm")</f>
        <v>nm</v>
      </c>
      <c r="D42" s="43" t="str">
        <f t="shared" ref="D42" si="74">+IFERROR(D41/C41-1,"nm")</f>
        <v>nm</v>
      </c>
      <c r="E42" s="43" t="str">
        <f t="shared" ref="E42" si="75">+IFERROR(E41/D41-1,"nm")</f>
        <v>nm</v>
      </c>
      <c r="F42" s="43" t="str">
        <f t="shared" ref="F42" si="76">+IFERROR(F41/E41-1,"nm")</f>
        <v>nm</v>
      </c>
      <c r="G42" s="43" t="str">
        <f t="shared" ref="G42" si="77">+IFERROR(G41/F41-1,"nm")</f>
        <v>nm</v>
      </c>
      <c r="H42" s="43" t="str">
        <f t="shared" ref="H42" si="78">+IFERROR(H41/G41-1,"nm")</f>
        <v>nm</v>
      </c>
      <c r="I42" s="43" t="str">
        <f>+IFERROR(I41/H41-1,"nm")</f>
        <v>nm</v>
      </c>
    </row>
    <row r="43" spans="1:14" x14ac:dyDescent="0.2">
      <c r="A43" s="42" t="s">
        <v>133</v>
      </c>
      <c r="B43" s="43" t="str">
        <f t="shared" ref="B43:H43" si="79">+IFERROR(B41/B$18,"nm")</f>
        <v>nm</v>
      </c>
      <c r="C43" s="43" t="str">
        <f t="shared" si="79"/>
        <v>nm</v>
      </c>
      <c r="D43" s="43" t="str">
        <f t="shared" si="79"/>
        <v>nm</v>
      </c>
      <c r="E43" s="43" t="str">
        <f t="shared" si="79"/>
        <v>nm</v>
      </c>
      <c r="F43" s="43" t="str">
        <f t="shared" si="79"/>
        <v>nm</v>
      </c>
      <c r="G43" s="43" t="str">
        <f t="shared" si="79"/>
        <v>nm</v>
      </c>
      <c r="H43" s="43" t="str">
        <f t="shared" si="79"/>
        <v>nm</v>
      </c>
      <c r="I43" s="43" t="str">
        <f>+IFERROR(I41/I$18,"nm")</f>
        <v>nm</v>
      </c>
    </row>
    <row r="44" spans="1:14" x14ac:dyDescent="0.2">
      <c r="A44" s="39" t="e">
        <f>+#REF!</f>
        <v>#REF!</v>
      </c>
      <c r="B44" s="39"/>
      <c r="C44" s="39"/>
      <c r="D44" s="39"/>
      <c r="E44" s="39"/>
      <c r="F44" s="39"/>
      <c r="G44" s="39"/>
      <c r="H44" s="39"/>
      <c r="I44" s="39"/>
      <c r="J44" s="35"/>
      <c r="K44" s="35"/>
      <c r="L44" s="35"/>
      <c r="M44" s="35"/>
      <c r="N44"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2024-02-13T15:46:23Z</dcterms:modified>
</cp:coreProperties>
</file>