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13_ncr:1_{30C160F5-474B-B54E-A6A7-3C77E0C7A1A1}" xr6:coauthVersionLast="47" xr6:coauthVersionMax="47" xr10:uidLastSave="{00000000-0000-0000-0000-000000000000}"/>
  <bookViews>
    <workbookView xWindow="0" yWindow="460" windowWidth="25600" windowHeight="1448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3" l="1"/>
  <c r="D50" i="3"/>
  <c r="C50" i="3"/>
  <c r="E51" i="3"/>
  <c r="D51" i="3"/>
  <c r="C51" i="3"/>
  <c r="E47" i="3"/>
  <c r="D47" i="3"/>
  <c r="C47" i="3"/>
  <c r="E11" i="3"/>
  <c r="D11" i="3"/>
  <c r="C11" i="3"/>
  <c r="E31" i="3"/>
  <c r="E30" i="3" s="1"/>
  <c r="D31" i="3"/>
  <c r="D30" i="3" s="1"/>
  <c r="C31" i="3"/>
  <c r="C30" i="3" s="1"/>
  <c r="E37" i="3"/>
  <c r="E49" i="3" s="1"/>
  <c r="D37" i="3"/>
  <c r="D49" i="3" s="1"/>
  <c r="C37" i="3"/>
  <c r="C49" i="3" s="1"/>
  <c r="E35" i="3"/>
  <c r="D35" i="3"/>
  <c r="C35" i="3"/>
  <c r="E34" i="3"/>
  <c r="D34" i="3"/>
  <c r="C34" i="3"/>
  <c r="E29" i="3"/>
  <c r="D29" i="3"/>
  <c r="C29" i="3"/>
  <c r="E19" i="3"/>
  <c r="E18" i="3" s="1"/>
  <c r="D19" i="3"/>
  <c r="D18" i="3" s="1"/>
  <c r="C19" i="3"/>
  <c r="C18" i="3" s="1"/>
  <c r="E22" i="3"/>
  <c r="D22" i="3"/>
  <c r="C22" i="3"/>
  <c r="E21" i="3"/>
  <c r="E20" i="3" s="1"/>
  <c r="D21" i="3"/>
  <c r="D20" i="3" s="1"/>
  <c r="C21" i="3"/>
  <c r="C48" i="3" s="1"/>
  <c r="C17" i="3"/>
  <c r="D17" i="3"/>
  <c r="E17" i="3"/>
  <c r="E10" i="3"/>
  <c r="D10" i="3"/>
  <c r="C10" i="3"/>
  <c r="E9" i="3"/>
  <c r="E36" i="3" s="1"/>
  <c r="D9" i="3"/>
  <c r="D36" i="3" s="1"/>
  <c r="C9" i="3"/>
  <c r="E8" i="3"/>
  <c r="D8" i="3"/>
  <c r="C8" i="3"/>
  <c r="E27" i="3"/>
  <c r="D27" i="3"/>
  <c r="C27" i="3"/>
  <c r="E26" i="3"/>
  <c r="D26" i="3"/>
  <c r="C26" i="3"/>
  <c r="E25" i="3"/>
  <c r="D25" i="3"/>
  <c r="C25" i="3"/>
  <c r="E14" i="3"/>
  <c r="E13" i="3" s="1"/>
  <c r="D14" i="3"/>
  <c r="D13" i="3" s="1"/>
  <c r="C14" i="3"/>
  <c r="C13" i="3" s="1"/>
  <c r="E7" i="3"/>
  <c r="D7" i="3"/>
  <c r="C7" i="3"/>
  <c r="E6" i="3"/>
  <c r="D6" i="3"/>
  <c r="C6" i="3"/>
  <c r="E5" i="3"/>
  <c r="D5" i="3"/>
  <c r="C5" i="3"/>
  <c r="D108" i="1"/>
  <c r="C108" i="1"/>
  <c r="B108" i="1"/>
  <c r="D99" i="1"/>
  <c r="C99" i="1"/>
  <c r="B99" i="1"/>
  <c r="D28" i="3" l="1"/>
  <c r="C12" i="3"/>
  <c r="C20" i="3"/>
  <c r="C28" i="3"/>
  <c r="E28" i="3"/>
  <c r="E12" i="3"/>
  <c r="D12" i="3"/>
  <c r="D48" i="3"/>
  <c r="C36" i="3"/>
  <c r="E4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<sst xmlns="http://schemas.openxmlformats.org/spreadsheetml/2006/main" count="174" uniqueCount="151">
  <si>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</si>
  <si>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</si>
  <si>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</si>
  <si>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</si>
  <si>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</si>
  <si>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</si>
  <si>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</si>
  <si>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</si>
  <si>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</si>
  <si>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</si>
  <si>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</si>
  <si>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</si>
  <si>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</si>
  <si>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</si>
  <si>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</si>
  <si>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</si>
  <si>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</si>
  <si>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</si>
  <si>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</si>
  <si>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</si>
  <si>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</si>
  <si>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</si>
  <si>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</si>
  <si>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</si>
  <si>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</si>
  <si>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</si>
  <si>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</si>
  <si>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</si>
  <si>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</si>
  <si>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</si>
  <si>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</si>
  <si>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</si>
  <si>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</si>
  <si>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</si>
  <si>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</si>
  <si>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</si>
  <si>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</si>
  <si>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</si>
  <si>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</si>
  <si>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</si>
  <si>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</si>
  <si>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</si>
  <si>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</si>
  <si>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</si>
  <si>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</si>
  <si>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</si>
  <si>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</si>
  <si>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</si>
  <si>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</si>
  <si>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</si>
  <si>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</si>
  <si>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</si>
  <si>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</si>
  <si>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</si>
  <si>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</si>
  <si>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</si>
  <si>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</si>
  <si>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</si>
  <si>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</si>
  <si>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</si>
  <si>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</si>
  <si>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</si>
  <si>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</si>
  <si>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</si>
  <si>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</si>
  <si>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</si>
  <si>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</si>
  <si>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</si>
  <si>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</si>
  <si>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</si>
  <si>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</si>
  <si>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</si>
  <si>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</si>
  <si>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</si>
  <si>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</si>
  <si>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</si>
  <si>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</si>
  <si>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</si>
  <si>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</si>
  <si>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</si>
  <si>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</si>
  <si>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</si>
  <si>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</si>
  <si>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</si>
  <si>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</si>
  <si>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</si>
  <si>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</si>
  <si>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</si>
  <si>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</si>
  <si>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</si>
  <si>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</si>
  <si>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</si>
  <si>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</si>
  <si>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</si>
  <si>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</si>
  <si>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</si>
  <si>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</si>
  <si>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</si>
  <si>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</si>
  <si>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</si>
  <si>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</si>
  <si>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</si>
  <si>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</si>
  <si>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</si>
  <si>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</si>
  <si>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</si>
  <si>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</si>
  <si>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</si>
  <si>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</si>
  <si>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</si>
  <si>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</si>
  <si>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</si>
  <si>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</si>
  <si>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</si>
  <si>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</si>
  <si>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</si>
  <si>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</si>
  <si>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</si>
  <si>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</si>
  <si>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</si>
  <si>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</si>
  <si>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</si>
  <si>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</si>
  <si>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</si>
  <si>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</si>
  <si>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</si>
  <si>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</si>
  <si>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</si>
  <si>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</si>
  <si>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</si>
  <si>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</si>
  <si>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</si>
  <si>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</si>
  <si>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</si>
  <si>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</si>
  <si>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</si>
  <si>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</si>
  <si>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</si>
  <si>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</si>
  <si>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</si>
  <si>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</si>
  <si>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</si>
  <si>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</si>
  <si>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</si>
  <si>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</si>
  <si>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</si>
  <si>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</si>
  <si>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</si>
  <si>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</si>
  <si>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</si>
  <si>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Market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</si>
</sst>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3" fontId="0" fillId="0" borderId="0" xfId="0" applyNumberForma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baseColWidth="10" defaultColWidth="8.83203125" defaultRowHeight="15" x14ac:dyDescent="0.2"/>
  <cols>
    <col min="1" max="1" width="104.5" customWidth="1"/>
    <col min="2" max="2" width="16.164062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50" workbookViewId="0">
      <selection activeCell="B58" sqref="B58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7" t="s">
        <v>1</v>
      </c>
      <c r="B2" s="27"/>
      <c r="C2" s="27"/>
      <c r="D2" s="27"/>
    </row>
    <row r="3" spans="1:10" x14ac:dyDescent="0.2">
      <c r="B3" s="26" t="s">
        <v>23</v>
      </c>
      <c r="C3" s="26"/>
      <c r="D3" s="26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7" t="s">
        <v>24</v>
      </c>
      <c r="B31" s="27"/>
      <c r="C31" s="27"/>
      <c r="D31" s="27"/>
    </row>
    <row r="32" spans="1:4" x14ac:dyDescent="0.2">
      <c r="B32" s="26" t="s">
        <v>142</v>
      </c>
      <c r="C32" s="26"/>
      <c r="D32" s="26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7" t="s">
        <v>55</v>
      </c>
      <c r="B71" s="27"/>
      <c r="C71" s="27"/>
      <c r="D71" s="27"/>
    </row>
    <row r="72" spans="1:4" x14ac:dyDescent="0.2">
      <c r="B72" s="26" t="s">
        <v>23</v>
      </c>
      <c r="C72" s="26"/>
      <c r="D72" s="26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tabSelected="1" topLeftCell="A27" workbookViewId="0">
      <selection activeCell="C46" sqref="C46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7.83203125" bestFit="1" customWidth="1"/>
    <col min="4" max="4" width="9.83203125" customWidth="1"/>
    <col min="5" max="5" width="16.832031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6" t="s">
        <v>23</v>
      </c>
      <c r="D2" s="26"/>
      <c r="E2" s="26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4">
        <f>SUM('Financial Statements'!B38,'Financial Statements'!B36)/'Financial Statements'!B56</f>
        <v>0.33659778415658975</v>
      </c>
      <c r="D6" s="24">
        <f>SUM('Financial Statements'!C38,'Financial Statements'!C36)/'Financial Statements'!C56</f>
        <v>0.48786668898080188</v>
      </c>
      <c r="E6" s="24">
        <f>SUM('Financial Statements'!D38,'Financial Statements'!D36)/'Financial Statements'!D56</f>
        <v>0.51366327614999241</v>
      </c>
    </row>
    <row r="7" spans="1:10" x14ac:dyDescent="0.2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Statements'!D17/365)</f>
        <v>1356.5543860556534</v>
      </c>
    </row>
    <row r="9" spans="1:10" x14ac:dyDescent="0.2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24">
        <f>'Financial Statements'!B51/'Financial Statements'!B12*365</f>
        <v>104.68527730310539</v>
      </c>
      <c r="D10" s="24">
        <f>'Financial Statements'!C51/'Financial Statements'!C12*365</f>
        <v>93.851071222315596</v>
      </c>
      <c r="E10" s="24">
        <f>'Financial Statements'!D51/'Financial Statements'!D12*365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24">
        <f>'Financial Statements'!B84/'Financial Statements'!B8*365</f>
        <v>-1.687415045342963</v>
      </c>
      <c r="D11" s="24">
        <f>'Financial Statements'!C84/'Financial Statements'!C8*365</f>
        <v>-10.102387259203372</v>
      </c>
      <c r="E11" s="24">
        <f>'Financial Statements'!D84/'Financial Statements'!D8*365</f>
        <v>9.1969655574376628</v>
      </c>
    </row>
    <row r="12" spans="1:10" x14ac:dyDescent="0.2">
      <c r="A12" s="18">
        <f t="shared" si="0"/>
        <v>1.8000000000000007</v>
      </c>
      <c r="B12" s="1" t="s">
        <v>107</v>
      </c>
      <c r="C12" s="24">
        <f>C9+C11-C10</f>
        <v>-98.296994281831189</v>
      </c>
      <c r="D12" s="24">
        <f t="shared" ref="D12:E12" si="1">D9+D11-D10</f>
        <v>-92.67686573380908</v>
      </c>
      <c r="E12" s="24">
        <f t="shared" si="1"/>
        <v>-73.109340802000645</v>
      </c>
    </row>
    <row r="13" spans="1:10" x14ac:dyDescent="0.2">
      <c r="A13" s="18">
        <f t="shared" si="0"/>
        <v>1.9000000000000008</v>
      </c>
      <c r="B13" s="1" t="s">
        <v>108</v>
      </c>
      <c r="C13" s="24">
        <f>('List of Ratios'!C14/'Financial Statements'!B8)*100</f>
        <v>-4.7110527276784806</v>
      </c>
      <c r="D13" s="24">
        <f>('List of Ratios'!D14/'Financial Statements'!C8)*100</f>
        <v>2.5572895737486232</v>
      </c>
      <c r="E13" s="24">
        <f>('List of Ratios'!E14/'Financial Statements'!D8)*100</f>
        <v>13.959528623208204</v>
      </c>
    </row>
    <row r="14" spans="1:10" x14ac:dyDescent="0.2">
      <c r="A14" s="18"/>
      <c r="B14" s="3" t="s">
        <v>109</v>
      </c>
      <c r="C14" s="25">
        <f>'Financial Statements'!B42-'Financial Statements'!B56</f>
        <v>-18577</v>
      </c>
      <c r="D14" s="25">
        <f>'Financial Statements'!C42-'Financial Statements'!C56</f>
        <v>9355</v>
      </c>
      <c r="E14" s="25">
        <f>'Financial Statements'!D42-'Financial Statements'!D56</f>
        <v>38321</v>
      </c>
    </row>
    <row r="15" spans="1:10" x14ac:dyDescent="0.2">
      <c r="A15" s="18"/>
      <c r="C15" s="24"/>
      <c r="D15" s="24"/>
      <c r="E15" s="24"/>
    </row>
    <row r="16" spans="1:10" x14ac:dyDescent="0.2">
      <c r="A16" s="18">
        <f>+A4+1</f>
        <v>2</v>
      </c>
      <c r="B16" s="17" t="s">
        <v>110</v>
      </c>
      <c r="C16" s="24"/>
      <c r="D16" s="24"/>
      <c r="E16" s="24"/>
    </row>
    <row r="17" spans="1:5" x14ac:dyDescent="0.2">
      <c r="A17" s="18">
        <f>+A16+0.1</f>
        <v>2.1</v>
      </c>
      <c r="B17" s="1" t="s">
        <v>9</v>
      </c>
      <c r="C17" s="24">
        <f>('Financial Statements'!B13/'Financial Statements'!B8)*100</f>
        <v>43.309630561360088</v>
      </c>
      <c r="D17" s="24">
        <f>('Financial Statements'!C13/'Financial Statements'!C8)*100</f>
        <v>41.779359625167778</v>
      </c>
      <c r="E17" s="24">
        <f>('Financial Statements'!D13/'Financial Statements'!D8)*100</f>
        <v>38.233247727810863</v>
      </c>
    </row>
    <row r="18" spans="1:5" x14ac:dyDescent="0.2">
      <c r="A18" s="18">
        <f>+A17+0.1</f>
        <v>2.2000000000000002</v>
      </c>
      <c r="B18" s="1" t="s">
        <v>111</v>
      </c>
      <c r="C18" s="24">
        <f>C19/'Financial Statements'!B8*100</f>
        <v>33.815757440506381</v>
      </c>
      <c r="D18" s="24">
        <f>D19/'Financial Statements'!C8*100</f>
        <v>36.640178012503519</v>
      </c>
      <c r="E18" s="24">
        <f>E19/'Financial Statements'!D8*100</f>
        <v>29.495655975083331</v>
      </c>
    </row>
    <row r="19" spans="1:5" x14ac:dyDescent="0.2">
      <c r="A19" s="18"/>
      <c r="B19" s="3" t="s">
        <v>112</v>
      </c>
      <c r="C19" s="25">
        <f>'Financial Statements'!B22+'Financial Statements'!B79+'Financial Statements'!B113+'Financial Statements'!B114</f>
        <v>133345</v>
      </c>
      <c r="D19" s="25">
        <f>'Financial Statements'!C22+'Financial Statements'!C79+'Financial Statements'!C113+'Financial Statements'!C114</f>
        <v>134036</v>
      </c>
      <c r="E19" s="25">
        <f>'Financial Statements'!D22+'Financial Statements'!D79+'Financial Statements'!D113+'Financial Statements'!D114</f>
        <v>80970</v>
      </c>
    </row>
    <row r="20" spans="1:5" x14ac:dyDescent="0.2">
      <c r="A20" s="18">
        <f>+A18+0.1</f>
        <v>2.3000000000000003</v>
      </c>
      <c r="B20" s="1" t="s">
        <v>113</v>
      </c>
      <c r="C20" s="24">
        <f>'List of Ratios'!C21/'Financial Statements'!B8*100</f>
        <v>30.999827554726018</v>
      </c>
      <c r="D20" s="24">
        <f>'List of Ratios'!D21/'Financial Statements'!C8*100</f>
        <v>33.555575602008652</v>
      </c>
      <c r="E20" s="24">
        <f>'List of Ratios'!E21/'Financial Statements'!D8*100</f>
        <v>25.468189352130121</v>
      </c>
    </row>
    <row r="21" spans="1:5" x14ac:dyDescent="0.2">
      <c r="A21" s="18"/>
      <c r="B21" s="3" t="s">
        <v>114</v>
      </c>
      <c r="C21" s="25">
        <f>'Financial Statements'!B22+SUM('Financial Statements'!B113:B114)</f>
        <v>122241</v>
      </c>
      <c r="D21" s="25">
        <f>'Financial Statements'!C22+SUM('Financial Statements'!C113:C114)</f>
        <v>122752</v>
      </c>
      <c r="E21" s="25">
        <f>'Financial Statements'!D22+SUM('Financial Statements'!D113:D114)</f>
        <v>69914</v>
      </c>
    </row>
    <row r="22" spans="1:5" x14ac:dyDescent="0.2">
      <c r="A22" s="18">
        <f>+A20+0.1</f>
        <v>2.4000000000000004</v>
      </c>
      <c r="B22" s="1" t="s">
        <v>115</v>
      </c>
      <c r="C22" s="24">
        <f>'Financial Statements'!B22/'Financial Statements'!B8*100</f>
        <v>25.309640705199733</v>
      </c>
      <c r="D22" s="24">
        <f>'Financial Statements'!C22/'Financial Statements'!C8*100</f>
        <v>25.881793355694239</v>
      </c>
      <c r="E22" s="24">
        <f>'Financial Statements'!D22/'Financial Statements'!D8*100</f>
        <v>20.913611278072235</v>
      </c>
    </row>
    <row r="23" spans="1:5" x14ac:dyDescent="0.2">
      <c r="A23" s="18"/>
      <c r="C23" s="24"/>
      <c r="D23" s="24"/>
      <c r="E23" s="24"/>
    </row>
    <row r="24" spans="1:5" x14ac:dyDescent="0.2">
      <c r="A24" s="18">
        <f>+A16+1</f>
        <v>3</v>
      </c>
      <c r="B24" s="7" t="s">
        <v>116</v>
      </c>
      <c r="C24" s="24"/>
      <c r="D24" s="24"/>
      <c r="E24" s="24"/>
    </row>
    <row r="25" spans="1:5" x14ac:dyDescent="0.2">
      <c r="A25" s="18">
        <f>+A24+0.1</f>
        <v>3.1</v>
      </c>
      <c r="B25" s="1" t="s">
        <v>117</v>
      </c>
      <c r="C25" s="24">
        <f>('Financial Statements'!B62/'Financial Statements'!B68)</f>
        <v>5.9615369434796337</v>
      </c>
      <c r="D25" s="24">
        <f>('Financial Statements'!C62/'Financial Statements'!C68)</f>
        <v>4.5635124425423994</v>
      </c>
      <c r="E25" s="24">
        <f>('Financial Statements'!D62/'Financial Statements'!D68)</f>
        <v>3.9570394404566951</v>
      </c>
    </row>
    <row r="26" spans="1:5" x14ac:dyDescent="0.2">
      <c r="A26" s="18">
        <f t="shared" ref="A26:A30" si="2">+A25+0.1</f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</row>
    <row r="27" spans="1:5" x14ac:dyDescent="0.2">
      <c r="A27" s="18">
        <f t="shared" si="2"/>
        <v>3.3000000000000003</v>
      </c>
      <c r="B27" s="1" t="s">
        <v>119</v>
      </c>
      <c r="C27" s="24">
        <f>'Financial Statements'!B61/'Financial Statements'!B69</f>
        <v>0.41984096610962285</v>
      </c>
      <c r="D27" s="24">
        <f>'Financial Statements'!C61/'Financial Statements'!C69</f>
        <v>0.46276374493592631</v>
      </c>
      <c r="E27" s="24">
        <f>'Financial Statements'!D61/'Financial Statements'!D69</f>
        <v>0.47287025144494393</v>
      </c>
    </row>
    <row r="28" spans="1:5" x14ac:dyDescent="0.2">
      <c r="A28" s="18">
        <f t="shared" si="2"/>
        <v>3.4000000000000004</v>
      </c>
      <c r="B28" s="1" t="s">
        <v>120</v>
      </c>
      <c r="C28" s="24">
        <f>C19/'Financial Statements'!B114</f>
        <v>46.542757417102969</v>
      </c>
      <c r="D28" s="24">
        <f>D19/'Financial Statements'!C114</f>
        <v>49.883141049497581</v>
      </c>
      <c r="E28" s="24">
        <f>E19/'Financial Statements'!D114</f>
        <v>26.972018654230514</v>
      </c>
    </row>
    <row r="29" spans="1:5" x14ac:dyDescent="0.2">
      <c r="A29" s="18">
        <f t="shared" si="2"/>
        <v>3.5000000000000004</v>
      </c>
      <c r="B29" s="1" t="s">
        <v>121</v>
      </c>
      <c r="C29" s="24">
        <f>'Financial Statements'!B18/-'Financial Statements'!B105</f>
        <v>12.515665933144714</v>
      </c>
      <c r="D29" s="24">
        <f>'Financial Statements'!C18/-'Financial Statements'!C105</f>
        <v>12.451314285714286</v>
      </c>
      <c r="E29" s="24">
        <f>'Financial Statements'!D18/-'Financial Statements'!D105</f>
        <v>5.248871644627445</v>
      </c>
    </row>
    <row r="30" spans="1:5" x14ac:dyDescent="0.2">
      <c r="A30" s="18">
        <f t="shared" si="2"/>
        <v>3.6000000000000005</v>
      </c>
      <c r="B30" s="1" t="s">
        <v>122</v>
      </c>
      <c r="C30" s="24">
        <f>'List of Ratios'!C31/'Financial Statements'!B28*1000</f>
        <v>6.5763928903046152</v>
      </c>
      <c r="D30" s="24">
        <f>'List of Ratios'!D31/'Financial Statements'!C28*1000</f>
        <v>6.2019865022773013</v>
      </c>
      <c r="E30" s="24">
        <f>'List of Ratios'!E31/'Financial Statements'!D28*1000</f>
        <v>4.3830478108037703</v>
      </c>
    </row>
    <row r="31" spans="1:5" x14ac:dyDescent="0.2">
      <c r="A31" s="18"/>
      <c r="B31" s="3" t="s">
        <v>123</v>
      </c>
      <c r="C31" s="25">
        <f>'Financial Statements'!B91+'Financial Statements'!B96+'Financial Statements'!B104+'Financial Statements'!B105</f>
        <v>107365</v>
      </c>
      <c r="D31" s="25">
        <f>'Financial Statements'!C91+'Financial Statements'!C96+'Financial Statements'!C104+'Financial Statements'!C105</f>
        <v>104596</v>
      </c>
      <c r="E31" s="25">
        <f>'Financial Statements'!D91+'Financial Statements'!D96+'Financial Statements'!D104+'Financial Statements'!D105</f>
        <v>76827</v>
      </c>
    </row>
    <row r="32" spans="1:5" x14ac:dyDescent="0.2">
      <c r="A32" s="18"/>
      <c r="C32" s="24"/>
      <c r="D32" s="24"/>
      <c r="E32" s="24"/>
    </row>
    <row r="33" spans="1:5" x14ac:dyDescent="0.2">
      <c r="A33" s="18">
        <f>+A24+1</f>
        <v>4</v>
      </c>
      <c r="B33" s="17" t="s">
        <v>124</v>
      </c>
      <c r="C33" s="24"/>
      <c r="D33" s="24"/>
      <c r="E33" s="24"/>
    </row>
    <row r="34" spans="1:5" x14ac:dyDescent="0.2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 s="24">
        <f>'Financial Statements'!B8/'Financial Statements'!B47</f>
        <v>1.8142535081665516</v>
      </c>
      <c r="D35" s="24">
        <f>'Financial Statements'!C8/'Financial Statements'!C47</f>
        <v>1.6922966608994938</v>
      </c>
      <c r="E35" s="24">
        <f>'Financial Statements'!D8/'Financial Statements'!D47</f>
        <v>1.5236020535590398</v>
      </c>
    </row>
    <row r="36" spans="1:5" x14ac:dyDescent="0.2">
      <c r="A36" s="18">
        <f t="shared" si="3"/>
        <v>4.2999999999999989</v>
      </c>
      <c r="B36" s="1" t="s">
        <v>127</v>
      </c>
      <c r="C36" s="24">
        <f>1/(C9/365)</f>
        <v>45.197331176708452</v>
      </c>
      <c r="D36" s="24">
        <f t="shared" ref="D36:E36" si="4">1/(D9/365)</f>
        <v>32.367933130699086</v>
      </c>
      <c r="E36" s="24">
        <f t="shared" si="4"/>
        <v>41.753016498399411</v>
      </c>
    </row>
    <row r="37" spans="1:5" x14ac:dyDescent="0.2">
      <c r="A37" s="18">
        <f t="shared" si="3"/>
        <v>4.3999999999999986</v>
      </c>
      <c r="B37" s="1" t="s">
        <v>128</v>
      </c>
      <c r="C37" s="24">
        <f>'Financial Statements'!B22/'Financial Statements'!B48</f>
        <v>0.28292440929256851</v>
      </c>
      <c r="D37" s="24">
        <f>'Financial Statements'!C22/'Financial Statements'!C48</f>
        <v>0.26974205275183616</v>
      </c>
      <c r="E37" s="24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</row>
    <row r="41" spans="1:5" x14ac:dyDescent="0.2">
      <c r="A41" s="18">
        <f t="shared" ref="A41:A44" si="5">+A40+0.1</f>
        <v>5.1999999999999993</v>
      </c>
      <c r="B41" s="3" t="s">
        <v>131</v>
      </c>
    </row>
    <row r="42" spans="1:5" x14ac:dyDescent="0.2">
      <c r="A42" s="18">
        <f t="shared" si="5"/>
        <v>5.2999999999999989</v>
      </c>
      <c r="B42" s="1" t="s">
        <v>132</v>
      </c>
    </row>
    <row r="43" spans="1:5" x14ac:dyDescent="0.2">
      <c r="A43" s="18">
        <f t="shared" si="5"/>
        <v>5.3999999999999986</v>
      </c>
      <c r="B43" s="3" t="s">
        <v>133</v>
      </c>
    </row>
    <row r="44" spans="1:5" x14ac:dyDescent="0.2">
      <c r="A44" s="18">
        <f t="shared" si="5"/>
        <v>5.4999999999999982</v>
      </c>
      <c r="B44" s="1" t="s">
        <v>134</v>
      </c>
    </row>
    <row r="45" spans="1:5" x14ac:dyDescent="0.2">
      <c r="A45" s="18"/>
      <c r="B45" s="3" t="s">
        <v>135</v>
      </c>
    </row>
    <row r="46" spans="1:5" x14ac:dyDescent="0.2">
      <c r="A46" s="18">
        <f>+A44+0.1</f>
        <v>5.5999999999999979</v>
      </c>
      <c r="B46" s="1" t="s">
        <v>136</v>
      </c>
    </row>
    <row r="47" spans="1:5" x14ac:dyDescent="0.2">
      <c r="A47" s="18">
        <f t="shared" ref="A47:A50" si="6">+A45+0.1</f>
        <v>0.1</v>
      </c>
      <c r="B47" s="1" t="s">
        <v>137</v>
      </c>
      <c r="C47" s="24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5" x14ac:dyDescent="0.2">
      <c r="A48" s="18">
        <f t="shared" si="6"/>
        <v>5.6999999999999975</v>
      </c>
      <c r="B48" s="1" t="s">
        <v>138</v>
      </c>
      <c r="C48" s="24">
        <f>'List of Ratios'!C21/'Financial Statements'!B69</f>
        <v>0.34653229578602712</v>
      </c>
      <c r="D48" s="24">
        <f>'List of Ratios'!D21/'Financial Statements'!C69</f>
        <v>0.34971880502105401</v>
      </c>
      <c r="E48" s="24">
        <f>'List of Ratios'!E21/'Financial Statements'!D69</f>
        <v>0.21585856839401274</v>
      </c>
    </row>
    <row r="49" spans="1:5" x14ac:dyDescent="0.2">
      <c r="A49" s="18">
        <f t="shared" si="6"/>
        <v>0.2</v>
      </c>
      <c r="B49" s="1" t="s">
        <v>128</v>
      </c>
      <c r="C49" s="24">
        <f>C37</f>
        <v>0.28292440929256851</v>
      </c>
      <c r="D49" s="24">
        <f t="shared" ref="D49:E49" si="7">D37</f>
        <v>0.26974205275183616</v>
      </c>
      <c r="E49" s="24">
        <f t="shared" si="7"/>
        <v>0.1772557180259843</v>
      </c>
    </row>
    <row r="50" spans="1:5" x14ac:dyDescent="0.2">
      <c r="A50" s="18">
        <f t="shared" si="6"/>
        <v>5.7999999999999972</v>
      </c>
      <c r="B50" s="1" t="s">
        <v>139</v>
      </c>
      <c r="C50" s="24">
        <f>C51/C19</f>
        <v>20.03301211144025</v>
      </c>
      <c r="D50" s="24">
        <f t="shared" ref="D50:E50" si="8">D51/D19</f>
        <v>19.799792593034706</v>
      </c>
      <c r="E50" s="24">
        <f t="shared" si="8"/>
        <v>25.785834259602321</v>
      </c>
    </row>
    <row r="51" spans="1:5" x14ac:dyDescent="0.2">
      <c r="A51" s="18"/>
      <c r="B51" s="3" t="s">
        <v>140</v>
      </c>
      <c r="C51" s="2">
        <f>C53+'Financial Statements'!B62-SUM('Financial Statements'!B36,'Financial Statements'!B37)</f>
        <v>2671302</v>
      </c>
      <c r="D51" s="2">
        <f>D53+'Financial Statements'!C62-SUM('Financial Statements'!C36,'Financial Statements'!C37)</f>
        <v>2653885</v>
      </c>
      <c r="E51" s="2">
        <f>E53+'Financial Statements'!D62-SUM('Financial Statements'!D36,'Financial Statements'!D37)</f>
        <v>2087879</v>
      </c>
    </row>
    <row r="53" spans="1:5" x14ac:dyDescent="0.2">
      <c r="B53" s="1" t="s">
        <v>150</v>
      </c>
      <c r="C53" s="23">
        <v>2417523</v>
      </c>
      <c r="D53" s="23">
        <v>2428612</v>
      </c>
      <c r="E53" s="2">
        <v>1920273</v>
      </c>
    </row>
    <row r="54" spans="1:5" x14ac:dyDescent="0.2">
      <c r="B54" s="1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2020-05-18T16:32:37Z</dcterms:created>
  <dcterms:modified xsi:type="dcterms:W3CDTF">2023-11-06T23:35:23Z</dcterms:modified>
</cp:coreProperties>
</file>