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mc:AlternateContent xmlns:mc="http://schemas.openxmlformats.org/markup-compatibility/2006">
    <mc:Choice Requires="x15">
      <x15ac:absPath xmlns:x15ac="http://schemas.microsoft.com/office/spreadsheetml/2010/11/ac" url="https://d.docs.live.net/2a33a8f250b85449/Documents/Online Courses/Mentorship/"/>
    </mc:Choice>
  </mc:AlternateContent>
  <xr:revisionPtr revIDLastSave="196" documentId="8_{C42EB238-73D7-4511-AC37-39F4A6154F04}" xr6:coauthVersionLast="47" xr6:coauthVersionMax="47" xr10:uidLastSave="{88D95CF1-C25C-40D1-823D-957E55FF30FF}"/>
  <bookViews>
    <workbookView xWindow="-108" yWindow="-108" windowWidth="23256" windowHeight="12456" activeTab="1" xr2:uid="{00000000-000D-0000-FFFF-FFFF00000000}"/>
  </bookViews>
  <sheets>
    <sheet name="Sheet1" sheetId="2" r:id="rId1"/>
    <sheet name="Historicals" sheetId="1"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69" i="1" l="1"/>
  <c r="I168" i="1"/>
  <c r="H169" i="1"/>
  <c r="H170" i="1" s="1"/>
  <c r="H168" i="1"/>
  <c r="G169" i="1"/>
  <c r="G168" i="1"/>
  <c r="F169" i="1"/>
  <c r="F168" i="1"/>
  <c r="J206" i="1"/>
  <c r="J205" i="1"/>
  <c r="J204" i="1"/>
  <c r="J203" i="1"/>
  <c r="J199" i="1"/>
  <c r="J198" i="1"/>
  <c r="J197" i="1"/>
  <c r="J196" i="1"/>
  <c r="J195" i="1"/>
  <c r="J194" i="1"/>
  <c r="J193" i="1"/>
  <c r="J192" i="1"/>
  <c r="J191" i="1"/>
  <c r="J190" i="1"/>
  <c r="J189" i="1"/>
  <c r="J188" i="1"/>
  <c r="J187" i="1"/>
  <c r="J186" i="1"/>
  <c r="J185" i="1"/>
  <c r="J200" i="1"/>
  <c r="J201" i="1"/>
  <c r="J202" i="1"/>
  <c r="J207" i="1"/>
  <c r="J208" i="1"/>
  <c r="J184" i="1"/>
  <c r="E169" i="1"/>
  <c r="E168" i="1"/>
  <c r="D169" i="1"/>
  <c r="D168" i="1"/>
  <c r="C169" i="1"/>
  <c r="C168" i="1"/>
  <c r="B169" i="1"/>
  <c r="B170" i="1" s="1"/>
  <c r="B168" i="1"/>
  <c r="H86" i="1"/>
  <c r="B137" i="1"/>
  <c r="C201" i="1" l="1"/>
  <c r="D201" i="1"/>
  <c r="E201" i="1"/>
  <c r="F201" i="1"/>
  <c r="G201" i="1"/>
  <c r="H201" i="1"/>
  <c r="I201" i="1"/>
  <c r="C202" i="1"/>
  <c r="D202" i="1"/>
  <c r="E202" i="1"/>
  <c r="F202" i="1"/>
  <c r="G202" i="1"/>
  <c r="H202" i="1"/>
  <c r="I202" i="1"/>
  <c r="F203" i="1"/>
  <c r="G203" i="1"/>
  <c r="H203" i="1"/>
  <c r="I203" i="1"/>
  <c r="F204" i="1"/>
  <c r="G204" i="1"/>
  <c r="H204" i="1"/>
  <c r="I204" i="1"/>
  <c r="F205" i="1"/>
  <c r="G205" i="1"/>
  <c r="H205" i="1"/>
  <c r="I205" i="1"/>
  <c r="F206" i="1"/>
  <c r="G206" i="1"/>
  <c r="H206" i="1"/>
  <c r="I206" i="1"/>
  <c r="C207" i="1"/>
  <c r="D207" i="1"/>
  <c r="E207" i="1"/>
  <c r="F207" i="1"/>
  <c r="G207" i="1"/>
  <c r="H207" i="1"/>
  <c r="I207" i="1"/>
  <c r="C184" i="1"/>
  <c r="D184" i="1"/>
  <c r="E184" i="1"/>
  <c r="F184" i="1"/>
  <c r="G184" i="1"/>
  <c r="H184" i="1"/>
  <c r="I184" i="1"/>
  <c r="E185" i="1"/>
  <c r="F185" i="1"/>
  <c r="G185" i="1"/>
  <c r="H185" i="1"/>
  <c r="I185" i="1"/>
  <c r="E186" i="1"/>
  <c r="F186" i="1"/>
  <c r="G186" i="1"/>
  <c r="H186" i="1"/>
  <c r="I186" i="1"/>
  <c r="E187" i="1"/>
  <c r="F187" i="1"/>
  <c r="G187" i="1"/>
  <c r="H187" i="1"/>
  <c r="I187" i="1"/>
  <c r="D188" i="1"/>
  <c r="E188" i="1"/>
  <c r="F188" i="1"/>
  <c r="G188" i="1"/>
  <c r="H188" i="1"/>
  <c r="I188" i="1"/>
  <c r="E189" i="1"/>
  <c r="F189" i="1"/>
  <c r="G189" i="1"/>
  <c r="H189" i="1"/>
  <c r="I189" i="1"/>
  <c r="E190" i="1"/>
  <c r="F190" i="1"/>
  <c r="G190" i="1"/>
  <c r="H190" i="1"/>
  <c r="I190" i="1"/>
  <c r="E191" i="1"/>
  <c r="F191" i="1"/>
  <c r="G191" i="1"/>
  <c r="H191" i="1"/>
  <c r="I191" i="1"/>
  <c r="C192" i="1"/>
  <c r="D192" i="1"/>
  <c r="E192" i="1"/>
  <c r="F192" i="1"/>
  <c r="G192" i="1"/>
  <c r="H192" i="1"/>
  <c r="I192" i="1"/>
  <c r="E193" i="1"/>
  <c r="F193" i="1"/>
  <c r="G193" i="1"/>
  <c r="H193" i="1"/>
  <c r="I193" i="1"/>
  <c r="E194" i="1"/>
  <c r="F194" i="1"/>
  <c r="G194" i="1"/>
  <c r="H194" i="1"/>
  <c r="I194" i="1"/>
  <c r="E195" i="1"/>
  <c r="F195" i="1"/>
  <c r="G195" i="1"/>
  <c r="H195" i="1"/>
  <c r="I195" i="1"/>
  <c r="D196" i="1"/>
  <c r="E196" i="1"/>
  <c r="F196" i="1"/>
  <c r="G196" i="1"/>
  <c r="H196" i="1"/>
  <c r="I196" i="1"/>
  <c r="E197" i="1"/>
  <c r="F197" i="1"/>
  <c r="G197" i="1"/>
  <c r="H197" i="1"/>
  <c r="I197" i="1"/>
  <c r="E198" i="1"/>
  <c r="F198" i="1"/>
  <c r="G198" i="1"/>
  <c r="H198" i="1"/>
  <c r="I198" i="1"/>
  <c r="E199" i="1"/>
  <c r="F199" i="1"/>
  <c r="G199" i="1"/>
  <c r="H199" i="1"/>
  <c r="I199" i="1"/>
  <c r="C200" i="1"/>
  <c r="D200" i="1"/>
  <c r="E200" i="1"/>
  <c r="F200" i="1"/>
  <c r="G200" i="1"/>
  <c r="H200" i="1"/>
  <c r="I200" i="1"/>
  <c r="I124" i="1"/>
  <c r="H124" i="1"/>
  <c r="G124" i="1"/>
  <c r="F124" i="1"/>
  <c r="I120" i="1"/>
  <c r="H120" i="1"/>
  <c r="G120" i="1"/>
  <c r="F120" i="1"/>
  <c r="I116" i="1"/>
  <c r="H116" i="1"/>
  <c r="G116" i="1"/>
  <c r="F116" i="1"/>
  <c r="I112" i="1"/>
  <c r="H112" i="1"/>
  <c r="G112" i="1"/>
  <c r="G129" i="1" s="1"/>
  <c r="F112" i="1"/>
  <c r="F129" i="1" s="1"/>
  <c r="E129" i="1"/>
  <c r="B129" i="1"/>
  <c r="C129" i="1"/>
  <c r="D129" i="1"/>
  <c r="H129" i="1"/>
  <c r="I129" i="1"/>
  <c r="H101" i="1"/>
  <c r="I100" i="1" s="1"/>
  <c r="I101" i="1" s="1"/>
  <c r="I99" i="1"/>
  <c r="H99" i="1"/>
  <c r="G99" i="1"/>
  <c r="F99" i="1"/>
  <c r="E99" i="1"/>
  <c r="D99" i="1"/>
  <c r="C99" i="1"/>
  <c r="B99" i="1"/>
  <c r="I97" i="1"/>
  <c r="H97" i="1"/>
  <c r="G97" i="1"/>
  <c r="F97" i="1"/>
  <c r="E97" i="1"/>
  <c r="D97" i="1"/>
  <c r="C97" i="1"/>
  <c r="B97" i="1"/>
  <c r="I86" i="1"/>
  <c r="G86" i="1"/>
  <c r="F86" i="1"/>
  <c r="E86" i="1"/>
  <c r="D86" i="1"/>
  <c r="C86" i="1"/>
  <c r="B86" i="1"/>
  <c r="I65" i="1"/>
  <c r="I77" i="1" s="1"/>
  <c r="H65" i="1"/>
  <c r="H77" i="1" s="1"/>
  <c r="G65" i="1"/>
  <c r="G77" i="1" s="1"/>
  <c r="F65" i="1"/>
  <c r="F77" i="1" s="1"/>
  <c r="E65" i="1"/>
  <c r="E77" i="1" s="1"/>
  <c r="D65" i="1"/>
  <c r="D77" i="1" s="1"/>
  <c r="C65" i="1"/>
  <c r="C77" i="1" s="1"/>
  <c r="B65" i="1"/>
  <c r="B77" i="1" s="1"/>
  <c r="I59" i="1"/>
  <c r="I60" i="1" s="1"/>
  <c r="I61" i="1" s="1"/>
  <c r="H59" i="1"/>
  <c r="H60" i="1" s="1"/>
  <c r="H61" i="1" s="1"/>
  <c r="G59" i="1"/>
  <c r="G60" i="1" s="1"/>
  <c r="F59" i="1"/>
  <c r="F60" i="1" s="1"/>
  <c r="F61" i="1" s="1"/>
  <c r="E59" i="1"/>
  <c r="E60" i="1" s="1"/>
  <c r="E61" i="1" s="1"/>
  <c r="D59" i="1"/>
  <c r="D60" i="1" s="1"/>
  <c r="D61" i="1" s="1"/>
  <c r="C59" i="1"/>
  <c r="C60" i="1" s="1"/>
  <c r="C61" i="1" s="1"/>
  <c r="B59" i="1"/>
  <c r="B60" i="1" s="1"/>
  <c r="I46" i="1"/>
  <c r="H46" i="1"/>
  <c r="G46" i="1"/>
  <c r="F46" i="1"/>
  <c r="E46" i="1"/>
  <c r="B46" i="1"/>
  <c r="I37" i="1"/>
  <c r="H37" i="1"/>
  <c r="E37" i="1"/>
  <c r="I31" i="1"/>
  <c r="H31" i="1"/>
  <c r="G31" i="1"/>
  <c r="G37" i="1" s="1"/>
  <c r="F31" i="1"/>
  <c r="F37" i="1" s="1"/>
  <c r="E31" i="1"/>
  <c r="D31" i="1"/>
  <c r="C31" i="1"/>
  <c r="B31" i="1"/>
  <c r="B37" i="1" s="1"/>
  <c r="G12" i="1"/>
  <c r="F12" i="1"/>
  <c r="E12" i="1"/>
  <c r="I7" i="1"/>
  <c r="H7" i="1"/>
  <c r="I4" i="1"/>
  <c r="I10" i="1" s="1"/>
  <c r="H4" i="1"/>
  <c r="H10" i="1" s="1"/>
  <c r="C102" i="1"/>
  <c r="D102" i="1"/>
  <c r="E102" i="1"/>
  <c r="F102" i="1"/>
  <c r="G102" i="1"/>
  <c r="D159" i="1"/>
  <c r="E159" i="1"/>
  <c r="F159" i="1"/>
  <c r="G159" i="1"/>
  <c r="H159" i="1"/>
  <c r="I159" i="1"/>
  <c r="C181" i="1"/>
  <c r="D181" i="1"/>
  <c r="E181" i="1"/>
  <c r="F181" i="1"/>
  <c r="G181" i="1"/>
  <c r="H181" i="1"/>
  <c r="I181" i="1"/>
  <c r="B159" i="1"/>
  <c r="G61" i="1" l="1"/>
  <c r="H12" i="1"/>
  <c r="I12" i="1"/>
  <c r="B102" i="1"/>
  <c r="B20" i="1"/>
  <c r="H102" i="1"/>
  <c r="F136" i="1"/>
  <c r="C136" i="1"/>
  <c r="D136" i="1"/>
  <c r="E136" i="1"/>
  <c r="G136" i="1"/>
  <c r="H136" i="1"/>
  <c r="I136" i="1"/>
  <c r="C144" i="1"/>
  <c r="D144" i="1"/>
  <c r="E144" i="1"/>
  <c r="F144" i="1"/>
  <c r="G144" i="1"/>
  <c r="H144" i="1"/>
  <c r="I144" i="1"/>
  <c r="B147" i="1"/>
  <c r="B148" i="1" s="1"/>
  <c r="C147" i="1"/>
  <c r="C148" i="1" s="1"/>
  <c r="D147" i="1"/>
  <c r="D148" i="1" s="1"/>
  <c r="E147" i="1"/>
  <c r="E148" i="1" s="1"/>
  <c r="F147" i="1"/>
  <c r="F148" i="1" s="1"/>
  <c r="G147" i="1"/>
  <c r="G148" i="1" s="1"/>
  <c r="H147" i="1"/>
  <c r="H148" i="1" s="1"/>
  <c r="I147" i="1"/>
  <c r="I148" i="1" s="1"/>
  <c r="C159" i="1"/>
  <c r="H155" i="1"/>
  <c r="H158" i="1" s="1"/>
  <c r="I155" i="1"/>
  <c r="I158" i="1"/>
  <c r="C170" i="1"/>
  <c r="D170" i="1"/>
  <c r="E170" i="1"/>
  <c r="H177" i="1"/>
  <c r="H180" i="1" s="1"/>
  <c r="I177" i="1"/>
  <c r="I180" i="1" s="1"/>
  <c r="B180" i="1"/>
  <c r="B181" i="1" s="1"/>
  <c r="B61" i="1"/>
  <c r="F170" i="1" l="1"/>
  <c r="G170" i="1"/>
  <c r="I170" i="1"/>
  <c r="H137" i="1"/>
  <c r="H208" i="1"/>
  <c r="C137" i="1"/>
  <c r="C208" i="1"/>
  <c r="G137" i="1"/>
  <c r="G208" i="1"/>
  <c r="F137" i="1"/>
  <c r="F208" i="1"/>
  <c r="E137" i="1"/>
  <c r="E208" i="1"/>
  <c r="I137" i="1"/>
  <c r="I208" i="1"/>
  <c r="D137" i="1"/>
  <c r="D208" i="1"/>
  <c r="I102" i="1"/>
  <c r="E20" i="1" l="1"/>
  <c r="F20" i="1"/>
  <c r="H20" i="1"/>
  <c r="I20" i="1"/>
  <c r="C20" i="1"/>
  <c r="D20" i="1"/>
  <c r="G20" i="1" l="1"/>
  <c r="H1" i="1" l="1"/>
  <c r="G1" i="1" s="1"/>
  <c r="F1" i="1" s="1"/>
  <c r="E1" i="1" s="1"/>
  <c r="D1" i="1" s="1"/>
  <c r="C1" i="1" s="1"/>
  <c r="B1"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Dell</author>
  </authors>
  <commentList>
    <comment ref="A168" authorId="0" shapeId="0" xr:uid="{898AF6F9-C756-4F15-A52F-A8EECC09F311}">
      <text>
        <r>
          <rPr>
            <b/>
            <sz val="9"/>
            <color indexed="81"/>
            <rFont val="Tahoma"/>
            <family val="2"/>
          </rPr>
          <t>Dell:</t>
        </r>
        <r>
          <rPr>
            <sz val="9"/>
            <color indexed="81"/>
            <rFont val="Tahoma"/>
            <family val="2"/>
          </rPr>
          <t xml:space="preserve">
Kept as balancing figure, since the reported segmental breakdowns and the cahsflow numbers have a small difference which cannot be traced back.</t>
        </r>
      </text>
    </comment>
  </commentList>
</comments>
</file>

<file path=xl/sharedStrings.xml><?xml version="1.0" encoding="utf-8"?>
<sst xmlns="http://schemas.openxmlformats.org/spreadsheetml/2006/main" count="236" uniqueCount="159">
  <si>
    <t>CONSOLIDATED BALANCE SHEETS</t>
  </si>
  <si>
    <t>CONSOLIDATED STATEMENTS OF CASH FLOWS</t>
  </si>
  <si>
    <t>Check (Reported diluted EPS-(Net income/diluted no. of shares)</t>
  </si>
  <si>
    <t xml:space="preserve"> Check (total assets - total labilities and equity)</t>
  </si>
  <si>
    <t>Gross profit</t>
  </si>
  <si>
    <t>Other (income) expense, net</t>
  </si>
  <si>
    <t>Basic</t>
  </si>
  <si>
    <t>Diluted</t>
  </si>
  <si>
    <t>Net earnings per share:</t>
  </si>
  <si>
    <t>Average shares outstanding:</t>
  </si>
  <si>
    <t>Total current assets</t>
  </si>
  <si>
    <t>Accounts payable</t>
  </si>
  <si>
    <t>Accrued liabilities</t>
  </si>
  <si>
    <t>Total current liabilities</t>
  </si>
  <si>
    <t>Additions to property, plant and equipment</t>
  </si>
  <si>
    <t>(Link Net income figures from income statement)</t>
  </si>
  <si>
    <t>Repurchase of common stock</t>
  </si>
  <si>
    <t>Cash paid during the year for:</t>
  </si>
  <si>
    <t>Income taxes</t>
  </si>
  <si>
    <t xml:space="preserve"> Check (cash at eop - cash in balance sheet)</t>
  </si>
  <si>
    <t>Notes</t>
  </si>
  <si>
    <t>If there are new line items mentioned in the older reports, feel free to insert new rows for them, however ensure that these rows are taken in to account for the formulas</t>
  </si>
  <si>
    <t>Instructions</t>
  </si>
  <si>
    <t>Demand creation expense</t>
  </si>
  <si>
    <t>Operating overhead expense</t>
  </si>
  <si>
    <t>Total selling and administrative expense</t>
  </si>
  <si>
    <t>Interest expense (income), net</t>
  </si>
  <si>
    <t>Income before income taxes</t>
  </si>
  <si>
    <t>Income tax expense</t>
  </si>
  <si>
    <t>Revenues</t>
  </si>
  <si>
    <t>Cost of sales</t>
  </si>
  <si>
    <t>NET INCOME</t>
  </si>
  <si>
    <t>ASSETS</t>
  </si>
  <si>
    <t>Current assets:</t>
  </si>
  <si>
    <t>Cash and equivalents</t>
  </si>
  <si>
    <t>Short-term investments</t>
  </si>
  <si>
    <t>Accounts receivable, net</t>
  </si>
  <si>
    <t>Inventories</t>
  </si>
  <si>
    <t>Prepaid expenses and other current assets</t>
  </si>
  <si>
    <t>Property, plant and equipment, net</t>
  </si>
  <si>
    <t>Operating lease right-of-use assets, net</t>
  </si>
  <si>
    <t>Identifiable intangible assets, net</t>
  </si>
  <si>
    <t>Goodwill</t>
  </si>
  <si>
    <t>Deferred income taxes and other assets</t>
  </si>
  <si>
    <t>TOTAL ASSETS</t>
  </si>
  <si>
    <t>LIABILITIES AND SHAREHOLDERS' EQUITY</t>
  </si>
  <si>
    <t>Current liabilities:</t>
  </si>
  <si>
    <t>Current portion of long-term debt</t>
  </si>
  <si>
    <t>Notes payable</t>
  </si>
  <si>
    <t>Current portion of operating lease liabilities</t>
  </si>
  <si>
    <t>Income taxes payable</t>
  </si>
  <si>
    <t>Long-term debt</t>
  </si>
  <si>
    <t>Operating lease liabilities</t>
  </si>
  <si>
    <t>Deferred income taxes and other liabilities</t>
  </si>
  <si>
    <t>Commitments and contingencies (Note 18)</t>
  </si>
  <si>
    <t>Redeemable preferred stock</t>
  </si>
  <si>
    <t>Shareholders' equity:</t>
  </si>
  <si>
    <t>Common stock at stated value:</t>
  </si>
  <si>
    <t>Class A convertible — 305 and 305 shares outstanding</t>
  </si>
  <si>
    <t>Class B — 1,266 and 1,273 shares outstanding</t>
  </si>
  <si>
    <t>Capital in excess of stated value</t>
  </si>
  <si>
    <t>Accumulated other comprehensive income (loss)</t>
  </si>
  <si>
    <t>Retained earnings (deficit)</t>
  </si>
  <si>
    <t>Total shareholders' equity</t>
  </si>
  <si>
    <t>TOTAL LIABILITIES AND SHAREHOLDERS' EQUITY</t>
  </si>
  <si>
    <t>Cash provided (used) by operations:</t>
  </si>
  <si>
    <t>Net income</t>
  </si>
  <si>
    <t>Adjustments to reconcile net income to net cash provided (used) by operations:</t>
  </si>
  <si>
    <t>Depreciation</t>
  </si>
  <si>
    <t>Deferred income taxes</t>
  </si>
  <si>
    <t>Stock-based compensation</t>
  </si>
  <si>
    <t>Amortization, impairment and other</t>
  </si>
  <si>
    <t>Net foreign currency adjustments</t>
  </si>
  <si>
    <t>Changes in certain working capital components and other assets and liabilities:</t>
  </si>
  <si>
    <t>(Increase) decrease in accounts receivable</t>
  </si>
  <si>
    <t>(Increase) decrease in inventories</t>
  </si>
  <si>
    <t>Cash provided (used) by operations</t>
  </si>
  <si>
    <t>Cash provided (used) by investing activities:</t>
  </si>
  <si>
    <t>Purchases of short-term investments</t>
  </si>
  <si>
    <t>Maturities of short-term investments</t>
  </si>
  <si>
    <t>Sales of short-term investments</t>
  </si>
  <si>
    <t>Other investing activities</t>
  </si>
  <si>
    <t>Cash provided (used) by investing activities</t>
  </si>
  <si>
    <t>Cash provided (used) by financing activities:</t>
  </si>
  <si>
    <t>Proceeds from borrowings, net of debt issuance costs</t>
  </si>
  <si>
    <t>Increase (decrease) in notes payable, net</t>
  </si>
  <si>
    <t>Repayment of borrowings</t>
  </si>
  <si>
    <t>Proceeds from exercise of stock options and other stock issuances</t>
  </si>
  <si>
    <t>Dividends — common and preferred</t>
  </si>
  <si>
    <t>Other financing activities</t>
  </si>
  <si>
    <t>Cash provided (used) by financing activities</t>
  </si>
  <si>
    <t>Effect of exchange rate changes on cash and equivalents</t>
  </si>
  <si>
    <t>Net increase (decrease) in cash and equivalents</t>
  </si>
  <si>
    <t>Cash and equivalents, beginning of year</t>
  </si>
  <si>
    <t>CASH AND EQUIVALENTS, END OF YEAR</t>
  </si>
  <si>
    <t>Supplemental disclosure of cash flow information:</t>
  </si>
  <si>
    <t>Interest, net of capitalized interest</t>
  </si>
  <si>
    <t>Non-cash additions to property, plant and equipment</t>
  </si>
  <si>
    <t>Dividends declared and not paid</t>
  </si>
  <si>
    <t>Increase (decrease) in accounts payable, accrued liabilities, operating lease liabilities and other current and non-current liabilities</t>
  </si>
  <si>
    <t>(Increase) decrease in prepaid expenses, operating lease right-of-use assets and other current and non-current assets</t>
  </si>
  <si>
    <t>Segmental Breakdowns</t>
  </si>
  <si>
    <t>North America</t>
  </si>
  <si>
    <t>Europe, Middle East &amp; Africa</t>
  </si>
  <si>
    <t>Greater China</t>
  </si>
  <si>
    <t>TOTAL NIKE BRAND</t>
  </si>
  <si>
    <t>Converse</t>
  </si>
  <si>
    <t>TOTAL NIKE, INC. REVENUES</t>
  </si>
  <si>
    <t>Asia Pacific &amp; Latin America</t>
  </si>
  <si>
    <t>Global Brand Divisions</t>
  </si>
  <si>
    <t>Corporate</t>
  </si>
  <si>
    <t>Revenue:</t>
  </si>
  <si>
    <t>EBIT:</t>
  </si>
  <si>
    <t xml:space="preserve"> Check</t>
  </si>
  <si>
    <t>TOTAL NIKE, INC. EBIT</t>
  </si>
  <si>
    <t>Footwear</t>
  </si>
  <si>
    <t>Apparel</t>
  </si>
  <si>
    <t>Equipment</t>
  </si>
  <si>
    <r>
      <rPr>
        <b/>
        <sz val="16"/>
        <color theme="0"/>
        <rFont val="Calibri"/>
        <family val="2"/>
        <scheme val="minor"/>
      </rPr>
      <t>NIKE, INC.</t>
    </r>
    <r>
      <rPr>
        <b/>
        <sz val="20"/>
        <color theme="0"/>
        <rFont val="Calibri"/>
        <family val="2"/>
        <scheme val="minor"/>
      </rPr>
      <t xml:space="preserve">
</t>
    </r>
    <r>
      <rPr>
        <sz val="11"/>
        <color theme="0"/>
        <rFont val="Calibri"/>
        <family val="2"/>
        <scheme val="minor"/>
      </rPr>
      <t>(Dollars and Shares in Millions Except Per Share Amounts)</t>
    </r>
  </si>
  <si>
    <t>PROPERTY, PLANT AND EQUIPMENT, NET</t>
  </si>
  <si>
    <t>Asia Pacific &amp; Latin America(1)</t>
  </si>
  <si>
    <t>Total NIKE Brand</t>
  </si>
  <si>
    <t>TOTAL PROPERTY, PLANT AND EQUIPMENT, NET</t>
  </si>
  <si>
    <t>Other</t>
  </si>
  <si>
    <t>ADDITIONS TO PROPERTY, PLANT AND EQUIPMENT</t>
  </si>
  <si>
    <t>TOTAL ADDITIONS TO PROPERTY, PLANT AND EQUIPMENT</t>
  </si>
  <si>
    <t>DEPRECIATION</t>
  </si>
  <si>
    <t>TOTAL DEPRECIATION</t>
  </si>
  <si>
    <t>Revenue Drivers</t>
  </si>
  <si>
    <t>This would allow us to rearrange and summarize data in a manner that allows us to analyze historical trends and industry metrics based on which we would be forecasting the future trends.</t>
  </si>
  <si>
    <t>Fill in additional schedules and breakdowns following the examples</t>
  </si>
  <si>
    <t>Complete the segmental revenue breakdowns in the Income Statements Sheet in accordance to the example provided with all the calculations</t>
  </si>
  <si>
    <t>Up on the completion of the historical in the company reported format, we now move on to understanding the components that drive the company's segmental revenues  and cost line items.</t>
  </si>
  <si>
    <t>Organic revenue growth</t>
  </si>
  <si>
    <t>Submission time is 4 days from the day the task was given to you</t>
  </si>
  <si>
    <t>Investments in reverse repurchase agreements</t>
  </si>
  <si>
    <t>Disposal of property, plant and equipment</t>
  </si>
  <si>
    <t>Long-term debt payments, including current portion</t>
  </si>
  <si>
    <t>Excess tax benefits from share-based payment arrangements</t>
  </si>
  <si>
    <t>140)</t>
  </si>
  <si>
    <t>196)</t>
  </si>
  <si>
    <t>113)</t>
  </si>
  <si>
    <t>273)</t>
  </si>
  <si>
    <t>117)</t>
  </si>
  <si>
    <t>216)</t>
  </si>
  <si>
    <t>426)</t>
  </si>
  <si>
    <t>621)</t>
  </si>
  <si>
    <t>590)</t>
  </si>
  <si>
    <t>231)</t>
  </si>
  <si>
    <t>144)</t>
  </si>
  <si>
    <t>161)</t>
  </si>
  <si>
    <t>120)</t>
  </si>
  <si>
    <t>889)</t>
  </si>
  <si>
    <t>364)</t>
  </si>
  <si>
    <t>—</t>
  </si>
  <si>
    <t>Before 2018 the segmental breakdowns by geographical area were slightly different with no indication of where other income and EBIT is from.</t>
  </si>
  <si>
    <t>2019 was the first year revenues were seperated by product type.</t>
  </si>
  <si>
    <t>2020 was the first year corporate revenues were diveded by product type.</t>
  </si>
  <si>
    <t>YoY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</si>
</sst>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_(* #,##0.00_);_(* \(#,##0.00\);_(* &quot;-&quot;??_);_(@_)"/>
    <numFmt numFmtId="165" formatCode="_(* #,##0_);_(* \(#,##0\);_(* &quot;-&quot;??_);_(@_)"/>
    <numFmt numFmtId="166" formatCode="0.0%"/>
  </numFmts>
  <fonts count="13"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b/>
      <sz val="20"/>
      <color theme="0"/>
      <name val="Calibri"/>
      <family val="2"/>
      <scheme val="minor"/>
    </font>
    <font>
      <b/>
      <sz val="11"/>
      <color rgb="FFFF0000"/>
      <name val="Calibri"/>
      <family val="2"/>
      <scheme val="minor"/>
    </font>
    <font>
      <b/>
      <sz val="11"/>
      <color theme="0"/>
      <name val="Calibri"/>
      <family val="2"/>
      <scheme val="minor"/>
    </font>
    <font>
      <b/>
      <sz val="16"/>
      <color theme="0"/>
      <name val="Calibri"/>
      <family val="2"/>
      <scheme val="minor"/>
    </font>
    <font>
      <b/>
      <sz val="18"/>
      <color theme="0"/>
      <name val="Calibri"/>
      <family val="2"/>
      <scheme val="minor"/>
    </font>
    <font>
      <sz val="9"/>
      <color indexed="81"/>
      <name val="Tahoma"/>
      <family val="2"/>
    </font>
    <font>
      <b/>
      <sz val="9"/>
      <color indexed="81"/>
      <name val="Tahoma"/>
      <family val="2"/>
    </font>
    <font>
      <b/>
      <sz val="10"/>
      <color theme="1"/>
      <name val="Calibri"/>
      <family val="2"/>
      <scheme val="minor"/>
    </font>
    <font>
      <sz val="10"/>
      <color theme="1"/>
      <name val="Calibri"/>
      <family val="2"/>
      <scheme val="minor"/>
    </font>
  </fonts>
  <fills count="4">
    <fill>
      <patternFill patternType="none"/>
    </fill>
    <fill>
      <patternFill patternType="gray125"/>
    </fill>
    <fill>
      <patternFill patternType="solid">
        <fgColor rgb="FF002060"/>
        <bgColor indexed="64"/>
      </patternFill>
    </fill>
    <fill>
      <patternFill patternType="solid">
        <fgColor theme="3" tint="0.59999389629810485"/>
        <bgColor indexed="64"/>
      </patternFill>
    </fill>
  </fills>
  <borders count="5">
    <border>
      <left/>
      <right/>
      <top/>
      <bottom/>
      <diagonal/>
    </border>
    <border>
      <left/>
      <right/>
      <top style="thin">
        <color indexed="64"/>
      </top>
      <bottom/>
      <diagonal/>
    </border>
    <border>
      <left/>
      <right/>
      <top style="thin">
        <color indexed="64"/>
      </top>
      <bottom style="double">
        <color indexed="64"/>
      </bottom>
      <diagonal/>
    </border>
    <border>
      <left/>
      <right/>
      <top/>
      <bottom style="thin">
        <color indexed="64"/>
      </bottom>
      <diagonal/>
    </border>
    <border>
      <left/>
      <right/>
      <top style="thin">
        <color indexed="64"/>
      </top>
      <bottom style="thin">
        <color indexed="64"/>
      </bottom>
      <diagonal/>
    </border>
  </borders>
  <cellStyleXfs count="4">
    <xf numFmtId="0" fontId="0" fillId="0" borderId="0"/>
    <xf numFmtId="16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cellStyleXfs>
  <cellXfs count="49">
    <xf numFmtId="0" fontId="0" fillId="0" borderId="0" xfId="0"/>
    <xf numFmtId="0" fontId="2" fillId="0" borderId="0" xfId="0" applyFont="1"/>
    <xf numFmtId="0" fontId="0" fillId="0" borderId="0" xfId="0" applyAlignment="1">
      <alignment horizontal="left" indent="1"/>
    </xf>
    <xf numFmtId="165" fontId="0" fillId="0" borderId="0" xfId="1" applyNumberFormat="1" applyFont="1"/>
    <xf numFmtId="0" fontId="2" fillId="0" borderId="1" xfId="0" applyFont="1" applyBorder="1"/>
    <xf numFmtId="165" fontId="2" fillId="0" borderId="1" xfId="1" applyNumberFormat="1" applyFont="1" applyBorder="1"/>
    <xf numFmtId="0" fontId="2" fillId="0" borderId="2" xfId="0" applyFont="1" applyBorder="1"/>
    <xf numFmtId="165" fontId="2" fillId="0" borderId="2" xfId="1" applyNumberFormat="1" applyFont="1" applyBorder="1"/>
    <xf numFmtId="0" fontId="2" fillId="0" borderId="0" xfId="0" applyFont="1" applyAlignment="1">
      <alignment horizontal="left" indent="1"/>
    </xf>
    <xf numFmtId="0" fontId="0" fillId="0" borderId="0" xfId="0" applyAlignment="1">
      <alignment horizontal="left" indent="2"/>
    </xf>
    <xf numFmtId="0" fontId="5" fillId="0" borderId="0" xfId="0" applyFont="1"/>
    <xf numFmtId="165" fontId="5" fillId="0" borderId="0" xfId="0" applyNumberFormat="1" applyFont="1"/>
    <xf numFmtId="0" fontId="2" fillId="3" borderId="0" xfId="0" applyFont="1" applyFill="1" applyAlignment="1">
      <alignment horizontal="center"/>
    </xf>
    <xf numFmtId="0" fontId="4" fillId="2" borderId="0" xfId="0" applyFont="1" applyFill="1" applyAlignment="1">
      <alignment vertical="center" wrapText="1"/>
    </xf>
    <xf numFmtId="0" fontId="6" fillId="2" borderId="0" xfId="0" applyFont="1" applyFill="1" applyAlignment="1">
      <alignment horizontal="right"/>
    </xf>
    <xf numFmtId="0" fontId="0" fillId="0" borderId="0" xfId="0" applyAlignment="1">
      <alignment horizontal="left" indent="3"/>
    </xf>
    <xf numFmtId="0" fontId="8" fillId="2" borderId="0" xfId="0" applyFont="1" applyFill="1" applyAlignment="1">
      <alignment wrapText="1"/>
    </xf>
    <xf numFmtId="0" fontId="0" fillId="0" borderId="0" xfId="0" applyAlignment="1">
      <alignment wrapText="1"/>
    </xf>
    <xf numFmtId="0" fontId="0" fillId="0" borderId="0" xfId="0" applyAlignment="1">
      <alignment horizontal="left" wrapText="1" indent="1"/>
    </xf>
    <xf numFmtId="0" fontId="0" fillId="0" borderId="1" xfId="0" applyBorder="1" applyAlignment="1">
      <alignment horizontal="left" indent="1"/>
    </xf>
    <xf numFmtId="0" fontId="0" fillId="0" borderId="3" xfId="0" applyBorder="1"/>
    <xf numFmtId="0" fontId="2" fillId="0" borderId="4" xfId="0" applyFont="1" applyBorder="1" applyAlignment="1">
      <alignment horizontal="left"/>
    </xf>
    <xf numFmtId="0" fontId="2" fillId="0" borderId="4" xfId="0" applyFont="1" applyBorder="1"/>
    <xf numFmtId="0" fontId="2" fillId="0" borderId="0" xfId="0" applyFont="1" applyAlignment="1">
      <alignment horizontal="left"/>
    </xf>
    <xf numFmtId="0" fontId="0" fillId="0" borderId="0" xfId="0" applyAlignment="1">
      <alignment horizontal="left" wrapText="1"/>
    </xf>
    <xf numFmtId="0" fontId="0" fillId="0" borderId="0" xfId="0" applyAlignment="1">
      <alignment horizontal="left" wrapText="1" indent="2"/>
    </xf>
    <xf numFmtId="165" fontId="0" fillId="0" borderId="0" xfId="1" applyNumberFormat="1" applyFont="1" applyAlignment="1">
      <alignment horizontal="right" vertical="center"/>
    </xf>
    <xf numFmtId="165" fontId="0" fillId="0" borderId="3" xfId="1" applyNumberFormat="1" applyFont="1" applyBorder="1" applyAlignment="1">
      <alignment horizontal="right" vertical="center"/>
    </xf>
    <xf numFmtId="165" fontId="2" fillId="0" borderId="0" xfId="1" applyNumberFormat="1" applyFont="1" applyAlignment="1">
      <alignment horizontal="right" vertical="center"/>
    </xf>
    <xf numFmtId="165" fontId="0" fillId="0" borderId="1" xfId="1" applyNumberFormat="1" applyFont="1" applyBorder="1" applyAlignment="1">
      <alignment horizontal="right" vertical="center"/>
    </xf>
    <xf numFmtId="165" fontId="2" fillId="0" borderId="1" xfId="1" applyNumberFormat="1" applyFont="1" applyBorder="1" applyAlignment="1">
      <alignment horizontal="right" vertical="center"/>
    </xf>
    <xf numFmtId="165" fontId="2" fillId="0" borderId="2" xfId="1" applyNumberFormat="1" applyFont="1" applyBorder="1" applyAlignment="1">
      <alignment horizontal="right" vertical="center"/>
    </xf>
    <xf numFmtId="0" fontId="0" fillId="0" borderId="0" xfId="0" applyAlignment="1">
      <alignment horizontal="right" vertical="center"/>
    </xf>
    <xf numFmtId="4" fontId="0" fillId="0" borderId="0" xfId="0" applyNumberFormat="1" applyAlignment="1">
      <alignment horizontal="right" vertical="center"/>
    </xf>
    <xf numFmtId="3" fontId="0" fillId="0" borderId="0" xfId="0" applyNumberFormat="1" applyAlignment="1">
      <alignment horizontal="right" vertical="center"/>
    </xf>
    <xf numFmtId="165" fontId="1" fillId="0" borderId="0" xfId="1" applyNumberFormat="1" applyFont="1" applyBorder="1" applyAlignment="1">
      <alignment horizontal="right" vertical="center"/>
    </xf>
    <xf numFmtId="165" fontId="0" fillId="0" borderId="0" xfId="1" applyNumberFormat="1" applyFont="1" applyBorder="1" applyAlignment="1">
      <alignment horizontal="right" vertical="center"/>
    </xf>
    <xf numFmtId="165" fontId="2" fillId="0" borderId="0" xfId="1" applyNumberFormat="1" applyFont="1" applyBorder="1" applyAlignment="1">
      <alignment horizontal="right" vertical="center"/>
    </xf>
    <xf numFmtId="165" fontId="2" fillId="0" borderId="4" xfId="1" applyNumberFormat="1" applyFont="1" applyBorder="1" applyAlignment="1">
      <alignment horizontal="right" vertical="center"/>
    </xf>
    <xf numFmtId="0" fontId="11" fillId="0" borderId="0" xfId="0" applyFont="1" applyAlignment="1">
      <alignment horizontal="left" indent="1"/>
    </xf>
    <xf numFmtId="166" fontId="11" fillId="0" borderId="0" xfId="2" applyNumberFormat="1" applyFont="1"/>
    <xf numFmtId="0" fontId="12" fillId="0" borderId="0" xfId="0" applyFont="1" applyAlignment="1">
      <alignment horizontal="left" indent="2"/>
    </xf>
    <xf numFmtId="166" fontId="12" fillId="0" borderId="0" xfId="2" applyNumberFormat="1" applyFont="1"/>
    <xf numFmtId="0" fontId="12" fillId="0" borderId="1" xfId="0" applyFont="1" applyBorder="1"/>
    <xf numFmtId="166" fontId="11" fillId="0" borderId="1" xfId="2" applyNumberFormat="1" applyFont="1" applyBorder="1"/>
    <xf numFmtId="0" fontId="12" fillId="0" borderId="0" xfId="0" applyFont="1" applyAlignment="1">
      <alignment horizontal="left" indent="1"/>
    </xf>
    <xf numFmtId="0" fontId="11" fillId="0" borderId="2" xfId="0" applyFont="1" applyBorder="1"/>
    <xf numFmtId="166" fontId="11" fillId="0" borderId="2" xfId="2" applyNumberFormat="1" applyFont="1" applyBorder="1"/>
    <xf numFmtId="0" fontId="11" fillId="0" borderId="0" xfId="2" applyNumberFormat="1" applyFont="1"/>
  </cellXfs>
  <cellStyles count="4">
    <cellStyle name="Comma" xfId="1" builtinId="3"/>
    <cellStyle name="Comma 2" xfId="3" xr:uid="{00000000-0005-0000-0000-000001000000}"/>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7216140</xdr:colOff>
      <xdr:row>11</xdr:row>
      <xdr:rowOff>83820</xdr:rowOff>
    </xdr:from>
    <xdr:to>
      <xdr:col>3</xdr:col>
      <xdr:colOff>464820</xdr:colOff>
      <xdr:row>21</xdr:row>
      <xdr:rowOff>129540</xdr:rowOff>
    </xdr:to>
    <xdr:grpSp>
      <xdr:nvGrpSpPr>
        <xdr:cNvPr id="14" name="Group 13">
          <a:extLst>
            <a:ext uri="{FF2B5EF4-FFF2-40B4-BE49-F238E27FC236}">
              <a16:creationId xmlns:a16="http://schemas.microsoft.com/office/drawing/2014/main" id="{00000000-0008-0000-0000-00000E000000}"/>
            </a:ext>
          </a:extLst>
        </xdr:cNvPr>
        <xdr:cNvGrpSpPr/>
      </xdr:nvGrpSpPr>
      <xdr:grpSpPr>
        <a:xfrm>
          <a:off x="7216140" y="2321439"/>
          <a:ext cx="6541347" cy="1860006"/>
          <a:chOff x="487680" y="2049780"/>
          <a:chExt cx="6545580" cy="1874520"/>
        </a:xfrm>
      </xdr:grpSpPr>
      <xdr:sp macro="" textlink="">
        <xdr:nvSpPr>
          <xdr:cNvPr id="4" name="TextBox 3">
            <a:extLst>
              <a:ext uri="{FF2B5EF4-FFF2-40B4-BE49-F238E27FC236}">
                <a16:creationId xmlns:a16="http://schemas.microsoft.com/office/drawing/2014/main" id="{00000000-0008-0000-0000-000004000000}"/>
              </a:ext>
            </a:extLst>
          </xdr:cNvPr>
          <xdr:cNvSpPr txBox="1"/>
        </xdr:nvSpPr>
        <xdr:spPr>
          <a:xfrm>
            <a:off x="4061460" y="325374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Organic growth rate</a:t>
            </a:r>
            <a:r>
              <a:rPr lang="en-US" sz="1100" baseline="0"/>
              <a:t> %</a:t>
            </a:r>
            <a:endParaRPr lang="en-US" sz="1100"/>
          </a:p>
        </xdr:txBody>
      </xdr:sp>
      <xdr:sp macro="" textlink="">
        <xdr:nvSpPr>
          <xdr:cNvPr id="5" name="TextBox 4">
            <a:extLst>
              <a:ext uri="{FF2B5EF4-FFF2-40B4-BE49-F238E27FC236}">
                <a16:creationId xmlns:a16="http://schemas.microsoft.com/office/drawing/2014/main" id="{00000000-0008-0000-0000-000005000000}"/>
              </a:ext>
            </a:extLst>
          </xdr:cNvPr>
          <xdr:cNvSpPr txBox="1"/>
        </xdr:nvSpPr>
        <xdr:spPr>
          <a:xfrm>
            <a:off x="5943600" y="328422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Currency exchange impact</a:t>
            </a:r>
            <a:r>
              <a:rPr lang="en-US" sz="1100" baseline="0"/>
              <a:t> %</a:t>
            </a:r>
            <a:endParaRPr lang="en-US" sz="1100"/>
          </a:p>
        </xdr:txBody>
      </xdr:sp>
      <xdr:sp macro="" textlink="">
        <xdr:nvSpPr>
          <xdr:cNvPr id="6" name="TextBox 5">
            <a:extLst>
              <a:ext uri="{FF2B5EF4-FFF2-40B4-BE49-F238E27FC236}">
                <a16:creationId xmlns:a16="http://schemas.microsoft.com/office/drawing/2014/main" id="{00000000-0008-0000-0000-000006000000}"/>
              </a:ext>
            </a:extLst>
          </xdr:cNvPr>
          <xdr:cNvSpPr txBox="1"/>
        </xdr:nvSpPr>
        <xdr:spPr>
          <a:xfrm>
            <a:off x="4937760" y="208788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Total revenue growth rate %</a:t>
            </a:r>
          </a:p>
        </xdr:txBody>
      </xdr:sp>
      <xdr:sp macro="" textlink="">
        <xdr:nvSpPr>
          <xdr:cNvPr id="7" name="TextBox 6">
            <a:extLst>
              <a:ext uri="{FF2B5EF4-FFF2-40B4-BE49-F238E27FC236}">
                <a16:creationId xmlns:a16="http://schemas.microsoft.com/office/drawing/2014/main" id="{00000000-0008-0000-0000-000007000000}"/>
              </a:ext>
            </a:extLst>
          </xdr:cNvPr>
          <xdr:cNvSpPr txBox="1"/>
        </xdr:nvSpPr>
        <xdr:spPr>
          <a:xfrm>
            <a:off x="2895600" y="209550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Previous</a:t>
            </a:r>
            <a:r>
              <a:rPr lang="en-US" sz="1100" baseline="0"/>
              <a:t> year revenue X (1+ growth rate)</a:t>
            </a:r>
            <a:endParaRPr lang="en-US" sz="1100"/>
          </a:p>
        </xdr:txBody>
      </xdr:sp>
      <xdr:sp macro="" textlink="">
        <xdr:nvSpPr>
          <xdr:cNvPr id="8" name="TextBox 7">
            <a:extLst>
              <a:ext uri="{FF2B5EF4-FFF2-40B4-BE49-F238E27FC236}">
                <a16:creationId xmlns:a16="http://schemas.microsoft.com/office/drawing/2014/main" id="{00000000-0008-0000-0000-000008000000}"/>
              </a:ext>
            </a:extLst>
          </xdr:cNvPr>
          <xdr:cNvSpPr txBox="1"/>
        </xdr:nvSpPr>
        <xdr:spPr>
          <a:xfrm>
            <a:off x="487680" y="204978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Projected revenue</a:t>
            </a:r>
          </a:p>
        </xdr:txBody>
      </xdr:sp>
      <xdr:cxnSp macro="">
        <xdr:nvCxnSpPr>
          <xdr:cNvPr id="10" name="Straight Arrow Connector 9">
            <a:extLst>
              <a:ext uri="{FF2B5EF4-FFF2-40B4-BE49-F238E27FC236}">
                <a16:creationId xmlns:a16="http://schemas.microsoft.com/office/drawing/2014/main" id="{00000000-0008-0000-0000-00000A000000}"/>
              </a:ext>
            </a:extLst>
          </xdr:cNvPr>
          <xdr:cNvCxnSpPr/>
        </xdr:nvCxnSpPr>
        <xdr:spPr>
          <a:xfrm>
            <a:off x="1790700" y="2308860"/>
            <a:ext cx="868680"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2" name="Straight Arrow Connector 11">
            <a:extLst>
              <a:ext uri="{FF2B5EF4-FFF2-40B4-BE49-F238E27FC236}">
                <a16:creationId xmlns:a16="http://schemas.microsoft.com/office/drawing/2014/main" id="{00000000-0008-0000-0000-00000C000000}"/>
              </a:ext>
            </a:extLst>
          </xdr:cNvPr>
          <xdr:cNvCxnSpPr/>
        </xdr:nvCxnSpPr>
        <xdr:spPr>
          <a:xfrm>
            <a:off x="4023360" y="2354580"/>
            <a:ext cx="868680"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3" name="Right Brace 12">
            <a:extLst>
              <a:ext uri="{FF2B5EF4-FFF2-40B4-BE49-F238E27FC236}">
                <a16:creationId xmlns:a16="http://schemas.microsoft.com/office/drawing/2014/main" id="{00000000-0008-0000-0000-00000D000000}"/>
              </a:ext>
            </a:extLst>
          </xdr:cNvPr>
          <xdr:cNvSpPr/>
        </xdr:nvSpPr>
        <xdr:spPr>
          <a:xfrm rot="16200000" flipV="1">
            <a:off x="5337810" y="2343150"/>
            <a:ext cx="361950" cy="1352550"/>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grpSp>
    <xdr:clientData/>
  </xdr:twoCellAnchor>
  <xdr:twoCellAnchor>
    <xdr:from>
      <xdr:col>0</xdr:col>
      <xdr:colOff>434340</xdr:colOff>
      <xdr:row>11</xdr:row>
      <xdr:rowOff>121920</xdr:rowOff>
    </xdr:from>
    <xdr:to>
      <xdr:col>0</xdr:col>
      <xdr:colOff>4472940</xdr:colOff>
      <xdr:row>30</xdr:row>
      <xdr:rowOff>175261</xdr:rowOff>
    </xdr:to>
    <xdr:grpSp>
      <xdr:nvGrpSpPr>
        <xdr:cNvPr id="66" name="Group 65">
          <a:extLst>
            <a:ext uri="{FF2B5EF4-FFF2-40B4-BE49-F238E27FC236}">
              <a16:creationId xmlns:a16="http://schemas.microsoft.com/office/drawing/2014/main" id="{00000000-0008-0000-0000-000042000000}"/>
            </a:ext>
          </a:extLst>
        </xdr:cNvPr>
        <xdr:cNvGrpSpPr/>
      </xdr:nvGrpSpPr>
      <xdr:grpSpPr>
        <a:xfrm>
          <a:off x="434340" y="2359539"/>
          <a:ext cx="4038600" cy="3500484"/>
          <a:chOff x="960120" y="1981200"/>
          <a:chExt cx="4038600" cy="2561469"/>
        </a:xfrm>
      </xdr:grpSpPr>
      <xdr:sp macro="" textlink="">
        <xdr:nvSpPr>
          <xdr:cNvPr id="15" name="TextBox 14">
            <a:extLst>
              <a:ext uri="{FF2B5EF4-FFF2-40B4-BE49-F238E27FC236}">
                <a16:creationId xmlns:a16="http://schemas.microsoft.com/office/drawing/2014/main" id="{00000000-0008-0000-0000-00000F000000}"/>
              </a:ext>
            </a:extLst>
          </xdr:cNvPr>
          <xdr:cNvSpPr txBox="1"/>
        </xdr:nvSpPr>
        <xdr:spPr>
          <a:xfrm>
            <a:off x="960120" y="2377440"/>
            <a:ext cx="1569720" cy="14782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Nike</a:t>
            </a:r>
            <a:r>
              <a:rPr lang="en-US" sz="1100" baseline="0"/>
              <a:t> Group:</a:t>
            </a:r>
          </a:p>
          <a:p>
            <a:r>
              <a:rPr lang="en-US" sz="1100" baseline="0"/>
              <a:t>Revenue</a:t>
            </a:r>
          </a:p>
          <a:p>
            <a:r>
              <a:rPr lang="en-US" sz="1100" baseline="0"/>
              <a:t>EBITDA</a:t>
            </a:r>
          </a:p>
          <a:p>
            <a:r>
              <a:rPr lang="en-US" sz="1100" baseline="0"/>
              <a:t>PPE</a:t>
            </a:r>
          </a:p>
          <a:p>
            <a:r>
              <a:rPr lang="en-US" sz="1100" baseline="0"/>
              <a:t>Capex</a:t>
            </a:r>
          </a:p>
          <a:p>
            <a:r>
              <a:rPr lang="en-US" sz="1100" baseline="0"/>
              <a:t>Depreciation &amp; Amortization</a:t>
            </a:r>
          </a:p>
          <a:p>
            <a:r>
              <a:rPr lang="en-US" sz="1100" baseline="0"/>
              <a:t>EBIT</a:t>
            </a:r>
            <a:endParaRPr lang="en-US" sz="1100"/>
          </a:p>
        </xdr:txBody>
      </xdr:sp>
      <xdr:sp macro="" textlink="">
        <xdr:nvSpPr>
          <xdr:cNvPr id="16" name="TextBox 15">
            <a:extLst>
              <a:ext uri="{FF2B5EF4-FFF2-40B4-BE49-F238E27FC236}">
                <a16:creationId xmlns:a16="http://schemas.microsoft.com/office/drawing/2014/main" id="{00000000-0008-0000-0000-000010000000}"/>
              </a:ext>
            </a:extLst>
          </xdr:cNvPr>
          <xdr:cNvSpPr txBox="1"/>
        </xdr:nvSpPr>
        <xdr:spPr>
          <a:xfrm>
            <a:off x="3970020" y="1981200"/>
            <a:ext cx="102870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North America</a:t>
            </a:r>
          </a:p>
        </xdr:txBody>
      </xdr:sp>
      <xdr:sp macro="" textlink="">
        <xdr:nvSpPr>
          <xdr:cNvPr id="17" name="TextBox 16">
            <a:extLst>
              <a:ext uri="{FF2B5EF4-FFF2-40B4-BE49-F238E27FC236}">
                <a16:creationId xmlns:a16="http://schemas.microsoft.com/office/drawing/2014/main" id="{00000000-0008-0000-0000-000011000000}"/>
              </a:ext>
            </a:extLst>
          </xdr:cNvPr>
          <xdr:cNvSpPr txBox="1"/>
        </xdr:nvSpPr>
        <xdr:spPr>
          <a:xfrm>
            <a:off x="3970020" y="2415540"/>
            <a:ext cx="1028700" cy="609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Europe, Middle East &amp; Africa</a:t>
            </a:r>
          </a:p>
        </xdr:txBody>
      </xdr:sp>
      <xdr:sp macro="" textlink="">
        <xdr:nvSpPr>
          <xdr:cNvPr id="18" name="TextBox 17">
            <a:extLst>
              <a:ext uri="{FF2B5EF4-FFF2-40B4-BE49-F238E27FC236}">
                <a16:creationId xmlns:a16="http://schemas.microsoft.com/office/drawing/2014/main" id="{00000000-0008-0000-0000-000012000000}"/>
              </a:ext>
            </a:extLst>
          </xdr:cNvPr>
          <xdr:cNvSpPr txBox="1"/>
        </xdr:nvSpPr>
        <xdr:spPr>
          <a:xfrm>
            <a:off x="3970020" y="3147060"/>
            <a:ext cx="102870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Greater China</a:t>
            </a:r>
          </a:p>
        </xdr:txBody>
      </xdr:sp>
      <xdr:sp macro="" textlink="">
        <xdr:nvSpPr>
          <xdr:cNvPr id="19" name="TextBox 18">
            <a:extLst>
              <a:ext uri="{FF2B5EF4-FFF2-40B4-BE49-F238E27FC236}">
                <a16:creationId xmlns:a16="http://schemas.microsoft.com/office/drawing/2014/main" id="{00000000-0008-0000-0000-000013000000}"/>
              </a:ext>
            </a:extLst>
          </xdr:cNvPr>
          <xdr:cNvSpPr txBox="1"/>
        </xdr:nvSpPr>
        <xdr:spPr>
          <a:xfrm>
            <a:off x="3954780" y="3681609"/>
            <a:ext cx="1028700" cy="4876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Asia Pacific &amp; Latin America</a:t>
            </a:r>
          </a:p>
        </xdr:txBody>
      </xdr:sp>
      <xdr:sp macro="" textlink="">
        <xdr:nvSpPr>
          <xdr:cNvPr id="20" name="TextBox 19">
            <a:extLst>
              <a:ext uri="{FF2B5EF4-FFF2-40B4-BE49-F238E27FC236}">
                <a16:creationId xmlns:a16="http://schemas.microsoft.com/office/drawing/2014/main" id="{00000000-0008-0000-0000-000014000000}"/>
              </a:ext>
            </a:extLst>
          </xdr:cNvPr>
          <xdr:cNvSpPr txBox="1"/>
        </xdr:nvSpPr>
        <xdr:spPr>
          <a:xfrm>
            <a:off x="3954780" y="4283589"/>
            <a:ext cx="102870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Converse</a:t>
            </a:r>
          </a:p>
        </xdr:txBody>
      </xdr:sp>
      <xdr:cxnSp macro="">
        <xdr:nvCxnSpPr>
          <xdr:cNvPr id="22" name="Elbow Connector 21">
            <a:extLst>
              <a:ext uri="{FF2B5EF4-FFF2-40B4-BE49-F238E27FC236}">
                <a16:creationId xmlns:a16="http://schemas.microsoft.com/office/drawing/2014/main" id="{00000000-0008-0000-0000-000016000000}"/>
              </a:ext>
            </a:extLst>
          </xdr:cNvPr>
          <xdr:cNvCxnSpPr/>
        </xdr:nvCxnSpPr>
        <xdr:spPr>
          <a:xfrm flipV="1">
            <a:off x="2586990" y="2133600"/>
            <a:ext cx="1257300" cy="1059180"/>
          </a:xfrm>
          <a:prstGeom prst="bentConnector3">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3" name="Elbow Connector 22">
            <a:extLst>
              <a:ext uri="{FF2B5EF4-FFF2-40B4-BE49-F238E27FC236}">
                <a16:creationId xmlns:a16="http://schemas.microsoft.com/office/drawing/2014/main" id="{00000000-0008-0000-0000-000017000000}"/>
              </a:ext>
            </a:extLst>
          </xdr:cNvPr>
          <xdr:cNvCxnSpPr/>
        </xdr:nvCxnSpPr>
        <xdr:spPr>
          <a:xfrm flipV="1">
            <a:off x="2602230" y="2720340"/>
            <a:ext cx="1226820" cy="472440"/>
          </a:xfrm>
          <a:prstGeom prst="bentConnector3">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6" name="Elbow Connector 25">
            <a:extLst>
              <a:ext uri="{FF2B5EF4-FFF2-40B4-BE49-F238E27FC236}">
                <a16:creationId xmlns:a16="http://schemas.microsoft.com/office/drawing/2014/main" id="{00000000-0008-0000-0000-00001A000000}"/>
              </a:ext>
            </a:extLst>
          </xdr:cNvPr>
          <xdr:cNvCxnSpPr/>
        </xdr:nvCxnSpPr>
        <xdr:spPr>
          <a:xfrm>
            <a:off x="2594610" y="3185160"/>
            <a:ext cx="1242060" cy="990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30" name="Elbow Connector 29">
            <a:extLst>
              <a:ext uri="{FF2B5EF4-FFF2-40B4-BE49-F238E27FC236}">
                <a16:creationId xmlns:a16="http://schemas.microsoft.com/office/drawing/2014/main" id="{00000000-0008-0000-0000-00001E000000}"/>
              </a:ext>
            </a:extLst>
          </xdr:cNvPr>
          <xdr:cNvCxnSpPr/>
        </xdr:nvCxnSpPr>
        <xdr:spPr>
          <a:xfrm>
            <a:off x="2598420" y="3194868"/>
            <a:ext cx="1264920" cy="54864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54" name="Elbow Connector 53">
            <a:extLst>
              <a:ext uri="{FF2B5EF4-FFF2-40B4-BE49-F238E27FC236}">
                <a16:creationId xmlns:a16="http://schemas.microsoft.com/office/drawing/2014/main" id="{00000000-0008-0000-0000-000036000000}"/>
              </a:ext>
            </a:extLst>
          </xdr:cNvPr>
          <xdr:cNvCxnSpPr/>
        </xdr:nvCxnSpPr>
        <xdr:spPr>
          <a:xfrm>
            <a:off x="2647950" y="3194868"/>
            <a:ext cx="1165860" cy="10896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4472940</xdr:colOff>
      <xdr:row>8</xdr:row>
      <xdr:rowOff>0</xdr:rowOff>
    </xdr:from>
    <xdr:to>
      <xdr:col>0</xdr:col>
      <xdr:colOff>6233160</xdr:colOff>
      <xdr:row>14</xdr:row>
      <xdr:rowOff>7620</xdr:rowOff>
    </xdr:to>
    <xdr:grpSp>
      <xdr:nvGrpSpPr>
        <xdr:cNvPr id="110" name="Group 109">
          <a:extLst>
            <a:ext uri="{FF2B5EF4-FFF2-40B4-BE49-F238E27FC236}">
              <a16:creationId xmlns:a16="http://schemas.microsoft.com/office/drawing/2014/main" id="{00000000-0008-0000-0000-00006E000000}"/>
            </a:ext>
          </a:extLst>
        </xdr:cNvPr>
        <xdr:cNvGrpSpPr/>
      </xdr:nvGrpSpPr>
      <xdr:grpSpPr>
        <a:xfrm>
          <a:off x="4472940" y="1693333"/>
          <a:ext cx="1760220" cy="1096192"/>
          <a:chOff x="4549140" y="2903220"/>
          <a:chExt cx="1760220" cy="1104900"/>
        </a:xfrm>
      </xdr:grpSpPr>
      <xdr:cxnSp macro="">
        <xdr:nvCxnSpPr>
          <xdr:cNvPr id="72" name="Elbow Connector 71">
            <a:extLst>
              <a:ext uri="{FF2B5EF4-FFF2-40B4-BE49-F238E27FC236}">
                <a16:creationId xmlns:a16="http://schemas.microsoft.com/office/drawing/2014/main" id="{00000000-0008-0000-0000-000048000000}"/>
              </a:ext>
            </a:extLst>
          </xdr:cNvPr>
          <xdr:cNvCxnSpPr/>
        </xdr:nvCxnSpPr>
        <xdr:spPr>
          <a:xfrm>
            <a:off x="4549140" y="3649980"/>
            <a:ext cx="708660" cy="23622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nvGrpSpPr>
          <xdr:cNvPr id="91" name="Group 90">
            <a:extLst>
              <a:ext uri="{FF2B5EF4-FFF2-40B4-BE49-F238E27FC236}">
                <a16:creationId xmlns:a16="http://schemas.microsoft.com/office/drawing/2014/main" id="{00000000-0008-0000-0000-00005B000000}"/>
              </a:ext>
            </a:extLst>
          </xdr:cNvPr>
          <xdr:cNvGrpSpPr/>
        </xdr:nvGrpSpPr>
        <xdr:grpSpPr>
          <a:xfrm>
            <a:off x="4556760" y="2903220"/>
            <a:ext cx="1752600" cy="1104900"/>
            <a:chOff x="5257800" y="1668780"/>
            <a:chExt cx="1752600" cy="1104900"/>
          </a:xfrm>
        </xdr:grpSpPr>
        <xdr:sp macro="" textlink="">
          <xdr:nvSpPr>
            <xdr:cNvPr id="67" name="TextBox 66">
              <a:extLst>
                <a:ext uri="{FF2B5EF4-FFF2-40B4-BE49-F238E27FC236}">
                  <a16:creationId xmlns:a16="http://schemas.microsoft.com/office/drawing/2014/main" id="{00000000-0008-0000-0000-000043000000}"/>
                </a:ext>
              </a:extLst>
            </xdr:cNvPr>
            <xdr:cNvSpPr txBox="1"/>
          </xdr:nvSpPr>
          <xdr:spPr>
            <a:xfrm>
              <a:off x="6035040" y="166878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68" name="TextBox 67">
              <a:extLst>
                <a:ext uri="{FF2B5EF4-FFF2-40B4-BE49-F238E27FC236}">
                  <a16:creationId xmlns:a16="http://schemas.microsoft.com/office/drawing/2014/main" id="{00000000-0008-0000-0000-000044000000}"/>
                </a:ext>
              </a:extLst>
            </xdr:cNvPr>
            <xdr:cNvSpPr txBox="1"/>
          </xdr:nvSpPr>
          <xdr:spPr>
            <a:xfrm>
              <a:off x="6035040" y="211836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69" name="TextBox 68">
              <a:extLst>
                <a:ext uri="{FF2B5EF4-FFF2-40B4-BE49-F238E27FC236}">
                  <a16:creationId xmlns:a16="http://schemas.microsoft.com/office/drawing/2014/main" id="{00000000-0008-0000-0000-000045000000}"/>
                </a:ext>
              </a:extLst>
            </xdr:cNvPr>
            <xdr:cNvSpPr txBox="1"/>
          </xdr:nvSpPr>
          <xdr:spPr>
            <a:xfrm>
              <a:off x="6035040" y="251460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71" name="Elbow Connector 70">
              <a:extLst>
                <a:ext uri="{FF2B5EF4-FFF2-40B4-BE49-F238E27FC236}">
                  <a16:creationId xmlns:a16="http://schemas.microsoft.com/office/drawing/2014/main" id="{00000000-0008-0000-0000-000047000000}"/>
                </a:ext>
              </a:extLst>
            </xdr:cNvPr>
            <xdr:cNvCxnSpPr/>
          </xdr:nvCxnSpPr>
          <xdr:spPr>
            <a:xfrm flipV="1">
              <a:off x="5257800" y="1805940"/>
              <a:ext cx="693420" cy="5943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77" name="Elbow Connector 76">
              <a:extLst>
                <a:ext uri="{FF2B5EF4-FFF2-40B4-BE49-F238E27FC236}">
                  <a16:creationId xmlns:a16="http://schemas.microsoft.com/office/drawing/2014/main" id="{00000000-0008-0000-0000-00004D000000}"/>
                </a:ext>
              </a:extLst>
            </xdr:cNvPr>
            <xdr:cNvCxnSpPr/>
          </xdr:nvCxnSpPr>
          <xdr:spPr>
            <a:xfrm flipV="1">
              <a:off x="5273040" y="2209800"/>
              <a:ext cx="662940" cy="19812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0</xdr:col>
      <xdr:colOff>4480560</xdr:colOff>
      <xdr:row>14</xdr:row>
      <xdr:rowOff>68580</xdr:rowOff>
    </xdr:from>
    <xdr:to>
      <xdr:col>0</xdr:col>
      <xdr:colOff>6278880</xdr:colOff>
      <xdr:row>20</xdr:row>
      <xdr:rowOff>76200</xdr:rowOff>
    </xdr:to>
    <xdr:grpSp>
      <xdr:nvGrpSpPr>
        <xdr:cNvPr id="173" name="Group 172">
          <a:extLst>
            <a:ext uri="{FF2B5EF4-FFF2-40B4-BE49-F238E27FC236}">
              <a16:creationId xmlns:a16="http://schemas.microsoft.com/office/drawing/2014/main" id="{00000000-0008-0000-0000-0000AD000000}"/>
            </a:ext>
          </a:extLst>
        </xdr:cNvPr>
        <xdr:cNvGrpSpPr/>
      </xdr:nvGrpSpPr>
      <xdr:grpSpPr>
        <a:xfrm>
          <a:off x="4480560" y="2850485"/>
          <a:ext cx="1798320" cy="1096191"/>
          <a:chOff x="4678680" y="3040380"/>
          <a:chExt cx="1798320" cy="1104900"/>
        </a:xfrm>
      </xdr:grpSpPr>
      <xdr:grpSp>
        <xdr:nvGrpSpPr>
          <xdr:cNvPr id="146" name="Group 145">
            <a:extLst>
              <a:ext uri="{FF2B5EF4-FFF2-40B4-BE49-F238E27FC236}">
                <a16:creationId xmlns:a16="http://schemas.microsoft.com/office/drawing/2014/main" id="{00000000-0008-0000-0000-000092000000}"/>
              </a:ext>
            </a:extLst>
          </xdr:cNvPr>
          <xdr:cNvGrpSpPr/>
        </xdr:nvGrpSpPr>
        <xdr:grpSpPr>
          <a:xfrm>
            <a:off x="4686300" y="3040380"/>
            <a:ext cx="1790700" cy="1104900"/>
            <a:chOff x="5219700" y="1668780"/>
            <a:chExt cx="1790700" cy="1104900"/>
          </a:xfrm>
        </xdr:grpSpPr>
        <xdr:sp macro="" textlink="">
          <xdr:nvSpPr>
            <xdr:cNvPr id="147" name="TextBox 146">
              <a:extLst>
                <a:ext uri="{FF2B5EF4-FFF2-40B4-BE49-F238E27FC236}">
                  <a16:creationId xmlns:a16="http://schemas.microsoft.com/office/drawing/2014/main" id="{00000000-0008-0000-0000-000093000000}"/>
                </a:ext>
              </a:extLst>
            </xdr:cNvPr>
            <xdr:cNvSpPr txBox="1"/>
          </xdr:nvSpPr>
          <xdr:spPr>
            <a:xfrm>
              <a:off x="6035040" y="166878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148" name="TextBox 147">
              <a:extLst>
                <a:ext uri="{FF2B5EF4-FFF2-40B4-BE49-F238E27FC236}">
                  <a16:creationId xmlns:a16="http://schemas.microsoft.com/office/drawing/2014/main" id="{00000000-0008-0000-0000-000094000000}"/>
                </a:ext>
              </a:extLst>
            </xdr:cNvPr>
            <xdr:cNvSpPr txBox="1"/>
          </xdr:nvSpPr>
          <xdr:spPr>
            <a:xfrm>
              <a:off x="6035040" y="211836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149" name="TextBox 148">
              <a:extLst>
                <a:ext uri="{FF2B5EF4-FFF2-40B4-BE49-F238E27FC236}">
                  <a16:creationId xmlns:a16="http://schemas.microsoft.com/office/drawing/2014/main" id="{00000000-0008-0000-0000-000095000000}"/>
                </a:ext>
              </a:extLst>
            </xdr:cNvPr>
            <xdr:cNvSpPr txBox="1"/>
          </xdr:nvSpPr>
          <xdr:spPr>
            <a:xfrm>
              <a:off x="6035040" y="251460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150" name="Elbow Connector 149">
              <a:extLst>
                <a:ext uri="{FF2B5EF4-FFF2-40B4-BE49-F238E27FC236}">
                  <a16:creationId xmlns:a16="http://schemas.microsoft.com/office/drawing/2014/main" id="{00000000-0008-0000-0000-000096000000}"/>
                </a:ext>
              </a:extLst>
            </xdr:cNvPr>
            <xdr:cNvCxnSpPr/>
          </xdr:nvCxnSpPr>
          <xdr:spPr>
            <a:xfrm flipV="1">
              <a:off x="5257800" y="1805940"/>
              <a:ext cx="693420" cy="83820"/>
            </a:xfrm>
            <a:prstGeom prst="bentConnector3">
              <a:avLst>
                <a:gd name="adj1" fmla="val 43407"/>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51" name="Elbow Connector 150">
              <a:extLst>
                <a:ext uri="{FF2B5EF4-FFF2-40B4-BE49-F238E27FC236}">
                  <a16:creationId xmlns:a16="http://schemas.microsoft.com/office/drawing/2014/main" id="{00000000-0008-0000-0000-000097000000}"/>
                </a:ext>
              </a:extLst>
            </xdr:cNvPr>
            <xdr:cNvCxnSpPr/>
          </xdr:nvCxnSpPr>
          <xdr:spPr>
            <a:xfrm>
              <a:off x="5219700" y="1889760"/>
              <a:ext cx="716280" cy="320040"/>
            </a:xfrm>
            <a:prstGeom prst="bentConnector3">
              <a:avLst>
                <a:gd name="adj1" fmla="val 46809"/>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163" name="Elbow Connector 162">
            <a:extLst>
              <a:ext uri="{FF2B5EF4-FFF2-40B4-BE49-F238E27FC236}">
                <a16:creationId xmlns:a16="http://schemas.microsoft.com/office/drawing/2014/main" id="{00000000-0008-0000-0000-0000A3000000}"/>
              </a:ext>
            </a:extLst>
          </xdr:cNvPr>
          <xdr:cNvCxnSpPr/>
        </xdr:nvCxnSpPr>
        <xdr:spPr>
          <a:xfrm>
            <a:off x="4678680" y="3253740"/>
            <a:ext cx="754380" cy="746760"/>
          </a:xfrm>
          <a:prstGeom prst="bentConnector3">
            <a:avLst>
              <a:gd name="adj1" fmla="val 44949"/>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4495800</xdr:colOff>
      <xdr:row>20</xdr:row>
      <xdr:rowOff>121920</xdr:rowOff>
    </xdr:from>
    <xdr:to>
      <xdr:col>0</xdr:col>
      <xdr:colOff>6438900</xdr:colOff>
      <xdr:row>26</xdr:row>
      <xdr:rowOff>129540</xdr:rowOff>
    </xdr:to>
    <xdr:grpSp>
      <xdr:nvGrpSpPr>
        <xdr:cNvPr id="190" name="Group 189">
          <a:extLst>
            <a:ext uri="{FF2B5EF4-FFF2-40B4-BE49-F238E27FC236}">
              <a16:creationId xmlns:a16="http://schemas.microsoft.com/office/drawing/2014/main" id="{00000000-0008-0000-0000-0000BE000000}"/>
            </a:ext>
          </a:extLst>
        </xdr:cNvPr>
        <xdr:cNvGrpSpPr/>
      </xdr:nvGrpSpPr>
      <xdr:grpSpPr>
        <a:xfrm>
          <a:off x="4495800" y="3992396"/>
          <a:ext cx="1943100" cy="1096192"/>
          <a:chOff x="4495800" y="4053840"/>
          <a:chExt cx="1943100" cy="1104900"/>
        </a:xfrm>
      </xdr:grpSpPr>
      <xdr:grpSp>
        <xdr:nvGrpSpPr>
          <xdr:cNvPr id="167" name="Group 166">
            <a:extLst>
              <a:ext uri="{FF2B5EF4-FFF2-40B4-BE49-F238E27FC236}">
                <a16:creationId xmlns:a16="http://schemas.microsoft.com/office/drawing/2014/main" id="{00000000-0008-0000-0000-0000A7000000}"/>
              </a:ext>
            </a:extLst>
          </xdr:cNvPr>
          <xdr:cNvGrpSpPr/>
        </xdr:nvGrpSpPr>
        <xdr:grpSpPr>
          <a:xfrm>
            <a:off x="4495800" y="4053840"/>
            <a:ext cx="1943100" cy="1104900"/>
            <a:chOff x="5273040" y="1653540"/>
            <a:chExt cx="1943100" cy="1104900"/>
          </a:xfrm>
        </xdr:grpSpPr>
        <xdr:sp macro="" textlink="">
          <xdr:nvSpPr>
            <xdr:cNvPr id="168" name="TextBox 167">
              <a:extLst>
                <a:ext uri="{FF2B5EF4-FFF2-40B4-BE49-F238E27FC236}">
                  <a16:creationId xmlns:a16="http://schemas.microsoft.com/office/drawing/2014/main" id="{00000000-0008-0000-0000-0000A8000000}"/>
                </a:ext>
              </a:extLst>
            </xdr:cNvPr>
            <xdr:cNvSpPr txBox="1"/>
          </xdr:nvSpPr>
          <xdr:spPr>
            <a:xfrm>
              <a:off x="6240780" y="165354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169" name="TextBox 168">
              <a:extLst>
                <a:ext uri="{FF2B5EF4-FFF2-40B4-BE49-F238E27FC236}">
                  <a16:creationId xmlns:a16="http://schemas.microsoft.com/office/drawing/2014/main" id="{00000000-0008-0000-0000-0000A9000000}"/>
                </a:ext>
              </a:extLst>
            </xdr:cNvPr>
            <xdr:cNvSpPr txBox="1"/>
          </xdr:nvSpPr>
          <xdr:spPr>
            <a:xfrm>
              <a:off x="6240780" y="210312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170" name="TextBox 169">
              <a:extLst>
                <a:ext uri="{FF2B5EF4-FFF2-40B4-BE49-F238E27FC236}">
                  <a16:creationId xmlns:a16="http://schemas.microsoft.com/office/drawing/2014/main" id="{00000000-0008-0000-0000-0000AA000000}"/>
                </a:ext>
              </a:extLst>
            </xdr:cNvPr>
            <xdr:cNvSpPr txBox="1"/>
          </xdr:nvSpPr>
          <xdr:spPr>
            <a:xfrm>
              <a:off x="6240780" y="249936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171" name="Elbow Connector 170">
              <a:extLst>
                <a:ext uri="{FF2B5EF4-FFF2-40B4-BE49-F238E27FC236}">
                  <a16:creationId xmlns:a16="http://schemas.microsoft.com/office/drawing/2014/main" id="{00000000-0008-0000-0000-0000AB000000}"/>
                </a:ext>
              </a:extLst>
            </xdr:cNvPr>
            <xdr:cNvCxnSpPr/>
          </xdr:nvCxnSpPr>
          <xdr:spPr>
            <a:xfrm flipV="1">
              <a:off x="5288280" y="1760220"/>
              <a:ext cx="853440" cy="91440"/>
            </a:xfrm>
            <a:prstGeom prst="bentConnector3">
              <a:avLst>
                <a:gd name="adj1" fmla="val 45536"/>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72" name="Elbow Connector 171">
              <a:extLst>
                <a:ext uri="{FF2B5EF4-FFF2-40B4-BE49-F238E27FC236}">
                  <a16:creationId xmlns:a16="http://schemas.microsoft.com/office/drawing/2014/main" id="{00000000-0008-0000-0000-0000AC000000}"/>
                </a:ext>
              </a:extLst>
            </xdr:cNvPr>
            <xdr:cNvCxnSpPr/>
          </xdr:nvCxnSpPr>
          <xdr:spPr>
            <a:xfrm>
              <a:off x="5273040" y="1851660"/>
              <a:ext cx="883920" cy="365760"/>
            </a:xfrm>
            <a:prstGeom prst="bentConnector3">
              <a:avLst>
                <a:gd name="adj1" fmla="val 45690"/>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175" name="Elbow Connector 174">
            <a:extLst>
              <a:ext uri="{FF2B5EF4-FFF2-40B4-BE49-F238E27FC236}">
                <a16:creationId xmlns:a16="http://schemas.microsoft.com/office/drawing/2014/main" id="{00000000-0008-0000-0000-0000AF000000}"/>
              </a:ext>
            </a:extLst>
          </xdr:cNvPr>
          <xdr:cNvCxnSpPr/>
        </xdr:nvCxnSpPr>
        <xdr:spPr>
          <a:xfrm>
            <a:off x="4495800" y="4251960"/>
            <a:ext cx="952500" cy="807720"/>
          </a:xfrm>
          <a:prstGeom prst="bentConnector3">
            <a:avLst>
              <a:gd name="adj1" fmla="val 428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4511040</xdr:colOff>
      <xdr:row>26</xdr:row>
      <xdr:rowOff>129540</xdr:rowOff>
    </xdr:from>
    <xdr:to>
      <xdr:col>0</xdr:col>
      <xdr:colOff>7239000</xdr:colOff>
      <xdr:row>33</xdr:row>
      <xdr:rowOff>175260</xdr:rowOff>
    </xdr:to>
    <xdr:grpSp>
      <xdr:nvGrpSpPr>
        <xdr:cNvPr id="191" name="Group 190">
          <a:extLst>
            <a:ext uri="{FF2B5EF4-FFF2-40B4-BE49-F238E27FC236}">
              <a16:creationId xmlns:a16="http://schemas.microsoft.com/office/drawing/2014/main" id="{00000000-0008-0000-0000-0000BF000000}"/>
            </a:ext>
          </a:extLst>
        </xdr:cNvPr>
        <xdr:cNvGrpSpPr/>
      </xdr:nvGrpSpPr>
      <xdr:grpSpPr>
        <a:xfrm>
          <a:off x="4511040" y="5088588"/>
          <a:ext cx="2727960" cy="1315720"/>
          <a:chOff x="4511040" y="4251960"/>
          <a:chExt cx="2727960" cy="1325880"/>
        </a:xfrm>
      </xdr:grpSpPr>
      <xdr:grpSp>
        <xdr:nvGrpSpPr>
          <xdr:cNvPr id="192" name="Group 191">
            <a:extLst>
              <a:ext uri="{FF2B5EF4-FFF2-40B4-BE49-F238E27FC236}">
                <a16:creationId xmlns:a16="http://schemas.microsoft.com/office/drawing/2014/main" id="{00000000-0008-0000-0000-0000C0000000}"/>
              </a:ext>
            </a:extLst>
          </xdr:cNvPr>
          <xdr:cNvGrpSpPr/>
        </xdr:nvGrpSpPr>
        <xdr:grpSpPr>
          <a:xfrm>
            <a:off x="4511040" y="4251960"/>
            <a:ext cx="2727960" cy="1325880"/>
            <a:chOff x="5288280" y="1851660"/>
            <a:chExt cx="2727960" cy="1325880"/>
          </a:xfrm>
        </xdr:grpSpPr>
        <xdr:sp macro="" textlink="">
          <xdr:nvSpPr>
            <xdr:cNvPr id="194" name="TextBox 193">
              <a:extLst>
                <a:ext uri="{FF2B5EF4-FFF2-40B4-BE49-F238E27FC236}">
                  <a16:creationId xmlns:a16="http://schemas.microsoft.com/office/drawing/2014/main" id="{00000000-0008-0000-0000-0000C2000000}"/>
                </a:ext>
              </a:extLst>
            </xdr:cNvPr>
            <xdr:cNvSpPr txBox="1"/>
          </xdr:nvSpPr>
          <xdr:spPr>
            <a:xfrm>
              <a:off x="7040880" y="207264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195" name="TextBox 194">
              <a:extLst>
                <a:ext uri="{FF2B5EF4-FFF2-40B4-BE49-F238E27FC236}">
                  <a16:creationId xmlns:a16="http://schemas.microsoft.com/office/drawing/2014/main" id="{00000000-0008-0000-0000-0000C3000000}"/>
                </a:ext>
              </a:extLst>
            </xdr:cNvPr>
            <xdr:cNvSpPr txBox="1"/>
          </xdr:nvSpPr>
          <xdr:spPr>
            <a:xfrm>
              <a:off x="7040880" y="252222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196" name="TextBox 195">
              <a:extLst>
                <a:ext uri="{FF2B5EF4-FFF2-40B4-BE49-F238E27FC236}">
                  <a16:creationId xmlns:a16="http://schemas.microsoft.com/office/drawing/2014/main" id="{00000000-0008-0000-0000-0000C4000000}"/>
                </a:ext>
              </a:extLst>
            </xdr:cNvPr>
            <xdr:cNvSpPr txBox="1"/>
          </xdr:nvSpPr>
          <xdr:spPr>
            <a:xfrm>
              <a:off x="7040880" y="291846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197" name="Elbow Connector 196">
              <a:extLst>
                <a:ext uri="{FF2B5EF4-FFF2-40B4-BE49-F238E27FC236}">
                  <a16:creationId xmlns:a16="http://schemas.microsoft.com/office/drawing/2014/main" id="{00000000-0008-0000-0000-0000C5000000}"/>
                </a:ext>
              </a:extLst>
            </xdr:cNvPr>
            <xdr:cNvCxnSpPr>
              <a:endCxn id="194" idx="1"/>
            </xdr:cNvCxnSpPr>
          </xdr:nvCxnSpPr>
          <xdr:spPr>
            <a:xfrm>
              <a:off x="5288280" y="1851660"/>
              <a:ext cx="1752600" cy="36195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98" name="Elbow Connector 197">
              <a:extLst>
                <a:ext uri="{FF2B5EF4-FFF2-40B4-BE49-F238E27FC236}">
                  <a16:creationId xmlns:a16="http://schemas.microsoft.com/office/drawing/2014/main" id="{00000000-0008-0000-0000-0000C6000000}"/>
                </a:ext>
              </a:extLst>
            </xdr:cNvPr>
            <xdr:cNvCxnSpPr>
              <a:endCxn id="195" idx="1"/>
            </xdr:cNvCxnSpPr>
          </xdr:nvCxnSpPr>
          <xdr:spPr>
            <a:xfrm>
              <a:off x="5288280" y="1859280"/>
              <a:ext cx="1752600" cy="77724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193" name="Elbow Connector 192">
            <a:extLst>
              <a:ext uri="{FF2B5EF4-FFF2-40B4-BE49-F238E27FC236}">
                <a16:creationId xmlns:a16="http://schemas.microsoft.com/office/drawing/2014/main" id="{00000000-0008-0000-0000-0000C1000000}"/>
              </a:ext>
            </a:extLst>
          </xdr:cNvPr>
          <xdr:cNvCxnSpPr>
            <a:endCxn id="196" idx="1"/>
          </xdr:cNvCxnSpPr>
        </xdr:nvCxnSpPr>
        <xdr:spPr>
          <a:xfrm>
            <a:off x="4533900" y="4267200"/>
            <a:ext cx="1729740" cy="118110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2461260</xdr:colOff>
      <xdr:row>31</xdr:row>
      <xdr:rowOff>7620</xdr:rowOff>
    </xdr:from>
    <xdr:to>
      <xdr:col>0</xdr:col>
      <xdr:colOff>4899660</xdr:colOff>
      <xdr:row>37</xdr:row>
      <xdr:rowOff>53340</xdr:rowOff>
    </xdr:to>
    <xdr:grpSp>
      <xdr:nvGrpSpPr>
        <xdr:cNvPr id="205" name="Group 204">
          <a:extLst>
            <a:ext uri="{FF2B5EF4-FFF2-40B4-BE49-F238E27FC236}">
              <a16:creationId xmlns:a16="http://schemas.microsoft.com/office/drawing/2014/main" id="{00000000-0008-0000-0000-0000CD000000}"/>
            </a:ext>
          </a:extLst>
        </xdr:cNvPr>
        <xdr:cNvGrpSpPr/>
      </xdr:nvGrpSpPr>
      <xdr:grpSpPr>
        <a:xfrm rot="5400000">
          <a:off x="3113314" y="5221756"/>
          <a:ext cx="1134292" cy="2438400"/>
          <a:chOff x="4488180" y="3360420"/>
          <a:chExt cx="1143000" cy="2438400"/>
        </a:xfrm>
      </xdr:grpSpPr>
      <xdr:grpSp>
        <xdr:nvGrpSpPr>
          <xdr:cNvPr id="206" name="Group 205">
            <a:extLst>
              <a:ext uri="{FF2B5EF4-FFF2-40B4-BE49-F238E27FC236}">
                <a16:creationId xmlns:a16="http://schemas.microsoft.com/office/drawing/2014/main" id="{00000000-0008-0000-0000-0000CE000000}"/>
              </a:ext>
            </a:extLst>
          </xdr:cNvPr>
          <xdr:cNvGrpSpPr/>
        </xdr:nvGrpSpPr>
        <xdr:grpSpPr>
          <a:xfrm>
            <a:off x="4488180" y="3360420"/>
            <a:ext cx="1143000" cy="2438400"/>
            <a:chOff x="5265420" y="960120"/>
            <a:chExt cx="1143000" cy="2438400"/>
          </a:xfrm>
        </xdr:grpSpPr>
        <xdr:sp macro="" textlink="">
          <xdr:nvSpPr>
            <xdr:cNvPr id="208" name="TextBox 207">
              <a:extLst>
                <a:ext uri="{FF2B5EF4-FFF2-40B4-BE49-F238E27FC236}">
                  <a16:creationId xmlns:a16="http://schemas.microsoft.com/office/drawing/2014/main" id="{00000000-0008-0000-0000-0000D0000000}"/>
                </a:ext>
              </a:extLst>
            </xdr:cNvPr>
            <xdr:cNvSpPr txBox="1"/>
          </xdr:nvSpPr>
          <xdr:spPr>
            <a:xfrm rot="16200000">
              <a:off x="5922645" y="1160145"/>
              <a:ext cx="68199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a:t>Footwear</a:t>
              </a:r>
            </a:p>
          </xdr:txBody>
        </xdr:sp>
        <xdr:sp macro="" textlink="">
          <xdr:nvSpPr>
            <xdr:cNvPr id="209" name="TextBox 208">
              <a:extLst>
                <a:ext uri="{FF2B5EF4-FFF2-40B4-BE49-F238E27FC236}">
                  <a16:creationId xmlns:a16="http://schemas.microsoft.com/office/drawing/2014/main" id="{00000000-0008-0000-0000-0000D1000000}"/>
                </a:ext>
              </a:extLst>
            </xdr:cNvPr>
            <xdr:cNvSpPr txBox="1"/>
          </xdr:nvSpPr>
          <xdr:spPr>
            <a:xfrm rot="16200000">
              <a:off x="5920740" y="1977390"/>
              <a:ext cx="666750" cy="21717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210" name="TextBox 209">
              <a:extLst>
                <a:ext uri="{FF2B5EF4-FFF2-40B4-BE49-F238E27FC236}">
                  <a16:creationId xmlns:a16="http://schemas.microsoft.com/office/drawing/2014/main" id="{00000000-0008-0000-0000-0000D2000000}"/>
                </a:ext>
              </a:extLst>
            </xdr:cNvPr>
            <xdr:cNvSpPr txBox="1"/>
          </xdr:nvSpPr>
          <xdr:spPr>
            <a:xfrm rot="16200000">
              <a:off x="5890260" y="2880360"/>
              <a:ext cx="77724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a:t>Equipment</a:t>
              </a:r>
            </a:p>
          </xdr:txBody>
        </xdr:sp>
        <xdr:cxnSp macro="">
          <xdr:nvCxnSpPr>
            <xdr:cNvPr id="211" name="Elbow Connector 210">
              <a:extLst>
                <a:ext uri="{FF2B5EF4-FFF2-40B4-BE49-F238E27FC236}">
                  <a16:creationId xmlns:a16="http://schemas.microsoft.com/office/drawing/2014/main" id="{00000000-0008-0000-0000-0000D3000000}"/>
                </a:ext>
              </a:extLst>
            </xdr:cNvPr>
            <xdr:cNvCxnSpPr/>
          </xdr:nvCxnSpPr>
          <xdr:spPr>
            <a:xfrm rot="10800000" flipH="1">
              <a:off x="5265420" y="1455420"/>
              <a:ext cx="845820" cy="4038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12" name="Elbow Connector 211">
              <a:extLst>
                <a:ext uri="{FF2B5EF4-FFF2-40B4-BE49-F238E27FC236}">
                  <a16:creationId xmlns:a16="http://schemas.microsoft.com/office/drawing/2014/main" id="{00000000-0008-0000-0000-0000D4000000}"/>
                </a:ext>
              </a:extLst>
            </xdr:cNvPr>
            <xdr:cNvCxnSpPr/>
          </xdr:nvCxnSpPr>
          <xdr:spPr>
            <a:xfrm>
              <a:off x="5273040" y="1851660"/>
              <a:ext cx="815340" cy="19050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207" name="Elbow Connector 206">
            <a:extLst>
              <a:ext uri="{FF2B5EF4-FFF2-40B4-BE49-F238E27FC236}">
                <a16:creationId xmlns:a16="http://schemas.microsoft.com/office/drawing/2014/main" id="{00000000-0008-0000-0000-0000CF000000}"/>
              </a:ext>
            </a:extLst>
          </xdr:cNvPr>
          <xdr:cNvCxnSpPr/>
        </xdr:nvCxnSpPr>
        <xdr:spPr>
          <a:xfrm>
            <a:off x="4495800" y="4251960"/>
            <a:ext cx="822960" cy="81534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12"/>
  <sheetViews>
    <sheetView zoomScale="63" workbookViewId="0"/>
  </sheetViews>
  <sheetFormatPr defaultRowHeight="14.4" x14ac:dyDescent="0.3"/>
  <cols>
    <col min="1" max="1" width="176.109375" style="17" customWidth="1"/>
  </cols>
  <sheetData>
    <row r="1" spans="1:1" ht="23.4" x14ac:dyDescent="0.45">
      <c r="A1" s="16" t="s">
        <v>20</v>
      </c>
    </row>
    <row r="2" spans="1:1" x14ac:dyDescent="0.3">
      <c r="A2" s="24" t="s">
        <v>132</v>
      </c>
    </row>
    <row r="3" spans="1:1" x14ac:dyDescent="0.3">
      <c r="A3" s="24" t="s">
        <v>129</v>
      </c>
    </row>
    <row r="4" spans="1:1" ht="23.4" x14ac:dyDescent="0.45">
      <c r="A4" s="16" t="s">
        <v>22</v>
      </c>
    </row>
    <row r="5" spans="1:1" x14ac:dyDescent="0.3">
      <c r="A5" s="24" t="s">
        <v>130</v>
      </c>
    </row>
    <row r="6" spans="1:1" x14ac:dyDescent="0.3">
      <c r="A6" s="24" t="s">
        <v>131</v>
      </c>
    </row>
    <row r="7" spans="1:1" x14ac:dyDescent="0.3">
      <c r="A7" s="24" t="s">
        <v>21</v>
      </c>
    </row>
    <row r="8" spans="1:1" x14ac:dyDescent="0.3">
      <c r="A8" s="17" t="s">
        <v>134</v>
      </c>
    </row>
    <row r="10" spans="1:1" x14ac:dyDescent="0.3">
      <c r="A10" s="18"/>
    </row>
    <row r="11" spans="1:1" x14ac:dyDescent="0.3">
      <c r="A11" s="18"/>
    </row>
    <row r="12" spans="1:1" x14ac:dyDescent="0.3">
      <c r="A12" s="18"/>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212"/>
  <sheetViews>
    <sheetView tabSelected="1" zoomScale="59" zoomScaleNormal="55" workbookViewId="0">
      <pane ySplit="1" topLeftCell="A176" activePane="bottomLeft" state="frozen"/>
      <selection pane="bottomLeft" activeCell="O166" sqref="O166"/>
    </sheetView>
  </sheetViews>
  <sheetFormatPr defaultRowHeight="14.4" x14ac:dyDescent="0.3"/>
  <cols>
    <col min="1" max="1" width="78.109375" customWidth="1"/>
    <col min="2" max="2" width="11.21875" bestFit="1" customWidth="1"/>
    <col min="3" max="3" width="11.6640625" bestFit="1" customWidth="1"/>
    <col min="4" max="4" width="13.21875" bestFit="1" customWidth="1"/>
    <col min="5" max="5" width="11.6640625" bestFit="1" customWidth="1"/>
    <col min="6" max="6" width="10.77734375" bestFit="1" customWidth="1"/>
    <col min="7" max="7" width="11.6640625" bestFit="1" customWidth="1"/>
    <col min="8" max="8" width="10.77734375" bestFit="1" customWidth="1"/>
    <col min="9" max="9" width="11.77734375" bestFit="1" customWidth="1"/>
    <col min="10" max="10" width="9.88671875" bestFit="1" customWidth="1"/>
  </cols>
  <sheetData>
    <row r="1" spans="1:9" ht="60" customHeight="1" x14ac:dyDescent="0.3">
      <c r="A1" s="13" t="s">
        <v>118</v>
      </c>
      <c r="B1" s="14">
        <f t="shared" ref="B1:G1" si="0">+C1-1</f>
        <v>2015</v>
      </c>
      <c r="C1" s="14">
        <f t="shared" si="0"/>
        <v>2016</v>
      </c>
      <c r="D1" s="14">
        <f t="shared" si="0"/>
        <v>2017</v>
      </c>
      <c r="E1" s="14">
        <f t="shared" si="0"/>
        <v>2018</v>
      </c>
      <c r="F1" s="14">
        <f t="shared" si="0"/>
        <v>2019</v>
      </c>
      <c r="G1" s="14">
        <f t="shared" si="0"/>
        <v>2020</v>
      </c>
      <c r="H1" s="14">
        <f>+I1-1</f>
        <v>2021</v>
      </c>
      <c r="I1" s="14">
        <v>2022</v>
      </c>
    </row>
    <row r="2" spans="1:9" x14ac:dyDescent="0.3">
      <c r="A2" t="s">
        <v>29</v>
      </c>
      <c r="B2" s="26">
        <v>30601</v>
      </c>
      <c r="C2" s="26">
        <v>32376</v>
      </c>
      <c r="D2" s="26">
        <v>34350</v>
      </c>
      <c r="E2" s="26">
        <v>36397</v>
      </c>
      <c r="F2" s="26">
        <v>39117</v>
      </c>
      <c r="G2" s="26">
        <v>37403</v>
      </c>
      <c r="H2" s="26">
        <v>44538</v>
      </c>
      <c r="I2" s="26">
        <v>46710</v>
      </c>
    </row>
    <row r="3" spans="1:9" x14ac:dyDescent="0.3">
      <c r="A3" s="20" t="s">
        <v>30</v>
      </c>
      <c r="B3" s="27">
        <v>16534</v>
      </c>
      <c r="C3" s="27">
        <v>17405</v>
      </c>
      <c r="D3" s="27">
        <v>19038</v>
      </c>
      <c r="E3" s="27">
        <v>20441</v>
      </c>
      <c r="F3" s="27">
        <v>21643</v>
      </c>
      <c r="G3" s="27">
        <v>21162</v>
      </c>
      <c r="H3" s="27">
        <v>24576</v>
      </c>
      <c r="I3" s="27">
        <v>25231</v>
      </c>
    </row>
    <row r="4" spans="1:9" s="1" customFormat="1" x14ac:dyDescent="0.3">
      <c r="A4" s="1" t="s">
        <v>4</v>
      </c>
      <c r="B4" s="28">
        <v>14067</v>
      </c>
      <c r="C4" s="28">
        <v>14971</v>
      </c>
      <c r="D4" s="28">
        <v>15312</v>
      </c>
      <c r="E4" s="28">
        <v>15956</v>
      </c>
      <c r="F4" s="28">
        <v>17474</v>
      </c>
      <c r="G4" s="28">
        <v>16241</v>
      </c>
      <c r="H4" s="28">
        <f t="shared" ref="H4" si="1">+H2-H3</f>
        <v>19962</v>
      </c>
      <c r="I4" s="28">
        <f>+I2-I3</f>
        <v>21479</v>
      </c>
    </row>
    <row r="5" spans="1:9" x14ac:dyDescent="0.3">
      <c r="A5" s="9" t="s">
        <v>23</v>
      </c>
      <c r="B5" s="26">
        <v>3213</v>
      </c>
      <c r="C5" s="26">
        <v>3278</v>
      </c>
      <c r="D5" s="26">
        <v>3341</v>
      </c>
      <c r="E5" s="26">
        <v>3577</v>
      </c>
      <c r="F5" s="26">
        <v>3753</v>
      </c>
      <c r="G5" s="26">
        <v>3592</v>
      </c>
      <c r="H5" s="26">
        <v>3114</v>
      </c>
      <c r="I5" s="26">
        <v>3850</v>
      </c>
    </row>
    <row r="6" spans="1:9" x14ac:dyDescent="0.3">
      <c r="A6" s="9" t="s">
        <v>24</v>
      </c>
      <c r="B6" s="26">
        <v>6679</v>
      </c>
      <c r="C6" s="26">
        <v>7191</v>
      </c>
      <c r="D6" s="26">
        <v>7222</v>
      </c>
      <c r="E6" s="26">
        <v>7934</v>
      </c>
      <c r="F6" s="26">
        <v>8949</v>
      </c>
      <c r="G6" s="26">
        <v>9534</v>
      </c>
      <c r="H6" s="26">
        <v>9911</v>
      </c>
      <c r="I6" s="26">
        <v>10954</v>
      </c>
    </row>
    <row r="7" spans="1:9" x14ac:dyDescent="0.3">
      <c r="A7" s="19" t="s">
        <v>25</v>
      </c>
      <c r="B7" s="29">
        <v>9892</v>
      </c>
      <c r="C7" s="29">
        <v>10469</v>
      </c>
      <c r="D7" s="29">
        <v>10563</v>
      </c>
      <c r="E7" s="29">
        <v>11511</v>
      </c>
      <c r="F7" s="29">
        <v>12702</v>
      </c>
      <c r="G7" s="29">
        <v>13126</v>
      </c>
      <c r="H7" s="29">
        <f t="shared" ref="H7" si="2">+H5+H6</f>
        <v>13025</v>
      </c>
      <c r="I7" s="29">
        <f>+I5+I6</f>
        <v>14804</v>
      </c>
    </row>
    <row r="8" spans="1:9" x14ac:dyDescent="0.3">
      <c r="A8" s="2" t="s">
        <v>26</v>
      </c>
      <c r="B8" s="26">
        <v>28</v>
      </c>
      <c r="C8" s="26">
        <v>19</v>
      </c>
      <c r="D8" s="26">
        <v>59</v>
      </c>
      <c r="E8" s="26">
        <v>54</v>
      </c>
      <c r="F8" s="26">
        <v>49</v>
      </c>
      <c r="G8" s="26">
        <v>89</v>
      </c>
      <c r="H8" s="26">
        <v>262</v>
      </c>
      <c r="I8" s="26">
        <v>205</v>
      </c>
    </row>
    <row r="9" spans="1:9" x14ac:dyDescent="0.3">
      <c r="A9" s="2" t="s">
        <v>5</v>
      </c>
      <c r="B9" s="26">
        <v>-58</v>
      </c>
      <c r="C9" s="26" t="s">
        <v>139</v>
      </c>
      <c r="D9" s="26" t="s">
        <v>140</v>
      </c>
      <c r="E9" s="26">
        <v>66</v>
      </c>
      <c r="F9" s="26">
        <v>-78</v>
      </c>
      <c r="G9" s="26">
        <v>139</v>
      </c>
      <c r="H9" s="26">
        <v>14</v>
      </c>
      <c r="I9" s="26">
        <v>-181</v>
      </c>
    </row>
    <row r="10" spans="1:9" x14ac:dyDescent="0.3">
      <c r="A10" s="4" t="s">
        <v>27</v>
      </c>
      <c r="B10" s="30">
        <v>4205</v>
      </c>
      <c r="C10" s="30">
        <v>4623</v>
      </c>
      <c r="D10" s="30">
        <v>4886</v>
      </c>
      <c r="E10" s="30">
        <v>4325</v>
      </c>
      <c r="F10" s="30">
        <v>4801</v>
      </c>
      <c r="G10" s="30">
        <v>2887</v>
      </c>
      <c r="H10" s="30">
        <f t="shared" ref="H10" si="3">+H4-H7-H8-H9</f>
        <v>6661</v>
      </c>
      <c r="I10" s="30">
        <f>+I4-I7-I8-I9</f>
        <v>6651</v>
      </c>
    </row>
    <row r="11" spans="1:9" x14ac:dyDescent="0.3">
      <c r="A11" s="2" t="s">
        <v>28</v>
      </c>
      <c r="B11" s="26">
        <v>932</v>
      </c>
      <c r="C11" s="26">
        <v>863</v>
      </c>
      <c r="D11" s="26">
        <v>646</v>
      </c>
      <c r="E11" s="26">
        <v>2392</v>
      </c>
      <c r="F11" s="26">
        <v>772</v>
      </c>
      <c r="G11" s="26">
        <v>348</v>
      </c>
      <c r="H11" s="26">
        <v>934</v>
      </c>
      <c r="I11" s="26">
        <v>605</v>
      </c>
    </row>
    <row r="12" spans="1:9" ht="15" thickBot="1" x14ac:dyDescent="0.35">
      <c r="A12" s="6" t="s">
        <v>31</v>
      </c>
      <c r="B12" s="31">
        <v>3273</v>
      </c>
      <c r="C12" s="31">
        <v>3760</v>
      </c>
      <c r="D12" s="31">
        <v>4240</v>
      </c>
      <c r="E12" s="31">
        <f t="shared" ref="E12:H12" si="4">+E10-E11</f>
        <v>1933</v>
      </c>
      <c r="F12" s="31">
        <f t="shared" si="4"/>
        <v>4029</v>
      </c>
      <c r="G12" s="31">
        <f t="shared" si="4"/>
        <v>2539</v>
      </c>
      <c r="H12" s="31">
        <f t="shared" si="4"/>
        <v>5727</v>
      </c>
      <c r="I12" s="31">
        <f>+I10-I11</f>
        <v>6046</v>
      </c>
    </row>
    <row r="13" spans="1:9" ht="15" thickTop="1" x14ac:dyDescent="0.3">
      <c r="A13" s="1" t="s">
        <v>8</v>
      </c>
      <c r="B13" s="32"/>
      <c r="C13" s="32"/>
      <c r="D13" s="32"/>
      <c r="E13" s="32"/>
      <c r="F13" s="32"/>
      <c r="G13" s="32"/>
      <c r="H13" s="32"/>
      <c r="I13" s="32"/>
    </row>
    <row r="14" spans="1:9" x14ac:dyDescent="0.3">
      <c r="A14" s="2" t="s">
        <v>6</v>
      </c>
      <c r="B14" s="32">
        <v>1.9</v>
      </c>
      <c r="C14" s="32">
        <v>2.21</v>
      </c>
      <c r="D14" s="32">
        <v>2.56</v>
      </c>
      <c r="E14" s="32">
        <v>1.19</v>
      </c>
      <c r="F14" s="32">
        <v>2.5499999999999998</v>
      </c>
      <c r="G14" s="32">
        <v>1.63</v>
      </c>
      <c r="H14" s="32">
        <v>3.64</v>
      </c>
      <c r="I14" s="32">
        <v>3.83</v>
      </c>
    </row>
    <row r="15" spans="1:9" x14ac:dyDescent="0.3">
      <c r="A15" s="2" t="s">
        <v>7</v>
      </c>
      <c r="B15" s="32">
        <v>1.85</v>
      </c>
      <c r="C15" s="32">
        <v>2.16</v>
      </c>
      <c r="D15" s="32">
        <v>2.5099999999999998</v>
      </c>
      <c r="E15" s="32">
        <v>1.17</v>
      </c>
      <c r="F15" s="32">
        <v>2.4900000000000002</v>
      </c>
      <c r="G15" s="32">
        <v>1.6</v>
      </c>
      <c r="H15" s="32">
        <v>3.56</v>
      </c>
      <c r="I15" s="32">
        <v>3.75</v>
      </c>
    </row>
    <row r="16" spans="1:9" x14ac:dyDescent="0.3">
      <c r="A16" s="1" t="s">
        <v>9</v>
      </c>
      <c r="B16" s="32"/>
      <c r="C16" s="32"/>
      <c r="D16" s="32"/>
      <c r="E16" s="33"/>
      <c r="F16" s="33"/>
      <c r="G16" s="33"/>
      <c r="H16" s="32"/>
      <c r="I16" s="32"/>
    </row>
    <row r="17" spans="1:9" x14ac:dyDescent="0.3">
      <c r="A17" s="2" t="s">
        <v>6</v>
      </c>
      <c r="B17" s="33">
        <v>1723.5</v>
      </c>
      <c r="C17" s="33">
        <v>1697.9</v>
      </c>
      <c r="D17" s="33">
        <v>1657.8</v>
      </c>
      <c r="E17" s="33">
        <v>1623.8</v>
      </c>
      <c r="F17" s="33">
        <v>1579.7</v>
      </c>
      <c r="G17" s="33">
        <v>1558.8</v>
      </c>
      <c r="H17" s="34">
        <v>1573</v>
      </c>
      <c r="I17" s="34">
        <v>1578.8</v>
      </c>
    </row>
    <row r="18" spans="1:9" x14ac:dyDescent="0.3">
      <c r="A18" s="2" t="s">
        <v>7</v>
      </c>
      <c r="B18" s="33">
        <v>1768.8</v>
      </c>
      <c r="C18" s="33">
        <v>1742.5</v>
      </c>
      <c r="D18" s="33">
        <v>1692</v>
      </c>
      <c r="E18" s="33">
        <v>1659.1</v>
      </c>
      <c r="F18" s="33">
        <v>1618.4</v>
      </c>
      <c r="G18" s="34">
        <v>1591.6</v>
      </c>
      <c r="H18" s="34">
        <v>1609.4</v>
      </c>
      <c r="I18" s="34">
        <v>1610.8</v>
      </c>
    </row>
    <row r="20" spans="1:9" s="10" customFormat="1" x14ac:dyDescent="0.3">
      <c r="A20" s="10" t="s">
        <v>2</v>
      </c>
      <c r="B20" s="11">
        <f>+ROUND(((B12/B18)-B15),2)</f>
        <v>0</v>
      </c>
      <c r="C20" s="11">
        <f t="shared" ref="B20:H20" si="5">+ROUND(((C12/C18)-C15),2)</f>
        <v>0</v>
      </c>
      <c r="D20" s="11">
        <f t="shared" si="5"/>
        <v>0</v>
      </c>
      <c r="E20" s="11">
        <f t="shared" si="5"/>
        <v>0</v>
      </c>
      <c r="F20" s="11">
        <f t="shared" si="5"/>
        <v>0</v>
      </c>
      <c r="G20" s="11">
        <f t="shared" si="5"/>
        <v>0</v>
      </c>
      <c r="H20" s="11">
        <f t="shared" si="5"/>
        <v>0</v>
      </c>
      <c r="I20" s="11">
        <f>+ROUND(((I12/I18)-I15),2)</f>
        <v>0</v>
      </c>
    </row>
    <row r="22" spans="1:9" x14ac:dyDescent="0.3">
      <c r="A22" s="12" t="s">
        <v>0</v>
      </c>
      <c r="B22" s="12"/>
      <c r="C22" s="12"/>
      <c r="D22" s="12"/>
      <c r="E22" s="12"/>
      <c r="F22" s="12"/>
      <c r="G22" s="12"/>
      <c r="H22" s="12"/>
      <c r="I22" s="12"/>
    </row>
    <row r="23" spans="1:9" x14ac:dyDescent="0.3">
      <c r="A23" s="1" t="s">
        <v>32</v>
      </c>
    </row>
    <row r="24" spans="1:9" x14ac:dyDescent="0.3">
      <c r="A24" s="8" t="s">
        <v>33</v>
      </c>
      <c r="B24" s="3"/>
      <c r="C24" s="3"/>
      <c r="D24" s="3"/>
      <c r="E24" s="3"/>
      <c r="F24" s="3"/>
      <c r="G24" s="3"/>
      <c r="H24" s="3"/>
      <c r="I24" s="3"/>
    </row>
    <row r="25" spans="1:9" x14ac:dyDescent="0.3">
      <c r="A25" s="9" t="s">
        <v>34</v>
      </c>
      <c r="B25" s="26">
        <v>3852</v>
      </c>
      <c r="C25" s="26">
        <v>3138</v>
      </c>
      <c r="D25" s="26">
        <v>3808</v>
      </c>
      <c r="E25" s="26">
        <v>4249</v>
      </c>
      <c r="F25" s="26">
        <v>4466</v>
      </c>
      <c r="G25" s="26">
        <v>8348</v>
      </c>
      <c r="H25" s="26">
        <v>9889</v>
      </c>
      <c r="I25" s="26">
        <v>8574</v>
      </c>
    </row>
    <row r="26" spans="1:9" x14ac:dyDescent="0.3">
      <c r="A26" s="9" t="s">
        <v>35</v>
      </c>
      <c r="B26" s="26">
        <v>2072</v>
      </c>
      <c r="C26" s="26">
        <v>2319</v>
      </c>
      <c r="D26" s="26">
        <v>2371</v>
      </c>
      <c r="E26" s="26">
        <v>996</v>
      </c>
      <c r="F26" s="26">
        <v>197</v>
      </c>
      <c r="G26" s="26">
        <v>439</v>
      </c>
      <c r="H26" s="26">
        <v>3587</v>
      </c>
      <c r="I26" s="26">
        <v>4423</v>
      </c>
    </row>
    <row r="27" spans="1:9" x14ac:dyDescent="0.3">
      <c r="A27" s="9" t="s">
        <v>36</v>
      </c>
      <c r="B27" s="26">
        <v>3358</v>
      </c>
      <c r="C27" s="26">
        <v>3241</v>
      </c>
      <c r="D27" s="26">
        <v>3677</v>
      </c>
      <c r="E27" s="26">
        <v>3498</v>
      </c>
      <c r="F27" s="26">
        <v>4272</v>
      </c>
      <c r="G27" s="26">
        <v>2749</v>
      </c>
      <c r="H27" s="26">
        <v>4463</v>
      </c>
      <c r="I27" s="26">
        <v>4667</v>
      </c>
    </row>
    <row r="28" spans="1:9" x14ac:dyDescent="0.3">
      <c r="A28" s="9" t="s">
        <v>37</v>
      </c>
      <c r="B28" s="26">
        <v>4337</v>
      </c>
      <c r="C28" s="26">
        <v>4838</v>
      </c>
      <c r="D28" s="26">
        <v>5055</v>
      </c>
      <c r="E28" s="26">
        <v>5261</v>
      </c>
      <c r="F28" s="26">
        <v>5622</v>
      </c>
      <c r="G28" s="26">
        <v>7367</v>
      </c>
      <c r="H28" s="26">
        <v>6854</v>
      </c>
      <c r="I28" s="26">
        <v>8420</v>
      </c>
    </row>
    <row r="29" spans="1:9" x14ac:dyDescent="0.3">
      <c r="A29" s="9" t="s">
        <v>69</v>
      </c>
      <c r="B29" s="26">
        <v>389</v>
      </c>
      <c r="C29" s="26">
        <v>0</v>
      </c>
      <c r="D29" s="26">
        <v>0</v>
      </c>
      <c r="E29" s="26">
        <v>0</v>
      </c>
      <c r="F29" s="26">
        <v>0</v>
      </c>
      <c r="G29" s="26">
        <v>0</v>
      </c>
      <c r="H29" s="26">
        <v>0</v>
      </c>
      <c r="I29" s="26">
        <v>0</v>
      </c>
    </row>
    <row r="30" spans="1:9" x14ac:dyDescent="0.3">
      <c r="A30" s="9" t="s">
        <v>38</v>
      </c>
      <c r="B30" s="26">
        <v>1968</v>
      </c>
      <c r="C30" s="26">
        <v>1489</v>
      </c>
      <c r="D30" s="26">
        <v>1150</v>
      </c>
      <c r="E30" s="26">
        <v>1130</v>
      </c>
      <c r="F30" s="27">
        <v>1968</v>
      </c>
      <c r="G30" s="27">
        <v>1653</v>
      </c>
      <c r="H30" s="26">
        <v>1498</v>
      </c>
      <c r="I30" s="26">
        <v>2129</v>
      </c>
    </row>
    <row r="31" spans="1:9" x14ac:dyDescent="0.3">
      <c r="A31" s="4" t="s">
        <v>10</v>
      </c>
      <c r="B31" s="30">
        <f>+SUM(B25:B30)</f>
        <v>15976</v>
      </c>
      <c r="C31" s="30">
        <f t="shared" ref="C31:I31" si="6">+SUM(C25:C30)</f>
        <v>15025</v>
      </c>
      <c r="D31" s="30">
        <f t="shared" si="6"/>
        <v>16061</v>
      </c>
      <c r="E31" s="30">
        <f>+SUM(E25:E30)</f>
        <v>15134</v>
      </c>
      <c r="F31" s="30">
        <f t="shared" ref="F31:G31" si="7">+SUM(F25:F30)</f>
        <v>16525</v>
      </c>
      <c r="G31" s="30">
        <f t="shared" si="7"/>
        <v>20556</v>
      </c>
      <c r="H31" s="30">
        <f t="shared" si="6"/>
        <v>26291</v>
      </c>
      <c r="I31" s="30">
        <f t="shared" si="6"/>
        <v>28213</v>
      </c>
    </row>
    <row r="32" spans="1:9" x14ac:dyDescent="0.3">
      <c r="A32" s="2" t="s">
        <v>39</v>
      </c>
      <c r="B32" s="26">
        <v>3011</v>
      </c>
      <c r="C32" s="26">
        <v>3520</v>
      </c>
      <c r="D32" s="26">
        <v>3989</v>
      </c>
      <c r="E32" s="26">
        <v>4454</v>
      </c>
      <c r="F32" s="26">
        <v>4744</v>
      </c>
      <c r="G32" s="26">
        <v>4866</v>
      </c>
      <c r="H32" s="26">
        <v>4904</v>
      </c>
      <c r="I32" s="26">
        <v>4791</v>
      </c>
    </row>
    <row r="33" spans="1:9" x14ac:dyDescent="0.3">
      <c r="A33" s="2" t="s">
        <v>40</v>
      </c>
      <c r="B33" s="26">
        <v>0</v>
      </c>
      <c r="C33" s="26">
        <v>281</v>
      </c>
      <c r="D33" s="26">
        <v>283</v>
      </c>
      <c r="E33" s="26">
        <v>0</v>
      </c>
      <c r="F33" s="26">
        <v>0</v>
      </c>
      <c r="G33" s="26">
        <v>3097</v>
      </c>
      <c r="H33" s="26">
        <v>3113</v>
      </c>
      <c r="I33" s="26">
        <v>2926</v>
      </c>
    </row>
    <row r="34" spans="1:9" x14ac:dyDescent="0.3">
      <c r="A34" s="2" t="s">
        <v>41</v>
      </c>
      <c r="B34" s="26">
        <v>281</v>
      </c>
      <c r="C34" s="26">
        <v>281</v>
      </c>
      <c r="D34" s="26">
        <v>283</v>
      </c>
      <c r="E34" s="26">
        <v>285</v>
      </c>
      <c r="F34" s="26">
        <v>283</v>
      </c>
      <c r="G34" s="26">
        <v>274</v>
      </c>
      <c r="H34" s="26">
        <v>269</v>
      </c>
      <c r="I34" s="26">
        <v>286</v>
      </c>
    </row>
    <row r="35" spans="1:9" x14ac:dyDescent="0.3">
      <c r="A35" s="2" t="s">
        <v>42</v>
      </c>
      <c r="B35" s="26">
        <v>131</v>
      </c>
      <c r="C35" s="26">
        <v>131</v>
      </c>
      <c r="D35" s="26">
        <v>139</v>
      </c>
      <c r="E35" s="26">
        <v>154</v>
      </c>
      <c r="F35" s="26">
        <v>154</v>
      </c>
      <c r="G35" s="26">
        <v>223</v>
      </c>
      <c r="H35" s="26">
        <v>242</v>
      </c>
      <c r="I35" s="26">
        <v>284</v>
      </c>
    </row>
    <row r="36" spans="1:9" x14ac:dyDescent="0.3">
      <c r="A36" s="2" t="s">
        <v>43</v>
      </c>
      <c r="B36" s="26">
        <v>2201</v>
      </c>
      <c r="C36" s="26">
        <v>2422</v>
      </c>
      <c r="D36" s="26">
        <v>2787</v>
      </c>
      <c r="E36" s="26">
        <v>2509</v>
      </c>
      <c r="F36" s="26">
        <v>2011</v>
      </c>
      <c r="G36" s="26">
        <v>2326</v>
      </c>
      <c r="H36" s="26">
        <v>2921</v>
      </c>
      <c r="I36" s="26">
        <v>3821</v>
      </c>
    </row>
    <row r="37" spans="1:9" ht="15" thickBot="1" x14ac:dyDescent="0.35">
      <c r="A37" s="6" t="s">
        <v>44</v>
      </c>
      <c r="B37" s="31">
        <f t="shared" ref="B37" si="8">+SUM(B31:B36)</f>
        <v>21600</v>
      </c>
      <c r="C37" s="31">
        <v>21379</v>
      </c>
      <c r="D37" s="31">
        <v>23259</v>
      </c>
      <c r="E37" s="31">
        <f>+SUM(E31:E36)</f>
        <v>22536</v>
      </c>
      <c r="F37" s="31">
        <f>+SUM(F31:F36)</f>
        <v>23717</v>
      </c>
      <c r="G37" s="31">
        <f t="shared" ref="G37:H37" si="9">+SUM(G31:G36)</f>
        <v>31342</v>
      </c>
      <c r="H37" s="31">
        <f t="shared" si="9"/>
        <v>37740</v>
      </c>
      <c r="I37" s="31">
        <f>+SUM(I31:I36)</f>
        <v>40321</v>
      </c>
    </row>
    <row r="38" spans="1:9" ht="15" thickTop="1" x14ac:dyDescent="0.3">
      <c r="A38" s="1" t="s">
        <v>45</v>
      </c>
      <c r="B38" s="26"/>
      <c r="C38" s="35"/>
      <c r="D38" s="35"/>
      <c r="E38" s="26"/>
      <c r="F38" s="26"/>
      <c r="G38" s="26"/>
      <c r="H38" s="26"/>
      <c r="I38" s="26"/>
    </row>
    <row r="39" spans="1:9" x14ac:dyDescent="0.3">
      <c r="A39" s="2" t="s">
        <v>46</v>
      </c>
      <c r="B39" s="26"/>
      <c r="C39" s="35"/>
      <c r="D39" s="35"/>
      <c r="E39" s="26"/>
      <c r="F39" s="26"/>
      <c r="G39" s="26"/>
      <c r="H39" s="26"/>
      <c r="I39" s="26"/>
    </row>
    <row r="40" spans="1:9" x14ac:dyDescent="0.3">
      <c r="A40" s="9" t="s">
        <v>47</v>
      </c>
      <c r="B40" s="26">
        <v>107</v>
      </c>
      <c r="C40" s="35">
        <v>44</v>
      </c>
      <c r="D40" s="35">
        <v>6</v>
      </c>
      <c r="E40" s="26">
        <v>6</v>
      </c>
      <c r="F40" s="26">
        <v>6</v>
      </c>
      <c r="G40" s="26">
        <v>3</v>
      </c>
      <c r="H40" s="26">
        <v>0</v>
      </c>
      <c r="I40" s="26">
        <v>500</v>
      </c>
    </row>
    <row r="41" spans="1:9" x14ac:dyDescent="0.3">
      <c r="A41" s="9" t="s">
        <v>48</v>
      </c>
      <c r="B41" s="26">
        <v>74</v>
      </c>
      <c r="C41" s="26">
        <v>1</v>
      </c>
      <c r="D41" s="26">
        <v>325</v>
      </c>
      <c r="E41" s="26">
        <v>336</v>
      </c>
      <c r="F41" s="26">
        <v>9</v>
      </c>
      <c r="G41" s="26">
        <v>248</v>
      </c>
      <c r="H41" s="26">
        <v>2</v>
      </c>
      <c r="I41" s="26">
        <v>10</v>
      </c>
    </row>
    <row r="42" spans="1:9" x14ac:dyDescent="0.3">
      <c r="A42" s="9" t="s">
        <v>11</v>
      </c>
      <c r="B42" s="26">
        <v>2131</v>
      </c>
      <c r="C42" s="26">
        <v>2191</v>
      </c>
      <c r="D42" s="26">
        <v>2048</v>
      </c>
      <c r="E42" s="26">
        <v>2279</v>
      </c>
      <c r="F42" s="26">
        <v>2612</v>
      </c>
      <c r="G42" s="26">
        <v>2248</v>
      </c>
      <c r="H42" s="26">
        <v>2836</v>
      </c>
      <c r="I42" s="26">
        <v>3358</v>
      </c>
    </row>
    <row r="43" spans="1:9" x14ac:dyDescent="0.3">
      <c r="A43" s="9" t="s">
        <v>49</v>
      </c>
      <c r="B43" s="26">
        <v>0</v>
      </c>
      <c r="C43" s="26">
        <v>0</v>
      </c>
      <c r="D43" s="26">
        <v>0</v>
      </c>
      <c r="E43" s="26">
        <v>0</v>
      </c>
      <c r="F43" s="26">
        <v>0</v>
      </c>
      <c r="G43" s="26">
        <v>445</v>
      </c>
      <c r="H43" s="26">
        <v>467</v>
      </c>
      <c r="I43" s="26">
        <v>420</v>
      </c>
    </row>
    <row r="44" spans="1:9" x14ac:dyDescent="0.3">
      <c r="A44" s="9" t="s">
        <v>12</v>
      </c>
      <c r="B44" s="26">
        <v>3951</v>
      </c>
      <c r="C44" s="26">
        <v>3037</v>
      </c>
      <c r="D44" s="26">
        <v>3011</v>
      </c>
      <c r="E44" s="26">
        <v>3269</v>
      </c>
      <c r="F44" s="26">
        <v>5010</v>
      </c>
      <c r="G44" s="26">
        <v>5184</v>
      </c>
      <c r="H44" s="26">
        <v>6063</v>
      </c>
      <c r="I44" s="26">
        <v>6220</v>
      </c>
    </row>
    <row r="45" spans="1:9" x14ac:dyDescent="0.3">
      <c r="A45" s="9" t="s">
        <v>50</v>
      </c>
      <c r="B45" s="26">
        <v>71</v>
      </c>
      <c r="C45" s="27">
        <v>85</v>
      </c>
      <c r="D45" s="27">
        <v>84</v>
      </c>
      <c r="E45" s="26">
        <v>150</v>
      </c>
      <c r="F45" s="26">
        <v>229</v>
      </c>
      <c r="G45" s="26">
        <v>156</v>
      </c>
      <c r="H45" s="26">
        <v>306</v>
      </c>
      <c r="I45" s="26">
        <v>222</v>
      </c>
    </row>
    <row r="46" spans="1:9" x14ac:dyDescent="0.3">
      <c r="A46" s="4" t="s">
        <v>13</v>
      </c>
      <c r="B46" s="30">
        <f>+SUM(B40:B45)</f>
        <v>6334</v>
      </c>
      <c r="C46" s="28">
        <v>5358</v>
      </c>
      <c r="D46" s="28">
        <v>5474</v>
      </c>
      <c r="E46" s="30">
        <f t="shared" ref="E46:H46" si="10">+SUM(E40:E45)</f>
        <v>6040</v>
      </c>
      <c r="F46" s="30">
        <f t="shared" si="10"/>
        <v>7866</v>
      </c>
      <c r="G46" s="30">
        <f t="shared" si="10"/>
        <v>8284</v>
      </c>
      <c r="H46" s="30">
        <f t="shared" si="10"/>
        <v>9674</v>
      </c>
      <c r="I46" s="30">
        <f>+SUM(I40:I45)</f>
        <v>10730</v>
      </c>
    </row>
    <row r="47" spans="1:9" x14ac:dyDescent="0.3">
      <c r="A47" s="2" t="s">
        <v>51</v>
      </c>
      <c r="B47" s="26">
        <v>1079</v>
      </c>
      <c r="C47" s="26">
        <v>1993</v>
      </c>
      <c r="D47" s="26">
        <v>3471</v>
      </c>
      <c r="E47" s="26">
        <v>3468</v>
      </c>
      <c r="F47" s="26">
        <v>3464</v>
      </c>
      <c r="G47" s="26">
        <v>9406</v>
      </c>
      <c r="H47" s="26">
        <v>9413</v>
      </c>
      <c r="I47" s="26">
        <v>8920</v>
      </c>
    </row>
    <row r="48" spans="1:9" x14ac:dyDescent="0.3">
      <c r="A48" s="2" t="s">
        <v>52</v>
      </c>
      <c r="B48" s="26">
        <v>0</v>
      </c>
      <c r="C48" s="26">
        <v>0</v>
      </c>
      <c r="D48" s="26">
        <v>0</v>
      </c>
      <c r="E48" s="26"/>
      <c r="F48" s="26">
        <v>0</v>
      </c>
      <c r="G48" s="26">
        <v>2913</v>
      </c>
      <c r="H48" s="26">
        <v>2931</v>
      </c>
      <c r="I48" s="26">
        <v>2777</v>
      </c>
    </row>
    <row r="49" spans="1:9" x14ac:dyDescent="0.3">
      <c r="A49" s="2" t="s">
        <v>53</v>
      </c>
      <c r="B49" s="26">
        <v>1480</v>
      </c>
      <c r="C49" s="26">
        <v>1770</v>
      </c>
      <c r="D49" s="26">
        <v>1907</v>
      </c>
      <c r="E49" s="26">
        <v>3216</v>
      </c>
      <c r="F49" s="26">
        <v>3347</v>
      </c>
      <c r="G49" s="26">
        <v>2684</v>
      </c>
      <c r="H49" s="26">
        <v>2955</v>
      </c>
      <c r="I49" s="26">
        <v>2613</v>
      </c>
    </row>
    <row r="50" spans="1:9" x14ac:dyDescent="0.3">
      <c r="A50" s="2" t="s">
        <v>54</v>
      </c>
      <c r="B50" s="26"/>
      <c r="C50" s="32"/>
      <c r="D50" s="36"/>
      <c r="E50" s="26"/>
      <c r="F50" s="26"/>
      <c r="G50" s="26"/>
      <c r="H50" s="26"/>
      <c r="I50" s="26"/>
    </row>
    <row r="51" spans="1:9" x14ac:dyDescent="0.3">
      <c r="A51" s="9" t="s">
        <v>55</v>
      </c>
      <c r="B51" s="26"/>
      <c r="C51" s="37"/>
      <c r="D51" s="26"/>
      <c r="E51" s="26"/>
      <c r="F51" s="26"/>
      <c r="G51" s="26"/>
      <c r="H51" s="26"/>
      <c r="I51" s="26"/>
    </row>
    <row r="52" spans="1:9" x14ac:dyDescent="0.3">
      <c r="A52" s="2" t="s">
        <v>56</v>
      </c>
      <c r="B52" s="26"/>
      <c r="C52" s="26"/>
      <c r="D52" s="26"/>
      <c r="E52" s="26"/>
      <c r="F52" s="26"/>
      <c r="G52" s="26"/>
      <c r="H52" s="26"/>
      <c r="I52" s="26"/>
    </row>
    <row r="53" spans="1:9" x14ac:dyDescent="0.3">
      <c r="A53" s="9" t="s">
        <v>57</v>
      </c>
      <c r="B53" s="26"/>
      <c r="C53" s="26"/>
      <c r="D53" s="26"/>
      <c r="E53" s="26"/>
      <c r="F53" s="26"/>
      <c r="G53" s="26"/>
      <c r="H53" s="26"/>
      <c r="I53" s="26"/>
    </row>
    <row r="54" spans="1:9" x14ac:dyDescent="0.3">
      <c r="A54" s="15" t="s">
        <v>58</v>
      </c>
      <c r="B54" s="26"/>
      <c r="C54" s="26"/>
      <c r="D54" s="26"/>
      <c r="E54" s="26"/>
      <c r="F54" s="26"/>
      <c r="G54" s="26"/>
      <c r="H54" s="26"/>
      <c r="I54" s="26"/>
    </row>
    <row r="55" spans="1:9" x14ac:dyDescent="0.3">
      <c r="A55" s="15" t="s">
        <v>59</v>
      </c>
      <c r="B55" s="26">
        <v>3</v>
      </c>
      <c r="C55" s="36">
        <v>3</v>
      </c>
      <c r="D55" s="26">
        <v>3</v>
      </c>
      <c r="E55" s="26">
        <v>3</v>
      </c>
      <c r="F55" s="26">
        <v>3</v>
      </c>
      <c r="G55" s="26">
        <v>3</v>
      </c>
      <c r="H55" s="26">
        <v>3</v>
      </c>
      <c r="I55" s="26">
        <v>3</v>
      </c>
    </row>
    <row r="56" spans="1:9" x14ac:dyDescent="0.3">
      <c r="A56" s="15" t="s">
        <v>60</v>
      </c>
      <c r="B56" s="26">
        <v>6773</v>
      </c>
      <c r="C56" s="35">
        <v>7786</v>
      </c>
      <c r="D56" s="26">
        <v>8638</v>
      </c>
      <c r="E56" s="26">
        <v>6384</v>
      </c>
      <c r="F56" s="26">
        <v>7163</v>
      </c>
      <c r="G56" s="26">
        <v>8299</v>
      </c>
      <c r="H56" s="26">
        <v>9965</v>
      </c>
      <c r="I56" s="26">
        <v>11484</v>
      </c>
    </row>
    <row r="57" spans="1:9" x14ac:dyDescent="0.3">
      <c r="A57" s="15" t="s">
        <v>61</v>
      </c>
      <c r="B57" s="26">
        <v>1246</v>
      </c>
      <c r="C57" s="26">
        <v>318</v>
      </c>
      <c r="D57" s="26">
        <v>-213</v>
      </c>
      <c r="E57" s="26">
        <v>-92</v>
      </c>
      <c r="F57" s="26">
        <v>231</v>
      </c>
      <c r="G57" s="26">
        <v>-56</v>
      </c>
      <c r="H57" s="26">
        <v>-380</v>
      </c>
      <c r="I57" s="26">
        <v>318</v>
      </c>
    </row>
    <row r="58" spans="1:9" x14ac:dyDescent="0.3">
      <c r="A58" s="15" t="s">
        <v>62</v>
      </c>
      <c r="B58" s="26">
        <v>4685</v>
      </c>
      <c r="C58" s="26">
        <v>4151</v>
      </c>
      <c r="D58" s="26">
        <v>3979</v>
      </c>
      <c r="E58" s="26">
        <v>3517</v>
      </c>
      <c r="F58" s="26">
        <v>1643</v>
      </c>
      <c r="G58" s="26">
        <v>-191</v>
      </c>
      <c r="H58" s="26">
        <v>3179</v>
      </c>
      <c r="I58" s="26">
        <v>3476</v>
      </c>
    </row>
    <row r="59" spans="1:9" x14ac:dyDescent="0.3">
      <c r="A59" s="4" t="s">
        <v>63</v>
      </c>
      <c r="B59" s="30">
        <f t="shared" ref="B59:C59" si="11">+SUM(B54:B58)</f>
        <v>12707</v>
      </c>
      <c r="C59" s="30">
        <f t="shared" si="11"/>
        <v>12258</v>
      </c>
      <c r="D59" s="30">
        <f>+SUM(D54:D58)</f>
        <v>12407</v>
      </c>
      <c r="E59" s="30">
        <f>+SUM(E54:E58)</f>
        <v>9812</v>
      </c>
      <c r="F59" s="30">
        <f t="shared" ref="F59:H59" si="12">+SUM(F54:F58)</f>
        <v>9040</v>
      </c>
      <c r="G59" s="30">
        <f t="shared" si="12"/>
        <v>8055</v>
      </c>
      <c r="H59" s="30">
        <f t="shared" si="12"/>
        <v>12767</v>
      </c>
      <c r="I59" s="30">
        <f>+SUM(I54:I58)</f>
        <v>15281</v>
      </c>
    </row>
    <row r="60" spans="1:9" ht="15" thickBot="1" x14ac:dyDescent="0.35">
      <c r="A60" s="6" t="s">
        <v>64</v>
      </c>
      <c r="B60" s="31">
        <f t="shared" ref="B60:C60" si="13">+SUM(B46:B51)+B59</f>
        <v>21600</v>
      </c>
      <c r="C60" s="31">
        <f t="shared" si="13"/>
        <v>21379</v>
      </c>
      <c r="D60" s="31">
        <f>+SUM(D46:D51)+D59</f>
        <v>23259</v>
      </c>
      <c r="E60" s="31">
        <f>+SUM(E46:E51)+E59</f>
        <v>22536</v>
      </c>
      <c r="F60" s="31">
        <f>+SUM(F46:F51)+F59</f>
        <v>23717</v>
      </c>
      <c r="G60" s="31">
        <f t="shared" ref="G60:I60" si="14">+SUM(G46:G51)+G59</f>
        <v>31342</v>
      </c>
      <c r="H60" s="31">
        <f t="shared" si="14"/>
        <v>37740</v>
      </c>
      <c r="I60" s="31">
        <f t="shared" si="14"/>
        <v>40321</v>
      </c>
    </row>
    <row r="61" spans="1:9" s="10" customFormat="1" ht="15" thickTop="1" x14ac:dyDescent="0.3">
      <c r="A61" s="10" t="s">
        <v>3</v>
      </c>
      <c r="B61" s="11">
        <f t="shared" ref="B61:N61" si="15">+B60-B37</f>
        <v>0</v>
      </c>
      <c r="C61" s="11">
        <f t="shared" si="15"/>
        <v>0</v>
      </c>
      <c r="D61" s="11">
        <f t="shared" si="15"/>
        <v>0</v>
      </c>
      <c r="E61" s="11">
        <f t="shared" si="15"/>
        <v>0</v>
      </c>
      <c r="F61" s="11">
        <f t="shared" si="15"/>
        <v>0</v>
      </c>
      <c r="G61" s="11">
        <f t="shared" si="15"/>
        <v>0</v>
      </c>
      <c r="H61" s="11">
        <f t="shared" si="15"/>
        <v>0</v>
      </c>
      <c r="I61" s="11">
        <f t="shared" si="15"/>
        <v>0</v>
      </c>
    </row>
    <row r="62" spans="1:9" x14ac:dyDescent="0.3">
      <c r="A62" s="12" t="s">
        <v>1</v>
      </c>
      <c r="B62" s="12"/>
      <c r="C62" s="12"/>
      <c r="D62" s="12"/>
      <c r="E62" s="12"/>
      <c r="F62" s="12"/>
      <c r="G62" s="12"/>
      <c r="H62" s="12"/>
      <c r="I62" s="12"/>
    </row>
    <row r="63" spans="1:9" x14ac:dyDescent="0.3">
      <c r="A63" t="s">
        <v>15</v>
      </c>
    </row>
    <row r="64" spans="1:9" x14ac:dyDescent="0.3">
      <c r="A64" s="1" t="s">
        <v>65</v>
      </c>
    </row>
    <row r="65" spans="1:9" s="1" customFormat="1" x14ac:dyDescent="0.3">
      <c r="A65" s="8" t="s">
        <v>66</v>
      </c>
      <c r="B65" s="28">
        <f>+B12</f>
        <v>3273</v>
      </c>
      <c r="C65" s="28">
        <f t="shared" ref="C65:I65" si="16">+C12</f>
        <v>3760</v>
      </c>
      <c r="D65" s="28">
        <f t="shared" si="16"/>
        <v>4240</v>
      </c>
      <c r="E65" s="28">
        <f t="shared" si="16"/>
        <v>1933</v>
      </c>
      <c r="F65" s="28">
        <f t="shared" si="16"/>
        <v>4029</v>
      </c>
      <c r="G65" s="28">
        <f t="shared" si="16"/>
        <v>2539</v>
      </c>
      <c r="H65" s="28">
        <f t="shared" si="16"/>
        <v>5727</v>
      </c>
      <c r="I65" s="28">
        <f t="shared" si="16"/>
        <v>6046</v>
      </c>
    </row>
    <row r="66" spans="1:9" s="1" customFormat="1" x14ac:dyDescent="0.3">
      <c r="A66" s="2" t="s">
        <v>67</v>
      </c>
      <c r="B66" s="26"/>
      <c r="C66" s="26"/>
      <c r="D66" s="26"/>
      <c r="E66" s="26"/>
      <c r="F66" s="26"/>
      <c r="G66" s="26"/>
      <c r="H66" s="26"/>
      <c r="I66" s="26"/>
    </row>
    <row r="67" spans="1:9" x14ac:dyDescent="0.3">
      <c r="A67" s="9" t="s">
        <v>68</v>
      </c>
      <c r="B67" s="26">
        <v>606</v>
      </c>
      <c r="C67" s="26">
        <v>649</v>
      </c>
      <c r="D67" s="26">
        <v>706</v>
      </c>
      <c r="E67" s="26">
        <v>747</v>
      </c>
      <c r="F67" s="26">
        <v>705</v>
      </c>
      <c r="G67" s="26">
        <v>721</v>
      </c>
      <c r="H67" s="26">
        <v>744</v>
      </c>
      <c r="I67" s="26">
        <v>717</v>
      </c>
    </row>
    <row r="68" spans="1:9" x14ac:dyDescent="0.3">
      <c r="A68" s="9" t="s">
        <v>69</v>
      </c>
      <c r="B68" s="26" t="s">
        <v>141</v>
      </c>
      <c r="C68" s="26">
        <v>-80</v>
      </c>
      <c r="D68" s="26" t="s">
        <v>142</v>
      </c>
      <c r="E68" s="26">
        <v>647</v>
      </c>
      <c r="F68" s="26">
        <v>34</v>
      </c>
      <c r="G68" s="26">
        <v>-380</v>
      </c>
      <c r="H68" s="26">
        <v>-385</v>
      </c>
      <c r="I68" s="26">
        <v>-650</v>
      </c>
    </row>
    <row r="69" spans="1:9" x14ac:dyDescent="0.3">
      <c r="A69" s="9" t="s">
        <v>70</v>
      </c>
      <c r="B69" s="26">
        <v>191</v>
      </c>
      <c r="C69" s="26">
        <v>236</v>
      </c>
      <c r="D69" s="26">
        <v>215</v>
      </c>
      <c r="E69" s="26">
        <v>218</v>
      </c>
      <c r="F69" s="26">
        <v>325</v>
      </c>
      <c r="G69" s="26">
        <v>429</v>
      </c>
      <c r="H69" s="26">
        <v>611</v>
      </c>
      <c r="I69" s="26">
        <v>638</v>
      </c>
    </row>
    <row r="70" spans="1:9" x14ac:dyDescent="0.3">
      <c r="A70" s="9" t="s">
        <v>71</v>
      </c>
      <c r="B70" s="26">
        <v>43</v>
      </c>
      <c r="C70" s="26">
        <v>13</v>
      </c>
      <c r="D70" s="26">
        <v>10</v>
      </c>
      <c r="E70" s="26">
        <v>27</v>
      </c>
      <c r="F70" s="26">
        <v>15</v>
      </c>
      <c r="G70" s="26">
        <v>398</v>
      </c>
      <c r="H70" s="26">
        <v>53</v>
      </c>
      <c r="I70" s="26">
        <v>123</v>
      </c>
    </row>
    <row r="71" spans="1:9" x14ac:dyDescent="0.3">
      <c r="A71" s="9" t="s">
        <v>72</v>
      </c>
      <c r="B71" s="26">
        <v>424</v>
      </c>
      <c r="C71" s="26">
        <v>98</v>
      </c>
      <c r="D71" s="26" t="s">
        <v>143</v>
      </c>
      <c r="E71" s="26">
        <v>-99</v>
      </c>
      <c r="F71" s="26">
        <v>233</v>
      </c>
      <c r="G71" s="26">
        <v>23</v>
      </c>
      <c r="H71" s="26">
        <v>-138</v>
      </c>
      <c r="I71" s="26">
        <v>-26</v>
      </c>
    </row>
    <row r="72" spans="1:9" x14ac:dyDescent="0.3">
      <c r="A72" s="2" t="s">
        <v>73</v>
      </c>
      <c r="B72" s="26"/>
      <c r="C72" s="26"/>
      <c r="D72" s="26"/>
      <c r="E72" s="26"/>
      <c r="F72" s="26"/>
      <c r="G72" s="26"/>
      <c r="H72" s="26"/>
      <c r="I72" s="26"/>
    </row>
    <row r="73" spans="1:9" x14ac:dyDescent="0.3">
      <c r="A73" s="9" t="s">
        <v>74</v>
      </c>
      <c r="B73" s="26" t="s">
        <v>144</v>
      </c>
      <c r="C73" s="26">
        <v>60</v>
      </c>
      <c r="D73" s="26" t="s">
        <v>145</v>
      </c>
      <c r="E73" s="26">
        <v>187</v>
      </c>
      <c r="F73" s="26">
        <v>-270</v>
      </c>
      <c r="G73" s="26">
        <v>1239</v>
      </c>
      <c r="H73" s="26">
        <v>-1606</v>
      </c>
      <c r="I73" s="26">
        <v>-504</v>
      </c>
    </row>
    <row r="74" spans="1:9" x14ac:dyDescent="0.3">
      <c r="A74" s="9" t="s">
        <v>75</v>
      </c>
      <c r="B74" s="26" t="s">
        <v>146</v>
      </c>
      <c r="C74" s="26" t="s">
        <v>147</v>
      </c>
      <c r="D74" s="26" t="s">
        <v>148</v>
      </c>
      <c r="E74" s="26">
        <v>-255</v>
      </c>
      <c r="F74" s="26">
        <v>-490</v>
      </c>
      <c r="G74" s="26">
        <v>-1854</v>
      </c>
      <c r="H74" s="26">
        <v>507</v>
      </c>
      <c r="I74" s="26">
        <v>-1676</v>
      </c>
    </row>
    <row r="75" spans="1:9" ht="28.8" x14ac:dyDescent="0.3">
      <c r="A75" s="25" t="s">
        <v>100</v>
      </c>
      <c r="B75" s="26" t="s">
        <v>149</v>
      </c>
      <c r="C75" s="26" t="s">
        <v>150</v>
      </c>
      <c r="D75" s="26" t="s">
        <v>151</v>
      </c>
      <c r="E75" s="26">
        <v>35</v>
      </c>
      <c r="F75" s="26">
        <v>-203</v>
      </c>
      <c r="G75" s="26">
        <v>-654</v>
      </c>
      <c r="H75" s="26">
        <v>-182</v>
      </c>
      <c r="I75" s="26">
        <v>-845</v>
      </c>
    </row>
    <row r="76" spans="1:9" ht="28.8" x14ac:dyDescent="0.3">
      <c r="A76" s="25" t="s">
        <v>99</v>
      </c>
      <c r="B76" s="26">
        <v>1237</v>
      </c>
      <c r="C76" s="26" t="s">
        <v>152</v>
      </c>
      <c r="D76" s="26" t="s">
        <v>153</v>
      </c>
      <c r="E76" s="26">
        <v>1515</v>
      </c>
      <c r="F76" s="26">
        <v>1525</v>
      </c>
      <c r="G76" s="26">
        <v>24</v>
      </c>
      <c r="H76" s="26">
        <v>1326</v>
      </c>
      <c r="I76" s="26">
        <v>1365</v>
      </c>
    </row>
    <row r="77" spans="1:9" x14ac:dyDescent="0.3">
      <c r="A77" s="21" t="s">
        <v>76</v>
      </c>
      <c r="B77" s="38">
        <f t="shared" ref="B77:H77" si="17">+SUM(B65:B76)</f>
        <v>5774</v>
      </c>
      <c r="C77" s="38">
        <f t="shared" si="17"/>
        <v>4736</v>
      </c>
      <c r="D77" s="38">
        <f t="shared" si="17"/>
        <v>5171</v>
      </c>
      <c r="E77" s="38">
        <f t="shared" si="17"/>
        <v>4955</v>
      </c>
      <c r="F77" s="38">
        <f t="shared" si="17"/>
        <v>5903</v>
      </c>
      <c r="G77" s="38">
        <f t="shared" si="17"/>
        <v>2485</v>
      </c>
      <c r="H77" s="38">
        <f t="shared" si="17"/>
        <v>6657</v>
      </c>
      <c r="I77" s="38">
        <f>+SUM(I65:I76)</f>
        <v>5188</v>
      </c>
    </row>
    <row r="78" spans="1:9" x14ac:dyDescent="0.3">
      <c r="A78" s="1" t="s">
        <v>77</v>
      </c>
      <c r="B78" s="26"/>
      <c r="C78" s="26"/>
      <c r="D78" s="26"/>
      <c r="E78" s="26"/>
      <c r="F78" s="26"/>
      <c r="G78" s="26"/>
      <c r="H78" s="26"/>
      <c r="I78" s="26"/>
    </row>
    <row r="79" spans="1:9" x14ac:dyDescent="0.3">
      <c r="A79" s="2" t="s">
        <v>78</v>
      </c>
      <c r="B79" s="26">
        <v>-4936</v>
      </c>
      <c r="C79" s="26">
        <v>-5367</v>
      </c>
      <c r="D79" s="26">
        <v>-5928</v>
      </c>
      <c r="E79" s="26">
        <v>-4783</v>
      </c>
      <c r="F79" s="26">
        <v>-2937</v>
      </c>
      <c r="G79" s="26">
        <v>-2426</v>
      </c>
      <c r="H79" s="26">
        <v>-9961</v>
      </c>
      <c r="I79" s="26">
        <v>-12913</v>
      </c>
    </row>
    <row r="80" spans="1:9" x14ac:dyDescent="0.3">
      <c r="A80" s="2" t="s">
        <v>79</v>
      </c>
      <c r="B80" s="26">
        <v>3655</v>
      </c>
      <c r="C80" s="26">
        <v>2924</v>
      </c>
      <c r="D80" s="26">
        <v>3623</v>
      </c>
      <c r="E80" s="26">
        <v>3613</v>
      </c>
      <c r="F80" s="26">
        <v>1715</v>
      </c>
      <c r="G80" s="26">
        <v>74</v>
      </c>
      <c r="H80" s="26">
        <v>4236</v>
      </c>
      <c r="I80" s="26">
        <v>8199</v>
      </c>
    </row>
    <row r="81" spans="1:9" x14ac:dyDescent="0.3">
      <c r="A81" s="2" t="s">
        <v>80</v>
      </c>
      <c r="B81" s="26">
        <v>2216</v>
      </c>
      <c r="C81" s="26">
        <v>2386</v>
      </c>
      <c r="D81" s="26">
        <v>2423</v>
      </c>
      <c r="E81" s="26">
        <v>2496</v>
      </c>
      <c r="F81" s="26">
        <v>2072</v>
      </c>
      <c r="G81" s="26">
        <v>2379</v>
      </c>
      <c r="H81" s="26">
        <v>2449</v>
      </c>
      <c r="I81" s="26">
        <v>3967</v>
      </c>
    </row>
    <row r="82" spans="1:9" x14ac:dyDescent="0.3">
      <c r="A82" s="2" t="s">
        <v>135</v>
      </c>
      <c r="B82" s="26">
        <v>-150</v>
      </c>
      <c r="C82" s="26">
        <v>150</v>
      </c>
      <c r="D82" s="26">
        <v>0</v>
      </c>
      <c r="E82" s="26">
        <v>0</v>
      </c>
      <c r="F82" s="26">
        <v>0</v>
      </c>
      <c r="G82" s="26">
        <v>0</v>
      </c>
      <c r="H82" s="26"/>
      <c r="I82" s="26"/>
    </row>
    <row r="83" spans="1:9" x14ac:dyDescent="0.3">
      <c r="A83" s="2" t="s">
        <v>14</v>
      </c>
      <c r="B83" s="26">
        <v>-963</v>
      </c>
      <c r="C83" s="26">
        <v>-1143</v>
      </c>
      <c r="D83" s="26">
        <v>-1105</v>
      </c>
      <c r="E83" s="26">
        <v>-1028</v>
      </c>
      <c r="F83" s="26">
        <v>-1119</v>
      </c>
      <c r="G83" s="26">
        <v>-1086</v>
      </c>
      <c r="H83" s="26">
        <v>-695</v>
      </c>
      <c r="I83" s="26">
        <v>-758</v>
      </c>
    </row>
    <row r="84" spans="1:9" x14ac:dyDescent="0.3">
      <c r="A84" s="2" t="s">
        <v>136</v>
      </c>
      <c r="B84" s="26">
        <v>3</v>
      </c>
      <c r="C84" s="26">
        <v>10</v>
      </c>
      <c r="D84" s="26">
        <v>13</v>
      </c>
      <c r="E84" s="26">
        <v>0</v>
      </c>
      <c r="F84" s="26">
        <v>0</v>
      </c>
      <c r="G84" s="26">
        <v>0</v>
      </c>
      <c r="H84" s="26"/>
      <c r="I84" s="26"/>
    </row>
    <row r="85" spans="1:9" x14ac:dyDescent="0.3">
      <c r="A85" s="2" t="s">
        <v>81</v>
      </c>
      <c r="B85" s="26">
        <v>0</v>
      </c>
      <c r="C85" s="26">
        <v>6</v>
      </c>
      <c r="D85" s="26">
        <v>-34</v>
      </c>
      <c r="E85" s="26">
        <v>-22</v>
      </c>
      <c r="F85" s="26">
        <v>5</v>
      </c>
      <c r="G85" s="26">
        <v>31</v>
      </c>
      <c r="H85" s="26">
        <v>171</v>
      </c>
      <c r="I85" s="26">
        <v>-19</v>
      </c>
    </row>
    <row r="86" spans="1:9" x14ac:dyDescent="0.3">
      <c r="A86" s="22" t="s">
        <v>82</v>
      </c>
      <c r="B86" s="38">
        <f t="shared" ref="B86:C86" si="18">+SUM(B79:B85)</f>
        <v>-175</v>
      </c>
      <c r="C86" s="38">
        <f t="shared" si="18"/>
        <v>-1034</v>
      </c>
      <c r="D86" s="38">
        <f>+SUM(D79:D85)</f>
        <v>-1008</v>
      </c>
      <c r="E86" s="38">
        <f t="shared" ref="E86:G86" si="19">+SUM(E79:E85)</f>
        <v>276</v>
      </c>
      <c r="F86" s="38">
        <f t="shared" si="19"/>
        <v>-264</v>
      </c>
      <c r="G86" s="38">
        <f t="shared" si="19"/>
        <v>-1028</v>
      </c>
      <c r="H86" s="38">
        <f>+SUM(H79:H85)</f>
        <v>-3800</v>
      </c>
      <c r="I86" s="38">
        <f>+SUM(I79:I85)</f>
        <v>-1524</v>
      </c>
    </row>
    <row r="87" spans="1:9" x14ac:dyDescent="0.3">
      <c r="A87" s="1" t="s">
        <v>83</v>
      </c>
      <c r="B87" s="26"/>
      <c r="C87" s="26"/>
      <c r="D87" s="26"/>
      <c r="E87" s="26"/>
      <c r="F87" s="26"/>
      <c r="G87" s="26"/>
      <c r="H87" s="26"/>
      <c r="I87" s="26"/>
    </row>
    <row r="88" spans="1:9" x14ac:dyDescent="0.3">
      <c r="A88" s="2" t="s">
        <v>84</v>
      </c>
      <c r="B88" s="26">
        <v>0</v>
      </c>
      <c r="C88" s="26">
        <v>981</v>
      </c>
      <c r="D88" s="26">
        <v>1482</v>
      </c>
      <c r="E88" s="26">
        <v>0</v>
      </c>
      <c r="F88" s="26">
        <v>0</v>
      </c>
      <c r="G88" s="26">
        <v>6134</v>
      </c>
      <c r="H88" s="26">
        <v>0</v>
      </c>
      <c r="I88" s="26">
        <v>0</v>
      </c>
    </row>
    <row r="89" spans="1:9" x14ac:dyDescent="0.3">
      <c r="A89" s="2" t="s">
        <v>137</v>
      </c>
      <c r="B89" s="26">
        <v>-7</v>
      </c>
      <c r="C89" s="26">
        <v>-106</v>
      </c>
      <c r="D89" s="26">
        <v>-44</v>
      </c>
      <c r="E89" s="26">
        <v>0</v>
      </c>
      <c r="F89" s="26">
        <v>0</v>
      </c>
      <c r="G89" s="26">
        <v>0</v>
      </c>
      <c r="H89" s="26">
        <v>0</v>
      </c>
      <c r="I89" s="26">
        <v>0</v>
      </c>
    </row>
    <row r="90" spans="1:9" x14ac:dyDescent="0.3">
      <c r="A90" s="2" t="s">
        <v>85</v>
      </c>
      <c r="B90" s="26">
        <v>-63</v>
      </c>
      <c r="C90" s="26">
        <v>-67</v>
      </c>
      <c r="D90" s="26">
        <v>327</v>
      </c>
      <c r="E90" s="26">
        <v>13</v>
      </c>
      <c r="F90" s="26">
        <v>-325</v>
      </c>
      <c r="G90" s="26">
        <v>49</v>
      </c>
      <c r="H90" s="26">
        <v>-52</v>
      </c>
      <c r="I90" s="26">
        <v>15</v>
      </c>
    </row>
    <row r="91" spans="1:9" x14ac:dyDescent="0.3">
      <c r="A91" s="2" t="s">
        <v>86</v>
      </c>
      <c r="B91" s="26">
        <v>-19</v>
      </c>
      <c r="C91" s="26">
        <v>-7</v>
      </c>
      <c r="D91" s="26">
        <v>-17</v>
      </c>
      <c r="E91" s="26">
        <v>0</v>
      </c>
      <c r="F91" s="26">
        <v>0</v>
      </c>
      <c r="G91" s="26">
        <v>0</v>
      </c>
      <c r="H91" s="26">
        <v>-197</v>
      </c>
      <c r="I91" s="26" t="s">
        <v>154</v>
      </c>
    </row>
    <row r="92" spans="1:9" x14ac:dyDescent="0.3">
      <c r="A92" s="2" t="s">
        <v>87</v>
      </c>
      <c r="B92" s="26">
        <v>514</v>
      </c>
      <c r="C92" s="26">
        <v>507</v>
      </c>
      <c r="D92" s="26">
        <v>489</v>
      </c>
      <c r="E92" s="26">
        <v>733</v>
      </c>
      <c r="F92" s="26">
        <v>700</v>
      </c>
      <c r="G92" s="26">
        <v>885</v>
      </c>
      <c r="H92" s="26">
        <v>1172</v>
      </c>
      <c r="I92" s="26">
        <v>1151</v>
      </c>
    </row>
    <row r="93" spans="1:9" x14ac:dyDescent="0.3">
      <c r="A93" s="2" t="s">
        <v>138</v>
      </c>
      <c r="B93" s="26">
        <v>218</v>
      </c>
      <c r="C93" s="26">
        <v>281</v>
      </c>
      <c r="D93" s="26">
        <v>177</v>
      </c>
      <c r="E93" s="26">
        <v>0</v>
      </c>
      <c r="F93" s="26">
        <v>0</v>
      </c>
      <c r="G93" s="26">
        <v>0</v>
      </c>
      <c r="H93" s="26">
        <v>0</v>
      </c>
      <c r="I93" s="26">
        <v>0</v>
      </c>
    </row>
    <row r="94" spans="1:9" x14ac:dyDescent="0.3">
      <c r="A94" s="2" t="s">
        <v>16</v>
      </c>
      <c r="B94" s="26">
        <v>-2534</v>
      </c>
      <c r="C94" s="26">
        <v>-3238</v>
      </c>
      <c r="D94" s="26">
        <v>-3223</v>
      </c>
      <c r="E94" s="26">
        <v>-4254</v>
      </c>
      <c r="F94" s="26">
        <v>-4286</v>
      </c>
      <c r="G94" s="26">
        <v>-3067</v>
      </c>
      <c r="H94" s="26">
        <v>-608</v>
      </c>
      <c r="I94" s="26">
        <v>-4014</v>
      </c>
    </row>
    <row r="95" spans="1:9" x14ac:dyDescent="0.3">
      <c r="A95" s="2" t="s">
        <v>88</v>
      </c>
      <c r="B95" s="26">
        <v>-899</v>
      </c>
      <c r="C95" s="26">
        <v>-1022</v>
      </c>
      <c r="D95" s="26">
        <v>-1133</v>
      </c>
      <c r="E95" s="26">
        <v>-1243</v>
      </c>
      <c r="F95" s="26">
        <v>-1332</v>
      </c>
      <c r="G95" s="26">
        <v>-1452</v>
      </c>
      <c r="H95" s="26">
        <v>-1638</v>
      </c>
      <c r="I95" s="26">
        <v>-1837</v>
      </c>
    </row>
    <row r="96" spans="1:9" x14ac:dyDescent="0.3">
      <c r="A96" s="2" t="s">
        <v>89</v>
      </c>
      <c r="B96" s="26" t="s">
        <v>154</v>
      </c>
      <c r="C96" s="26" t="s">
        <v>154</v>
      </c>
      <c r="D96" s="26" t="s">
        <v>154</v>
      </c>
      <c r="E96" s="26">
        <v>-84</v>
      </c>
      <c r="F96" s="26">
        <v>-50</v>
      </c>
      <c r="G96" s="26">
        <v>-58</v>
      </c>
      <c r="H96" s="26">
        <v>-136</v>
      </c>
      <c r="I96" s="26">
        <v>-151</v>
      </c>
    </row>
    <row r="97" spans="1:9" x14ac:dyDescent="0.3">
      <c r="A97" s="22" t="s">
        <v>90</v>
      </c>
      <c r="B97" s="38">
        <f>+SUM(B88:B96)</f>
        <v>-2790</v>
      </c>
      <c r="C97" s="38">
        <f t="shared" ref="C97:I97" si="20">+SUM(C88:C96)</f>
        <v>-2671</v>
      </c>
      <c r="D97" s="38">
        <f t="shared" si="20"/>
        <v>-1942</v>
      </c>
      <c r="E97" s="38">
        <f t="shared" si="20"/>
        <v>-4835</v>
      </c>
      <c r="F97" s="38">
        <f t="shared" si="20"/>
        <v>-5293</v>
      </c>
      <c r="G97" s="38">
        <f t="shared" si="20"/>
        <v>2491</v>
      </c>
      <c r="H97" s="38">
        <f t="shared" si="20"/>
        <v>-1459</v>
      </c>
      <c r="I97" s="38">
        <f t="shared" si="20"/>
        <v>-4836</v>
      </c>
    </row>
    <row r="98" spans="1:9" x14ac:dyDescent="0.3">
      <c r="A98" s="2" t="s">
        <v>91</v>
      </c>
      <c r="B98" s="26">
        <v>-83</v>
      </c>
      <c r="C98" s="26">
        <v>-105</v>
      </c>
      <c r="D98" s="26">
        <v>-20</v>
      </c>
      <c r="E98" s="26">
        <v>45</v>
      </c>
      <c r="F98" s="26">
        <v>-129</v>
      </c>
      <c r="G98" s="26">
        <v>-66</v>
      </c>
      <c r="H98" s="26">
        <v>143</v>
      </c>
      <c r="I98" s="26">
        <v>-143</v>
      </c>
    </row>
    <row r="99" spans="1:9" x14ac:dyDescent="0.3">
      <c r="A99" s="22" t="s">
        <v>92</v>
      </c>
      <c r="B99" s="38">
        <f t="shared" ref="B99:G99" si="21">+B81+B88+B97+B98</f>
        <v>-657</v>
      </c>
      <c r="C99" s="38">
        <f t="shared" si="21"/>
        <v>591</v>
      </c>
      <c r="D99" s="38">
        <f t="shared" si="21"/>
        <v>1943</v>
      </c>
      <c r="E99" s="38">
        <f t="shared" si="21"/>
        <v>-2294</v>
      </c>
      <c r="F99" s="38">
        <f t="shared" si="21"/>
        <v>-3350</v>
      </c>
      <c r="G99" s="38">
        <f t="shared" si="21"/>
        <v>10938</v>
      </c>
      <c r="H99" s="38">
        <f>+H77+H86+H97+H98</f>
        <v>1541</v>
      </c>
      <c r="I99" s="38">
        <f>+I77+I86+I97+I98</f>
        <v>-1315</v>
      </c>
    </row>
    <row r="100" spans="1:9" x14ac:dyDescent="0.3">
      <c r="A100" t="s">
        <v>93</v>
      </c>
      <c r="B100" s="26">
        <v>2220</v>
      </c>
      <c r="C100" s="26">
        <v>3852</v>
      </c>
      <c r="D100" s="26">
        <v>3138</v>
      </c>
      <c r="E100" s="26">
        <v>3808</v>
      </c>
      <c r="F100" s="26">
        <v>4249</v>
      </c>
      <c r="G100" s="26">
        <v>4466</v>
      </c>
      <c r="H100" s="26">
        <v>8348</v>
      </c>
      <c r="I100" s="26">
        <f>+H101</f>
        <v>9889</v>
      </c>
    </row>
    <row r="101" spans="1:9" ht="15" thickBot="1" x14ac:dyDescent="0.35">
      <c r="A101" s="6" t="s">
        <v>94</v>
      </c>
      <c r="B101" s="31">
        <v>3852</v>
      </c>
      <c r="C101" s="31">
        <v>3138</v>
      </c>
      <c r="D101" s="31">
        <v>3808</v>
      </c>
      <c r="E101" s="31">
        <v>4249</v>
      </c>
      <c r="F101" s="31">
        <v>4466</v>
      </c>
      <c r="G101" s="31">
        <v>8348</v>
      </c>
      <c r="H101" s="31">
        <f>+H99+H100</f>
        <v>9889</v>
      </c>
      <c r="I101" s="31">
        <f>+I99+I100</f>
        <v>8574</v>
      </c>
    </row>
    <row r="102" spans="1:9" s="10" customFormat="1" ht="15" thickTop="1" x14ac:dyDescent="0.3">
      <c r="A102" s="10" t="s">
        <v>19</v>
      </c>
      <c r="B102" s="11">
        <f>+B101-B25</f>
        <v>0</v>
      </c>
      <c r="C102" s="11">
        <f t="shared" ref="C102:I102" si="22">+C101-C25</f>
        <v>0</v>
      </c>
      <c r="D102" s="11">
        <f t="shared" si="22"/>
        <v>0</v>
      </c>
      <c r="E102" s="11">
        <f t="shared" si="22"/>
        <v>0</v>
      </c>
      <c r="F102" s="11">
        <f t="shared" si="22"/>
        <v>0</v>
      </c>
      <c r="G102" s="11">
        <f t="shared" si="22"/>
        <v>0</v>
      </c>
      <c r="H102" s="11">
        <f t="shared" si="22"/>
        <v>0</v>
      </c>
      <c r="I102" s="11">
        <f t="shared" si="22"/>
        <v>0</v>
      </c>
    </row>
    <row r="103" spans="1:9" x14ac:dyDescent="0.3">
      <c r="A103" t="s">
        <v>95</v>
      </c>
      <c r="B103" s="3"/>
      <c r="C103" s="3"/>
      <c r="D103" s="3"/>
      <c r="E103" s="3"/>
      <c r="F103" s="3"/>
      <c r="G103" s="3"/>
      <c r="H103" s="3"/>
      <c r="I103" s="3"/>
    </row>
    <row r="104" spans="1:9" x14ac:dyDescent="0.3">
      <c r="A104" s="2" t="s">
        <v>17</v>
      </c>
      <c r="B104" s="3"/>
      <c r="C104" s="3"/>
      <c r="D104" s="3"/>
      <c r="E104" s="3"/>
      <c r="F104" s="3"/>
      <c r="G104" s="3"/>
      <c r="H104" s="3"/>
      <c r="I104" s="3"/>
    </row>
    <row r="105" spans="1:9" x14ac:dyDescent="0.3">
      <c r="A105" s="9" t="s">
        <v>96</v>
      </c>
      <c r="B105" s="26">
        <v>53</v>
      </c>
      <c r="C105" s="26">
        <v>70</v>
      </c>
      <c r="D105" s="26">
        <v>98</v>
      </c>
      <c r="E105" s="26">
        <v>125</v>
      </c>
      <c r="F105" s="26">
        <v>153</v>
      </c>
      <c r="G105" s="26">
        <v>140</v>
      </c>
      <c r="H105" s="26">
        <v>293</v>
      </c>
      <c r="I105" s="26">
        <v>290</v>
      </c>
    </row>
    <row r="106" spans="1:9" x14ac:dyDescent="0.3">
      <c r="A106" s="9" t="s">
        <v>18</v>
      </c>
      <c r="B106" s="26">
        <v>1262</v>
      </c>
      <c r="C106" s="26">
        <v>748</v>
      </c>
      <c r="D106" s="26">
        <v>703</v>
      </c>
      <c r="E106" s="26">
        <v>529</v>
      </c>
      <c r="F106" s="26">
        <v>757</v>
      </c>
      <c r="G106" s="26">
        <v>1028</v>
      </c>
      <c r="H106" s="26">
        <v>1177</v>
      </c>
      <c r="I106" s="26">
        <v>1231</v>
      </c>
    </row>
    <row r="107" spans="1:9" x14ac:dyDescent="0.3">
      <c r="A107" s="9" t="s">
        <v>97</v>
      </c>
      <c r="B107" s="26">
        <v>206</v>
      </c>
      <c r="C107" s="26">
        <v>252</v>
      </c>
      <c r="D107" s="26">
        <v>266</v>
      </c>
      <c r="E107" s="26">
        <v>294</v>
      </c>
      <c r="F107" s="26">
        <v>160</v>
      </c>
      <c r="G107" s="26">
        <v>121</v>
      </c>
      <c r="H107" s="26">
        <v>179</v>
      </c>
      <c r="I107" s="26">
        <v>160</v>
      </c>
    </row>
    <row r="108" spans="1:9" x14ac:dyDescent="0.3">
      <c r="A108" s="9" t="s">
        <v>98</v>
      </c>
      <c r="B108" s="26">
        <v>240</v>
      </c>
      <c r="C108" s="26">
        <v>271</v>
      </c>
      <c r="D108" s="26">
        <v>300</v>
      </c>
      <c r="E108" s="26">
        <v>320</v>
      </c>
      <c r="F108" s="26">
        <v>347</v>
      </c>
      <c r="G108" s="26">
        <v>385</v>
      </c>
      <c r="H108" s="26">
        <v>438</v>
      </c>
      <c r="I108" s="26">
        <v>480</v>
      </c>
    </row>
    <row r="110" spans="1:9" x14ac:dyDescent="0.3">
      <c r="A110" s="12" t="s">
        <v>101</v>
      </c>
      <c r="B110" s="12"/>
      <c r="C110" s="12"/>
      <c r="D110" s="12"/>
      <c r="E110" s="12"/>
      <c r="F110" s="12"/>
      <c r="G110" s="12"/>
      <c r="H110" s="12"/>
      <c r="I110" s="12"/>
    </row>
    <row r="111" spans="1:9" x14ac:dyDescent="0.3">
      <c r="A111" s="23" t="s">
        <v>111</v>
      </c>
      <c r="B111" s="3"/>
      <c r="C111" s="3"/>
      <c r="D111" s="3"/>
      <c r="E111" s="3"/>
      <c r="F111" s="3"/>
      <c r="G111" s="3"/>
      <c r="H111" s="3"/>
      <c r="I111" s="3"/>
    </row>
    <row r="112" spans="1:9" x14ac:dyDescent="0.3">
      <c r="A112" s="2" t="s">
        <v>102</v>
      </c>
      <c r="B112" s="26">
        <v>13740</v>
      </c>
      <c r="C112" s="26">
        <v>14764</v>
      </c>
      <c r="D112" s="26">
        <v>15216</v>
      </c>
      <c r="E112" s="26">
        <v>14855</v>
      </c>
      <c r="F112" s="26">
        <f t="shared" ref="F112:H112" si="23">+SUM(F113:F115)</f>
        <v>15902</v>
      </c>
      <c r="G112" s="26">
        <f t="shared" si="23"/>
        <v>14484</v>
      </c>
      <c r="H112" s="26">
        <f t="shared" si="23"/>
        <v>17179</v>
      </c>
      <c r="I112" s="26">
        <f>+SUM(I113:I115)</f>
        <v>18353</v>
      </c>
    </row>
    <row r="113" spans="1:9" x14ac:dyDescent="0.3">
      <c r="A113" s="9" t="s">
        <v>115</v>
      </c>
      <c r="B113" s="26">
        <v>0</v>
      </c>
      <c r="C113" s="26">
        <v>0</v>
      </c>
      <c r="D113" s="34">
        <v>9684</v>
      </c>
      <c r="E113" s="34">
        <v>9322</v>
      </c>
      <c r="F113" s="34">
        <v>10045</v>
      </c>
      <c r="G113" s="34">
        <v>9329</v>
      </c>
      <c r="H113" s="34">
        <v>11644</v>
      </c>
      <c r="I113" s="34">
        <v>12228</v>
      </c>
    </row>
    <row r="114" spans="1:9" x14ac:dyDescent="0.3">
      <c r="A114" s="9" t="s">
        <v>116</v>
      </c>
      <c r="B114" s="26">
        <v>0</v>
      </c>
      <c r="C114" s="26">
        <v>0</v>
      </c>
      <c r="D114" s="34">
        <v>4886</v>
      </c>
      <c r="E114" s="34">
        <v>4938</v>
      </c>
      <c r="F114" s="34">
        <v>5260</v>
      </c>
      <c r="G114" s="34">
        <v>4639</v>
      </c>
      <c r="H114" s="34">
        <v>5028</v>
      </c>
      <c r="I114" s="34">
        <v>5492</v>
      </c>
    </row>
    <row r="115" spans="1:9" x14ac:dyDescent="0.3">
      <c r="A115" s="9" t="s">
        <v>117</v>
      </c>
      <c r="B115" s="26">
        <v>0</v>
      </c>
      <c r="C115" s="26">
        <v>0</v>
      </c>
      <c r="D115" s="32">
        <v>646</v>
      </c>
      <c r="E115" s="32">
        <v>595</v>
      </c>
      <c r="F115" s="32">
        <v>597</v>
      </c>
      <c r="G115" s="32">
        <v>516</v>
      </c>
      <c r="H115" s="32">
        <v>507</v>
      </c>
      <c r="I115" s="32">
        <v>633</v>
      </c>
    </row>
    <row r="116" spans="1:9" x14ac:dyDescent="0.3">
      <c r="A116" s="2" t="s">
        <v>103</v>
      </c>
      <c r="B116" s="26">
        <v>0</v>
      </c>
      <c r="C116" s="26">
        <v>7568</v>
      </c>
      <c r="D116" s="26">
        <v>7970</v>
      </c>
      <c r="E116" s="26">
        <v>9242</v>
      </c>
      <c r="F116" s="26">
        <f t="shared" ref="F116:H116" si="24">+SUM(F117:F119)</f>
        <v>9812</v>
      </c>
      <c r="G116" s="26">
        <f t="shared" si="24"/>
        <v>9347</v>
      </c>
      <c r="H116" s="26">
        <f t="shared" si="24"/>
        <v>11456</v>
      </c>
      <c r="I116" s="26">
        <f>+SUM(I117:I119)</f>
        <v>12479</v>
      </c>
    </row>
    <row r="117" spans="1:9" x14ac:dyDescent="0.3">
      <c r="A117" s="9" t="s">
        <v>115</v>
      </c>
      <c r="B117" s="26">
        <v>0</v>
      </c>
      <c r="C117" s="26">
        <v>0</v>
      </c>
      <c r="D117" s="34">
        <v>5192</v>
      </c>
      <c r="E117" s="34">
        <v>5875</v>
      </c>
      <c r="F117" s="34">
        <v>6293</v>
      </c>
      <c r="G117" s="34">
        <v>5892</v>
      </c>
      <c r="H117" s="34">
        <v>6970</v>
      </c>
      <c r="I117" s="34">
        <v>7388</v>
      </c>
    </row>
    <row r="118" spans="1:9" x14ac:dyDescent="0.3">
      <c r="A118" s="9" t="s">
        <v>116</v>
      </c>
      <c r="B118" s="26">
        <v>0</v>
      </c>
      <c r="C118" s="26">
        <v>0</v>
      </c>
      <c r="D118" s="34">
        <v>2395</v>
      </c>
      <c r="E118" s="34">
        <v>2940</v>
      </c>
      <c r="F118" s="34">
        <v>3087</v>
      </c>
      <c r="G118" s="34">
        <v>3053</v>
      </c>
      <c r="H118" s="34">
        <v>3996</v>
      </c>
      <c r="I118" s="34">
        <v>4527</v>
      </c>
    </row>
    <row r="119" spans="1:9" x14ac:dyDescent="0.3">
      <c r="A119" s="9" t="s">
        <v>117</v>
      </c>
      <c r="B119" s="26">
        <v>0</v>
      </c>
      <c r="C119" s="26">
        <v>0</v>
      </c>
      <c r="D119" s="32">
        <v>383</v>
      </c>
      <c r="E119" s="32">
        <v>427</v>
      </c>
      <c r="F119" s="32">
        <v>432</v>
      </c>
      <c r="G119" s="32">
        <v>402</v>
      </c>
      <c r="H119" s="32">
        <v>490</v>
      </c>
      <c r="I119" s="32">
        <v>564</v>
      </c>
    </row>
    <row r="120" spans="1:9" x14ac:dyDescent="0.3">
      <c r="A120" s="2" t="s">
        <v>104</v>
      </c>
      <c r="B120" s="26">
        <v>3067</v>
      </c>
      <c r="C120" s="26">
        <v>3785</v>
      </c>
      <c r="D120" s="26">
        <v>4237</v>
      </c>
      <c r="E120" s="26">
        <v>5134</v>
      </c>
      <c r="F120" s="26">
        <f t="shared" ref="F120:H120" si="25">+SUM(F121:F123)</f>
        <v>6208</v>
      </c>
      <c r="G120" s="26">
        <f t="shared" si="25"/>
        <v>6679</v>
      </c>
      <c r="H120" s="26">
        <f t="shared" si="25"/>
        <v>8290</v>
      </c>
      <c r="I120" s="26">
        <f>+SUM(I121:I123)</f>
        <v>7547</v>
      </c>
    </row>
    <row r="121" spans="1:9" x14ac:dyDescent="0.3">
      <c r="A121" s="9" t="s">
        <v>115</v>
      </c>
      <c r="B121" s="26">
        <v>0</v>
      </c>
      <c r="C121" s="26">
        <v>0</v>
      </c>
      <c r="D121" s="34">
        <v>2920</v>
      </c>
      <c r="E121" s="34">
        <v>3496</v>
      </c>
      <c r="F121" s="34">
        <v>4262</v>
      </c>
      <c r="G121" s="34">
        <v>4635</v>
      </c>
      <c r="H121" s="34">
        <v>5748</v>
      </c>
      <c r="I121" s="34">
        <v>5416</v>
      </c>
    </row>
    <row r="122" spans="1:9" x14ac:dyDescent="0.3">
      <c r="A122" s="9" t="s">
        <v>116</v>
      </c>
      <c r="B122" s="26">
        <v>0</v>
      </c>
      <c r="C122" s="26">
        <v>0</v>
      </c>
      <c r="D122" s="34">
        <v>1188</v>
      </c>
      <c r="E122" s="34">
        <v>1508</v>
      </c>
      <c r="F122" s="34">
        <v>1808</v>
      </c>
      <c r="G122" s="34">
        <v>1896</v>
      </c>
      <c r="H122" s="34">
        <v>2347</v>
      </c>
      <c r="I122" s="34">
        <v>1938</v>
      </c>
    </row>
    <row r="123" spans="1:9" x14ac:dyDescent="0.3">
      <c r="A123" s="9" t="s">
        <v>117</v>
      </c>
      <c r="B123" s="26">
        <v>0</v>
      </c>
      <c r="C123" s="26">
        <v>0</v>
      </c>
      <c r="D123" s="32">
        <v>129</v>
      </c>
      <c r="E123" s="32">
        <v>130</v>
      </c>
      <c r="F123" s="32">
        <v>138</v>
      </c>
      <c r="G123" s="32">
        <v>148</v>
      </c>
      <c r="H123" s="32">
        <v>195</v>
      </c>
      <c r="I123" s="32">
        <v>193</v>
      </c>
    </row>
    <row r="124" spans="1:9" x14ac:dyDescent="0.3">
      <c r="A124" s="2" t="s">
        <v>108</v>
      </c>
      <c r="B124" s="26">
        <v>0</v>
      </c>
      <c r="C124" s="26">
        <v>4317</v>
      </c>
      <c r="D124" s="26">
        <v>4737</v>
      </c>
      <c r="E124" s="26">
        <v>5166</v>
      </c>
      <c r="F124" s="26">
        <f t="shared" ref="F124:H124" si="26">+SUM(F125:F127)</f>
        <v>5254</v>
      </c>
      <c r="G124" s="26">
        <f t="shared" si="26"/>
        <v>5028</v>
      </c>
      <c r="H124" s="26">
        <f t="shared" si="26"/>
        <v>5343</v>
      </c>
      <c r="I124" s="26">
        <f>+SUM(I125:I127)</f>
        <v>5955</v>
      </c>
    </row>
    <row r="125" spans="1:9" x14ac:dyDescent="0.3">
      <c r="A125" s="9" t="s">
        <v>115</v>
      </c>
      <c r="B125" s="26">
        <v>0</v>
      </c>
      <c r="C125" s="26">
        <v>0</v>
      </c>
      <c r="D125" s="34">
        <v>3285</v>
      </c>
      <c r="E125" s="34">
        <v>3575</v>
      </c>
      <c r="F125" s="34">
        <v>3622</v>
      </c>
      <c r="G125" s="34">
        <v>3449</v>
      </c>
      <c r="H125" s="34">
        <v>3659</v>
      </c>
      <c r="I125" s="34">
        <v>4111</v>
      </c>
    </row>
    <row r="126" spans="1:9" x14ac:dyDescent="0.3">
      <c r="A126" s="9" t="s">
        <v>116</v>
      </c>
      <c r="B126" s="26">
        <v>0</v>
      </c>
      <c r="C126" s="26">
        <v>0</v>
      </c>
      <c r="D126" s="34">
        <v>1185</v>
      </c>
      <c r="E126" s="34">
        <v>1347</v>
      </c>
      <c r="F126" s="34">
        <v>1395</v>
      </c>
      <c r="G126" s="34">
        <v>1365</v>
      </c>
      <c r="H126" s="34">
        <v>1494</v>
      </c>
      <c r="I126" s="34">
        <v>1610</v>
      </c>
    </row>
    <row r="127" spans="1:9" x14ac:dyDescent="0.3">
      <c r="A127" s="9" t="s">
        <v>117</v>
      </c>
      <c r="B127" s="26">
        <v>0</v>
      </c>
      <c r="C127" s="26">
        <v>0</v>
      </c>
      <c r="D127" s="32">
        <v>267</v>
      </c>
      <c r="E127" s="32">
        <v>244</v>
      </c>
      <c r="F127" s="32">
        <v>237</v>
      </c>
      <c r="G127" s="32">
        <v>214</v>
      </c>
      <c r="H127" s="32">
        <v>190</v>
      </c>
      <c r="I127" s="32">
        <v>234</v>
      </c>
    </row>
    <row r="128" spans="1:9" x14ac:dyDescent="0.3">
      <c r="A128" s="2" t="s">
        <v>109</v>
      </c>
      <c r="B128" s="26">
        <v>115</v>
      </c>
      <c r="C128" s="26">
        <v>73</v>
      </c>
      <c r="D128" s="26">
        <v>73</v>
      </c>
      <c r="E128" s="26">
        <v>88</v>
      </c>
      <c r="F128" s="26">
        <v>42</v>
      </c>
      <c r="G128" s="26">
        <v>30</v>
      </c>
      <c r="H128" s="26">
        <v>25</v>
      </c>
      <c r="I128" s="26">
        <v>102</v>
      </c>
    </row>
    <row r="129" spans="1:9" x14ac:dyDescent="0.3">
      <c r="A129" s="4" t="s">
        <v>105</v>
      </c>
      <c r="B129" s="5">
        <f t="shared" ref="B129:I129" si="27">+B112+B116+B120+B124+B128</f>
        <v>16922</v>
      </c>
      <c r="C129" s="5">
        <f t="shared" si="27"/>
        <v>30507</v>
      </c>
      <c r="D129" s="5">
        <f t="shared" si="27"/>
        <v>32233</v>
      </c>
      <c r="E129" s="5">
        <f t="shared" si="27"/>
        <v>34485</v>
      </c>
      <c r="F129" s="5">
        <f t="shared" si="27"/>
        <v>37218</v>
      </c>
      <c r="G129" s="5">
        <f t="shared" si="27"/>
        <v>35568</v>
      </c>
      <c r="H129" s="5">
        <f t="shared" si="27"/>
        <v>42293</v>
      </c>
      <c r="I129" s="5">
        <f t="shared" si="27"/>
        <v>44436</v>
      </c>
    </row>
    <row r="130" spans="1:9" x14ac:dyDescent="0.3">
      <c r="A130" s="2" t="s">
        <v>106</v>
      </c>
      <c r="B130" s="26">
        <v>1982</v>
      </c>
      <c r="C130" s="26">
        <v>1955</v>
      </c>
      <c r="D130" s="26">
        <v>2042</v>
      </c>
      <c r="E130" s="26">
        <v>1886</v>
      </c>
      <c r="F130" s="26">
        <v>1906</v>
      </c>
      <c r="G130" s="26">
        <v>1846</v>
      </c>
      <c r="H130" s="26">
        <v>2205</v>
      </c>
      <c r="I130" s="26">
        <v>2346</v>
      </c>
    </row>
    <row r="131" spans="1:9" x14ac:dyDescent="0.3">
      <c r="A131" s="9" t="s">
        <v>115</v>
      </c>
      <c r="B131" s="3"/>
      <c r="C131" s="3"/>
      <c r="D131" s="3"/>
      <c r="E131" s="3">
        <v>1611</v>
      </c>
      <c r="F131" s="3">
        <v>1658</v>
      </c>
      <c r="G131" s="3">
        <v>1642</v>
      </c>
      <c r="H131" s="3">
        <v>1986</v>
      </c>
      <c r="I131" s="3">
        <v>2094</v>
      </c>
    </row>
    <row r="132" spans="1:9" x14ac:dyDescent="0.3">
      <c r="A132" s="9" t="s">
        <v>116</v>
      </c>
      <c r="B132" s="3"/>
      <c r="C132" s="3"/>
      <c r="D132" s="3"/>
      <c r="E132" s="3">
        <v>144</v>
      </c>
      <c r="F132" s="3">
        <v>118</v>
      </c>
      <c r="G132" s="3">
        <v>89</v>
      </c>
      <c r="H132" s="3">
        <v>104</v>
      </c>
      <c r="I132" s="3">
        <v>103</v>
      </c>
    </row>
    <row r="133" spans="1:9" x14ac:dyDescent="0.3">
      <c r="A133" s="9" t="s">
        <v>117</v>
      </c>
      <c r="B133" s="3"/>
      <c r="C133" s="3"/>
      <c r="D133" s="3"/>
      <c r="E133" s="3">
        <v>28</v>
      </c>
      <c r="F133" s="3">
        <v>24</v>
      </c>
      <c r="G133" s="3">
        <v>25</v>
      </c>
      <c r="H133" s="3">
        <v>29</v>
      </c>
      <c r="I133" s="3">
        <v>26</v>
      </c>
    </row>
    <row r="134" spans="1:9" x14ac:dyDescent="0.3">
      <c r="A134" s="9" t="s">
        <v>123</v>
      </c>
      <c r="B134" s="3"/>
      <c r="C134" s="3"/>
      <c r="D134" s="3"/>
      <c r="E134" s="3">
        <v>103</v>
      </c>
      <c r="F134" s="3">
        <v>106</v>
      </c>
      <c r="G134" s="3">
        <v>90</v>
      </c>
      <c r="H134" s="3">
        <v>86</v>
      </c>
      <c r="I134" s="3">
        <v>123</v>
      </c>
    </row>
    <row r="135" spans="1:9" x14ac:dyDescent="0.3">
      <c r="A135" s="2" t="s">
        <v>110</v>
      </c>
      <c r="B135" s="26">
        <v>-82</v>
      </c>
      <c r="C135" s="26">
        <v>-86</v>
      </c>
      <c r="D135" s="26">
        <v>75</v>
      </c>
      <c r="E135" s="26">
        <v>26</v>
      </c>
      <c r="F135" s="26">
        <v>-7</v>
      </c>
      <c r="G135" s="26">
        <v>-11</v>
      </c>
      <c r="H135" s="26">
        <v>40</v>
      </c>
      <c r="I135" s="26">
        <v>-72</v>
      </c>
    </row>
    <row r="136" spans="1:9" ht="15" thickBot="1" x14ac:dyDescent="0.35">
      <c r="A136" s="6" t="s">
        <v>107</v>
      </c>
      <c r="B136" s="7">
        <v>30601</v>
      </c>
      <c r="C136" s="7">
        <f t="shared" ref="B136:AL136" si="28">+C129+C130+C135</f>
        <v>32376</v>
      </c>
      <c r="D136" s="7">
        <f t="shared" si="28"/>
        <v>34350</v>
      </c>
      <c r="E136" s="7">
        <f t="shared" si="28"/>
        <v>36397</v>
      </c>
      <c r="F136" s="7">
        <f t="shared" si="28"/>
        <v>39117</v>
      </c>
      <c r="G136" s="7">
        <f t="shared" si="28"/>
        <v>37403</v>
      </c>
      <c r="H136" s="7">
        <f t="shared" si="28"/>
        <v>44538</v>
      </c>
      <c r="I136" s="7">
        <f>+I129+I130+I135</f>
        <v>46710</v>
      </c>
    </row>
    <row r="137" spans="1:9" s="10" customFormat="1" ht="15" thickTop="1" x14ac:dyDescent="0.3">
      <c r="A137" s="10" t="s">
        <v>113</v>
      </c>
      <c r="B137" s="11">
        <f>+B136-B2</f>
        <v>0</v>
      </c>
      <c r="C137" s="11">
        <f t="shared" ref="C137:I137" si="29">+C136-C2</f>
        <v>0</v>
      </c>
      <c r="D137" s="11">
        <f t="shared" si="29"/>
        <v>0</v>
      </c>
      <c r="E137" s="11">
        <f t="shared" si="29"/>
        <v>0</v>
      </c>
      <c r="F137" s="11">
        <f t="shared" si="29"/>
        <v>0</v>
      </c>
      <c r="G137" s="11">
        <f t="shared" si="29"/>
        <v>0</v>
      </c>
      <c r="H137" s="11">
        <f t="shared" si="29"/>
        <v>0</v>
      </c>
      <c r="I137" s="11">
        <f t="shared" si="29"/>
        <v>0</v>
      </c>
    </row>
    <row r="138" spans="1:9" x14ac:dyDescent="0.3">
      <c r="A138" s="1" t="s">
        <v>112</v>
      </c>
    </row>
    <row r="139" spans="1:9" x14ac:dyDescent="0.3">
      <c r="A139" s="2" t="s">
        <v>102</v>
      </c>
      <c r="B139" s="26">
        <v>3645</v>
      </c>
      <c r="C139" s="26">
        <v>3763</v>
      </c>
      <c r="D139" s="26">
        <v>3875</v>
      </c>
      <c r="E139" s="26">
        <v>3600</v>
      </c>
      <c r="F139" s="26">
        <v>3925</v>
      </c>
      <c r="G139" s="26">
        <v>2899</v>
      </c>
      <c r="H139" s="26">
        <v>5089</v>
      </c>
      <c r="I139" s="26">
        <v>5114</v>
      </c>
    </row>
    <row r="140" spans="1:9" x14ac:dyDescent="0.3">
      <c r="A140" s="2" t="s">
        <v>103</v>
      </c>
      <c r="B140" s="26">
        <v>0</v>
      </c>
      <c r="C140" s="26">
        <v>1787</v>
      </c>
      <c r="D140" s="26">
        <v>1507</v>
      </c>
      <c r="E140" s="26">
        <v>1587</v>
      </c>
      <c r="F140" s="26">
        <v>1995</v>
      </c>
      <c r="G140" s="26">
        <v>1541</v>
      </c>
      <c r="H140" s="26">
        <v>2435</v>
      </c>
      <c r="I140" s="26">
        <v>3293</v>
      </c>
    </row>
    <row r="141" spans="1:9" x14ac:dyDescent="0.3">
      <c r="A141" s="2" t="s">
        <v>104</v>
      </c>
      <c r="B141" s="26">
        <v>993</v>
      </c>
      <c r="C141" s="26">
        <v>1372</v>
      </c>
      <c r="D141" s="26">
        <v>1507</v>
      </c>
      <c r="E141" s="26">
        <v>1807</v>
      </c>
      <c r="F141" s="26">
        <v>2376</v>
      </c>
      <c r="G141" s="26">
        <v>2490</v>
      </c>
      <c r="H141" s="26">
        <v>3243</v>
      </c>
      <c r="I141" s="26">
        <v>2365</v>
      </c>
    </row>
    <row r="142" spans="1:9" x14ac:dyDescent="0.3">
      <c r="A142" s="2" t="s">
        <v>108</v>
      </c>
      <c r="B142" s="26">
        <v>0</v>
      </c>
      <c r="C142" s="26">
        <v>1002</v>
      </c>
      <c r="D142" s="26">
        <v>980</v>
      </c>
      <c r="E142" s="26">
        <v>1189</v>
      </c>
      <c r="F142" s="26">
        <v>1323</v>
      </c>
      <c r="G142" s="26">
        <v>1184</v>
      </c>
      <c r="H142" s="26">
        <v>1530</v>
      </c>
      <c r="I142" s="26">
        <v>1896</v>
      </c>
    </row>
    <row r="143" spans="1:9" x14ac:dyDescent="0.3">
      <c r="A143" s="2" t="s">
        <v>109</v>
      </c>
      <c r="B143" s="26">
        <v>-2267</v>
      </c>
      <c r="C143" s="26">
        <v>-2596</v>
      </c>
      <c r="D143" s="26">
        <v>-2677</v>
      </c>
      <c r="E143" s="26">
        <v>-2658</v>
      </c>
      <c r="F143" s="26">
        <v>-3262</v>
      </c>
      <c r="G143" s="26">
        <v>-3468</v>
      </c>
      <c r="H143" s="26">
        <v>-3656</v>
      </c>
      <c r="I143" s="26">
        <v>-4262</v>
      </c>
    </row>
    <row r="144" spans="1:9" x14ac:dyDescent="0.3">
      <c r="A144" s="4" t="s">
        <v>105</v>
      </c>
      <c r="B144" s="5">
        <v>4817</v>
      </c>
      <c r="C144" s="5">
        <f t="shared" ref="B144:AR144" si="30">+SUM(C139:C143)</f>
        <v>5328</v>
      </c>
      <c r="D144" s="5">
        <f t="shared" si="30"/>
        <v>5192</v>
      </c>
      <c r="E144" s="5">
        <f t="shared" si="30"/>
        <v>5525</v>
      </c>
      <c r="F144" s="5">
        <f t="shared" si="30"/>
        <v>6357</v>
      </c>
      <c r="G144" s="5">
        <f t="shared" si="30"/>
        <v>4646</v>
      </c>
      <c r="H144" s="5">
        <f t="shared" si="30"/>
        <v>8641</v>
      </c>
      <c r="I144" s="5">
        <f t="shared" si="30"/>
        <v>8406</v>
      </c>
    </row>
    <row r="145" spans="1:10" x14ac:dyDescent="0.3">
      <c r="A145" s="2" t="s">
        <v>106</v>
      </c>
      <c r="B145" s="26">
        <v>517</v>
      </c>
      <c r="C145" s="26">
        <v>487</v>
      </c>
      <c r="D145" s="26">
        <v>477</v>
      </c>
      <c r="E145" s="26">
        <v>310</v>
      </c>
      <c r="F145" s="26">
        <v>303</v>
      </c>
      <c r="G145" s="26">
        <v>297</v>
      </c>
      <c r="H145" s="26">
        <v>543</v>
      </c>
      <c r="I145" s="26">
        <v>669</v>
      </c>
    </row>
    <row r="146" spans="1:10" x14ac:dyDescent="0.3">
      <c r="A146" s="2" t="s">
        <v>110</v>
      </c>
      <c r="B146" s="26">
        <v>-1101</v>
      </c>
      <c r="C146" s="26">
        <v>-1173</v>
      </c>
      <c r="D146" s="26">
        <v>-724</v>
      </c>
      <c r="E146" s="26">
        <v>-1456</v>
      </c>
      <c r="F146" s="26">
        <v>-1810</v>
      </c>
      <c r="G146" s="26">
        <v>-1967</v>
      </c>
      <c r="H146" s="26">
        <v>-2261</v>
      </c>
      <c r="I146" s="26">
        <v>-2219</v>
      </c>
    </row>
    <row r="147" spans="1:10" ht="15" thickBot="1" x14ac:dyDescent="0.35">
      <c r="A147" s="6" t="s">
        <v>114</v>
      </c>
      <c r="B147" s="7">
        <f t="shared" ref="B142:B147" si="31">+SUM(B144:B146)</f>
        <v>4233</v>
      </c>
      <c r="C147" s="7">
        <f t="shared" ref="C142:C147" si="32">+SUM(C144:C146)</f>
        <v>4642</v>
      </c>
      <c r="D147" s="7">
        <f t="shared" ref="D142:D147" si="33">+SUM(D144:D146)</f>
        <v>4945</v>
      </c>
      <c r="E147" s="7">
        <f t="shared" ref="E142:E147" si="34">+SUM(E144:E146)</f>
        <v>4379</v>
      </c>
      <c r="F147" s="7">
        <f t="shared" ref="F142:F147" si="35">+SUM(F144:F146)</f>
        <v>4850</v>
      </c>
      <c r="G147" s="7">
        <f t="shared" ref="G142:G147" si="36">+SUM(G144:G146)</f>
        <v>2976</v>
      </c>
      <c r="H147" s="7">
        <f t="shared" ref="H142:H147" si="37">+SUM(H144:H146)</f>
        <v>6923</v>
      </c>
      <c r="I147" s="7">
        <f>+SUM(I144:I146)</f>
        <v>6856</v>
      </c>
    </row>
    <row r="148" spans="1:10" s="10" customFormat="1" ht="15" thickTop="1" x14ac:dyDescent="0.3">
      <c r="A148" s="10" t="s">
        <v>113</v>
      </c>
      <c r="B148" s="11">
        <f>+B147-B10-B8</f>
        <v>0</v>
      </c>
      <c r="C148" s="11">
        <f t="shared" ref="C148:J148" si="38">+C147-C10-C8</f>
        <v>0</v>
      </c>
      <c r="D148" s="11">
        <f t="shared" si="38"/>
        <v>0</v>
      </c>
      <c r="E148" s="11">
        <f t="shared" si="38"/>
        <v>0</v>
      </c>
      <c r="F148" s="11">
        <f t="shared" si="38"/>
        <v>0</v>
      </c>
      <c r="G148" s="11">
        <f t="shared" si="38"/>
        <v>0</v>
      </c>
      <c r="H148" s="11">
        <f t="shared" si="38"/>
        <v>0</v>
      </c>
      <c r="I148" s="11">
        <f t="shared" si="38"/>
        <v>0</v>
      </c>
      <c r="J148" s="11"/>
    </row>
    <row r="149" spans="1:10" x14ac:dyDescent="0.3">
      <c r="A149" s="1" t="s">
        <v>119</v>
      </c>
    </row>
    <row r="150" spans="1:10" x14ac:dyDescent="0.3">
      <c r="A150" s="2" t="s">
        <v>102</v>
      </c>
      <c r="B150" s="3">
        <v>632</v>
      </c>
      <c r="C150" s="3">
        <v>742</v>
      </c>
      <c r="D150" s="3">
        <v>819</v>
      </c>
      <c r="E150" s="3">
        <v>848</v>
      </c>
      <c r="F150" s="3">
        <v>814</v>
      </c>
      <c r="G150" s="3">
        <v>645</v>
      </c>
      <c r="H150" s="3">
        <v>617</v>
      </c>
      <c r="I150" s="3">
        <v>639</v>
      </c>
    </row>
    <row r="151" spans="1:10" x14ac:dyDescent="0.3">
      <c r="A151" s="2" t="s">
        <v>103</v>
      </c>
      <c r="B151" s="3"/>
      <c r="C151" s="3"/>
      <c r="D151" s="3"/>
      <c r="E151" s="3">
        <v>849</v>
      </c>
      <c r="F151" s="3">
        <v>929</v>
      </c>
      <c r="G151" s="3">
        <v>885</v>
      </c>
      <c r="H151" s="3">
        <v>982</v>
      </c>
      <c r="I151" s="3">
        <v>920</v>
      </c>
    </row>
    <row r="152" spans="1:10" x14ac:dyDescent="0.3">
      <c r="A152" s="2" t="s">
        <v>104</v>
      </c>
      <c r="B152" s="3">
        <v>254</v>
      </c>
      <c r="C152" s="3">
        <v>234</v>
      </c>
      <c r="D152" s="3">
        <v>225</v>
      </c>
      <c r="E152" s="3">
        <v>256</v>
      </c>
      <c r="F152" s="3">
        <v>237</v>
      </c>
      <c r="G152" s="3">
        <v>214</v>
      </c>
      <c r="H152" s="3">
        <v>288</v>
      </c>
      <c r="I152" s="3">
        <v>303</v>
      </c>
    </row>
    <row r="153" spans="1:10" x14ac:dyDescent="0.3">
      <c r="A153" s="2" t="s">
        <v>120</v>
      </c>
      <c r="B153" s="3"/>
      <c r="C153" s="3"/>
      <c r="D153" s="3"/>
      <c r="E153" s="3">
        <v>339</v>
      </c>
      <c r="F153" s="3">
        <v>326</v>
      </c>
      <c r="G153" s="3">
        <v>296</v>
      </c>
      <c r="H153" s="3">
        <v>304</v>
      </c>
      <c r="I153" s="3">
        <v>274</v>
      </c>
    </row>
    <row r="154" spans="1:10" x14ac:dyDescent="0.3">
      <c r="A154" s="2" t="s">
        <v>109</v>
      </c>
      <c r="B154" s="3">
        <v>484</v>
      </c>
      <c r="C154" s="3">
        <v>511</v>
      </c>
      <c r="D154" s="3">
        <v>533</v>
      </c>
      <c r="E154" s="3">
        <v>597</v>
      </c>
      <c r="F154" s="3">
        <v>665</v>
      </c>
      <c r="G154" s="3">
        <v>830</v>
      </c>
      <c r="H154" s="3">
        <v>780</v>
      </c>
      <c r="I154" s="3">
        <v>789</v>
      </c>
    </row>
    <row r="155" spans="1:10" x14ac:dyDescent="0.3">
      <c r="A155" s="4" t="s">
        <v>121</v>
      </c>
      <c r="B155" s="5">
        <v>2176</v>
      </c>
      <c r="C155" s="5">
        <v>2458</v>
      </c>
      <c r="D155" s="5">
        <v>2626</v>
      </c>
      <c r="E155" s="5">
        <v>2889</v>
      </c>
      <c r="F155" s="5">
        <v>2971</v>
      </c>
      <c r="G155" s="5">
        <v>2870</v>
      </c>
      <c r="H155" s="5">
        <f t="shared" ref="B155:AR155" si="39">+SUM(H150:H154)</f>
        <v>2971</v>
      </c>
      <c r="I155" s="5">
        <f t="shared" si="39"/>
        <v>2925</v>
      </c>
    </row>
    <row r="156" spans="1:10" x14ac:dyDescent="0.3">
      <c r="A156" s="2" t="s">
        <v>106</v>
      </c>
      <c r="B156" s="3">
        <v>122</v>
      </c>
      <c r="C156" s="3">
        <v>125</v>
      </c>
      <c r="D156" s="3">
        <v>125</v>
      </c>
      <c r="E156" s="3">
        <v>115</v>
      </c>
      <c r="F156" s="3">
        <v>100</v>
      </c>
      <c r="G156" s="3">
        <v>80</v>
      </c>
      <c r="H156" s="3">
        <v>63</v>
      </c>
      <c r="I156" s="3">
        <v>49</v>
      </c>
    </row>
    <row r="157" spans="1:10" x14ac:dyDescent="0.3">
      <c r="A157" s="2" t="s">
        <v>110</v>
      </c>
      <c r="B157" s="3">
        <v>713</v>
      </c>
      <c r="C157" s="3">
        <v>937</v>
      </c>
      <c r="D157" s="3">
        <v>1238</v>
      </c>
      <c r="E157" s="3">
        <v>1450</v>
      </c>
      <c r="F157" s="3">
        <v>1673</v>
      </c>
      <c r="G157" s="3">
        <v>1916</v>
      </c>
      <c r="H157" s="3">
        <v>1870</v>
      </c>
      <c r="I157" s="3">
        <v>1817</v>
      </c>
    </row>
    <row r="158" spans="1:10" ht="15" thickBot="1" x14ac:dyDescent="0.35">
      <c r="A158" s="6" t="s">
        <v>122</v>
      </c>
      <c r="B158" s="7">
        <v>3011</v>
      </c>
      <c r="C158" s="7">
        <v>3520</v>
      </c>
      <c r="D158" s="7">
        <v>3989</v>
      </c>
      <c r="E158" s="7">
        <v>4454</v>
      </c>
      <c r="F158" s="7">
        <v>4744</v>
      </c>
      <c r="G158" s="7">
        <v>4866</v>
      </c>
      <c r="H158" s="7">
        <f t="shared" ref="B158:AL158" si="40">+SUM(H155:H157)</f>
        <v>4904</v>
      </c>
      <c r="I158" s="7">
        <f>+SUM(I155:I157)</f>
        <v>4791</v>
      </c>
    </row>
    <row r="159" spans="1:10" ht="15" thickTop="1" x14ac:dyDescent="0.3">
      <c r="A159" s="10" t="s">
        <v>113</v>
      </c>
      <c r="B159" s="11">
        <f>+B158-B32</f>
        <v>0</v>
      </c>
      <c r="C159" s="11">
        <f t="shared" ref="C159:I159" si="41">+C158-C32</f>
        <v>0</v>
      </c>
      <c r="D159" s="11">
        <f t="shared" si="41"/>
        <v>0</v>
      </c>
      <c r="E159" s="11">
        <f t="shared" si="41"/>
        <v>0</v>
      </c>
      <c r="F159" s="11">
        <f t="shared" si="41"/>
        <v>0</v>
      </c>
      <c r="G159" s="11">
        <f t="shared" si="41"/>
        <v>0</v>
      </c>
      <c r="H159" s="11">
        <f t="shared" si="41"/>
        <v>0</v>
      </c>
      <c r="I159" s="11">
        <f t="shared" si="41"/>
        <v>0</v>
      </c>
    </row>
    <row r="160" spans="1:10" x14ac:dyDescent="0.3">
      <c r="A160" s="1" t="s">
        <v>124</v>
      </c>
    </row>
    <row r="161" spans="1:10" x14ac:dyDescent="0.3">
      <c r="A161" s="2" t="s">
        <v>102</v>
      </c>
      <c r="B161" s="3">
        <v>208</v>
      </c>
      <c r="C161" s="3">
        <v>242</v>
      </c>
      <c r="D161" s="3">
        <v>223</v>
      </c>
      <c r="E161" s="3">
        <v>196</v>
      </c>
      <c r="F161" s="3">
        <v>117</v>
      </c>
      <c r="G161" s="3">
        <v>110</v>
      </c>
      <c r="H161" s="3">
        <v>98</v>
      </c>
      <c r="I161" s="3">
        <v>146</v>
      </c>
    </row>
    <row r="162" spans="1:10" x14ac:dyDescent="0.3">
      <c r="A162" s="2" t="s">
        <v>103</v>
      </c>
      <c r="B162" s="3"/>
      <c r="C162" s="3"/>
      <c r="D162" s="3">
        <v>173</v>
      </c>
      <c r="E162" s="3">
        <v>240</v>
      </c>
      <c r="F162" s="3">
        <v>233</v>
      </c>
      <c r="G162" s="3">
        <v>139</v>
      </c>
      <c r="H162" s="3">
        <v>153</v>
      </c>
      <c r="I162" s="3">
        <v>197</v>
      </c>
    </row>
    <row r="163" spans="1:10" x14ac:dyDescent="0.3">
      <c r="A163" s="2" t="s">
        <v>104</v>
      </c>
      <c r="B163" s="3">
        <v>69</v>
      </c>
      <c r="C163" s="3">
        <v>17</v>
      </c>
      <c r="D163" s="3">
        <v>51</v>
      </c>
      <c r="E163" s="3">
        <v>76</v>
      </c>
      <c r="F163" s="3">
        <v>49</v>
      </c>
      <c r="G163" s="3">
        <v>28</v>
      </c>
      <c r="H163" s="3">
        <v>94</v>
      </c>
      <c r="I163" s="3">
        <v>78</v>
      </c>
    </row>
    <row r="164" spans="1:10" x14ac:dyDescent="0.3">
      <c r="A164" s="2" t="s">
        <v>120</v>
      </c>
      <c r="B164" s="3"/>
      <c r="C164" s="3"/>
      <c r="D164" s="3">
        <v>59</v>
      </c>
      <c r="E164" s="3">
        <v>49</v>
      </c>
      <c r="F164" s="3">
        <v>47</v>
      </c>
      <c r="G164" s="3">
        <v>41</v>
      </c>
      <c r="H164" s="3">
        <v>54</v>
      </c>
      <c r="I164" s="3">
        <v>56</v>
      </c>
    </row>
    <row r="165" spans="1:10" x14ac:dyDescent="0.3">
      <c r="A165" s="2" t="s">
        <v>109</v>
      </c>
      <c r="B165" s="3">
        <v>225</v>
      </c>
      <c r="C165" s="3">
        <v>258</v>
      </c>
      <c r="D165" s="3">
        <v>278</v>
      </c>
      <c r="E165" s="3">
        <v>286</v>
      </c>
      <c r="F165" s="3">
        <v>278</v>
      </c>
      <c r="G165" s="3">
        <v>438</v>
      </c>
      <c r="H165" s="3">
        <v>278</v>
      </c>
      <c r="I165" s="3">
        <v>222</v>
      </c>
    </row>
    <row r="166" spans="1:10" x14ac:dyDescent="0.3">
      <c r="A166" s="4" t="s">
        <v>121</v>
      </c>
      <c r="B166" s="5">
        <v>790</v>
      </c>
      <c r="C166" s="5">
        <v>840</v>
      </c>
      <c r="D166" s="5">
        <v>784</v>
      </c>
      <c r="E166" s="5">
        <v>847</v>
      </c>
      <c r="F166" s="5">
        <v>724</v>
      </c>
      <c r="G166" s="5">
        <v>756</v>
      </c>
      <c r="H166" s="5">
        <v>677</v>
      </c>
      <c r="I166" s="5">
        <v>699</v>
      </c>
    </row>
    <row r="167" spans="1:10" x14ac:dyDescent="0.3">
      <c r="A167" s="2" t="s">
        <v>106</v>
      </c>
      <c r="B167" s="3">
        <v>69</v>
      </c>
      <c r="C167" s="3">
        <v>39</v>
      </c>
      <c r="D167" s="3">
        <v>30</v>
      </c>
      <c r="E167" s="3">
        <v>22</v>
      </c>
      <c r="F167" s="3">
        <v>18</v>
      </c>
      <c r="G167" s="3">
        <v>12</v>
      </c>
      <c r="H167" s="3">
        <v>7</v>
      </c>
      <c r="I167" s="3">
        <v>9</v>
      </c>
    </row>
    <row r="168" spans="1:10" x14ac:dyDescent="0.3">
      <c r="A168" s="2" t="s">
        <v>110</v>
      </c>
      <c r="B168" s="3">
        <f>144-40</f>
        <v>104</v>
      </c>
      <c r="C168" s="3">
        <f>312-48</f>
        <v>264</v>
      </c>
      <c r="D168" s="3">
        <f>387-96</f>
        <v>291</v>
      </c>
      <c r="E168" s="3">
        <f>325-166</f>
        <v>159</v>
      </c>
      <c r="F168" s="3">
        <f>333+44</f>
        <v>377</v>
      </c>
      <c r="G168" s="3">
        <f>356-38</f>
        <v>318</v>
      </c>
      <c r="H168" s="3">
        <f>107-96</f>
        <v>11</v>
      </c>
      <c r="I168" s="3">
        <f>103-53</f>
        <v>50</v>
      </c>
    </row>
    <row r="169" spans="1:10" ht="15" thickBot="1" x14ac:dyDescent="0.35">
      <c r="A169" s="6" t="s">
        <v>125</v>
      </c>
      <c r="B169" s="7">
        <f>1003-40</f>
        <v>963</v>
      </c>
      <c r="C169" s="7">
        <f>1191-48</f>
        <v>1143</v>
      </c>
      <c r="D169" s="7">
        <f>1201-96</f>
        <v>1105</v>
      </c>
      <c r="E169" s="7">
        <f>1194-166</f>
        <v>1028</v>
      </c>
      <c r="F169" s="7">
        <f>1075+44</f>
        <v>1119</v>
      </c>
      <c r="G169" s="7">
        <f>1124-38</f>
        <v>1086</v>
      </c>
      <c r="H169" s="7">
        <f>791-96</f>
        <v>695</v>
      </c>
      <c r="I169" s="7">
        <f>811-53</f>
        <v>758</v>
      </c>
    </row>
    <row r="170" spans="1:10" ht="15" thickTop="1" x14ac:dyDescent="0.3">
      <c r="A170" s="10" t="s">
        <v>113</v>
      </c>
      <c r="B170" s="11">
        <f>+B169+B83</f>
        <v>0</v>
      </c>
      <c r="C170" s="11">
        <f t="shared" ref="C170:I170" si="42">+C169+C83</f>
        <v>0</v>
      </c>
      <c r="D170" s="11">
        <f t="shared" si="42"/>
        <v>0</v>
      </c>
      <c r="E170" s="11">
        <f t="shared" si="42"/>
        <v>0</v>
      </c>
      <c r="F170" s="11">
        <f t="shared" si="42"/>
        <v>0</v>
      </c>
      <c r="G170" s="11">
        <f t="shared" si="42"/>
        <v>0</v>
      </c>
      <c r="H170" s="11">
        <f>+H169+H83</f>
        <v>0</v>
      </c>
      <c r="I170" s="11">
        <f t="shared" si="42"/>
        <v>0</v>
      </c>
      <c r="J170" s="11"/>
    </row>
    <row r="171" spans="1:10" x14ac:dyDescent="0.3">
      <c r="A171" s="1" t="s">
        <v>126</v>
      </c>
    </row>
    <row r="172" spans="1:10" x14ac:dyDescent="0.3">
      <c r="A172" s="2" t="s">
        <v>102</v>
      </c>
      <c r="B172" s="3">
        <v>121</v>
      </c>
      <c r="C172" s="3">
        <v>133</v>
      </c>
      <c r="D172" s="3">
        <v>140</v>
      </c>
      <c r="E172" s="3">
        <v>160</v>
      </c>
      <c r="F172" s="3">
        <v>149</v>
      </c>
      <c r="G172" s="3">
        <v>148</v>
      </c>
      <c r="H172" s="3">
        <v>130</v>
      </c>
      <c r="I172" s="3">
        <v>124</v>
      </c>
    </row>
    <row r="173" spans="1:10" x14ac:dyDescent="0.3">
      <c r="A173" s="2" t="s">
        <v>103</v>
      </c>
      <c r="B173" s="3"/>
      <c r="C173" s="3"/>
      <c r="D173" s="3">
        <v>106</v>
      </c>
      <c r="E173" s="3">
        <v>116</v>
      </c>
      <c r="F173" s="3">
        <v>111</v>
      </c>
      <c r="G173" s="3">
        <v>132</v>
      </c>
      <c r="H173" s="3">
        <v>136</v>
      </c>
      <c r="I173" s="3">
        <v>134</v>
      </c>
    </row>
    <row r="174" spans="1:10" x14ac:dyDescent="0.3">
      <c r="A174" s="2" t="s">
        <v>104</v>
      </c>
      <c r="B174" s="3">
        <v>46</v>
      </c>
      <c r="C174" s="3">
        <v>48</v>
      </c>
      <c r="D174" s="3">
        <v>54</v>
      </c>
      <c r="E174" s="3">
        <v>56</v>
      </c>
      <c r="F174" s="3">
        <v>50</v>
      </c>
      <c r="G174" s="3">
        <v>44</v>
      </c>
      <c r="H174" s="3">
        <v>46</v>
      </c>
      <c r="I174" s="3">
        <v>41</v>
      </c>
    </row>
    <row r="175" spans="1:10" x14ac:dyDescent="0.3">
      <c r="A175" s="2" t="s">
        <v>108</v>
      </c>
      <c r="B175" s="3"/>
      <c r="C175" s="3"/>
      <c r="D175" s="3">
        <v>54</v>
      </c>
      <c r="E175" s="3">
        <v>55</v>
      </c>
      <c r="F175" s="3">
        <v>53</v>
      </c>
      <c r="G175" s="3">
        <v>46</v>
      </c>
      <c r="H175" s="3">
        <v>43</v>
      </c>
      <c r="I175" s="3">
        <v>42</v>
      </c>
    </row>
    <row r="176" spans="1:10" x14ac:dyDescent="0.3">
      <c r="A176" s="2" t="s">
        <v>109</v>
      </c>
      <c r="B176" s="3">
        <v>210</v>
      </c>
      <c r="C176" s="3">
        <v>230</v>
      </c>
      <c r="D176" s="3">
        <v>233</v>
      </c>
      <c r="E176" s="3">
        <v>217</v>
      </c>
      <c r="F176" s="3">
        <v>195</v>
      </c>
      <c r="G176" s="3">
        <v>214</v>
      </c>
      <c r="H176" s="3">
        <v>222</v>
      </c>
      <c r="I176" s="3">
        <v>220</v>
      </c>
    </row>
    <row r="177" spans="1:10" x14ac:dyDescent="0.3">
      <c r="A177" s="4" t="s">
        <v>121</v>
      </c>
      <c r="B177" s="5">
        <v>513</v>
      </c>
      <c r="C177" s="5">
        <v>538</v>
      </c>
      <c r="D177" s="5">
        <v>587</v>
      </c>
      <c r="E177" s="5">
        <v>604</v>
      </c>
      <c r="F177" s="5">
        <v>558</v>
      </c>
      <c r="G177" s="5">
        <v>584</v>
      </c>
      <c r="H177" s="5">
        <f t="shared" ref="B177:AR177" si="43">+SUM(H172:H176)</f>
        <v>577</v>
      </c>
      <c r="I177" s="5">
        <f t="shared" si="43"/>
        <v>561</v>
      </c>
    </row>
    <row r="178" spans="1:10" x14ac:dyDescent="0.3">
      <c r="A178" s="2" t="s">
        <v>106</v>
      </c>
      <c r="B178" s="3">
        <v>18</v>
      </c>
      <c r="C178" s="3">
        <v>27</v>
      </c>
      <c r="D178" s="3">
        <v>28</v>
      </c>
      <c r="E178" s="3">
        <v>33</v>
      </c>
      <c r="F178" s="3">
        <v>31</v>
      </c>
      <c r="G178" s="3">
        <v>25</v>
      </c>
      <c r="H178" s="3">
        <v>26</v>
      </c>
      <c r="I178" s="3">
        <v>22</v>
      </c>
    </row>
    <row r="179" spans="1:10" x14ac:dyDescent="0.3">
      <c r="A179" s="2" t="s">
        <v>110</v>
      </c>
      <c r="B179" s="3">
        <v>75</v>
      </c>
      <c r="C179" s="3">
        <v>84</v>
      </c>
      <c r="D179" s="3">
        <v>91</v>
      </c>
      <c r="E179" s="3">
        <v>110</v>
      </c>
      <c r="F179" s="3">
        <v>116</v>
      </c>
      <c r="G179" s="3">
        <v>112</v>
      </c>
      <c r="H179" s="3">
        <v>141</v>
      </c>
      <c r="I179" s="3">
        <v>134</v>
      </c>
    </row>
    <row r="180" spans="1:10" ht="15" thickBot="1" x14ac:dyDescent="0.35">
      <c r="A180" s="6" t="s">
        <v>127</v>
      </c>
      <c r="B180" s="7">
        <f t="shared" ref="B180:AL180" si="44">+SUM(B177:B179)</f>
        <v>606</v>
      </c>
      <c r="C180" s="7">
        <v>649</v>
      </c>
      <c r="D180" s="7">
        <v>706</v>
      </c>
      <c r="E180" s="7">
        <v>747</v>
      </c>
      <c r="F180" s="7">
        <v>705</v>
      </c>
      <c r="G180" s="7">
        <v>721</v>
      </c>
      <c r="H180" s="7">
        <f t="shared" si="44"/>
        <v>744</v>
      </c>
      <c r="I180" s="7">
        <f>+SUM(I177:I179)</f>
        <v>717</v>
      </c>
    </row>
    <row r="181" spans="1:10" ht="15" thickTop="1" x14ac:dyDescent="0.3">
      <c r="A181" s="10" t="s">
        <v>113</v>
      </c>
      <c r="B181" s="11">
        <f>+B180-B67</f>
        <v>0</v>
      </c>
      <c r="C181" s="11">
        <f t="shared" ref="C181:I181" si="45">+C180-C67</f>
        <v>0</v>
      </c>
      <c r="D181" s="11">
        <f t="shared" si="45"/>
        <v>0</v>
      </c>
      <c r="E181" s="11">
        <f t="shared" si="45"/>
        <v>0</v>
      </c>
      <c r="F181" s="11">
        <f t="shared" si="45"/>
        <v>0</v>
      </c>
      <c r="G181" s="11">
        <f t="shared" si="45"/>
        <v>0</v>
      </c>
      <c r="H181" s="11">
        <f t="shared" si="45"/>
        <v>0</v>
      </c>
      <c r="I181" s="11">
        <f t="shared" si="45"/>
        <v>0</v>
      </c>
    </row>
    <row r="182" spans="1:10" x14ac:dyDescent="0.3">
      <c r="A182" s="12" t="s">
        <v>128</v>
      </c>
      <c r="B182" s="12"/>
      <c r="C182" s="12"/>
      <c r="D182" s="12"/>
      <c r="E182" s="12"/>
      <c r="F182" s="12"/>
      <c r="G182" s="12"/>
      <c r="H182" s="12"/>
      <c r="I182" s="12"/>
    </row>
    <row r="183" spans="1:10" x14ac:dyDescent="0.3">
      <c r="A183" s="23" t="s">
        <v>133</v>
      </c>
      <c r="J183" t="s">
        <v>158</v>
      </c>
    </row>
    <row r="184" spans="1:10" x14ac:dyDescent="0.3">
      <c r="A184" s="39" t="s">
        <v>102</v>
      </c>
      <c r="B184" s="40"/>
      <c r="C184" s="40">
        <f t="shared" ref="C184:I184" si="46">(C112-B112)/B112</f>
        <v>7.4526928675400297E-2</v>
      </c>
      <c r="D184" s="40">
        <f t="shared" si="46"/>
        <v>3.061500948252506E-2</v>
      </c>
      <c r="E184" s="40">
        <f t="shared" si="46"/>
        <v>-2.3725026288117772E-2</v>
      </c>
      <c r="F184" s="40">
        <f t="shared" si="46"/>
        <v>7.0481319421070346E-2</v>
      </c>
      <c r="G184" s="40">
        <f t="shared" si="46"/>
        <v>-8.9171173437303478E-2</v>
      </c>
      <c r="H184" s="40">
        <f t="shared" si="46"/>
        <v>0.18606738470035902</v>
      </c>
      <c r="I184" s="40">
        <f t="shared" si="46"/>
        <v>6.8339251411607196E-2</v>
      </c>
      <c r="J184" s="40">
        <f>(I184+H184+G184+F184+E184+D184+C184)/7</f>
        <v>4.5304813423648671E-2</v>
      </c>
    </row>
    <row r="185" spans="1:10" x14ac:dyDescent="0.3">
      <c r="A185" s="41" t="s">
        <v>115</v>
      </c>
      <c r="B185" s="42"/>
      <c r="C185" s="48"/>
      <c r="D185" s="40"/>
      <c r="E185" s="40">
        <f t="shared" ref="C185:I185" si="47">(E113-D113)/D113</f>
        <v>-3.7381247418422137E-2</v>
      </c>
      <c r="F185" s="40">
        <f t="shared" si="47"/>
        <v>7.7558463848959452E-2</v>
      </c>
      <c r="G185" s="40">
        <f t="shared" si="47"/>
        <v>-7.1279243404678949E-2</v>
      </c>
      <c r="H185" s="40">
        <f t="shared" si="47"/>
        <v>0.24815092721620752</v>
      </c>
      <c r="I185" s="40">
        <f t="shared" si="47"/>
        <v>5.015458605290278E-2</v>
      </c>
      <c r="J185" s="40">
        <f>(I185+H185+G185+F185+E185+D185+C185)/5</f>
        <v>5.3440697258993732E-2</v>
      </c>
    </row>
    <row r="186" spans="1:10" x14ac:dyDescent="0.3">
      <c r="A186" s="41" t="s">
        <v>116</v>
      </c>
      <c r="B186" s="42"/>
      <c r="C186" s="40"/>
      <c r="D186" s="40"/>
      <c r="E186" s="40">
        <f t="shared" ref="C186:I186" si="48">(E114-D114)/D114</f>
        <v>1.0642652476463364E-2</v>
      </c>
      <c r="F186" s="40">
        <f t="shared" si="48"/>
        <v>6.5208586472255969E-2</v>
      </c>
      <c r="G186" s="40">
        <f t="shared" si="48"/>
        <v>-0.11806083650190113</v>
      </c>
      <c r="H186" s="40">
        <f t="shared" si="48"/>
        <v>8.3854278939426596E-2</v>
      </c>
      <c r="I186" s="40">
        <f t="shared" si="48"/>
        <v>9.2283214001591091E-2</v>
      </c>
      <c r="J186" s="40">
        <f>(I186+H186+G186+F186+E186+D186+C186)/5</f>
        <v>2.6785579077567179E-2</v>
      </c>
    </row>
    <row r="187" spans="1:10" x14ac:dyDescent="0.3">
      <c r="A187" s="41" t="s">
        <v>117</v>
      </c>
      <c r="B187" s="42"/>
      <c r="C187" s="40"/>
      <c r="D187" s="40"/>
      <c r="E187" s="40">
        <f t="shared" ref="C187:I187" si="49">(E115-D115)/D115</f>
        <v>-7.8947368421052627E-2</v>
      </c>
      <c r="F187" s="40">
        <f t="shared" si="49"/>
        <v>3.3613445378151263E-3</v>
      </c>
      <c r="G187" s="40">
        <f t="shared" si="49"/>
        <v>-0.135678391959799</v>
      </c>
      <c r="H187" s="40">
        <f t="shared" si="49"/>
        <v>-1.7441860465116279E-2</v>
      </c>
      <c r="I187" s="40">
        <f t="shared" si="49"/>
        <v>0.24852071005917159</v>
      </c>
      <c r="J187" s="40">
        <f>(I187+H187+G187+F187+E187+D187+C187)/5</f>
        <v>3.9628867502037616E-3</v>
      </c>
    </row>
    <row r="188" spans="1:10" x14ac:dyDescent="0.3">
      <c r="A188" s="39" t="s">
        <v>103</v>
      </c>
      <c r="B188" s="40"/>
      <c r="C188" s="40"/>
      <c r="D188" s="40">
        <f t="shared" ref="C188:I188" si="50">(D116-C116)/C116</f>
        <v>5.3118393234672302E-2</v>
      </c>
      <c r="E188" s="40">
        <f t="shared" si="50"/>
        <v>0.15959849435382686</v>
      </c>
      <c r="F188" s="40">
        <f t="shared" si="50"/>
        <v>6.1674962129409219E-2</v>
      </c>
      <c r="G188" s="40">
        <f t="shared" si="50"/>
        <v>-4.7390949857317573E-2</v>
      </c>
      <c r="H188" s="40">
        <f t="shared" si="50"/>
        <v>0.22563389322777361</v>
      </c>
      <c r="I188" s="40">
        <f t="shared" si="50"/>
        <v>8.9298184357541902E-2</v>
      </c>
      <c r="J188" s="40">
        <f>(I188+H188+G188+F188+E188+D188+C188)/6</f>
        <v>9.0322162907651049E-2</v>
      </c>
    </row>
    <row r="189" spans="1:10" x14ac:dyDescent="0.3">
      <c r="A189" s="41" t="s">
        <v>115</v>
      </c>
      <c r="B189" s="42"/>
      <c r="C189" s="40"/>
      <c r="D189" s="40"/>
      <c r="E189" s="40">
        <f t="shared" ref="C189:I189" si="51">(E117-D117)/D117</f>
        <v>0.13154853620955315</v>
      </c>
      <c r="F189" s="40">
        <f t="shared" si="51"/>
        <v>7.114893617021277E-2</v>
      </c>
      <c r="G189" s="40">
        <f t="shared" si="51"/>
        <v>-6.3721595423486418E-2</v>
      </c>
      <c r="H189" s="40">
        <f t="shared" si="51"/>
        <v>0.18295994568906992</v>
      </c>
      <c r="I189" s="40">
        <f t="shared" si="51"/>
        <v>5.9971305595408898E-2</v>
      </c>
      <c r="J189" s="40">
        <f>(I189+H189+G189+F189+E189+D189+C189)/5</f>
        <v>7.6381425648151674E-2</v>
      </c>
    </row>
    <row r="190" spans="1:10" x14ac:dyDescent="0.3">
      <c r="A190" s="41" t="s">
        <v>116</v>
      </c>
      <c r="B190" s="42"/>
      <c r="C190" s="40"/>
      <c r="D190" s="40"/>
      <c r="E190" s="40">
        <f t="shared" ref="C190:I190" si="52">(E118-D118)/D118</f>
        <v>0.22755741127348644</v>
      </c>
      <c r="F190" s="40">
        <f t="shared" si="52"/>
        <v>0.05</v>
      </c>
      <c r="G190" s="40">
        <f t="shared" si="52"/>
        <v>-1.101392938127632E-2</v>
      </c>
      <c r="H190" s="40">
        <f t="shared" si="52"/>
        <v>0.30887651490337376</v>
      </c>
      <c r="I190" s="40">
        <f t="shared" si="52"/>
        <v>0.13288288288288289</v>
      </c>
      <c r="J190" s="40">
        <f>(I190+H190+G190+F190+E190+D190+C190)/5</f>
        <v>0.14166057593569334</v>
      </c>
    </row>
    <row r="191" spans="1:10" x14ac:dyDescent="0.3">
      <c r="A191" s="41" t="s">
        <v>117</v>
      </c>
      <c r="B191" s="42"/>
      <c r="C191" s="40"/>
      <c r="D191" s="40"/>
      <c r="E191" s="40">
        <f t="shared" ref="C191:I191" si="53">(E119-D119)/D119</f>
        <v>0.11488250652741515</v>
      </c>
      <c r="F191" s="40">
        <f t="shared" si="53"/>
        <v>1.1709601873536301E-2</v>
      </c>
      <c r="G191" s="40">
        <f t="shared" si="53"/>
        <v>-6.9444444444444448E-2</v>
      </c>
      <c r="H191" s="40">
        <f t="shared" si="53"/>
        <v>0.21890547263681592</v>
      </c>
      <c r="I191" s="40">
        <f t="shared" si="53"/>
        <v>0.15102040816326531</v>
      </c>
      <c r="J191" s="40">
        <f>(I191+H191+G191+F191+E191+D191+C191)/5</f>
        <v>8.5414708951317669E-2</v>
      </c>
    </row>
    <row r="192" spans="1:10" x14ac:dyDescent="0.3">
      <c r="A192" s="39" t="s">
        <v>104</v>
      </c>
      <c r="B192" s="40"/>
      <c r="C192" s="40">
        <f t="shared" ref="C192:I192" si="54">(C120-B120)/B120</f>
        <v>0.23410498858819692</v>
      </c>
      <c r="D192" s="40">
        <f t="shared" si="54"/>
        <v>0.11941875825627477</v>
      </c>
      <c r="E192" s="40">
        <f t="shared" si="54"/>
        <v>0.21170639603493038</v>
      </c>
      <c r="F192" s="40">
        <f t="shared" si="54"/>
        <v>0.20919361121932217</v>
      </c>
      <c r="G192" s="40">
        <f t="shared" si="54"/>
        <v>7.5869845360824736E-2</v>
      </c>
      <c r="H192" s="40">
        <f t="shared" si="54"/>
        <v>0.24120377301991316</v>
      </c>
      <c r="I192" s="40">
        <f t="shared" si="54"/>
        <v>-8.9626055488540413E-2</v>
      </c>
      <c r="J192" s="40">
        <f>(I192+H192+G192+F192+E192+D192+C192)/7</f>
        <v>0.14312447385584595</v>
      </c>
    </row>
    <row r="193" spans="1:10" x14ac:dyDescent="0.3">
      <c r="A193" s="41" t="s">
        <v>115</v>
      </c>
      <c r="B193" s="42"/>
      <c r="C193" s="40"/>
      <c r="D193" s="40"/>
      <c r="E193" s="40">
        <f t="shared" ref="C193:I193" si="55">(E121-D121)/D121</f>
        <v>0.19726027397260273</v>
      </c>
      <c r="F193" s="40">
        <f t="shared" si="55"/>
        <v>0.21910755148741418</v>
      </c>
      <c r="G193" s="40">
        <f t="shared" si="55"/>
        <v>8.7517597372125763E-2</v>
      </c>
      <c r="H193" s="40">
        <f t="shared" si="55"/>
        <v>0.24012944983818771</v>
      </c>
      <c r="I193" s="40">
        <f t="shared" si="55"/>
        <v>-5.7759220598469031E-2</v>
      </c>
      <c r="J193" s="40">
        <f>(I193+H193+G193+F193+E193+D193+C193)/5</f>
        <v>0.13725113041437226</v>
      </c>
    </row>
    <row r="194" spans="1:10" x14ac:dyDescent="0.3">
      <c r="A194" s="41" t="s">
        <v>116</v>
      </c>
      <c r="B194" s="42"/>
      <c r="C194" s="40"/>
      <c r="D194" s="40"/>
      <c r="E194" s="40">
        <f t="shared" ref="C194:I194" si="56">(E122-D122)/D122</f>
        <v>0.26936026936026936</v>
      </c>
      <c r="F194" s="40">
        <f t="shared" si="56"/>
        <v>0.19893899204244031</v>
      </c>
      <c r="G194" s="40">
        <f t="shared" si="56"/>
        <v>4.8672566371681415E-2</v>
      </c>
      <c r="H194" s="40">
        <f t="shared" si="56"/>
        <v>0.2378691983122363</v>
      </c>
      <c r="I194" s="40">
        <f t="shared" si="56"/>
        <v>-0.17426501917341286</v>
      </c>
      <c r="J194" s="40">
        <f>(I194+H194+G194+F194+E194+D194+C194)/5</f>
        <v>0.1161152013826429</v>
      </c>
    </row>
    <row r="195" spans="1:10" x14ac:dyDescent="0.3">
      <c r="A195" s="41" t="s">
        <v>117</v>
      </c>
      <c r="B195" s="42"/>
      <c r="C195" s="40"/>
      <c r="D195" s="40"/>
      <c r="E195" s="40">
        <f t="shared" ref="C195:I195" si="57">(E123-D123)/D123</f>
        <v>7.7519379844961239E-3</v>
      </c>
      <c r="F195" s="40">
        <f t="shared" si="57"/>
        <v>6.1538461538461542E-2</v>
      </c>
      <c r="G195" s="40">
        <f t="shared" si="57"/>
        <v>7.2463768115942032E-2</v>
      </c>
      <c r="H195" s="40">
        <f t="shared" si="57"/>
        <v>0.31756756756756754</v>
      </c>
      <c r="I195" s="40">
        <f t="shared" si="57"/>
        <v>-1.0256410256410256E-2</v>
      </c>
      <c r="J195" s="40">
        <f>(I195+H195+G195+F195+E195+D195+C195)/5</f>
        <v>8.981306499001139E-2</v>
      </c>
    </row>
    <row r="196" spans="1:10" x14ac:dyDescent="0.3">
      <c r="A196" s="39" t="s">
        <v>108</v>
      </c>
      <c r="B196" s="40"/>
      <c r="C196" s="40"/>
      <c r="D196" s="40">
        <f t="shared" ref="C196:I196" si="58">(D124-C124)/C124</f>
        <v>9.7289784572619872E-2</v>
      </c>
      <c r="E196" s="40">
        <f t="shared" si="58"/>
        <v>9.0563647878404055E-2</v>
      </c>
      <c r="F196" s="40">
        <f t="shared" si="58"/>
        <v>1.7034456058846303E-2</v>
      </c>
      <c r="G196" s="40">
        <f t="shared" si="58"/>
        <v>-4.3014845831747243E-2</v>
      </c>
      <c r="H196" s="40">
        <f t="shared" si="58"/>
        <v>6.2649164677804292E-2</v>
      </c>
      <c r="I196" s="40">
        <f t="shared" si="58"/>
        <v>0.11454239191465469</v>
      </c>
      <c r="J196" s="40">
        <f>(I196+H196+G196+F196+E196+D196+C196)/6</f>
        <v>5.6510766545096992E-2</v>
      </c>
    </row>
    <row r="197" spans="1:10" x14ac:dyDescent="0.3">
      <c r="A197" s="41" t="s">
        <v>115</v>
      </c>
      <c r="B197" s="42"/>
      <c r="C197" s="40"/>
      <c r="D197" s="40"/>
      <c r="E197" s="40">
        <f t="shared" ref="C197:I197" si="59">(E125-D125)/D125</f>
        <v>8.8280060882800604E-2</v>
      </c>
      <c r="F197" s="40">
        <f t="shared" si="59"/>
        <v>1.3146853146853148E-2</v>
      </c>
      <c r="G197" s="40">
        <f t="shared" si="59"/>
        <v>-4.7763666482606291E-2</v>
      </c>
      <c r="H197" s="40">
        <f t="shared" si="59"/>
        <v>6.0887213685126125E-2</v>
      </c>
      <c r="I197" s="40">
        <f t="shared" si="59"/>
        <v>0.1235310194042088</v>
      </c>
      <c r="J197" s="40">
        <f>(I197+H197+G197+F197+E197+D197+C197)/5</f>
        <v>4.7616296127276476E-2</v>
      </c>
    </row>
    <row r="198" spans="1:10" x14ac:dyDescent="0.3">
      <c r="A198" s="41" t="s">
        <v>116</v>
      </c>
      <c r="B198" s="42"/>
      <c r="C198" s="40"/>
      <c r="D198" s="40"/>
      <c r="E198" s="40">
        <f t="shared" ref="C198:I198" si="60">(E126-D126)/D126</f>
        <v>0.13670886075949368</v>
      </c>
      <c r="F198" s="40">
        <f t="shared" si="60"/>
        <v>3.5634743875278395E-2</v>
      </c>
      <c r="G198" s="40">
        <f t="shared" si="60"/>
        <v>-2.1505376344086023E-2</v>
      </c>
      <c r="H198" s="40">
        <f t="shared" si="60"/>
        <v>9.4505494505494503E-2</v>
      </c>
      <c r="I198" s="40">
        <f t="shared" si="60"/>
        <v>7.7643908969210168E-2</v>
      </c>
      <c r="J198" s="40">
        <f>(I198+H198+G198+F198+E198+D198+C198)/5</f>
        <v>6.4597526353078139E-2</v>
      </c>
    </row>
    <row r="199" spans="1:10" x14ac:dyDescent="0.3">
      <c r="A199" s="41" t="s">
        <v>117</v>
      </c>
      <c r="B199" s="42"/>
      <c r="C199" s="40"/>
      <c r="D199" s="40"/>
      <c r="E199" s="40">
        <f t="shared" ref="C199:I199" si="61">(E127-D127)/D127</f>
        <v>-8.6142322097378279E-2</v>
      </c>
      <c r="F199" s="40">
        <f t="shared" si="61"/>
        <v>-2.8688524590163935E-2</v>
      </c>
      <c r="G199" s="40">
        <f t="shared" si="61"/>
        <v>-9.7046413502109699E-2</v>
      </c>
      <c r="H199" s="40">
        <f t="shared" si="61"/>
        <v>-0.11214953271028037</v>
      </c>
      <c r="I199" s="40">
        <f t="shared" si="61"/>
        <v>0.23157894736842105</v>
      </c>
      <c r="J199" s="40">
        <f>(I199+H199+G199+F199+E199+D199+C199)/5</f>
        <v>-1.8489569106302249E-2</v>
      </c>
    </row>
    <row r="200" spans="1:10" x14ac:dyDescent="0.3">
      <c r="A200" s="39" t="s">
        <v>109</v>
      </c>
      <c r="B200" s="40"/>
      <c r="C200" s="40">
        <f t="shared" ref="B200:H200" si="62">(C128-B128)/B128</f>
        <v>-0.36521739130434783</v>
      </c>
      <c r="D200" s="40">
        <f t="shared" si="62"/>
        <v>0</v>
      </c>
      <c r="E200" s="40">
        <f t="shared" si="62"/>
        <v>0.20547945205479451</v>
      </c>
      <c r="F200" s="40">
        <f t="shared" si="62"/>
        <v>-0.52272727272727271</v>
      </c>
      <c r="G200" s="40">
        <f t="shared" si="62"/>
        <v>-0.2857142857142857</v>
      </c>
      <c r="H200" s="40">
        <f t="shared" si="62"/>
        <v>-0.16666666666666666</v>
      </c>
      <c r="I200" s="40">
        <f>(I128-H128)/H128</f>
        <v>3.08</v>
      </c>
      <c r="J200" s="40">
        <f t="shared" ref="J185:J208" si="63">(I200+H200+G200+F200+E200+D200+C200)/7</f>
        <v>0.27787911937746024</v>
      </c>
    </row>
    <row r="201" spans="1:10" x14ac:dyDescent="0.3">
      <c r="A201" s="43" t="s">
        <v>105</v>
      </c>
      <c r="B201" s="44"/>
      <c r="C201" s="40">
        <f t="shared" ref="C201:I201" si="64">(C129-B129)/B129</f>
        <v>0.80280108734192179</v>
      </c>
      <c r="D201" s="40">
        <f t="shared" si="64"/>
        <v>5.6577179008096501E-2</v>
      </c>
      <c r="E201" s="40">
        <f t="shared" si="64"/>
        <v>6.9866286104303038E-2</v>
      </c>
      <c r="F201" s="40">
        <f t="shared" si="64"/>
        <v>7.9251848629839056E-2</v>
      </c>
      <c r="G201" s="40">
        <f t="shared" si="64"/>
        <v>-4.4333387070772209E-2</v>
      </c>
      <c r="H201" s="40">
        <f t="shared" si="64"/>
        <v>0.18907444894286998</v>
      </c>
      <c r="I201" s="40">
        <f t="shared" si="64"/>
        <v>5.0670323694228359E-2</v>
      </c>
      <c r="J201" s="40">
        <f t="shared" si="63"/>
        <v>0.17198682666435522</v>
      </c>
    </row>
    <row r="202" spans="1:10" x14ac:dyDescent="0.3">
      <c r="A202" s="39" t="s">
        <v>106</v>
      </c>
      <c r="B202" s="40"/>
      <c r="C202" s="40">
        <f t="shared" ref="C202:I202" si="65">(C130-B130)/B130</f>
        <v>-1.3622603430877902E-2</v>
      </c>
      <c r="D202" s="40">
        <f t="shared" si="65"/>
        <v>4.4501278772378514E-2</v>
      </c>
      <c r="E202" s="40">
        <f t="shared" si="65"/>
        <v>-7.6395690499510283E-2</v>
      </c>
      <c r="F202" s="40">
        <f t="shared" si="65"/>
        <v>1.0604453870625663E-2</v>
      </c>
      <c r="G202" s="40">
        <f t="shared" si="65"/>
        <v>-3.1479538300104928E-2</v>
      </c>
      <c r="H202" s="40">
        <f t="shared" si="65"/>
        <v>0.19447453954496208</v>
      </c>
      <c r="I202" s="40">
        <f t="shared" si="65"/>
        <v>6.3945578231292516E-2</v>
      </c>
      <c r="J202" s="40">
        <f t="shared" si="63"/>
        <v>2.7432574026966527E-2</v>
      </c>
    </row>
    <row r="203" spans="1:10" x14ac:dyDescent="0.3">
      <c r="A203" s="41" t="s">
        <v>115</v>
      </c>
      <c r="B203" s="42"/>
      <c r="C203" s="40"/>
      <c r="D203" s="40"/>
      <c r="E203" s="40"/>
      <c r="F203" s="40">
        <f t="shared" ref="C203:I203" si="66">(F131-E131)/E131</f>
        <v>2.9174425822470516E-2</v>
      </c>
      <c r="G203" s="40">
        <f t="shared" si="66"/>
        <v>-9.6501809408926411E-3</v>
      </c>
      <c r="H203" s="40">
        <f t="shared" si="66"/>
        <v>0.20950060901339829</v>
      </c>
      <c r="I203" s="40">
        <f t="shared" si="66"/>
        <v>5.4380664652567974E-2</v>
      </c>
      <c r="J203" s="40">
        <f>(I203+H203+G203+F203+E203+D203+C203)/4</f>
        <v>7.0851379636886036E-2</v>
      </c>
    </row>
    <row r="204" spans="1:10" x14ac:dyDescent="0.3">
      <c r="A204" s="41" t="s">
        <v>116</v>
      </c>
      <c r="B204" s="42"/>
      <c r="C204" s="40"/>
      <c r="D204" s="40"/>
      <c r="E204" s="40"/>
      <c r="F204" s="40">
        <f t="shared" ref="C204:I204" si="67">(F132-E132)/E132</f>
        <v>-0.18055555555555555</v>
      </c>
      <c r="G204" s="40">
        <f t="shared" si="67"/>
        <v>-0.24576271186440679</v>
      </c>
      <c r="H204" s="40">
        <f t="shared" si="67"/>
        <v>0.16853932584269662</v>
      </c>
      <c r="I204" s="40">
        <f t="shared" si="67"/>
        <v>-9.6153846153846159E-3</v>
      </c>
      <c r="J204" s="40">
        <f>(I204+H204+G204+F204+E204+D204+C204)/4</f>
        <v>-6.6848581548162589E-2</v>
      </c>
    </row>
    <row r="205" spans="1:10" x14ac:dyDescent="0.3">
      <c r="A205" s="41" t="s">
        <v>117</v>
      </c>
      <c r="B205" s="42"/>
      <c r="C205" s="40"/>
      <c r="D205" s="40"/>
      <c r="E205" s="40"/>
      <c r="F205" s="40">
        <f t="shared" ref="C205:I205" si="68">(F133-E133)/E133</f>
        <v>-0.14285714285714285</v>
      </c>
      <c r="G205" s="40">
        <f t="shared" si="68"/>
        <v>4.1666666666666664E-2</v>
      </c>
      <c r="H205" s="40">
        <f t="shared" si="68"/>
        <v>0.16</v>
      </c>
      <c r="I205" s="40">
        <f t="shared" si="68"/>
        <v>-0.10344827586206896</v>
      </c>
      <c r="J205" s="40">
        <f>(I205+H205+G205+F205+E205+D205+C205)/4</f>
        <v>-1.1159688013136285E-2</v>
      </c>
    </row>
    <row r="206" spans="1:10" x14ac:dyDescent="0.3">
      <c r="A206" s="41" t="s">
        <v>123</v>
      </c>
      <c r="B206" s="42"/>
      <c r="C206" s="40"/>
      <c r="D206" s="40"/>
      <c r="E206" s="40"/>
      <c r="F206" s="40">
        <f t="shared" ref="C206:I206" si="69">(F134-E134)/E134</f>
        <v>2.9126213592233011E-2</v>
      </c>
      <c r="G206" s="40">
        <f t="shared" si="69"/>
        <v>-0.15094339622641509</v>
      </c>
      <c r="H206" s="40">
        <f t="shared" si="69"/>
        <v>-4.4444444444444446E-2</v>
      </c>
      <c r="I206" s="40">
        <f t="shared" si="69"/>
        <v>0.43023255813953487</v>
      </c>
      <c r="J206" s="40">
        <f>(I206+H206+G206+F206+E206+D206+C206)/4</f>
        <v>6.5992732765227088E-2</v>
      </c>
    </row>
    <row r="207" spans="1:10" x14ac:dyDescent="0.3">
      <c r="A207" s="45" t="s">
        <v>110</v>
      </c>
      <c r="B207" s="42"/>
      <c r="C207" s="40">
        <f t="shared" ref="C207:I207" si="70">(C135-B135)/B135</f>
        <v>4.878048780487805E-2</v>
      </c>
      <c r="D207" s="40">
        <f t="shared" si="70"/>
        <v>-1.8720930232558139</v>
      </c>
      <c r="E207" s="40">
        <f t="shared" si="70"/>
        <v>-0.65333333333333332</v>
      </c>
      <c r="F207" s="40">
        <f t="shared" si="70"/>
        <v>-1.2692307692307692</v>
      </c>
      <c r="G207" s="40">
        <f t="shared" si="70"/>
        <v>0.5714285714285714</v>
      </c>
      <c r="H207" s="40">
        <f t="shared" si="70"/>
        <v>-4.6363636363636367</v>
      </c>
      <c r="I207" s="40">
        <f t="shared" si="70"/>
        <v>-2.8</v>
      </c>
      <c r="J207" s="40">
        <f t="shared" si="63"/>
        <v>-1.5158302432785862</v>
      </c>
    </row>
    <row r="208" spans="1:10" ht="15" thickBot="1" x14ac:dyDescent="0.35">
      <c r="A208" s="46" t="s">
        <v>107</v>
      </c>
      <c r="B208" s="47"/>
      <c r="C208" s="40">
        <f t="shared" ref="C208:I208" si="71">(C136-B136)/B136</f>
        <v>5.8004640371229696E-2</v>
      </c>
      <c r="D208" s="40">
        <f t="shared" si="71"/>
        <v>6.0971089696071165E-2</v>
      </c>
      <c r="E208" s="40">
        <f t="shared" si="71"/>
        <v>5.9592430858806403E-2</v>
      </c>
      <c r="F208" s="40">
        <f t="shared" si="71"/>
        <v>7.4731433909388134E-2</v>
      </c>
      <c r="G208" s="40">
        <f t="shared" si="71"/>
        <v>-4.3817266150267146E-2</v>
      </c>
      <c r="H208" s="40">
        <f t="shared" si="71"/>
        <v>0.1907600994572628</v>
      </c>
      <c r="I208" s="40">
        <f t="shared" si="71"/>
        <v>4.8767344739323724E-2</v>
      </c>
      <c r="J208" s="40">
        <f t="shared" si="63"/>
        <v>6.4144253268830678E-2</v>
      </c>
    </row>
    <row r="209" spans="1:1" ht="15" thickTop="1" x14ac:dyDescent="0.3"/>
    <row r="210" spans="1:1" x14ac:dyDescent="0.3">
      <c r="A210" t="s">
        <v>155</v>
      </c>
    </row>
    <row r="211" spans="1:1" x14ac:dyDescent="0.3">
      <c r="A211" t="s">
        <v>156</v>
      </c>
    </row>
    <row r="212" spans="1:1" x14ac:dyDescent="0.3">
      <c r="A212" t="s">
        <v>157</v>
      </c>
    </row>
  </sheetData>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Sheet1</vt:lpstr>
      <vt:lpstr>Historicals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diego mack</cp:lastModifiedBy>
  <dcterms:created xsi:type="dcterms:W3CDTF">2020-05-20T17:26:08Z</dcterms:created>
  <dcterms:modified xsi:type="dcterms:W3CDTF">2024-01-30T19:34:56Z</dcterms:modified>
</cp:coreProperties>
</file>