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https://d.docs.live.net/2a33a8f250b85449/Documents/Online Courses/Mentorship/"/>
    </mc:Choice>
  </mc:AlternateContent>
  <xr:revisionPtr revIDLastSave="142" documentId="8_{1219C828-E348-4B96-8112-D10915297571}" xr6:coauthVersionLast="47" xr6:coauthVersionMax="47" xr10:uidLastSave="{2791094D-451E-4AD4-8784-8CCEC7868695}"/>
  <bookViews>
    <workbookView xWindow="-108" yWindow="-108" windowWidth="23256" windowHeight="1245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K14" i="3"/>
  <c r="L14" i="3"/>
  <c r="M14" i="3"/>
  <c r="N14" i="3"/>
  <c r="J11" i="3"/>
  <c r="K11" i="3"/>
  <c r="L11" i="3"/>
  <c r="L5" i="3" s="1"/>
  <c r="M11" i="3"/>
  <c r="N11" i="3"/>
  <c r="J8" i="3"/>
  <c r="K8" i="3"/>
  <c r="L8" i="3"/>
  <c r="M8" i="3"/>
  <c r="N8" i="3"/>
  <c r="J5" i="3"/>
  <c r="K5" i="3"/>
  <c r="N5" i="3"/>
  <c r="J3" i="3"/>
  <c r="K3" i="3"/>
  <c r="L3" i="3"/>
  <c r="M3" i="3"/>
  <c r="N3" i="3"/>
  <c r="D3" i="3"/>
  <c r="E3" i="3"/>
  <c r="F3" i="3"/>
  <c r="G3" i="3"/>
  <c r="H3" i="3"/>
  <c r="I3" i="3"/>
  <c r="C3" i="3"/>
  <c r="E8" i="3"/>
  <c r="F8" i="3"/>
  <c r="G8" i="3"/>
  <c r="H8" i="3"/>
  <c r="I8" i="3"/>
  <c r="D8" i="3"/>
  <c r="D11" i="3"/>
  <c r="E11" i="3"/>
  <c r="F11" i="3"/>
  <c r="G11" i="3"/>
  <c r="H11" i="3"/>
  <c r="I11" i="3"/>
  <c r="C11" i="3"/>
  <c r="F14" i="3"/>
  <c r="G14" i="3"/>
  <c r="H14" i="3"/>
  <c r="I14" i="3"/>
  <c r="E14" i="3"/>
  <c r="D14" i="3"/>
  <c r="E18" i="3"/>
  <c r="F18" i="3"/>
  <c r="G18" i="3"/>
  <c r="H18" i="3"/>
  <c r="H164" i="3" s="1"/>
  <c r="I18" i="3"/>
  <c r="D18" i="3"/>
  <c r="E45" i="3"/>
  <c r="F45" i="3"/>
  <c r="G45" i="3"/>
  <c r="H45" i="3"/>
  <c r="I45" i="3"/>
  <c r="D45" i="3"/>
  <c r="F72" i="3"/>
  <c r="G72" i="3"/>
  <c r="H72" i="3"/>
  <c r="I72" i="3"/>
  <c r="E72" i="3"/>
  <c r="D72" i="3"/>
  <c r="F126" i="3"/>
  <c r="G126" i="3"/>
  <c r="H126" i="3"/>
  <c r="I126" i="3"/>
  <c r="I127" i="3" s="1"/>
  <c r="E126" i="3"/>
  <c r="F99" i="3"/>
  <c r="G99" i="3"/>
  <c r="H99" i="3"/>
  <c r="I99" i="3"/>
  <c r="E99" i="3"/>
  <c r="D99" i="3"/>
  <c r="C162" i="3"/>
  <c r="D162" i="3"/>
  <c r="E162" i="3"/>
  <c r="F162" i="3"/>
  <c r="F163" i="3" s="1"/>
  <c r="G162" i="3"/>
  <c r="H162" i="3"/>
  <c r="I162" i="3"/>
  <c r="B162" i="3"/>
  <c r="C163" i="3" s="1"/>
  <c r="C168" i="3"/>
  <c r="D168" i="3"/>
  <c r="E168" i="3"/>
  <c r="E170" i="3" s="1"/>
  <c r="F168" i="3"/>
  <c r="G168" i="3"/>
  <c r="H168" i="3"/>
  <c r="I168" i="3"/>
  <c r="I169" i="3" s="1"/>
  <c r="B168" i="3"/>
  <c r="C165" i="3"/>
  <c r="D165" i="3"/>
  <c r="E165" i="3"/>
  <c r="F165" i="3"/>
  <c r="G166" i="3" s="1"/>
  <c r="G165" i="3"/>
  <c r="H165" i="3"/>
  <c r="I165" i="3"/>
  <c r="B165" i="3"/>
  <c r="C166" i="3" s="1"/>
  <c r="C157" i="3"/>
  <c r="D157" i="3"/>
  <c r="D158" i="3" s="1"/>
  <c r="E157" i="3"/>
  <c r="E158" i="3" s="1"/>
  <c r="F157" i="3"/>
  <c r="G157" i="3"/>
  <c r="H157" i="3"/>
  <c r="I157" i="3"/>
  <c r="B157" i="3"/>
  <c r="B158" i="3" s="1"/>
  <c r="D170" i="3"/>
  <c r="C170" i="3"/>
  <c r="B170" i="3"/>
  <c r="C169" i="3"/>
  <c r="B169" i="3"/>
  <c r="H169" i="3"/>
  <c r="G170" i="3"/>
  <c r="F170" i="3"/>
  <c r="D169" i="3"/>
  <c r="B167" i="3"/>
  <c r="I167" i="3"/>
  <c r="H159" i="3"/>
  <c r="G167" i="3"/>
  <c r="E167" i="3"/>
  <c r="D159" i="3"/>
  <c r="C167" i="3"/>
  <c r="I164" i="3"/>
  <c r="E164" i="3"/>
  <c r="C164" i="3"/>
  <c r="B164" i="3"/>
  <c r="D163" i="3"/>
  <c r="B163" i="3"/>
  <c r="I163" i="3"/>
  <c r="G164" i="3"/>
  <c r="E163" i="3"/>
  <c r="D164" i="3"/>
  <c r="I159" i="3"/>
  <c r="I161" i="3" s="1"/>
  <c r="E159" i="3"/>
  <c r="E161" i="3" s="1"/>
  <c r="C159" i="3"/>
  <c r="C161" i="3" s="1"/>
  <c r="I147" i="3"/>
  <c r="H147" i="3"/>
  <c r="G147" i="3"/>
  <c r="G149" i="3" s="1"/>
  <c r="F147" i="3"/>
  <c r="E147" i="3"/>
  <c r="D147" i="3"/>
  <c r="C147" i="3"/>
  <c r="C149" i="3" s="1"/>
  <c r="B142" i="3"/>
  <c r="C142" i="3"/>
  <c r="D142" i="3"/>
  <c r="B138" i="3"/>
  <c r="C138" i="3"/>
  <c r="D138" i="3"/>
  <c r="B139" i="3"/>
  <c r="C139" i="3"/>
  <c r="D139" i="3"/>
  <c r="B141" i="3"/>
  <c r="C141" i="3"/>
  <c r="D141" i="3"/>
  <c r="B143" i="3"/>
  <c r="D143" i="3"/>
  <c r="B127" i="3"/>
  <c r="C127" i="3"/>
  <c r="D127" i="3"/>
  <c r="B129" i="3"/>
  <c r="B131" i="3" s="1"/>
  <c r="C129" i="3"/>
  <c r="D129" i="3"/>
  <c r="B130" i="3"/>
  <c r="C130" i="3"/>
  <c r="C131" i="3" s="1"/>
  <c r="D130" i="3"/>
  <c r="D131" i="3"/>
  <c r="B133" i="3"/>
  <c r="C133" i="3"/>
  <c r="D133" i="3"/>
  <c r="D135" i="3" s="1"/>
  <c r="B134" i="3"/>
  <c r="B135" i="3" s="1"/>
  <c r="C134" i="3"/>
  <c r="D134" i="3"/>
  <c r="C135" i="3"/>
  <c r="B137" i="3"/>
  <c r="C137" i="3"/>
  <c r="D137" i="3"/>
  <c r="B123" i="3"/>
  <c r="C123" i="3"/>
  <c r="B124" i="3"/>
  <c r="C124" i="3"/>
  <c r="B117" i="3"/>
  <c r="B118" i="3"/>
  <c r="B120" i="3"/>
  <c r="B121" i="3"/>
  <c r="C117" i="3"/>
  <c r="C118" i="3"/>
  <c r="B100" i="3"/>
  <c r="B102" i="3"/>
  <c r="B103" i="3"/>
  <c r="B104" i="3"/>
  <c r="B106" i="3"/>
  <c r="B108" i="3" s="1"/>
  <c r="B107" i="3"/>
  <c r="B110" i="3"/>
  <c r="B112" i="3" s="1"/>
  <c r="B111" i="3"/>
  <c r="B113" i="3"/>
  <c r="B114" i="3" s="1"/>
  <c r="C110" i="3"/>
  <c r="C111" i="3"/>
  <c r="C108" i="3"/>
  <c r="C107" i="3"/>
  <c r="C106" i="3"/>
  <c r="C103" i="3"/>
  <c r="C102" i="3"/>
  <c r="C104" i="3" s="1"/>
  <c r="G148" i="3"/>
  <c r="B147" i="3"/>
  <c r="C153" i="3"/>
  <c r="D153" i="3"/>
  <c r="E153" i="3"/>
  <c r="F153" i="3"/>
  <c r="G154" i="3" s="1"/>
  <c r="G153" i="3"/>
  <c r="H153" i="3"/>
  <c r="I153" i="3"/>
  <c r="B153" i="3"/>
  <c r="C150" i="3"/>
  <c r="D150" i="3"/>
  <c r="E150" i="3"/>
  <c r="F150" i="3"/>
  <c r="G150" i="3"/>
  <c r="H150" i="3"/>
  <c r="H151" i="3" s="1"/>
  <c r="I150" i="3"/>
  <c r="B150" i="3"/>
  <c r="F142" i="3"/>
  <c r="G142" i="3"/>
  <c r="H142" i="3"/>
  <c r="I142" i="3"/>
  <c r="E142" i="3"/>
  <c r="F140" i="3"/>
  <c r="G140" i="3"/>
  <c r="H140" i="3"/>
  <c r="I140" i="3"/>
  <c r="I141" i="3" s="1"/>
  <c r="E140" i="3"/>
  <c r="E141" i="3" s="1"/>
  <c r="E143" i="3" s="1"/>
  <c r="H141" i="3"/>
  <c r="G141" i="3"/>
  <c r="G143" i="3" s="1"/>
  <c r="F141" i="3"/>
  <c r="F143" i="3" s="1"/>
  <c r="D149" i="3"/>
  <c r="B148" i="3"/>
  <c r="H148" i="3"/>
  <c r="B149" i="3"/>
  <c r="B144" i="3"/>
  <c r="C144" i="3"/>
  <c r="C145" i="3" s="1"/>
  <c r="D152" i="3"/>
  <c r="I144" i="3"/>
  <c r="B151" i="3"/>
  <c r="C151" i="3"/>
  <c r="D151" i="3"/>
  <c r="G151" i="3"/>
  <c r="B152" i="3"/>
  <c r="C152" i="3"/>
  <c r="F152" i="3"/>
  <c r="G152" i="3"/>
  <c r="D155" i="3"/>
  <c r="B154" i="3"/>
  <c r="C154" i="3"/>
  <c r="D154" i="3"/>
  <c r="H154" i="3"/>
  <c r="B155" i="3"/>
  <c r="C155" i="3"/>
  <c r="G155" i="3"/>
  <c r="C158" i="3"/>
  <c r="H158" i="3"/>
  <c r="I158" i="3"/>
  <c r="F138" i="3"/>
  <c r="G138" i="3"/>
  <c r="H138" i="3"/>
  <c r="I138" i="3"/>
  <c r="E138" i="3"/>
  <c r="F134" i="3"/>
  <c r="G134" i="3"/>
  <c r="H134" i="3"/>
  <c r="I134" i="3"/>
  <c r="E134" i="3"/>
  <c r="F130" i="3"/>
  <c r="G130" i="3"/>
  <c r="H130" i="3"/>
  <c r="I130" i="3"/>
  <c r="E130" i="3"/>
  <c r="F136" i="3"/>
  <c r="G136" i="3"/>
  <c r="G137" i="3" s="1"/>
  <c r="H136" i="3"/>
  <c r="I136" i="3"/>
  <c r="E136" i="3"/>
  <c r="F132" i="3"/>
  <c r="G132" i="3"/>
  <c r="H132" i="3"/>
  <c r="H133" i="3" s="1"/>
  <c r="I132" i="3"/>
  <c r="E132" i="3"/>
  <c r="E133" i="3" s="1"/>
  <c r="E135" i="3" s="1"/>
  <c r="F128" i="3"/>
  <c r="G128" i="3"/>
  <c r="H128" i="3"/>
  <c r="H129" i="3" s="1"/>
  <c r="H131" i="3" s="1"/>
  <c r="I128" i="3"/>
  <c r="E128" i="3"/>
  <c r="E129" i="3" s="1"/>
  <c r="E131" i="3" s="1"/>
  <c r="C126" i="3"/>
  <c r="D126" i="3"/>
  <c r="E127" i="3"/>
  <c r="G127" i="3"/>
  <c r="B126" i="3"/>
  <c r="H137" i="3"/>
  <c r="I137" i="3"/>
  <c r="F137" i="3"/>
  <c r="F139" i="3" s="1"/>
  <c r="E137" i="3"/>
  <c r="E139" i="3" s="1"/>
  <c r="O134" i="3"/>
  <c r="F133" i="3"/>
  <c r="F135" i="3" s="1"/>
  <c r="I133" i="3"/>
  <c r="G133" i="3"/>
  <c r="G135" i="3" s="1"/>
  <c r="G129" i="3"/>
  <c r="G131" i="3" s="1"/>
  <c r="F129" i="3"/>
  <c r="F131" i="3" s="1"/>
  <c r="H127" i="3"/>
  <c r="F127" i="3"/>
  <c r="D111" i="3"/>
  <c r="E111" i="3"/>
  <c r="F111" i="3"/>
  <c r="G111" i="3"/>
  <c r="H111" i="3"/>
  <c r="I111" i="3"/>
  <c r="D107" i="3"/>
  <c r="E107" i="3"/>
  <c r="F107" i="3"/>
  <c r="G107" i="3"/>
  <c r="H107" i="3"/>
  <c r="I107" i="3"/>
  <c r="D103" i="3"/>
  <c r="E103" i="3"/>
  <c r="F103" i="3"/>
  <c r="G103" i="3"/>
  <c r="H103" i="3"/>
  <c r="I103" i="3"/>
  <c r="B84" i="3"/>
  <c r="C84" i="3"/>
  <c r="D84" i="3"/>
  <c r="E84" i="3"/>
  <c r="F84" i="3"/>
  <c r="G84" i="3"/>
  <c r="H84" i="3"/>
  <c r="I84" i="3"/>
  <c r="C80" i="3"/>
  <c r="D80" i="3"/>
  <c r="E80" i="3"/>
  <c r="F80" i="3"/>
  <c r="G80" i="3"/>
  <c r="H80" i="3"/>
  <c r="I80" i="3"/>
  <c r="B76" i="3"/>
  <c r="C76" i="3"/>
  <c r="D76" i="3"/>
  <c r="E76" i="3"/>
  <c r="F76" i="3"/>
  <c r="G76" i="3"/>
  <c r="H76" i="3"/>
  <c r="I76" i="3"/>
  <c r="B57" i="3"/>
  <c r="C57" i="3"/>
  <c r="D57" i="3"/>
  <c r="E57" i="3"/>
  <c r="F57" i="3"/>
  <c r="G57" i="3"/>
  <c r="H57" i="3"/>
  <c r="I57" i="3"/>
  <c r="B53" i="3"/>
  <c r="C53" i="3"/>
  <c r="D53" i="3"/>
  <c r="E53" i="3"/>
  <c r="F53" i="3"/>
  <c r="G53" i="3"/>
  <c r="H53" i="3"/>
  <c r="I53" i="3"/>
  <c r="B49" i="3"/>
  <c r="C49" i="3"/>
  <c r="D49" i="3"/>
  <c r="E49" i="3"/>
  <c r="F49" i="3"/>
  <c r="G49" i="3"/>
  <c r="H49" i="3"/>
  <c r="I49" i="3"/>
  <c r="D119" i="3"/>
  <c r="E119" i="3"/>
  <c r="F119" i="3"/>
  <c r="G119" i="3"/>
  <c r="H119" i="3"/>
  <c r="I119" i="3"/>
  <c r="C119" i="3"/>
  <c r="C113" i="3" s="1"/>
  <c r="E116" i="3"/>
  <c r="F116" i="3"/>
  <c r="F113" i="3" s="1"/>
  <c r="G116" i="3"/>
  <c r="H116" i="3"/>
  <c r="H113" i="3" s="1"/>
  <c r="I116" i="3"/>
  <c r="D116" i="3"/>
  <c r="E122" i="3"/>
  <c r="F122" i="3"/>
  <c r="G122" i="3"/>
  <c r="H122" i="3"/>
  <c r="I122" i="3"/>
  <c r="D122" i="3"/>
  <c r="D113" i="3"/>
  <c r="E113" i="3"/>
  <c r="I113" i="3"/>
  <c r="E109" i="3"/>
  <c r="F109" i="3"/>
  <c r="G109" i="3"/>
  <c r="H109" i="3"/>
  <c r="I109" i="3"/>
  <c r="D109" i="3"/>
  <c r="E105" i="3"/>
  <c r="F105" i="3"/>
  <c r="G105" i="3"/>
  <c r="H105" i="3"/>
  <c r="I105" i="3"/>
  <c r="D105" i="3"/>
  <c r="E101" i="3"/>
  <c r="F101" i="3"/>
  <c r="G101" i="3"/>
  <c r="H101" i="3"/>
  <c r="I101" i="3"/>
  <c r="D101" i="3"/>
  <c r="C99" i="3"/>
  <c r="C95" i="3"/>
  <c r="D95" i="3"/>
  <c r="E95" i="3"/>
  <c r="F95" i="3"/>
  <c r="G95" i="3"/>
  <c r="H95" i="3"/>
  <c r="I95" i="3"/>
  <c r="B95" i="3"/>
  <c r="C32" i="3"/>
  <c r="D32" i="3"/>
  <c r="E32" i="3"/>
  <c r="F32" i="3"/>
  <c r="G32" i="3"/>
  <c r="H32" i="3"/>
  <c r="I32" i="3"/>
  <c r="B32" i="3"/>
  <c r="E59" i="3"/>
  <c r="F59" i="3"/>
  <c r="G59" i="3"/>
  <c r="H59" i="3"/>
  <c r="I59" i="3"/>
  <c r="D59" i="3"/>
  <c r="C86" i="3"/>
  <c r="D86" i="3"/>
  <c r="E86" i="3"/>
  <c r="F86" i="3"/>
  <c r="G86" i="3"/>
  <c r="H86" i="3"/>
  <c r="I86" i="3"/>
  <c r="B86" i="3"/>
  <c r="C92" i="3"/>
  <c r="D92" i="3"/>
  <c r="E92" i="3"/>
  <c r="F92" i="3"/>
  <c r="G92" i="3"/>
  <c r="H92" i="3"/>
  <c r="I92" i="3"/>
  <c r="B92" i="3"/>
  <c r="C89" i="3"/>
  <c r="D89" i="3"/>
  <c r="E89" i="3"/>
  <c r="F89" i="3"/>
  <c r="G89" i="3"/>
  <c r="H89" i="3"/>
  <c r="I89" i="3"/>
  <c r="B89" i="3"/>
  <c r="E82" i="3"/>
  <c r="F82" i="3"/>
  <c r="G82" i="3"/>
  <c r="H82" i="3"/>
  <c r="I82" i="3"/>
  <c r="D82" i="3"/>
  <c r="E78" i="3"/>
  <c r="F78" i="3"/>
  <c r="G78" i="3"/>
  <c r="H78" i="3"/>
  <c r="I78" i="3"/>
  <c r="D78" i="3"/>
  <c r="E74" i="3"/>
  <c r="F74" i="3"/>
  <c r="G74" i="3"/>
  <c r="H74" i="3"/>
  <c r="I74" i="3"/>
  <c r="D74" i="3"/>
  <c r="C72" i="3"/>
  <c r="B72" i="3"/>
  <c r="E68" i="3"/>
  <c r="F68" i="3"/>
  <c r="G68" i="3"/>
  <c r="H68" i="3"/>
  <c r="I68" i="3"/>
  <c r="D68" i="3"/>
  <c r="D65" i="3"/>
  <c r="E65" i="3"/>
  <c r="F65" i="3"/>
  <c r="G65" i="3"/>
  <c r="H65" i="3"/>
  <c r="I65" i="3"/>
  <c r="C65" i="3"/>
  <c r="E62" i="3"/>
  <c r="F62" i="3"/>
  <c r="G62" i="3"/>
  <c r="H62" i="3"/>
  <c r="I62" i="3"/>
  <c r="D62" i="3"/>
  <c r="E55" i="3"/>
  <c r="F55" i="3"/>
  <c r="G55" i="3"/>
  <c r="H55" i="3"/>
  <c r="I55" i="3"/>
  <c r="D55" i="3"/>
  <c r="E51" i="3"/>
  <c r="F51" i="3"/>
  <c r="G51" i="3"/>
  <c r="H51" i="3"/>
  <c r="I51" i="3"/>
  <c r="D51" i="3"/>
  <c r="E47" i="3"/>
  <c r="F47" i="3"/>
  <c r="G47" i="3"/>
  <c r="H47" i="3"/>
  <c r="I47" i="3"/>
  <c r="D47" i="3"/>
  <c r="C45" i="3"/>
  <c r="M5" i="3" l="1"/>
  <c r="H149" i="3"/>
  <c r="H170" i="3"/>
  <c r="H152" i="3"/>
  <c r="H155" i="3"/>
  <c r="F164" i="3"/>
  <c r="E169" i="3"/>
  <c r="I170" i="3"/>
  <c r="F167" i="3"/>
  <c r="F159" i="3"/>
  <c r="F161" i="3" s="1"/>
  <c r="F166" i="3"/>
  <c r="B159" i="3"/>
  <c r="B166" i="3"/>
  <c r="C160" i="3"/>
  <c r="O164" i="3"/>
  <c r="D160" i="3"/>
  <c r="D161" i="3"/>
  <c r="H161" i="3"/>
  <c r="E160" i="3"/>
  <c r="I160" i="3"/>
  <c r="G163" i="3"/>
  <c r="O163" i="3" s="1"/>
  <c r="J162" i="3" s="1"/>
  <c r="D166" i="3"/>
  <c r="H166" i="3"/>
  <c r="F169" i="3"/>
  <c r="G159" i="3"/>
  <c r="F160" i="3"/>
  <c r="H163" i="3"/>
  <c r="E166" i="3"/>
  <c r="O166" i="3" s="1"/>
  <c r="J165" i="3" s="1"/>
  <c r="I166" i="3"/>
  <c r="D167" i="3"/>
  <c r="H167" i="3"/>
  <c r="G169" i="3"/>
  <c r="G144" i="3"/>
  <c r="D148" i="3"/>
  <c r="C148" i="3"/>
  <c r="F144" i="3"/>
  <c r="F146" i="3" s="1"/>
  <c r="C143" i="3"/>
  <c r="B115" i="3"/>
  <c r="C112" i="3"/>
  <c r="F149" i="3"/>
  <c r="F155" i="3"/>
  <c r="H143" i="3"/>
  <c r="O142" i="3"/>
  <c r="I143" i="3"/>
  <c r="O143" i="3"/>
  <c r="O141" i="3"/>
  <c r="J140" i="3" s="1"/>
  <c r="K140" i="3" s="1"/>
  <c r="L140" i="3" s="1"/>
  <c r="M140" i="3" s="1"/>
  <c r="N140" i="3" s="1"/>
  <c r="I146" i="3"/>
  <c r="G146" i="3"/>
  <c r="B145" i="3"/>
  <c r="B146" i="3"/>
  <c r="C146" i="3"/>
  <c r="F158" i="3"/>
  <c r="O158" i="3" s="1"/>
  <c r="J157" i="3" s="1"/>
  <c r="K157" i="3" s="1"/>
  <c r="L157" i="3" s="1"/>
  <c r="M157" i="3" s="1"/>
  <c r="N157" i="3" s="1"/>
  <c r="G158" i="3"/>
  <c r="I154" i="3"/>
  <c r="I155" i="3"/>
  <c r="E154" i="3"/>
  <c r="F154" i="3"/>
  <c r="E155" i="3"/>
  <c r="I151" i="3"/>
  <c r="I152" i="3"/>
  <c r="E151" i="3"/>
  <c r="F151" i="3"/>
  <c r="E152" i="3"/>
  <c r="O152" i="3" s="1"/>
  <c r="I148" i="3"/>
  <c r="I149" i="3"/>
  <c r="E148" i="3"/>
  <c r="F148" i="3"/>
  <c r="E149" i="3"/>
  <c r="E144" i="3"/>
  <c r="H144" i="3"/>
  <c r="D144" i="3"/>
  <c r="O138" i="3"/>
  <c r="I139" i="3"/>
  <c r="H139" i="3"/>
  <c r="G139" i="3"/>
  <c r="I135" i="3"/>
  <c r="H135" i="3"/>
  <c r="O130" i="3"/>
  <c r="O127" i="3"/>
  <c r="J126" i="3" s="1"/>
  <c r="K126" i="3" s="1"/>
  <c r="L126" i="3" s="1"/>
  <c r="M126" i="3" s="1"/>
  <c r="N126" i="3" s="1"/>
  <c r="O133" i="3"/>
  <c r="J132" i="3" s="1"/>
  <c r="K132" i="3" s="1"/>
  <c r="L132" i="3" s="1"/>
  <c r="M132" i="3" s="1"/>
  <c r="N132" i="3" s="1"/>
  <c r="O135" i="3"/>
  <c r="O139" i="3"/>
  <c r="I129" i="3"/>
  <c r="I131" i="3" s="1"/>
  <c r="O131" i="3"/>
  <c r="O137" i="3"/>
  <c r="J136" i="3" s="1"/>
  <c r="K136" i="3" s="1"/>
  <c r="L136" i="3" s="1"/>
  <c r="M136" i="3" s="1"/>
  <c r="N136" i="3" s="1"/>
  <c r="G113" i="3"/>
  <c r="O155" i="3" l="1"/>
  <c r="O170" i="3"/>
  <c r="O169" i="3"/>
  <c r="J168" i="3" s="1"/>
  <c r="O167" i="3"/>
  <c r="B161" i="3"/>
  <c r="B160" i="3"/>
  <c r="K162" i="3"/>
  <c r="K165" i="3"/>
  <c r="K168" i="3"/>
  <c r="G160" i="3"/>
  <c r="G161" i="3"/>
  <c r="O161" i="3" s="1"/>
  <c r="H160" i="3"/>
  <c r="O148" i="3"/>
  <c r="J147" i="3" s="1"/>
  <c r="G145" i="3"/>
  <c r="F145" i="3"/>
  <c r="O149" i="3"/>
  <c r="O154" i="3"/>
  <c r="J153" i="3" s="1"/>
  <c r="O151" i="3"/>
  <c r="J150" i="3" s="1"/>
  <c r="K153" i="3"/>
  <c r="K150" i="3"/>
  <c r="K147" i="3"/>
  <c r="D146" i="3"/>
  <c r="D145" i="3"/>
  <c r="H146" i="3"/>
  <c r="H145" i="3"/>
  <c r="E145" i="3"/>
  <c r="E146" i="3"/>
  <c r="I145" i="3"/>
  <c r="O129" i="3"/>
  <c r="J128" i="3" s="1"/>
  <c r="K128" i="3" s="1"/>
  <c r="L128" i="3" s="1"/>
  <c r="M128" i="3" s="1"/>
  <c r="N128" i="3" s="1"/>
  <c r="H124" i="3"/>
  <c r="D124" i="3"/>
  <c r="I123" i="3"/>
  <c r="E123" i="3"/>
  <c r="I124" i="3"/>
  <c r="H123" i="3"/>
  <c r="G124" i="3"/>
  <c r="F124" i="3"/>
  <c r="E124" i="3"/>
  <c r="D123" i="3"/>
  <c r="H121" i="3"/>
  <c r="D121" i="3"/>
  <c r="I120" i="3"/>
  <c r="E120" i="3"/>
  <c r="I121" i="3"/>
  <c r="H120" i="3"/>
  <c r="G121" i="3"/>
  <c r="F121" i="3"/>
  <c r="E121" i="3"/>
  <c r="D120" i="3"/>
  <c r="C121" i="3"/>
  <c r="H118" i="3"/>
  <c r="D118" i="3"/>
  <c r="I117" i="3"/>
  <c r="E117" i="3"/>
  <c r="I118" i="3"/>
  <c r="H117" i="3"/>
  <c r="G118" i="3"/>
  <c r="F118" i="3"/>
  <c r="E118" i="3"/>
  <c r="D117" i="3"/>
  <c r="H115" i="3"/>
  <c r="D115" i="3"/>
  <c r="I114" i="3"/>
  <c r="E114" i="3"/>
  <c r="I115" i="3"/>
  <c r="H114" i="3"/>
  <c r="G115" i="3"/>
  <c r="F115" i="3"/>
  <c r="E115" i="3"/>
  <c r="D114" i="3"/>
  <c r="C115" i="3"/>
  <c r="O111" i="3"/>
  <c r="I110" i="3"/>
  <c r="I112" i="3" s="1"/>
  <c r="E110" i="3"/>
  <c r="E112" i="3" s="1"/>
  <c r="H110" i="3"/>
  <c r="H112" i="3" s="1"/>
  <c r="G110" i="3"/>
  <c r="G112" i="3" s="1"/>
  <c r="F110" i="3"/>
  <c r="F112" i="3" s="1"/>
  <c r="D110" i="3"/>
  <c r="D112" i="3" s="1"/>
  <c r="O107" i="3"/>
  <c r="I106" i="3"/>
  <c r="I108" i="3" s="1"/>
  <c r="E106" i="3"/>
  <c r="E108" i="3" s="1"/>
  <c r="H106" i="3"/>
  <c r="H108" i="3" s="1"/>
  <c r="G106" i="3"/>
  <c r="G108" i="3" s="1"/>
  <c r="F106" i="3"/>
  <c r="F108" i="3" s="1"/>
  <c r="D106" i="3"/>
  <c r="D108" i="3" s="1"/>
  <c r="O103" i="3"/>
  <c r="I102" i="3"/>
  <c r="I104" i="3" s="1"/>
  <c r="E102" i="3"/>
  <c r="E104" i="3" s="1"/>
  <c r="H102" i="3"/>
  <c r="H104" i="3" s="1"/>
  <c r="G102" i="3"/>
  <c r="G104" i="3" s="1"/>
  <c r="F102" i="3"/>
  <c r="F104" i="3" s="1"/>
  <c r="D102" i="3"/>
  <c r="D104" i="3" s="1"/>
  <c r="G100" i="3"/>
  <c r="C100" i="3"/>
  <c r="I100" i="3"/>
  <c r="H100" i="3"/>
  <c r="F100" i="3"/>
  <c r="E100" i="3"/>
  <c r="D100" i="3"/>
  <c r="H97" i="3"/>
  <c r="D97" i="3"/>
  <c r="I96" i="3"/>
  <c r="H96" i="3"/>
  <c r="E96" i="3"/>
  <c r="D96" i="3"/>
  <c r="I97" i="3"/>
  <c r="G97" i="3"/>
  <c r="F97" i="3"/>
  <c r="E97" i="3"/>
  <c r="C97" i="3"/>
  <c r="B97" i="3"/>
  <c r="H94" i="3"/>
  <c r="G94" i="3"/>
  <c r="D94" i="3"/>
  <c r="C94" i="3"/>
  <c r="I93" i="3"/>
  <c r="H93" i="3"/>
  <c r="E93" i="3"/>
  <c r="D93" i="3"/>
  <c r="I94" i="3"/>
  <c r="G93" i="3"/>
  <c r="F94" i="3"/>
  <c r="E94" i="3"/>
  <c r="C93" i="3"/>
  <c r="B94" i="3"/>
  <c r="H91" i="3"/>
  <c r="G91" i="3"/>
  <c r="D91" i="3"/>
  <c r="C91" i="3"/>
  <c r="I90" i="3"/>
  <c r="H90" i="3"/>
  <c r="E90" i="3"/>
  <c r="D90" i="3"/>
  <c r="I91" i="3"/>
  <c r="G90" i="3"/>
  <c r="F91" i="3"/>
  <c r="E91" i="3"/>
  <c r="C90" i="3"/>
  <c r="B91" i="3"/>
  <c r="C88" i="3"/>
  <c r="I88" i="3"/>
  <c r="H88" i="3"/>
  <c r="G88" i="3"/>
  <c r="E88" i="3"/>
  <c r="D88" i="3"/>
  <c r="B88" i="3"/>
  <c r="I83" i="3"/>
  <c r="I85" i="3" s="1"/>
  <c r="H83" i="3"/>
  <c r="H85" i="3" s="1"/>
  <c r="E83" i="3"/>
  <c r="E85" i="3" s="1"/>
  <c r="D83" i="3"/>
  <c r="D85" i="3" s="1"/>
  <c r="G83" i="3"/>
  <c r="G85" i="3" s="1"/>
  <c r="F83" i="3"/>
  <c r="F85" i="3" s="1"/>
  <c r="C83" i="3"/>
  <c r="B83" i="3"/>
  <c r="B85" i="3" s="1"/>
  <c r="B80" i="3"/>
  <c r="I79" i="3"/>
  <c r="I81" i="3" s="1"/>
  <c r="H79" i="3"/>
  <c r="H81" i="3" s="1"/>
  <c r="E79" i="3"/>
  <c r="E81" i="3" s="1"/>
  <c r="D79" i="3"/>
  <c r="D81" i="3" s="1"/>
  <c r="G79" i="3"/>
  <c r="G81" i="3" s="1"/>
  <c r="F79" i="3"/>
  <c r="F81" i="3" s="1"/>
  <c r="C79" i="3"/>
  <c r="B79" i="3"/>
  <c r="B81" i="3" s="1"/>
  <c r="I75" i="3"/>
  <c r="I77" i="3" s="1"/>
  <c r="H75" i="3"/>
  <c r="H77" i="3" s="1"/>
  <c r="E75" i="3"/>
  <c r="E77" i="3" s="1"/>
  <c r="D75" i="3"/>
  <c r="D77" i="3" s="1"/>
  <c r="G75" i="3"/>
  <c r="G77" i="3" s="1"/>
  <c r="F75" i="3"/>
  <c r="F77" i="3" s="1"/>
  <c r="C75" i="3"/>
  <c r="B75" i="3"/>
  <c r="B77" i="3" s="1"/>
  <c r="G73" i="3"/>
  <c r="F73" i="3"/>
  <c r="C73" i="3"/>
  <c r="B73" i="3"/>
  <c r="I73" i="3"/>
  <c r="H73" i="3"/>
  <c r="E73" i="3"/>
  <c r="D73" i="3"/>
  <c r="I70" i="3"/>
  <c r="F70" i="3"/>
  <c r="E70" i="3"/>
  <c r="B70" i="3"/>
  <c r="F69" i="3"/>
  <c r="C69" i="3"/>
  <c r="B69" i="3"/>
  <c r="G70" i="3"/>
  <c r="C70" i="3"/>
  <c r="I67" i="3"/>
  <c r="F67" i="3"/>
  <c r="E67" i="3"/>
  <c r="B67" i="3"/>
  <c r="F66" i="3"/>
  <c r="B66" i="3"/>
  <c r="G67" i="3"/>
  <c r="C67" i="3"/>
  <c r="I64" i="3"/>
  <c r="F64" i="3"/>
  <c r="E64" i="3"/>
  <c r="B64" i="3"/>
  <c r="F63" i="3"/>
  <c r="C63" i="3"/>
  <c r="B63" i="3"/>
  <c r="G64" i="3"/>
  <c r="C64" i="3"/>
  <c r="I61" i="3"/>
  <c r="G61" i="3"/>
  <c r="E61" i="3"/>
  <c r="C61" i="3"/>
  <c r="B61" i="3"/>
  <c r="F56" i="3"/>
  <c r="F58" i="3" s="1"/>
  <c r="B56" i="3"/>
  <c r="B58" i="3" s="1"/>
  <c r="G56" i="3"/>
  <c r="G58" i="3" s="1"/>
  <c r="C56" i="3"/>
  <c r="H52" i="3"/>
  <c r="H54" i="3" s="1"/>
  <c r="C52" i="3"/>
  <c r="C54" i="3" s="1"/>
  <c r="B52" i="3"/>
  <c r="B54" i="3" s="1"/>
  <c r="G52" i="3"/>
  <c r="G54" i="3" s="1"/>
  <c r="E52" i="3"/>
  <c r="D52" i="3"/>
  <c r="D54" i="3" s="1"/>
  <c r="G48" i="3"/>
  <c r="G50" i="3" s="1"/>
  <c r="F48" i="3"/>
  <c r="F50" i="3" s="1"/>
  <c r="B48" i="3"/>
  <c r="B50" i="3" s="1"/>
  <c r="H48" i="3"/>
  <c r="H50" i="3" s="1"/>
  <c r="D48" i="3"/>
  <c r="D50" i="3" s="1"/>
  <c r="C48" i="3"/>
  <c r="E46" i="3"/>
  <c r="C46" i="3"/>
  <c r="B46" i="3"/>
  <c r="J17" i="3"/>
  <c r="K17" i="3"/>
  <c r="L17" i="3" s="1"/>
  <c r="M17" i="3" s="1"/>
  <c r="N17" i="3" s="1"/>
  <c r="J20" i="3"/>
  <c r="K20" i="3"/>
  <c r="L20" i="3"/>
  <c r="M20" i="3" s="1"/>
  <c r="N20" i="3" s="1"/>
  <c r="J24" i="3"/>
  <c r="K24" i="3"/>
  <c r="L24" i="3"/>
  <c r="M24" i="3" s="1"/>
  <c r="N24" i="3" s="1"/>
  <c r="J28" i="3"/>
  <c r="K28" i="3"/>
  <c r="L28" i="3"/>
  <c r="M28" i="3" s="1"/>
  <c r="N28" i="3" s="1"/>
  <c r="J35" i="3"/>
  <c r="K35" i="3" s="1"/>
  <c r="L35" i="3" s="1"/>
  <c r="M35" i="3" s="1"/>
  <c r="N35" i="3" s="1"/>
  <c r="J38" i="3"/>
  <c r="K38" i="3" s="1"/>
  <c r="L38" i="3" s="1"/>
  <c r="M38" i="3" s="1"/>
  <c r="N38" i="3" s="1"/>
  <c r="J41" i="3"/>
  <c r="K41" i="3"/>
  <c r="L41" i="3" s="1"/>
  <c r="M41" i="3" s="1"/>
  <c r="N41" i="3" s="1"/>
  <c r="O21" i="3"/>
  <c r="O22" i="3"/>
  <c r="O23" i="3"/>
  <c r="O25" i="3"/>
  <c r="O26" i="3"/>
  <c r="O27" i="3"/>
  <c r="O29" i="3"/>
  <c r="O30" i="3"/>
  <c r="O31" i="3"/>
  <c r="O36" i="3"/>
  <c r="O39" i="3"/>
  <c r="O42" i="3"/>
  <c r="B15" i="3"/>
  <c r="C15" i="3"/>
  <c r="D15" i="3"/>
  <c r="E15" i="3"/>
  <c r="F15" i="3"/>
  <c r="G15" i="3"/>
  <c r="H15" i="3"/>
  <c r="B14" i="3"/>
  <c r="B16" i="3" s="1"/>
  <c r="C14" i="3"/>
  <c r="C16" i="3" s="1"/>
  <c r="D16" i="3"/>
  <c r="E16" i="3"/>
  <c r="F16" i="3"/>
  <c r="G16" i="3"/>
  <c r="H16" i="3"/>
  <c r="I15" i="3"/>
  <c r="B11" i="3"/>
  <c r="B12" i="3" s="1"/>
  <c r="C12" i="3"/>
  <c r="D13" i="3"/>
  <c r="E12" i="3"/>
  <c r="F12" i="3"/>
  <c r="G12" i="3"/>
  <c r="H13" i="3"/>
  <c r="I12" i="3"/>
  <c r="B8" i="3"/>
  <c r="B9" i="3" s="1"/>
  <c r="C8" i="3"/>
  <c r="C9" i="3" s="1"/>
  <c r="D10" i="3"/>
  <c r="E9" i="3"/>
  <c r="F9" i="3"/>
  <c r="G9" i="3"/>
  <c r="H10" i="3"/>
  <c r="I9" i="3"/>
  <c r="B3" i="3"/>
  <c r="B4" i="3" s="1"/>
  <c r="C4" i="3"/>
  <c r="E4" i="3"/>
  <c r="F4" i="3"/>
  <c r="G4" i="3"/>
  <c r="I4" i="3"/>
  <c r="B30" i="3"/>
  <c r="C30" i="3"/>
  <c r="D30" i="3"/>
  <c r="E30" i="3"/>
  <c r="F30" i="3"/>
  <c r="G30" i="3"/>
  <c r="H30" i="3"/>
  <c r="I30" i="3"/>
  <c r="B26" i="3"/>
  <c r="C26" i="3"/>
  <c r="D26" i="3"/>
  <c r="E26" i="3"/>
  <c r="F26" i="3"/>
  <c r="G26" i="3"/>
  <c r="H26" i="3"/>
  <c r="I26" i="3"/>
  <c r="B22" i="3"/>
  <c r="C22" i="3"/>
  <c r="D22" i="3"/>
  <c r="E22" i="3"/>
  <c r="F22" i="3"/>
  <c r="G22" i="3"/>
  <c r="H22" i="3"/>
  <c r="I22" i="3"/>
  <c r="B41" i="3"/>
  <c r="C41" i="3"/>
  <c r="D41" i="3"/>
  <c r="E41" i="3"/>
  <c r="F41" i="3"/>
  <c r="G41" i="3"/>
  <c r="H41" i="3"/>
  <c r="I41" i="3"/>
  <c r="B38" i="3"/>
  <c r="C38" i="3"/>
  <c r="D38" i="3"/>
  <c r="E38" i="3"/>
  <c r="F38" i="3"/>
  <c r="G38" i="3"/>
  <c r="H38" i="3"/>
  <c r="I38" i="3"/>
  <c r="B35" i="3"/>
  <c r="C35" i="3"/>
  <c r="D35" i="3"/>
  <c r="E35" i="3"/>
  <c r="F35" i="3"/>
  <c r="G35" i="3"/>
  <c r="H35" i="3"/>
  <c r="I35" i="3"/>
  <c r="B28" i="3"/>
  <c r="C28" i="3"/>
  <c r="D28" i="3"/>
  <c r="E28" i="3"/>
  <c r="F28" i="3"/>
  <c r="G28" i="3"/>
  <c r="H28" i="3"/>
  <c r="I28" i="3"/>
  <c r="B24" i="3"/>
  <c r="C24" i="3"/>
  <c r="D24" i="3"/>
  <c r="E24" i="3"/>
  <c r="F24" i="3"/>
  <c r="G24" i="3"/>
  <c r="H24" i="3"/>
  <c r="I24" i="3"/>
  <c r="B20" i="3"/>
  <c r="C20" i="3"/>
  <c r="D20" i="3"/>
  <c r="E20" i="3"/>
  <c r="F20" i="3"/>
  <c r="G20" i="3"/>
  <c r="H20" i="3"/>
  <c r="I20" i="3"/>
  <c r="I21" i="3" s="1"/>
  <c r="B18" i="3"/>
  <c r="C18" i="3"/>
  <c r="A44" i="3"/>
  <c r="A17" i="3"/>
  <c r="O15" i="3" l="1"/>
  <c r="L162" i="3"/>
  <c r="O160" i="3"/>
  <c r="J159" i="3" s="1"/>
  <c r="L165" i="3"/>
  <c r="L168" i="3"/>
  <c r="O146" i="3"/>
  <c r="L147" i="3"/>
  <c r="L150" i="3"/>
  <c r="O145" i="3"/>
  <c r="J144" i="3" s="1"/>
  <c r="L153" i="3"/>
  <c r="O97" i="3"/>
  <c r="D87" i="3"/>
  <c r="C87" i="3"/>
  <c r="E87" i="3"/>
  <c r="H87" i="3"/>
  <c r="I87" i="3"/>
  <c r="O73" i="3"/>
  <c r="J72" i="3" s="1"/>
  <c r="K72" i="3" s="1"/>
  <c r="L72" i="3" s="1"/>
  <c r="M72" i="3" s="1"/>
  <c r="N72" i="3" s="1"/>
  <c r="F60" i="3"/>
  <c r="B60" i="3"/>
  <c r="F61" i="3"/>
  <c r="O100" i="3"/>
  <c r="J99" i="3" s="1"/>
  <c r="K99" i="3" s="1"/>
  <c r="L99" i="3" s="1"/>
  <c r="M99" i="3" s="1"/>
  <c r="N99" i="3" s="1"/>
  <c r="O108" i="3"/>
  <c r="O106" i="3"/>
  <c r="J105" i="3" s="1"/>
  <c r="K105" i="3" s="1"/>
  <c r="L105" i="3" s="1"/>
  <c r="M105" i="3" s="1"/>
  <c r="N105" i="3" s="1"/>
  <c r="O115" i="3"/>
  <c r="O118" i="3"/>
  <c r="O121" i="3"/>
  <c r="O124" i="3"/>
  <c r="O102" i="3"/>
  <c r="J101" i="3" s="1"/>
  <c r="K101" i="3" s="1"/>
  <c r="L101" i="3" s="1"/>
  <c r="M101" i="3" s="1"/>
  <c r="N101" i="3" s="1"/>
  <c r="O104" i="3"/>
  <c r="O112" i="3"/>
  <c r="O110" i="3"/>
  <c r="J109" i="3" s="1"/>
  <c r="K109" i="3" s="1"/>
  <c r="L109" i="3" s="1"/>
  <c r="M109" i="3" s="1"/>
  <c r="N109" i="3" s="1"/>
  <c r="F114" i="3"/>
  <c r="F117" i="3"/>
  <c r="F120" i="3"/>
  <c r="F123" i="3"/>
  <c r="C114" i="3"/>
  <c r="G114" i="3"/>
  <c r="G117" i="3"/>
  <c r="C120" i="3"/>
  <c r="G120" i="3"/>
  <c r="G123" i="3"/>
  <c r="O79" i="3"/>
  <c r="J78" i="3" s="1"/>
  <c r="K78" i="3" s="1"/>
  <c r="L78" i="3" s="1"/>
  <c r="M78" i="3" s="1"/>
  <c r="N78" i="3" s="1"/>
  <c r="C81" i="3"/>
  <c r="O83" i="3"/>
  <c r="J82" i="3" s="1"/>
  <c r="K82" i="3" s="1"/>
  <c r="L82" i="3" s="1"/>
  <c r="M82" i="3" s="1"/>
  <c r="N82" i="3" s="1"/>
  <c r="C85" i="3"/>
  <c r="O75" i="3"/>
  <c r="J74" i="3" s="1"/>
  <c r="K74" i="3" s="1"/>
  <c r="L74" i="3" s="1"/>
  <c r="M74" i="3" s="1"/>
  <c r="N74" i="3" s="1"/>
  <c r="C77" i="3"/>
  <c r="O91" i="3"/>
  <c r="O94" i="3"/>
  <c r="B87" i="3"/>
  <c r="B90" i="3"/>
  <c r="F90" i="3"/>
  <c r="O90" i="3" s="1"/>
  <c r="J89" i="3" s="1"/>
  <c r="B93" i="3"/>
  <c r="F93" i="3"/>
  <c r="O93" i="3" s="1"/>
  <c r="J92" i="3" s="1"/>
  <c r="B96" i="3"/>
  <c r="F96" i="3"/>
  <c r="G87" i="3"/>
  <c r="C96" i="3"/>
  <c r="G96" i="3"/>
  <c r="C50" i="3"/>
  <c r="C58" i="3"/>
  <c r="D46" i="3"/>
  <c r="D64" i="3"/>
  <c r="D63" i="3"/>
  <c r="H64" i="3"/>
  <c r="H63" i="3"/>
  <c r="D70" i="3"/>
  <c r="O70" i="3" s="1"/>
  <c r="D69" i="3"/>
  <c r="E48" i="3"/>
  <c r="E50" i="3" s="1"/>
  <c r="I48" i="3"/>
  <c r="I50" i="3" s="1"/>
  <c r="E54" i="3"/>
  <c r="G60" i="3"/>
  <c r="E63" i="3"/>
  <c r="I63" i="3"/>
  <c r="G66" i="3"/>
  <c r="E69" i="3"/>
  <c r="I69" i="3"/>
  <c r="F52" i="3"/>
  <c r="F54" i="3" s="1"/>
  <c r="D56" i="3"/>
  <c r="D58" i="3" s="1"/>
  <c r="H56" i="3"/>
  <c r="H58" i="3" s="1"/>
  <c r="E60" i="3"/>
  <c r="D67" i="3"/>
  <c r="D66" i="3"/>
  <c r="H67" i="3"/>
  <c r="H66" i="3"/>
  <c r="H70" i="3"/>
  <c r="H69" i="3"/>
  <c r="I52" i="3"/>
  <c r="I54" i="3" s="1"/>
  <c r="E56" i="3"/>
  <c r="E58" i="3" s="1"/>
  <c r="I56" i="3"/>
  <c r="I58" i="3" s="1"/>
  <c r="C60" i="3"/>
  <c r="G63" i="3"/>
  <c r="E66" i="3"/>
  <c r="I66" i="3"/>
  <c r="C66" i="3"/>
  <c r="G69" i="3"/>
  <c r="G5" i="3"/>
  <c r="C5" i="3"/>
  <c r="G13" i="3"/>
  <c r="C13" i="3"/>
  <c r="G10" i="3"/>
  <c r="C10" i="3"/>
  <c r="H4" i="3"/>
  <c r="D4" i="3"/>
  <c r="O4" i="3" s="1"/>
  <c r="H9" i="3"/>
  <c r="D9" i="3"/>
  <c r="H12" i="3"/>
  <c r="D12" i="3"/>
  <c r="F5" i="3"/>
  <c r="B5" i="3"/>
  <c r="F13" i="3"/>
  <c r="B13" i="3"/>
  <c r="F10" i="3"/>
  <c r="B10" i="3"/>
  <c r="I5" i="3"/>
  <c r="E5" i="3"/>
  <c r="I16" i="3"/>
  <c r="O16" i="3" s="1"/>
  <c r="I13" i="3"/>
  <c r="E13" i="3"/>
  <c r="I10" i="3"/>
  <c r="E10" i="3"/>
  <c r="H5" i="3"/>
  <c r="D5" i="3"/>
  <c r="O10" i="3" l="1"/>
  <c r="O9" i="3"/>
  <c r="O12" i="3"/>
  <c r="O13" i="3"/>
  <c r="O64" i="3"/>
  <c r="O67" i="3"/>
  <c r="M162" i="3"/>
  <c r="M165" i="3"/>
  <c r="M168" i="3"/>
  <c r="K159" i="3"/>
  <c r="K144" i="3"/>
  <c r="M153" i="3"/>
  <c r="M150" i="3"/>
  <c r="M147" i="3"/>
  <c r="O120" i="3"/>
  <c r="J119" i="3" s="1"/>
  <c r="O114" i="3"/>
  <c r="J113" i="3" s="1"/>
  <c r="O123" i="3"/>
  <c r="J122" i="3" s="1"/>
  <c r="O117" i="3"/>
  <c r="J116" i="3" s="1"/>
  <c r="K119" i="3"/>
  <c r="K89" i="3"/>
  <c r="K92" i="3"/>
  <c r="O96" i="3"/>
  <c r="J95" i="3" s="1"/>
  <c r="F88" i="3"/>
  <c r="O88" i="3" s="1"/>
  <c r="F87" i="3"/>
  <c r="O87" i="3" s="1"/>
  <c r="J86" i="3" s="1"/>
  <c r="H61" i="3"/>
  <c r="H60" i="3"/>
  <c r="O66" i="3"/>
  <c r="J65" i="3" s="1"/>
  <c r="D61" i="3"/>
  <c r="D60" i="3"/>
  <c r="O60" i="3" s="1"/>
  <c r="J59" i="3" s="1"/>
  <c r="O48" i="3"/>
  <c r="J47" i="3" s="1"/>
  <c r="K47" i="3" s="1"/>
  <c r="L47" i="3" s="1"/>
  <c r="M47" i="3" s="1"/>
  <c r="N47" i="3" s="1"/>
  <c r="O52" i="3"/>
  <c r="J51" i="3" s="1"/>
  <c r="K51" i="3" s="1"/>
  <c r="L51" i="3" s="1"/>
  <c r="M51" i="3" s="1"/>
  <c r="N51" i="3" s="1"/>
  <c r="O69" i="3"/>
  <c r="J68" i="3" s="1"/>
  <c r="O63" i="3"/>
  <c r="J62" i="3" s="1"/>
  <c r="O56" i="3"/>
  <c r="J55" i="3" s="1"/>
  <c r="K55" i="3" s="1"/>
  <c r="L55" i="3" s="1"/>
  <c r="M55" i="3" s="1"/>
  <c r="N55" i="3" s="1"/>
  <c r="I60" i="3"/>
  <c r="E6" i="3"/>
  <c r="E7" i="3"/>
  <c r="C6" i="3"/>
  <c r="C7" i="3"/>
  <c r="D7" i="3"/>
  <c r="D6" i="3"/>
  <c r="I6" i="3"/>
  <c r="I7" i="3"/>
  <c r="H7" i="3"/>
  <c r="H6" i="3"/>
  <c r="B6" i="3"/>
  <c r="B7" i="3"/>
  <c r="F6" i="3"/>
  <c r="F7" i="3"/>
  <c r="G6" i="3"/>
  <c r="G7" i="3"/>
  <c r="O6" i="3" l="1"/>
  <c r="O7" i="3"/>
  <c r="L159" i="3"/>
  <c r="N165" i="3"/>
  <c r="N162" i="3"/>
  <c r="N168" i="3"/>
  <c r="N153" i="3"/>
  <c r="N150" i="3"/>
  <c r="N147" i="3"/>
  <c r="L144" i="3"/>
  <c r="K113" i="3"/>
  <c r="L113" i="3" s="1"/>
  <c r="O61" i="3"/>
  <c r="L119" i="3"/>
  <c r="K116" i="3"/>
  <c r="K122" i="3"/>
  <c r="L92" i="3"/>
  <c r="K86" i="3"/>
  <c r="L89" i="3"/>
  <c r="K95" i="3"/>
  <c r="K65" i="3"/>
  <c r="K62" i="3"/>
  <c r="K59" i="3"/>
  <c r="K68" i="3"/>
  <c r="C181" i="1"/>
  <c r="D181" i="1"/>
  <c r="E181" i="1"/>
  <c r="F181" i="1"/>
  <c r="G181" i="1"/>
  <c r="H181" i="1"/>
  <c r="I181" i="1"/>
  <c r="B181" i="1"/>
  <c r="C148" i="1"/>
  <c r="D148" i="1"/>
  <c r="E148" i="1"/>
  <c r="F148" i="1"/>
  <c r="G148" i="1"/>
  <c r="H148" i="1"/>
  <c r="I148" i="1"/>
  <c r="B148" i="1"/>
  <c r="B180" i="1"/>
  <c r="I177" i="1"/>
  <c r="I180" i="1" s="1"/>
  <c r="H177" i="1"/>
  <c r="H180" i="1" s="1"/>
  <c r="I169" i="1"/>
  <c r="I170" i="1" s="1"/>
  <c r="H169" i="1"/>
  <c r="H170" i="1" s="1"/>
  <c r="G169" i="1"/>
  <c r="G170" i="1" s="1"/>
  <c r="F169" i="1"/>
  <c r="F170" i="1" s="1"/>
  <c r="E169" i="1"/>
  <c r="E170" i="1" s="1"/>
  <c r="D169" i="1"/>
  <c r="D170" i="1" s="1"/>
  <c r="C169" i="1"/>
  <c r="C170" i="1" s="1"/>
  <c r="B169" i="1"/>
  <c r="B170" i="1" s="1"/>
  <c r="I168" i="1"/>
  <c r="H168" i="1"/>
  <c r="G168" i="1"/>
  <c r="F168" i="1"/>
  <c r="E168" i="1"/>
  <c r="D168" i="1"/>
  <c r="C168" i="1"/>
  <c r="B168" i="1"/>
  <c r="G159" i="1"/>
  <c r="F159" i="1"/>
  <c r="E159" i="1"/>
  <c r="D159" i="1"/>
  <c r="C159" i="1"/>
  <c r="B159" i="1"/>
  <c r="I155" i="1"/>
  <c r="I158" i="1" s="1"/>
  <c r="I159" i="1" s="1"/>
  <c r="H155" i="1"/>
  <c r="H158" i="1" s="1"/>
  <c r="H159" i="1" s="1"/>
  <c r="B147" i="1"/>
  <c r="I144" i="1"/>
  <c r="I147" i="1" s="1"/>
  <c r="H144" i="1"/>
  <c r="H147" i="1" s="1"/>
  <c r="G144" i="1"/>
  <c r="G147" i="1" s="1"/>
  <c r="F144" i="1"/>
  <c r="F147" i="1" s="1"/>
  <c r="E144" i="1"/>
  <c r="E147" i="1" s="1"/>
  <c r="D144" i="1"/>
  <c r="D147" i="1" s="1"/>
  <c r="C144" i="1"/>
  <c r="C147" i="1" s="1"/>
  <c r="B137" i="1"/>
  <c r="E136" i="1"/>
  <c r="E137" i="1" s="1"/>
  <c r="E129" i="1"/>
  <c r="D129" i="1"/>
  <c r="D136" i="1" s="1"/>
  <c r="D137" i="1" s="1"/>
  <c r="C129" i="1"/>
  <c r="C136" i="1" s="1"/>
  <c r="C137" i="1" s="1"/>
  <c r="B129" i="1"/>
  <c r="I124" i="1"/>
  <c r="H124" i="1"/>
  <c r="G124" i="1"/>
  <c r="F124" i="1"/>
  <c r="I120" i="1"/>
  <c r="H120" i="1"/>
  <c r="G120" i="1"/>
  <c r="F120" i="1"/>
  <c r="I116" i="1"/>
  <c r="H116" i="1"/>
  <c r="G116" i="1"/>
  <c r="F116" i="1"/>
  <c r="I112" i="1"/>
  <c r="I129" i="1" s="1"/>
  <c r="I136" i="1" s="1"/>
  <c r="I137" i="1" s="1"/>
  <c r="H112" i="1"/>
  <c r="H129" i="1" s="1"/>
  <c r="H136" i="1" s="1"/>
  <c r="H137" i="1" s="1"/>
  <c r="G112" i="1"/>
  <c r="G129" i="1" s="1"/>
  <c r="G136" i="1" s="1"/>
  <c r="G137" i="1" s="1"/>
  <c r="F112" i="1"/>
  <c r="F129" i="1" s="1"/>
  <c r="F136" i="1" s="1"/>
  <c r="F137" i="1" s="1"/>
  <c r="G102" i="1"/>
  <c r="F102" i="1"/>
  <c r="E102" i="1"/>
  <c r="D102" i="1"/>
  <c r="C102" i="1"/>
  <c r="B102" i="1"/>
  <c r="I97" i="1"/>
  <c r="I99" i="1" s="1"/>
  <c r="H97" i="1"/>
  <c r="H99" i="1" s="1"/>
  <c r="H101" i="1" s="1"/>
  <c r="G97" i="1"/>
  <c r="G99" i="1" s="1"/>
  <c r="F97" i="1"/>
  <c r="F99" i="1" s="1"/>
  <c r="E97" i="1"/>
  <c r="E99" i="1" s="1"/>
  <c r="D97" i="1"/>
  <c r="D99" i="1" s="1"/>
  <c r="C97" i="1"/>
  <c r="C99" i="1" s="1"/>
  <c r="B97" i="1"/>
  <c r="B99" i="1" s="1"/>
  <c r="I86" i="1"/>
  <c r="H86" i="1"/>
  <c r="G86" i="1"/>
  <c r="F86" i="1"/>
  <c r="E86" i="1"/>
  <c r="D86" i="1"/>
  <c r="C86" i="1"/>
  <c r="B86" i="1"/>
  <c r="I65" i="1"/>
  <c r="I77" i="1" s="1"/>
  <c r="H65" i="1"/>
  <c r="H77" i="1" s="1"/>
  <c r="G65" i="1"/>
  <c r="G77" i="1" s="1"/>
  <c r="F65" i="1"/>
  <c r="F77" i="1" s="1"/>
  <c r="E65" i="1"/>
  <c r="E77" i="1" s="1"/>
  <c r="D65" i="1"/>
  <c r="D77" i="1" s="1"/>
  <c r="C65" i="1"/>
  <c r="C77" i="1" s="1"/>
  <c r="B65" i="1"/>
  <c r="B77" i="1" s="1"/>
  <c r="I60" i="1"/>
  <c r="H60" i="1"/>
  <c r="G60" i="1"/>
  <c r="F60" i="1"/>
  <c r="F61" i="1" s="1"/>
  <c r="E60" i="1"/>
  <c r="D60" i="1"/>
  <c r="C60" i="1"/>
  <c r="B60" i="1"/>
  <c r="I59" i="1"/>
  <c r="H59" i="1"/>
  <c r="G59" i="1"/>
  <c r="F59" i="1"/>
  <c r="E59" i="1"/>
  <c r="D59" i="1"/>
  <c r="C59" i="1"/>
  <c r="B59" i="1"/>
  <c r="I46" i="1"/>
  <c r="H46" i="1"/>
  <c r="G46" i="1"/>
  <c r="F46" i="1"/>
  <c r="E46" i="1"/>
  <c r="B46" i="1"/>
  <c r="I37" i="1"/>
  <c r="I61" i="1" s="1"/>
  <c r="F37" i="1"/>
  <c r="E37" i="1"/>
  <c r="E61" i="1" s="1"/>
  <c r="I31" i="1"/>
  <c r="H31" i="1"/>
  <c r="H37" i="1" s="1"/>
  <c r="G31" i="1"/>
  <c r="G37" i="1" s="1"/>
  <c r="G61" i="1" s="1"/>
  <c r="F31" i="1"/>
  <c r="E31" i="1"/>
  <c r="D31" i="1"/>
  <c r="C31" i="1"/>
  <c r="B31" i="1"/>
  <c r="B37" i="1" s="1"/>
  <c r="C61" i="1"/>
  <c r="D61" i="1"/>
  <c r="G12" i="1"/>
  <c r="F12" i="1"/>
  <c r="E12" i="1"/>
  <c r="I7" i="1"/>
  <c r="H7" i="1"/>
  <c r="I4" i="1"/>
  <c r="H4" i="1"/>
  <c r="M159" i="3" l="1"/>
  <c r="M144" i="3"/>
  <c r="M113" i="3"/>
  <c r="L122" i="3"/>
  <c r="L116" i="3"/>
  <c r="M119" i="3"/>
  <c r="L86" i="3"/>
  <c r="L95" i="3"/>
  <c r="M89" i="3"/>
  <c r="M92" i="3"/>
  <c r="L68" i="3"/>
  <c r="L59" i="3"/>
  <c r="L65" i="3"/>
  <c r="L62" i="3"/>
  <c r="H102" i="1"/>
  <c r="I100" i="1"/>
  <c r="I101" i="1" s="1"/>
  <c r="I102" i="1" s="1"/>
  <c r="B61" i="1"/>
  <c r="H61" i="1"/>
  <c r="H10" i="1"/>
  <c r="H12" i="1" s="1"/>
  <c r="I10" i="1"/>
  <c r="I12" i="1" s="1"/>
  <c r="N159" i="3" l="1"/>
  <c r="N144" i="3"/>
  <c r="M122" i="3"/>
  <c r="N119" i="3"/>
  <c r="M116" i="3"/>
  <c r="N113" i="3"/>
  <c r="N92" i="3"/>
  <c r="M86" i="3"/>
  <c r="M95" i="3"/>
  <c r="N89" i="3"/>
  <c r="M59" i="3"/>
  <c r="M65" i="3"/>
  <c r="M62" i="3"/>
  <c r="M68" i="3"/>
  <c r="B42" i="3"/>
  <c r="B29" i="3"/>
  <c r="B25" i="3"/>
  <c r="D21" i="3"/>
  <c r="E21" i="3"/>
  <c r="H21" i="3"/>
  <c r="J1" i="3"/>
  <c r="K1" i="3" s="1"/>
  <c r="L1" i="3" s="1"/>
  <c r="M1" i="3" s="1"/>
  <c r="N1" i="3" s="1"/>
  <c r="H1" i="3"/>
  <c r="G1" i="3" s="1"/>
  <c r="F1" i="3" s="1"/>
  <c r="E1" i="3" s="1"/>
  <c r="D1" i="3" s="1"/>
  <c r="C1" i="3" s="1"/>
  <c r="B1" i="3" s="1"/>
  <c r="N116" i="3" l="1"/>
  <c r="N122" i="3"/>
  <c r="N86" i="3"/>
  <c r="N95" i="3"/>
  <c r="N68" i="3"/>
  <c r="N65" i="3"/>
  <c r="N62" i="3"/>
  <c r="N59" i="3"/>
  <c r="C21" i="3"/>
  <c r="C23" i="3" s="1"/>
  <c r="E25" i="3"/>
  <c r="E27" i="3" s="1"/>
  <c r="I25" i="3"/>
  <c r="I27" i="3" s="1"/>
  <c r="E29" i="3"/>
  <c r="E31" i="3" s="1"/>
  <c r="I29" i="3"/>
  <c r="I31" i="3" s="1"/>
  <c r="D23" i="3"/>
  <c r="C29" i="3"/>
  <c r="C31" i="3" s="1"/>
  <c r="G29" i="3"/>
  <c r="G31" i="3" s="1"/>
  <c r="F42" i="3"/>
  <c r="B31" i="3"/>
  <c r="H23" i="3"/>
  <c r="G21" i="3"/>
  <c r="G23" i="3" s="1"/>
  <c r="D39" i="3"/>
  <c r="H39" i="3"/>
  <c r="D42" i="3"/>
  <c r="H42" i="3"/>
  <c r="F29" i="3"/>
  <c r="F31" i="3" s="1"/>
  <c r="B21" i="3"/>
  <c r="B23" i="3" s="1"/>
  <c r="C39" i="3"/>
  <c r="C42" i="3"/>
  <c r="B27" i="3"/>
  <c r="I23" i="3"/>
  <c r="E23" i="3"/>
  <c r="F25" i="3"/>
  <c r="F27" i="3" s="1"/>
  <c r="C25" i="3"/>
  <c r="C27" i="3" s="1"/>
  <c r="G25" i="3"/>
  <c r="G27" i="3" s="1"/>
  <c r="E33" i="3"/>
  <c r="G39" i="3"/>
  <c r="C36" i="3"/>
  <c r="G36" i="3"/>
  <c r="B36" i="3"/>
  <c r="D25" i="3"/>
  <c r="D27" i="3" s="1"/>
  <c r="H25" i="3"/>
  <c r="H27" i="3" s="1"/>
  <c r="D29" i="3"/>
  <c r="D31" i="3" s="1"/>
  <c r="H29" i="3"/>
  <c r="H31" i="3" s="1"/>
  <c r="F21" i="3"/>
  <c r="F23" i="3" s="1"/>
  <c r="F36" i="3"/>
  <c r="I39" i="3"/>
  <c r="E39" i="3"/>
  <c r="F39" i="3"/>
  <c r="B39" i="3"/>
  <c r="I42" i="3"/>
  <c r="E42" i="3"/>
  <c r="G42" i="3"/>
  <c r="D36" i="3"/>
  <c r="H36" i="3"/>
  <c r="E36" i="3"/>
  <c r="I36" i="3"/>
  <c r="H33" i="3" l="1"/>
  <c r="I33" i="3"/>
  <c r="F33" i="3"/>
  <c r="C33" i="3"/>
  <c r="O33" i="3" s="1"/>
  <c r="J32" i="3" s="1"/>
  <c r="B33" i="3"/>
  <c r="G33" i="3"/>
  <c r="D33" i="3"/>
  <c r="G34" i="3"/>
  <c r="F34" i="3"/>
  <c r="C34" i="3"/>
  <c r="I34" i="3"/>
  <c r="K32" i="3" l="1"/>
  <c r="D19" i="3"/>
  <c r="D43" i="3"/>
  <c r="D40" i="3"/>
  <c r="D34" i="3"/>
  <c r="D37" i="3"/>
  <c r="E19" i="3"/>
  <c r="E40" i="3"/>
  <c r="E43" i="3"/>
  <c r="E34" i="3"/>
  <c r="E37" i="3"/>
  <c r="B19" i="3"/>
  <c r="B43" i="3"/>
  <c r="B37" i="3"/>
  <c r="B40" i="3"/>
  <c r="F19" i="3"/>
  <c r="F43" i="3"/>
  <c r="F40" i="3"/>
  <c r="F37" i="3"/>
  <c r="H19" i="3"/>
  <c r="H43" i="3"/>
  <c r="H40" i="3"/>
  <c r="H34" i="3"/>
  <c r="H37" i="3"/>
  <c r="I19" i="3"/>
  <c r="I37" i="3"/>
  <c r="I40" i="3"/>
  <c r="I43" i="3"/>
  <c r="C19" i="3"/>
  <c r="C43" i="3"/>
  <c r="C40" i="3"/>
  <c r="C37" i="3"/>
  <c r="G19" i="3"/>
  <c r="G43" i="3"/>
  <c r="G40" i="3"/>
  <c r="G37" i="3"/>
  <c r="B34" i="3"/>
  <c r="O37" i="3" l="1"/>
  <c r="O34" i="3"/>
  <c r="O40" i="3"/>
  <c r="O43" i="3"/>
  <c r="O19" i="3"/>
  <c r="J18" i="3" s="1"/>
  <c r="L32" i="3"/>
  <c r="E20" i="1"/>
  <c r="F20" i="1"/>
  <c r="H20" i="1"/>
  <c r="I20" i="1"/>
  <c r="B20" i="1"/>
  <c r="C20" i="1"/>
  <c r="D20" i="1"/>
  <c r="K18" i="3" l="1"/>
  <c r="J170" i="3"/>
  <c r="J155" i="3"/>
  <c r="J40" i="3"/>
  <c r="J164" i="3"/>
  <c r="J43" i="3"/>
  <c r="J152" i="3"/>
  <c r="J37" i="3"/>
  <c r="J167" i="3"/>
  <c r="J149" i="3"/>
  <c r="J146" i="3"/>
  <c r="J91" i="3"/>
  <c r="J161" i="3"/>
  <c r="J94" i="3"/>
  <c r="J115" i="3"/>
  <c r="J121" i="3"/>
  <c r="J124" i="3"/>
  <c r="J88" i="3"/>
  <c r="J97" i="3"/>
  <c r="J64" i="3"/>
  <c r="J70" i="3"/>
  <c r="J118" i="3"/>
  <c r="J67" i="3"/>
  <c r="J61" i="3"/>
  <c r="J34" i="3"/>
  <c r="M32" i="3"/>
  <c r="G20" i="1"/>
  <c r="L18" i="3" l="1"/>
  <c r="K40" i="3"/>
  <c r="K43" i="3"/>
  <c r="K37" i="3"/>
  <c r="K167" i="3"/>
  <c r="K152" i="3"/>
  <c r="K164" i="3"/>
  <c r="K170" i="3"/>
  <c r="K149" i="3"/>
  <c r="K155" i="3"/>
  <c r="K121" i="3"/>
  <c r="K146" i="3"/>
  <c r="K115" i="3"/>
  <c r="K161" i="3"/>
  <c r="K94" i="3"/>
  <c r="K91" i="3"/>
  <c r="K124" i="3"/>
  <c r="K97" i="3"/>
  <c r="K61" i="3"/>
  <c r="K64" i="3"/>
  <c r="K118" i="3"/>
  <c r="K88" i="3"/>
  <c r="K70" i="3"/>
  <c r="K67" i="3"/>
  <c r="K34" i="3"/>
  <c r="N32" i="3"/>
  <c r="H1" i="1"/>
  <c r="G1" i="1" s="1"/>
  <c r="F1" i="1" s="1"/>
  <c r="E1" i="1" s="1"/>
  <c r="D1" i="1" s="1"/>
  <c r="C1" i="1" s="1"/>
  <c r="B1" i="1" s="1"/>
  <c r="M18" i="3" l="1"/>
  <c r="L37" i="3"/>
  <c r="L40" i="3"/>
  <c r="L43" i="3"/>
  <c r="L164" i="3"/>
  <c r="L152" i="3"/>
  <c r="L170" i="3"/>
  <c r="L167" i="3"/>
  <c r="L155" i="3"/>
  <c r="L149" i="3"/>
  <c r="L146" i="3"/>
  <c r="L121" i="3"/>
  <c r="L94" i="3"/>
  <c r="L161" i="3"/>
  <c r="L115" i="3"/>
  <c r="L91" i="3"/>
  <c r="L61" i="3"/>
  <c r="L64" i="3"/>
  <c r="L124" i="3"/>
  <c r="L118" i="3"/>
  <c r="L97" i="3"/>
  <c r="L67" i="3"/>
  <c r="L70" i="3"/>
  <c r="L88" i="3"/>
  <c r="L34" i="3"/>
  <c r="H46" i="3"/>
  <c r="I46" i="3"/>
  <c r="G46" i="3"/>
  <c r="F46" i="3"/>
  <c r="O46" i="3" s="1"/>
  <c r="J45" i="3" s="1"/>
  <c r="K45" i="3" s="1"/>
  <c r="L45" i="3" s="1"/>
  <c r="M45" i="3" s="1"/>
  <c r="N45" i="3" s="1"/>
  <c r="N18" i="3" l="1"/>
  <c r="M43" i="3"/>
  <c r="M37" i="3"/>
  <c r="M40" i="3"/>
  <c r="M167" i="3"/>
  <c r="M170" i="3"/>
  <c r="M152" i="3"/>
  <c r="M164" i="3"/>
  <c r="M155" i="3"/>
  <c r="M149" i="3"/>
  <c r="M161" i="3"/>
  <c r="M94" i="3"/>
  <c r="M115" i="3"/>
  <c r="M146" i="3"/>
  <c r="M121" i="3"/>
  <c r="M91" i="3"/>
  <c r="M97" i="3"/>
  <c r="M118" i="3"/>
  <c r="M88" i="3"/>
  <c r="M64" i="3"/>
  <c r="M124" i="3"/>
  <c r="M67" i="3"/>
  <c r="M61" i="3"/>
  <c r="M70" i="3"/>
  <c r="M34" i="3"/>
  <c r="N40" i="3" l="1"/>
  <c r="N43" i="3"/>
  <c r="N37" i="3"/>
  <c r="N149" i="3"/>
  <c r="N167" i="3"/>
  <c r="N155" i="3"/>
  <c r="N152" i="3"/>
  <c r="N164" i="3"/>
  <c r="N170" i="3"/>
  <c r="N115" i="3"/>
  <c r="N161" i="3"/>
  <c r="N91" i="3"/>
  <c r="N94" i="3"/>
  <c r="N121" i="3"/>
  <c r="N146" i="3"/>
  <c r="N64" i="3"/>
  <c r="N70" i="3"/>
  <c r="N88" i="3"/>
  <c r="N61" i="3"/>
  <c r="N97" i="3"/>
  <c r="N67" i="3"/>
  <c r="N118" i="3"/>
  <c r="N124" i="3"/>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6337680E-C73B-4CD2-A455-DDCA289F329B}">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<sst xmlns="http://schemas.openxmlformats.org/spreadsheetml/2006/main" count="402" uniqueCount="170">
  <si>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</si>
  <si>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</si>
  <si>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</si>
  <si>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</si>
  <si>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</si>
  <si>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</si>
  <si>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</si>
  <si>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</si>
  <si>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</si>
  <si>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</si>
  <si>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</si>
  <si>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</si>
  <si>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</si>
  <si>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</si>
  <si>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</si>
  <si>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</si>
  <si>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</si>
  <si>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</si>
  <si>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</si>
  <si>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</si>
  <si>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</si>
  <si>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</si>
  <si>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</si>
  <si>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</si>
  <si>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</si>
  <si>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</si>
  <si>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</si>
  <si>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</si>
  <si>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</si>
  <si>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</si>
  <si>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</si>
  <si>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</si>
  <si>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</si>
  <si>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</si>
  <si>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</si>
  <si>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</si>
  <si>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</si>
  <si>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</si>
  <si>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</si>
  <si>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</si>
  <si>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</si>
  <si>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</si>
  <si>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</si>
  <si>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</si>
  <si>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</si>
  <si>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</si>
  <si>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</si>
  <si>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</si>
  <si>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</si>
  <si>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</si>
  <si>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</si>
  <si>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</si>
  <si>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</si>
  <si>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</si>
  <si>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</si>
  <si>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</si>
  <si>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</si>
  <si>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</si>
  <si>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</si>
  <si>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</si>
  <si>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</si>
  <si>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</si>
  <si>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</si>
  <si>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</si>
  <si>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</si>
  <si>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</si>
  <si>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</si>
  <si>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</si>
  <si>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</si>
  <si>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</si>
  <si>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</si>
  <si>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</si>
  <si>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</si>
  <si>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</si>
  <si>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</si>
  <si>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</si>
  <si>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</si>
  <si>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</si>
  <si>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</si>
  <si>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</si>
  <si>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</si>
  <si>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</si>
  <si>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</si>
  <si>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</si>
  <si>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</si>
  <si>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</si>
  <si>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</si>
  <si>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</si>
  <si>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</si>
  <si>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</si>
  <si>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</si>
  <si>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</si>
  <si>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</si>
  <si>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</si>
  <si>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</si>
  <si>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</si>
  <si>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</si>
  <si>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</si>
  <si>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</si>
  <si>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</si>
  <si>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</si>
  <si>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</si>
  <si>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</si>
  <si>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</si>
  <si>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</si>
  <si>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</si>
  <si>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</si>
  <si>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</si>
  <si>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</si>
  <si>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</si>
  <si>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</si>
  <si>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</si>
  <si>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</si>
  <si>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</si>
  <si>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</si>
  <si>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</si>
  <si>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</si>
  <si>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</si>
  <si>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</si>
  <si>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</si>
  <si>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</si>
  <si>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</si>
  <si>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</si>
  <si>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</si>
  <si>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</si>
  <si>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</si>
  <si>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</si>
  <si>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</si>
  <si>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</si>
  <si>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</si>
  <si>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</si>
  <si>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</si>
  <si>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</si>
  <si>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</si>
  <si>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</si>
  <si>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</si>
  <si>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</si>
  <si>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</si>
  <si>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</si>
  <si>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</si>
  <si>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</si>
  <si>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</si>
  <si>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</si>
  <si>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</si>
  <si>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140)</t>
  </si>
  <si>
    <t>196)</t>
  </si>
  <si>
    <t>Deferred Income</t>
  </si>
  <si>
    <t>Investment in reverse repurchase agreements</t>
  </si>
  <si>
    <t>Disposal of property, plant and equipment</t>
  </si>
  <si>
    <t>Long-term debt repayment, including current portion</t>
  </si>
  <si>
    <t>Excess tax benefits from share-based payment arrangements</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</si>
  <si>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</si>
  <si>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</si>
  <si>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</si>
  <si>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2018 was the first year growth excluding currency exchange impact was included</t>
  </si>
  <si>
    <t>113)</t>
  </si>
  <si>
    <t>273)</t>
  </si>
  <si>
    <t>117)</t>
  </si>
  <si>
    <t>216)</t>
  </si>
  <si>
    <t>426)</t>
  </si>
  <si>
    <t>621)</t>
  </si>
  <si>
    <t>590)</t>
  </si>
  <si>
    <t>231)</t>
  </si>
  <si>
    <t>144)</t>
  </si>
  <si>
    <t>161)</t>
  </si>
  <si>
    <t>120)</t>
  </si>
  <si>
    <t>889)</t>
  </si>
  <si>
    <t>364)</t>
  </si>
  <si>
    <t>—</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</si>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</sst>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9"/>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6" fontId="11" fillId="0" borderId="0" xfId="2" applyNumberFormat="1" applyFont="1" applyAlignment="1">
      <alignment horizontal="right"/>
    </xf>
    <xf numFmtId="165" fontId="2" fillId="0" borderId="0" xfId="0" applyNumberFormat="1" applyFont="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1" fillId="0" borderId="0" xfId="1" applyNumberFormat="1" applyFont="1" applyAlignment="1">
      <alignment horizontal="left" indent="1"/>
    </xf>
    <xf numFmtId="165" fontId="13" fillId="0" borderId="0" xfId="1" applyNumberFormat="1" applyFont="1" applyAlignment="1">
      <alignment horizontal="left" indent="1"/>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0" fontId="0" fillId="0" borderId="0" xfId="0" applyAlignment="1">
      <alignment horizontal="left" wrapText="1" indent="2"/>
    </xf>
    <xf numFmtId="165" fontId="2" fillId="0" borderId="4" xfId="1" applyNumberFormat="1" applyFont="1" applyBorder="1" applyAlignment="1">
      <alignment horizontal="right" vertical="center"/>
    </xf>
    <xf numFmtId="166" fontId="14" fillId="0" borderId="0" xfId="2" applyNumberFormat="1" applyFont="1"/>
    <xf numFmtId="0" fontId="14" fillId="0" borderId="0" xfId="2" applyNumberFormat="1" applyFont="1"/>
    <xf numFmtId="10" fontId="0" fillId="0" borderId="0" xfId="2" applyNumberFormat="1" applyFont="1"/>
    <xf numFmtId="10" fontId="0" fillId="0" borderId="0" xfId="0" applyNumberFormat="1"/>
    <xf numFmtId="43" fontId="2" fillId="0" borderId="0" xfId="0" applyNumberFormat="1" applyFont="1"/>
    <xf numFmtId="165" fontId="2" fillId="7" borderId="0" xfId="5" applyNumberFormat="1" applyFont="1" applyFill="1"/>
    <xf numFmtId="0" fontId="0" fillId="7" borderId="0" xfId="0" applyFill="1"/>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7" borderId="0" xfId="1" applyNumberFormat="1" applyFont="1" applyFill="1" applyAlignment="1"/>
    <xf numFmtId="43" fontId="2" fillId="6" borderId="0" xfId="0" applyNumberFormat="1" applyFont="1" applyFill="1"/>
    <xf numFmtId="0" fontId="0" fillId="6" borderId="0" xfId="0" applyFill="1"/>
    <xf numFmtId="165" fontId="2" fillId="7" borderId="0" xfId="1" applyNumberFormat="1" applyFont="1"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8" customWidth="1"/>
  </cols>
  <sheetData>
    <row r="1" spans="1:1" ht="23.4" x14ac:dyDescent="0.45">
      <c r="A1" s="17" t="s">
        <v>21</v>
      </c>
    </row>
    <row r="2" spans="1:1" x14ac:dyDescent="0.3">
      <c r="A2" s="34" t="s">
        <v>141</v>
      </c>
    </row>
    <row r="3" spans="1:1" x14ac:dyDescent="0.3">
      <c r="A3" s="19" t="s">
        <v>142</v>
      </c>
    </row>
    <row r="4" spans="1:1" x14ac:dyDescent="0.3">
      <c r="A4" s="34" t="s">
        <v>20</v>
      </c>
    </row>
    <row r="5" spans="1:1" x14ac:dyDescent="0.3">
      <c r="A5" s="18" t="s">
        <v>143</v>
      </c>
    </row>
    <row r="6" spans="1:1" x14ac:dyDescent="0.3">
      <c r="A6" s="34"/>
    </row>
    <row r="7" spans="1:1" x14ac:dyDescent="0.3">
      <c r="A7" s="34"/>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3"/>
  <sheetViews>
    <sheetView zoomScale="61" zoomScaleNormal="80" workbookViewId="0">
      <pane ySplit="1" topLeftCell="A135" activePane="bottomLeft" state="frozen"/>
      <selection pane="bottomLeft" activeCell="E131" sqref="E131"/>
    </sheetView>
  </sheetViews>
  <sheetFormatPr defaultRowHeight="14.4" x14ac:dyDescent="0.3"/>
  <cols>
    <col min="1" max="1" width="78.109375" customWidth="1"/>
    <col min="2" max="2" width="10.33203125" bestFit="1" customWidth="1"/>
    <col min="3" max="3" width="10.6640625" bestFit="1" customWidth="1"/>
    <col min="4" max="4" width="12" bestFit="1" customWidth="1"/>
    <col min="5" max="5" width="10.6640625" bestFit="1" customWidth="1"/>
    <col min="6" max="6" width="10.33203125" bestFit="1" customWidth="1"/>
    <col min="7" max="8" width="10.6640625" bestFit="1" customWidth="1"/>
    <col min="9" max="9" width="11.218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45">
        <v>30601</v>
      </c>
      <c r="C2" s="45">
        <v>32376</v>
      </c>
      <c r="D2" s="45">
        <v>34350</v>
      </c>
      <c r="E2" s="45">
        <v>36397</v>
      </c>
      <c r="F2" s="45">
        <v>39117</v>
      </c>
      <c r="G2" s="45">
        <v>37403</v>
      </c>
      <c r="H2" s="45">
        <v>44538</v>
      </c>
      <c r="I2" s="45">
        <v>46710</v>
      </c>
    </row>
    <row r="3" spans="1:9" x14ac:dyDescent="0.3">
      <c r="A3" s="21" t="s">
        <v>29</v>
      </c>
      <c r="B3" s="46">
        <v>16534</v>
      </c>
      <c r="C3" s="46">
        <v>17405</v>
      </c>
      <c r="D3" s="46">
        <v>19038</v>
      </c>
      <c r="E3" s="46">
        <v>20441</v>
      </c>
      <c r="F3" s="46">
        <v>21643</v>
      </c>
      <c r="G3" s="46">
        <v>21162</v>
      </c>
      <c r="H3" s="46">
        <v>24576</v>
      </c>
      <c r="I3" s="46">
        <v>25231</v>
      </c>
    </row>
    <row r="4" spans="1:9" s="1" customFormat="1" x14ac:dyDescent="0.3">
      <c r="A4" s="1" t="s">
        <v>4</v>
      </c>
      <c r="B4" s="47">
        <v>14067</v>
      </c>
      <c r="C4" s="47">
        <v>14971</v>
      </c>
      <c r="D4" s="47">
        <v>15312</v>
      </c>
      <c r="E4" s="47">
        <v>15956</v>
      </c>
      <c r="F4" s="47">
        <v>17474</v>
      </c>
      <c r="G4" s="47">
        <v>16241</v>
      </c>
      <c r="H4" s="47">
        <f t="shared" ref="H4" si="1">+H2-H3</f>
        <v>19962</v>
      </c>
      <c r="I4" s="47">
        <f>+I2-I3</f>
        <v>21479</v>
      </c>
    </row>
    <row r="5" spans="1:9" x14ac:dyDescent="0.3">
      <c r="A5" s="10" t="s">
        <v>22</v>
      </c>
      <c r="B5" s="45">
        <v>3213</v>
      </c>
      <c r="C5" s="45">
        <v>3278</v>
      </c>
      <c r="D5" s="45">
        <v>3341</v>
      </c>
      <c r="E5" s="45">
        <v>3577</v>
      </c>
      <c r="F5" s="45">
        <v>3753</v>
      </c>
      <c r="G5" s="45">
        <v>3592</v>
      </c>
      <c r="H5" s="45">
        <v>3114</v>
      </c>
      <c r="I5" s="45">
        <v>3850</v>
      </c>
    </row>
    <row r="6" spans="1:9" x14ac:dyDescent="0.3">
      <c r="A6" s="10" t="s">
        <v>23</v>
      </c>
      <c r="B6" s="45">
        <v>6679</v>
      </c>
      <c r="C6" s="45">
        <v>7191</v>
      </c>
      <c r="D6" s="45">
        <v>7222</v>
      </c>
      <c r="E6" s="45">
        <v>7934</v>
      </c>
      <c r="F6" s="45">
        <v>8949</v>
      </c>
      <c r="G6" s="45">
        <v>9534</v>
      </c>
      <c r="H6" s="45">
        <v>9911</v>
      </c>
      <c r="I6" s="45">
        <v>10954</v>
      </c>
    </row>
    <row r="7" spans="1:9" x14ac:dyDescent="0.3">
      <c r="A7" s="20" t="s">
        <v>24</v>
      </c>
      <c r="B7" s="48">
        <v>9892</v>
      </c>
      <c r="C7" s="48">
        <v>10469</v>
      </c>
      <c r="D7" s="48">
        <v>10563</v>
      </c>
      <c r="E7" s="48">
        <v>11511</v>
      </c>
      <c r="F7" s="48">
        <v>12702</v>
      </c>
      <c r="G7" s="48">
        <v>13126</v>
      </c>
      <c r="H7" s="48">
        <f t="shared" ref="H7" si="2">+H5+H6</f>
        <v>13025</v>
      </c>
      <c r="I7" s="48">
        <f>+I5+I6</f>
        <v>14804</v>
      </c>
    </row>
    <row r="8" spans="1:9" x14ac:dyDescent="0.3">
      <c r="A8" s="2" t="s">
        <v>25</v>
      </c>
      <c r="B8" s="45">
        <v>28</v>
      </c>
      <c r="C8" s="45">
        <v>19</v>
      </c>
      <c r="D8" s="45">
        <v>59</v>
      </c>
      <c r="E8" s="45">
        <v>54</v>
      </c>
      <c r="F8" s="45">
        <v>49</v>
      </c>
      <c r="G8" s="45">
        <v>89</v>
      </c>
      <c r="H8" s="45">
        <v>262</v>
      </c>
      <c r="I8" s="45">
        <v>205</v>
      </c>
    </row>
    <row r="9" spans="1:9" x14ac:dyDescent="0.3">
      <c r="A9" s="2" t="s">
        <v>5</v>
      </c>
      <c r="B9" s="45">
        <v>-58</v>
      </c>
      <c r="C9" s="45" t="s">
        <v>144</v>
      </c>
      <c r="D9" s="45" t="s">
        <v>145</v>
      </c>
      <c r="E9" s="45">
        <v>66</v>
      </c>
      <c r="F9" s="45">
        <v>-78</v>
      </c>
      <c r="G9" s="45">
        <v>139</v>
      </c>
      <c r="H9" s="45">
        <v>14</v>
      </c>
      <c r="I9" s="45">
        <v>-181</v>
      </c>
    </row>
    <row r="10" spans="1:9" x14ac:dyDescent="0.3">
      <c r="A10" s="4" t="s">
        <v>26</v>
      </c>
      <c r="B10" s="49">
        <v>4205</v>
      </c>
      <c r="C10" s="49">
        <v>4623</v>
      </c>
      <c r="D10" s="49">
        <v>4886</v>
      </c>
      <c r="E10" s="49">
        <v>4325</v>
      </c>
      <c r="F10" s="49">
        <v>4801</v>
      </c>
      <c r="G10" s="49">
        <v>2887</v>
      </c>
      <c r="H10" s="49">
        <f t="shared" ref="H10" si="3">+H4-H7-H8-H9</f>
        <v>6661</v>
      </c>
      <c r="I10" s="49">
        <f>+I4-I7-I8-I9</f>
        <v>6651</v>
      </c>
    </row>
    <row r="11" spans="1:9" x14ac:dyDescent="0.3">
      <c r="A11" s="2" t="s">
        <v>27</v>
      </c>
      <c r="B11" s="45">
        <v>932</v>
      </c>
      <c r="C11" s="45">
        <v>863</v>
      </c>
      <c r="D11" s="45">
        <v>646</v>
      </c>
      <c r="E11" s="45">
        <v>2392</v>
      </c>
      <c r="F11" s="45">
        <v>772</v>
      </c>
      <c r="G11" s="45">
        <v>348</v>
      </c>
      <c r="H11" s="45">
        <v>934</v>
      </c>
      <c r="I11" s="45">
        <v>605</v>
      </c>
    </row>
    <row r="12" spans="1:9" ht="15" thickBot="1" x14ac:dyDescent="0.35">
      <c r="A12" s="6" t="s">
        <v>30</v>
      </c>
      <c r="B12" s="50">
        <v>3273</v>
      </c>
      <c r="C12" s="50">
        <v>3760</v>
      </c>
      <c r="D12" s="50">
        <v>4240</v>
      </c>
      <c r="E12" s="50">
        <f t="shared" ref="E12:H12" si="4">+E10-E11</f>
        <v>1933</v>
      </c>
      <c r="F12" s="50">
        <f t="shared" si="4"/>
        <v>4029</v>
      </c>
      <c r="G12" s="50">
        <f t="shared" si="4"/>
        <v>2539</v>
      </c>
      <c r="H12" s="50">
        <f t="shared" si="4"/>
        <v>5727</v>
      </c>
      <c r="I12" s="50">
        <f>+I10-I11</f>
        <v>6046</v>
      </c>
    </row>
    <row r="13" spans="1:9" ht="15" thickTop="1" x14ac:dyDescent="0.3">
      <c r="A13" s="1" t="s">
        <v>8</v>
      </c>
      <c r="B13" s="51"/>
      <c r="C13" s="51"/>
      <c r="D13" s="51"/>
      <c r="E13" s="51"/>
      <c r="F13" s="51"/>
      <c r="G13" s="51"/>
      <c r="H13" s="51"/>
      <c r="I13" s="51"/>
    </row>
    <row r="14" spans="1:9" x14ac:dyDescent="0.3">
      <c r="A14" s="2" t="s">
        <v>6</v>
      </c>
      <c r="B14" s="51">
        <v>1.9</v>
      </c>
      <c r="C14" s="51">
        <v>2.21</v>
      </c>
      <c r="D14" s="51">
        <v>2.56</v>
      </c>
      <c r="E14" s="51">
        <v>1.19</v>
      </c>
      <c r="F14" s="51">
        <v>2.5499999999999998</v>
      </c>
      <c r="G14" s="51">
        <v>1.63</v>
      </c>
      <c r="H14" s="51">
        <v>3.64</v>
      </c>
      <c r="I14" s="51">
        <v>3.83</v>
      </c>
    </row>
    <row r="15" spans="1:9" x14ac:dyDescent="0.3">
      <c r="A15" s="2" t="s">
        <v>7</v>
      </c>
      <c r="B15" s="51">
        <v>1.85</v>
      </c>
      <c r="C15" s="51">
        <v>2.16</v>
      </c>
      <c r="D15" s="51">
        <v>2.5099999999999998</v>
      </c>
      <c r="E15" s="51">
        <v>1.17</v>
      </c>
      <c r="F15" s="51">
        <v>2.4900000000000002</v>
      </c>
      <c r="G15" s="51">
        <v>1.6</v>
      </c>
      <c r="H15" s="51">
        <v>3.56</v>
      </c>
      <c r="I15" s="51">
        <v>3.75</v>
      </c>
    </row>
    <row r="16" spans="1:9" x14ac:dyDescent="0.3">
      <c r="A16" s="1" t="s">
        <v>9</v>
      </c>
      <c r="B16" s="51"/>
      <c r="C16" s="51"/>
      <c r="D16" s="51"/>
      <c r="E16" s="52"/>
      <c r="F16" s="52"/>
      <c r="G16" s="52"/>
      <c r="H16" s="51"/>
      <c r="I16" s="51"/>
    </row>
    <row r="17" spans="1:9" x14ac:dyDescent="0.3">
      <c r="A17" s="2" t="s">
        <v>6</v>
      </c>
      <c r="B17" s="52">
        <v>1723.5</v>
      </c>
      <c r="C17" s="52">
        <v>1697.9</v>
      </c>
      <c r="D17" s="52">
        <v>1657.8</v>
      </c>
      <c r="E17" s="52">
        <v>1623.8</v>
      </c>
      <c r="F17" s="52">
        <v>1579.7</v>
      </c>
      <c r="G17" s="52">
        <v>1558.8</v>
      </c>
      <c r="H17" s="53">
        <v>1573</v>
      </c>
      <c r="I17" s="53">
        <v>1578.8</v>
      </c>
    </row>
    <row r="18" spans="1:9" x14ac:dyDescent="0.3">
      <c r="A18" s="2" t="s">
        <v>7</v>
      </c>
      <c r="B18" s="52">
        <v>1768.8</v>
      </c>
      <c r="C18" s="52">
        <v>1742.5</v>
      </c>
      <c r="D18" s="52">
        <v>1692</v>
      </c>
      <c r="E18" s="52">
        <v>1659.1</v>
      </c>
      <c r="F18" s="52">
        <v>1618.4</v>
      </c>
      <c r="G18" s="53">
        <v>1591.6</v>
      </c>
      <c r="H18" s="53">
        <v>1609.4</v>
      </c>
      <c r="I18" s="5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45">
        <v>3852</v>
      </c>
      <c r="C25" s="45">
        <v>3138</v>
      </c>
      <c r="D25" s="45">
        <v>3808</v>
      </c>
      <c r="E25" s="45">
        <v>4249</v>
      </c>
      <c r="F25" s="45">
        <v>4466</v>
      </c>
      <c r="G25" s="45">
        <v>8348</v>
      </c>
      <c r="H25" s="45">
        <v>9889</v>
      </c>
      <c r="I25" s="45">
        <v>8574</v>
      </c>
    </row>
    <row r="26" spans="1:9" x14ac:dyDescent="0.3">
      <c r="A26" s="10" t="s">
        <v>34</v>
      </c>
      <c r="B26" s="45">
        <v>2072</v>
      </c>
      <c r="C26" s="45">
        <v>2319</v>
      </c>
      <c r="D26" s="45">
        <v>2371</v>
      </c>
      <c r="E26" s="45">
        <v>996</v>
      </c>
      <c r="F26" s="45">
        <v>197</v>
      </c>
      <c r="G26" s="45">
        <v>439</v>
      </c>
      <c r="H26" s="45">
        <v>3587</v>
      </c>
      <c r="I26" s="45">
        <v>4423</v>
      </c>
    </row>
    <row r="27" spans="1:9" x14ac:dyDescent="0.3">
      <c r="A27" s="10" t="s">
        <v>35</v>
      </c>
      <c r="B27" s="45">
        <v>3358</v>
      </c>
      <c r="C27" s="45">
        <v>3241</v>
      </c>
      <c r="D27" s="45">
        <v>3677</v>
      </c>
      <c r="E27" s="45">
        <v>3498</v>
      </c>
      <c r="F27" s="45">
        <v>4272</v>
      </c>
      <c r="G27" s="45">
        <v>2749</v>
      </c>
      <c r="H27" s="45">
        <v>4463</v>
      </c>
      <c r="I27" s="45">
        <v>4667</v>
      </c>
    </row>
    <row r="28" spans="1:9" x14ac:dyDescent="0.3">
      <c r="A28" s="10" t="s">
        <v>36</v>
      </c>
      <c r="B28" s="45">
        <v>4337</v>
      </c>
      <c r="C28" s="45">
        <v>4838</v>
      </c>
      <c r="D28" s="45">
        <v>5055</v>
      </c>
      <c r="E28" s="45">
        <v>5261</v>
      </c>
      <c r="F28" s="45">
        <v>5622</v>
      </c>
      <c r="G28" s="45">
        <v>7367</v>
      </c>
      <c r="H28" s="45">
        <v>6854</v>
      </c>
      <c r="I28" s="45">
        <v>8420</v>
      </c>
    </row>
    <row r="29" spans="1:9" x14ac:dyDescent="0.3">
      <c r="A29" s="10" t="s">
        <v>146</v>
      </c>
      <c r="B29" s="45">
        <v>389</v>
      </c>
      <c r="C29" s="45">
        <v>0</v>
      </c>
      <c r="D29" s="45">
        <v>0</v>
      </c>
      <c r="E29" s="45">
        <v>0</v>
      </c>
      <c r="F29" s="45">
        <v>0</v>
      </c>
      <c r="G29" s="45">
        <v>0</v>
      </c>
      <c r="H29" s="45">
        <v>0</v>
      </c>
      <c r="I29" s="45">
        <v>0</v>
      </c>
    </row>
    <row r="30" spans="1:9" x14ac:dyDescent="0.3">
      <c r="A30" s="10" t="s">
        <v>37</v>
      </c>
      <c r="B30" s="45">
        <v>1968</v>
      </c>
      <c r="C30" s="45">
        <v>1489</v>
      </c>
      <c r="D30" s="45">
        <v>1150</v>
      </c>
      <c r="E30" s="45">
        <v>1130</v>
      </c>
      <c r="F30" s="46">
        <v>1968</v>
      </c>
      <c r="G30" s="46">
        <v>1653</v>
      </c>
      <c r="H30" s="45">
        <v>1498</v>
      </c>
      <c r="I30" s="45">
        <v>2129</v>
      </c>
    </row>
    <row r="31" spans="1:9" x14ac:dyDescent="0.3">
      <c r="A31" s="4" t="s">
        <v>10</v>
      </c>
      <c r="B31" s="49">
        <f>+SUM(B25:B30)</f>
        <v>15976</v>
      </c>
      <c r="C31" s="49">
        <f t="shared" ref="C31:I31" si="6">+SUM(C25:C30)</f>
        <v>15025</v>
      </c>
      <c r="D31" s="49">
        <f t="shared" si="6"/>
        <v>16061</v>
      </c>
      <c r="E31" s="49">
        <f>+SUM(E25:E30)</f>
        <v>15134</v>
      </c>
      <c r="F31" s="49">
        <f t="shared" ref="F31:G31" si="7">+SUM(F25:F30)</f>
        <v>16525</v>
      </c>
      <c r="G31" s="49">
        <f t="shared" si="7"/>
        <v>20556</v>
      </c>
      <c r="H31" s="49">
        <f t="shared" si="6"/>
        <v>26291</v>
      </c>
      <c r="I31" s="49">
        <f t="shared" si="6"/>
        <v>28213</v>
      </c>
    </row>
    <row r="32" spans="1:9" x14ac:dyDescent="0.3">
      <c r="A32" s="2" t="s">
        <v>38</v>
      </c>
      <c r="B32" s="45">
        <v>3011</v>
      </c>
      <c r="C32" s="45">
        <v>3520</v>
      </c>
      <c r="D32" s="45">
        <v>3989</v>
      </c>
      <c r="E32" s="45">
        <v>4454</v>
      </c>
      <c r="F32" s="45">
        <v>4744</v>
      </c>
      <c r="G32" s="45">
        <v>4866</v>
      </c>
      <c r="H32" s="45">
        <v>4904</v>
      </c>
      <c r="I32" s="45">
        <v>4791</v>
      </c>
    </row>
    <row r="33" spans="1:9" x14ac:dyDescent="0.3">
      <c r="A33" s="2" t="s">
        <v>39</v>
      </c>
      <c r="B33" s="45">
        <v>0</v>
      </c>
      <c r="C33" s="45">
        <v>281</v>
      </c>
      <c r="D33" s="45">
        <v>283</v>
      </c>
      <c r="E33" s="45">
        <v>0</v>
      </c>
      <c r="F33" s="45">
        <v>0</v>
      </c>
      <c r="G33" s="45">
        <v>3097</v>
      </c>
      <c r="H33" s="45">
        <v>3113</v>
      </c>
      <c r="I33" s="45">
        <v>2926</v>
      </c>
    </row>
    <row r="34" spans="1:9" x14ac:dyDescent="0.3">
      <c r="A34" s="2" t="s">
        <v>40</v>
      </c>
      <c r="B34" s="45">
        <v>281</v>
      </c>
      <c r="C34" s="45">
        <v>281</v>
      </c>
      <c r="D34" s="45">
        <v>283</v>
      </c>
      <c r="E34" s="45">
        <v>285</v>
      </c>
      <c r="F34" s="45">
        <v>283</v>
      </c>
      <c r="G34" s="45">
        <v>274</v>
      </c>
      <c r="H34" s="45">
        <v>269</v>
      </c>
      <c r="I34" s="45">
        <v>286</v>
      </c>
    </row>
    <row r="35" spans="1:9" x14ac:dyDescent="0.3">
      <c r="A35" s="2" t="s">
        <v>41</v>
      </c>
      <c r="B35" s="45">
        <v>131</v>
      </c>
      <c r="C35" s="45">
        <v>131</v>
      </c>
      <c r="D35" s="45">
        <v>139</v>
      </c>
      <c r="E35" s="45">
        <v>154</v>
      </c>
      <c r="F35" s="45">
        <v>154</v>
      </c>
      <c r="G35" s="45">
        <v>223</v>
      </c>
      <c r="H35" s="45">
        <v>242</v>
      </c>
      <c r="I35" s="45">
        <v>284</v>
      </c>
    </row>
    <row r="36" spans="1:9" x14ac:dyDescent="0.3">
      <c r="A36" s="2" t="s">
        <v>42</v>
      </c>
      <c r="B36" s="45">
        <v>2201</v>
      </c>
      <c r="C36" s="45">
        <v>2422</v>
      </c>
      <c r="D36" s="45">
        <v>2787</v>
      </c>
      <c r="E36" s="45">
        <v>2509</v>
      </c>
      <c r="F36" s="45">
        <v>2011</v>
      </c>
      <c r="G36" s="45">
        <v>2326</v>
      </c>
      <c r="H36" s="45">
        <v>2921</v>
      </c>
      <c r="I36" s="45">
        <v>3821</v>
      </c>
    </row>
    <row r="37" spans="1:9" ht="15" thickBot="1" x14ac:dyDescent="0.35">
      <c r="A37" s="6" t="s">
        <v>43</v>
      </c>
      <c r="B37" s="50">
        <f t="shared" ref="B37" si="8">+SUM(B31:B36)</f>
        <v>21600</v>
      </c>
      <c r="C37" s="50">
        <v>21379</v>
      </c>
      <c r="D37" s="50">
        <v>23259</v>
      </c>
      <c r="E37" s="50">
        <f>+SUM(E31:E36)</f>
        <v>22536</v>
      </c>
      <c r="F37" s="50">
        <f>+SUM(F31:F36)</f>
        <v>23717</v>
      </c>
      <c r="G37" s="50">
        <f t="shared" ref="G37:H37" si="9">+SUM(G31:G36)</f>
        <v>31342</v>
      </c>
      <c r="H37" s="50">
        <f t="shared" si="9"/>
        <v>37740</v>
      </c>
      <c r="I37" s="50">
        <f>+SUM(I31:I36)</f>
        <v>40321</v>
      </c>
    </row>
    <row r="38" spans="1:9" ht="15" thickTop="1" x14ac:dyDescent="0.3">
      <c r="A38" s="1" t="s">
        <v>44</v>
      </c>
      <c r="B38" s="45"/>
      <c r="C38" s="54"/>
      <c r="D38" s="54"/>
      <c r="E38" s="45"/>
      <c r="F38" s="45"/>
      <c r="G38" s="45"/>
      <c r="H38" s="45"/>
      <c r="I38" s="45"/>
    </row>
    <row r="39" spans="1:9" x14ac:dyDescent="0.3">
      <c r="A39" s="2" t="s">
        <v>45</v>
      </c>
      <c r="B39" s="45"/>
      <c r="C39" s="54"/>
      <c r="D39" s="54"/>
      <c r="E39" s="45"/>
      <c r="F39" s="45"/>
      <c r="G39" s="45"/>
      <c r="H39" s="45"/>
      <c r="I39" s="45"/>
    </row>
    <row r="40" spans="1:9" x14ac:dyDescent="0.3">
      <c r="A40" s="10" t="s">
        <v>46</v>
      </c>
      <c r="B40" s="45">
        <v>107</v>
      </c>
      <c r="C40" s="54">
        <v>44</v>
      </c>
      <c r="D40" s="54">
        <v>6</v>
      </c>
      <c r="E40" s="45">
        <v>6</v>
      </c>
      <c r="F40" s="45">
        <v>6</v>
      </c>
      <c r="G40" s="45">
        <v>3</v>
      </c>
      <c r="H40" s="45">
        <v>0</v>
      </c>
      <c r="I40" s="45">
        <v>500</v>
      </c>
    </row>
    <row r="41" spans="1:9" x14ac:dyDescent="0.3">
      <c r="A41" s="10" t="s">
        <v>47</v>
      </c>
      <c r="B41" s="45">
        <v>74</v>
      </c>
      <c r="C41" s="45">
        <v>1</v>
      </c>
      <c r="D41" s="45">
        <v>325</v>
      </c>
      <c r="E41" s="45">
        <v>336</v>
      </c>
      <c r="F41" s="45">
        <v>9</v>
      </c>
      <c r="G41" s="45">
        <v>248</v>
      </c>
      <c r="H41" s="45">
        <v>2</v>
      </c>
      <c r="I41" s="45">
        <v>10</v>
      </c>
    </row>
    <row r="42" spans="1:9" x14ac:dyDescent="0.3">
      <c r="A42" s="10" t="s">
        <v>11</v>
      </c>
      <c r="B42" s="45">
        <v>2131</v>
      </c>
      <c r="C42" s="45">
        <v>2191</v>
      </c>
      <c r="D42" s="45">
        <v>2048</v>
      </c>
      <c r="E42" s="45">
        <v>2279</v>
      </c>
      <c r="F42" s="45">
        <v>2612</v>
      </c>
      <c r="G42" s="45">
        <v>2248</v>
      </c>
      <c r="H42" s="45">
        <v>2836</v>
      </c>
      <c r="I42" s="45">
        <v>3358</v>
      </c>
    </row>
    <row r="43" spans="1:9" x14ac:dyDescent="0.3">
      <c r="A43" s="10" t="s">
        <v>48</v>
      </c>
      <c r="B43" s="45">
        <v>0</v>
      </c>
      <c r="C43" s="45">
        <v>0</v>
      </c>
      <c r="D43" s="45">
        <v>0</v>
      </c>
      <c r="E43" s="45">
        <v>0</v>
      </c>
      <c r="F43" s="45">
        <v>0</v>
      </c>
      <c r="G43" s="45">
        <v>445</v>
      </c>
      <c r="H43" s="45">
        <v>467</v>
      </c>
      <c r="I43" s="45">
        <v>420</v>
      </c>
    </row>
    <row r="44" spans="1:9" x14ac:dyDescent="0.3">
      <c r="A44" s="10" t="s">
        <v>12</v>
      </c>
      <c r="B44" s="45">
        <v>3951</v>
      </c>
      <c r="C44" s="45">
        <v>3037</v>
      </c>
      <c r="D44" s="45">
        <v>3011</v>
      </c>
      <c r="E44" s="45">
        <v>3269</v>
      </c>
      <c r="F44" s="45">
        <v>5010</v>
      </c>
      <c r="G44" s="45">
        <v>5184</v>
      </c>
      <c r="H44" s="45">
        <v>6063</v>
      </c>
      <c r="I44" s="45">
        <v>6220</v>
      </c>
    </row>
    <row r="45" spans="1:9" x14ac:dyDescent="0.3">
      <c r="A45" s="10" t="s">
        <v>49</v>
      </c>
      <c r="B45" s="45">
        <v>71</v>
      </c>
      <c r="C45" s="46">
        <v>85</v>
      </c>
      <c r="D45" s="46">
        <v>84</v>
      </c>
      <c r="E45" s="45">
        <v>150</v>
      </c>
      <c r="F45" s="45">
        <v>229</v>
      </c>
      <c r="G45" s="45">
        <v>156</v>
      </c>
      <c r="H45" s="45">
        <v>306</v>
      </c>
      <c r="I45" s="45">
        <v>222</v>
      </c>
    </row>
    <row r="46" spans="1:9" x14ac:dyDescent="0.3">
      <c r="A46" s="4" t="s">
        <v>13</v>
      </c>
      <c r="B46" s="49">
        <f>+SUM(B40:B45)</f>
        <v>6334</v>
      </c>
      <c r="C46" s="47">
        <v>5358</v>
      </c>
      <c r="D46" s="47">
        <v>5474</v>
      </c>
      <c r="E46" s="49">
        <f t="shared" ref="E46:H46" si="10">+SUM(E40:E45)</f>
        <v>6040</v>
      </c>
      <c r="F46" s="49">
        <f t="shared" si="10"/>
        <v>7866</v>
      </c>
      <c r="G46" s="49">
        <f t="shared" si="10"/>
        <v>8284</v>
      </c>
      <c r="H46" s="49">
        <f t="shared" si="10"/>
        <v>9674</v>
      </c>
      <c r="I46" s="49">
        <f>+SUM(I40:I45)</f>
        <v>10730</v>
      </c>
    </row>
    <row r="47" spans="1:9" x14ac:dyDescent="0.3">
      <c r="A47" s="2" t="s">
        <v>50</v>
      </c>
      <c r="B47" s="45">
        <v>1079</v>
      </c>
      <c r="C47" s="45">
        <v>1993</v>
      </c>
      <c r="D47" s="45">
        <v>3471</v>
      </c>
      <c r="E47" s="45">
        <v>3468</v>
      </c>
      <c r="F47" s="45">
        <v>3464</v>
      </c>
      <c r="G47" s="45">
        <v>9406</v>
      </c>
      <c r="H47" s="45">
        <v>9413</v>
      </c>
      <c r="I47" s="45">
        <v>8920</v>
      </c>
    </row>
    <row r="48" spans="1:9" x14ac:dyDescent="0.3">
      <c r="A48" s="2" t="s">
        <v>51</v>
      </c>
      <c r="B48" s="45">
        <v>0</v>
      </c>
      <c r="C48" s="45">
        <v>0</v>
      </c>
      <c r="D48" s="45">
        <v>0</v>
      </c>
      <c r="E48" s="45"/>
      <c r="F48" s="45">
        <v>0</v>
      </c>
      <c r="G48" s="45">
        <v>2913</v>
      </c>
      <c r="H48" s="45">
        <v>2931</v>
      </c>
      <c r="I48" s="45">
        <v>2777</v>
      </c>
    </row>
    <row r="49" spans="1:9" x14ac:dyDescent="0.3">
      <c r="A49" s="2" t="s">
        <v>52</v>
      </c>
      <c r="B49" s="45">
        <v>1480</v>
      </c>
      <c r="C49" s="45">
        <v>1770</v>
      </c>
      <c r="D49" s="45">
        <v>1907</v>
      </c>
      <c r="E49" s="45">
        <v>3216</v>
      </c>
      <c r="F49" s="45">
        <v>3347</v>
      </c>
      <c r="G49" s="45">
        <v>2684</v>
      </c>
      <c r="H49" s="45">
        <v>2955</v>
      </c>
      <c r="I49" s="45">
        <v>2613</v>
      </c>
    </row>
    <row r="50" spans="1:9" x14ac:dyDescent="0.3">
      <c r="A50" s="2" t="s">
        <v>53</v>
      </c>
      <c r="B50" s="45"/>
      <c r="C50" s="51"/>
      <c r="D50" s="55"/>
      <c r="E50" s="45"/>
      <c r="F50" s="45"/>
      <c r="G50" s="45"/>
      <c r="H50" s="45"/>
      <c r="I50" s="45"/>
    </row>
    <row r="51" spans="1:9" x14ac:dyDescent="0.3">
      <c r="A51" s="10" t="s">
        <v>54</v>
      </c>
      <c r="B51" s="45"/>
      <c r="C51" s="56"/>
      <c r="D51" s="45"/>
      <c r="E51" s="45"/>
      <c r="F51" s="45"/>
      <c r="G51" s="45"/>
      <c r="H51" s="45"/>
      <c r="I51" s="45"/>
    </row>
    <row r="52" spans="1:9" x14ac:dyDescent="0.3">
      <c r="A52" s="2" t="s">
        <v>55</v>
      </c>
      <c r="B52" s="45"/>
      <c r="C52" s="45"/>
      <c r="D52" s="45"/>
      <c r="E52" s="45"/>
      <c r="F52" s="45"/>
      <c r="G52" s="45"/>
      <c r="H52" s="45"/>
      <c r="I52" s="45"/>
    </row>
    <row r="53" spans="1:9" x14ac:dyDescent="0.3">
      <c r="A53" s="10" t="s">
        <v>56</v>
      </c>
      <c r="B53" s="45"/>
      <c r="C53" s="45"/>
      <c r="D53" s="45"/>
      <c r="E53" s="45"/>
      <c r="F53" s="45"/>
      <c r="G53" s="45"/>
      <c r="H53" s="45"/>
      <c r="I53" s="45"/>
    </row>
    <row r="54" spans="1:9" x14ac:dyDescent="0.3">
      <c r="A54" s="16" t="s">
        <v>57</v>
      </c>
      <c r="B54" s="45"/>
      <c r="C54" s="45"/>
      <c r="D54" s="45"/>
      <c r="E54" s="45"/>
      <c r="F54" s="45"/>
      <c r="G54" s="45"/>
      <c r="H54" s="45"/>
      <c r="I54" s="45"/>
    </row>
    <row r="55" spans="1:9" x14ac:dyDescent="0.3">
      <c r="A55" s="16" t="s">
        <v>58</v>
      </c>
      <c r="B55" s="45">
        <v>3</v>
      </c>
      <c r="C55" s="55">
        <v>3</v>
      </c>
      <c r="D55" s="45">
        <v>3</v>
      </c>
      <c r="E55" s="45">
        <v>3</v>
      </c>
      <c r="F55" s="45">
        <v>3</v>
      </c>
      <c r="G55" s="45">
        <v>3</v>
      </c>
      <c r="H55" s="45">
        <v>3</v>
      </c>
      <c r="I55" s="45">
        <v>3</v>
      </c>
    </row>
    <row r="56" spans="1:9" x14ac:dyDescent="0.3">
      <c r="A56" s="16" t="s">
        <v>59</v>
      </c>
      <c r="B56" s="45">
        <v>6773</v>
      </c>
      <c r="C56" s="54">
        <v>7786</v>
      </c>
      <c r="D56" s="45">
        <v>8638</v>
      </c>
      <c r="E56" s="45">
        <v>6384</v>
      </c>
      <c r="F56" s="45">
        <v>7163</v>
      </c>
      <c r="G56" s="45">
        <v>8299</v>
      </c>
      <c r="H56" s="45">
        <v>9965</v>
      </c>
      <c r="I56" s="45">
        <v>11484</v>
      </c>
    </row>
    <row r="57" spans="1:9" x14ac:dyDescent="0.3">
      <c r="A57" s="16" t="s">
        <v>60</v>
      </c>
      <c r="B57" s="45">
        <v>1246</v>
      </c>
      <c r="C57" s="45">
        <v>318</v>
      </c>
      <c r="D57" s="45">
        <v>-213</v>
      </c>
      <c r="E57" s="45">
        <v>-92</v>
      </c>
      <c r="F57" s="45">
        <v>231</v>
      </c>
      <c r="G57" s="45">
        <v>-56</v>
      </c>
      <c r="H57" s="45">
        <v>-380</v>
      </c>
      <c r="I57" s="45">
        <v>318</v>
      </c>
    </row>
    <row r="58" spans="1:9" x14ac:dyDescent="0.3">
      <c r="A58" s="16" t="s">
        <v>61</v>
      </c>
      <c r="B58" s="45">
        <v>4685</v>
      </c>
      <c r="C58" s="45">
        <v>4151</v>
      </c>
      <c r="D58" s="45">
        <v>3979</v>
      </c>
      <c r="E58" s="45">
        <v>3517</v>
      </c>
      <c r="F58" s="45">
        <v>1643</v>
      </c>
      <c r="G58" s="45">
        <v>-191</v>
      </c>
      <c r="H58" s="45">
        <v>3179</v>
      </c>
      <c r="I58" s="45">
        <v>3476</v>
      </c>
    </row>
    <row r="59" spans="1:9" x14ac:dyDescent="0.3">
      <c r="A59" s="4" t="s">
        <v>62</v>
      </c>
      <c r="B59" s="49">
        <f t="shared" ref="B59:C59" si="11">+SUM(B54:B58)</f>
        <v>12707</v>
      </c>
      <c r="C59" s="49">
        <f t="shared" si="11"/>
        <v>12258</v>
      </c>
      <c r="D59" s="49">
        <f>+SUM(D54:D58)</f>
        <v>12407</v>
      </c>
      <c r="E59" s="49">
        <f>+SUM(E54:E58)</f>
        <v>9812</v>
      </c>
      <c r="F59" s="49">
        <f t="shared" ref="F59:H59" si="12">+SUM(F54:F58)</f>
        <v>9040</v>
      </c>
      <c r="G59" s="49">
        <f t="shared" si="12"/>
        <v>8055</v>
      </c>
      <c r="H59" s="49">
        <f t="shared" si="12"/>
        <v>12767</v>
      </c>
      <c r="I59" s="49">
        <f>+SUM(I54:I58)</f>
        <v>15281</v>
      </c>
    </row>
    <row r="60" spans="1:9" ht="15" thickBot="1" x14ac:dyDescent="0.35">
      <c r="A60" s="6" t="s">
        <v>63</v>
      </c>
      <c r="B60" s="50">
        <f t="shared" ref="B60:C60" si="13">+SUM(B46:B51)+B59</f>
        <v>21600</v>
      </c>
      <c r="C60" s="50">
        <f t="shared" si="13"/>
        <v>21379</v>
      </c>
      <c r="D60" s="50">
        <f>+SUM(D46:D51)+D59</f>
        <v>23259</v>
      </c>
      <c r="E60" s="50">
        <f>+SUM(E46:E51)+E59</f>
        <v>22536</v>
      </c>
      <c r="F60" s="50">
        <f>+SUM(F46:F51)+F59</f>
        <v>23717</v>
      </c>
      <c r="G60" s="50">
        <f t="shared" ref="G60:I60" si="14">+SUM(G46:G51)+G59</f>
        <v>31342</v>
      </c>
      <c r="H60" s="50">
        <f t="shared" si="14"/>
        <v>37740</v>
      </c>
      <c r="I60" s="50">
        <f t="shared" si="14"/>
        <v>40321</v>
      </c>
    </row>
    <row r="61" spans="1:9" s="11" customFormat="1" ht="15" thickTop="1" x14ac:dyDescent="0.3">
      <c r="A61" s="11" t="s">
        <v>3</v>
      </c>
      <c r="B61" s="12">
        <f t="shared" ref="B61:H61" si="15">+B60-B37</f>
        <v>0</v>
      </c>
      <c r="C61" s="12">
        <f t="shared" si="15"/>
        <v>0</v>
      </c>
      <c r="D61" s="12">
        <f t="shared" si="15"/>
        <v>0</v>
      </c>
      <c r="E61" s="12">
        <f t="shared" si="15"/>
        <v>0</v>
      </c>
      <c r="F61" s="12">
        <f t="shared" si="15"/>
        <v>0</v>
      </c>
      <c r="G61" s="12">
        <f t="shared" si="15"/>
        <v>0</v>
      </c>
      <c r="H61" s="12">
        <f t="shared" si="15"/>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47">
        <f>+B12</f>
        <v>3273</v>
      </c>
      <c r="C65" s="47">
        <f t="shared" ref="C65:I65" si="16">+C12</f>
        <v>3760</v>
      </c>
      <c r="D65" s="47">
        <f t="shared" si="16"/>
        <v>4240</v>
      </c>
      <c r="E65" s="47">
        <f t="shared" si="16"/>
        <v>1933</v>
      </c>
      <c r="F65" s="47">
        <f t="shared" si="16"/>
        <v>4029</v>
      </c>
      <c r="G65" s="47">
        <f t="shared" si="16"/>
        <v>2539</v>
      </c>
      <c r="H65" s="47">
        <f t="shared" si="16"/>
        <v>5727</v>
      </c>
      <c r="I65" s="47">
        <f t="shared" si="16"/>
        <v>6046</v>
      </c>
    </row>
    <row r="66" spans="1:9" s="1" customFormat="1" x14ac:dyDescent="0.3">
      <c r="A66" s="2" t="s">
        <v>66</v>
      </c>
      <c r="B66" s="45"/>
      <c r="C66" s="45"/>
      <c r="D66" s="45"/>
      <c r="E66" s="45"/>
      <c r="F66" s="45"/>
      <c r="G66" s="45"/>
      <c r="H66" s="45"/>
      <c r="I66" s="45"/>
    </row>
    <row r="67" spans="1:9" x14ac:dyDescent="0.3">
      <c r="A67" s="10" t="s">
        <v>67</v>
      </c>
      <c r="B67" s="45">
        <v>606</v>
      </c>
      <c r="C67" s="45">
        <v>649</v>
      </c>
      <c r="D67" s="45">
        <v>706</v>
      </c>
      <c r="E67" s="45">
        <v>747</v>
      </c>
      <c r="F67" s="45">
        <v>705</v>
      </c>
      <c r="G67" s="45">
        <v>721</v>
      </c>
      <c r="H67" s="45">
        <v>744</v>
      </c>
      <c r="I67" s="45">
        <v>717</v>
      </c>
    </row>
    <row r="68" spans="1:9" x14ac:dyDescent="0.3">
      <c r="A68" s="10" t="s">
        <v>68</v>
      </c>
      <c r="B68" s="45" t="s">
        <v>155</v>
      </c>
      <c r="C68" s="45">
        <v>-80</v>
      </c>
      <c r="D68" s="45" t="s">
        <v>156</v>
      </c>
      <c r="E68" s="45">
        <v>647</v>
      </c>
      <c r="F68" s="45">
        <v>34</v>
      </c>
      <c r="G68" s="45">
        <v>-380</v>
      </c>
      <c r="H68" s="45">
        <v>-385</v>
      </c>
      <c r="I68" s="45">
        <v>-650</v>
      </c>
    </row>
    <row r="69" spans="1:9" x14ac:dyDescent="0.3">
      <c r="A69" s="10" t="s">
        <v>69</v>
      </c>
      <c r="B69" s="45">
        <v>191</v>
      </c>
      <c r="C69" s="45">
        <v>236</v>
      </c>
      <c r="D69" s="45">
        <v>215</v>
      </c>
      <c r="E69" s="45">
        <v>218</v>
      </c>
      <c r="F69" s="45">
        <v>325</v>
      </c>
      <c r="G69" s="45">
        <v>429</v>
      </c>
      <c r="H69" s="45">
        <v>611</v>
      </c>
      <c r="I69" s="45">
        <v>638</v>
      </c>
    </row>
    <row r="70" spans="1:9" x14ac:dyDescent="0.3">
      <c r="A70" s="10" t="s">
        <v>70</v>
      </c>
      <c r="B70" s="45">
        <v>43</v>
      </c>
      <c r="C70" s="45">
        <v>13</v>
      </c>
      <c r="D70" s="45">
        <v>10</v>
      </c>
      <c r="E70" s="45">
        <v>27</v>
      </c>
      <c r="F70" s="45">
        <v>15</v>
      </c>
      <c r="G70" s="45">
        <v>398</v>
      </c>
      <c r="H70" s="45">
        <v>53</v>
      </c>
      <c r="I70" s="45">
        <v>123</v>
      </c>
    </row>
    <row r="71" spans="1:9" x14ac:dyDescent="0.3">
      <c r="A71" s="10" t="s">
        <v>71</v>
      </c>
      <c r="B71" s="45">
        <v>424</v>
      </c>
      <c r="C71" s="45">
        <v>98</v>
      </c>
      <c r="D71" s="45" t="s">
        <v>157</v>
      </c>
      <c r="E71" s="45">
        <v>-99</v>
      </c>
      <c r="F71" s="45">
        <v>233</v>
      </c>
      <c r="G71" s="45">
        <v>23</v>
      </c>
      <c r="H71" s="45">
        <v>-138</v>
      </c>
      <c r="I71" s="45">
        <v>-26</v>
      </c>
    </row>
    <row r="72" spans="1:9" x14ac:dyDescent="0.3">
      <c r="A72" s="2" t="s">
        <v>72</v>
      </c>
      <c r="B72" s="45"/>
      <c r="C72" s="45"/>
      <c r="D72" s="45"/>
      <c r="E72" s="45"/>
      <c r="F72" s="45"/>
      <c r="G72" s="45"/>
      <c r="H72" s="45"/>
      <c r="I72" s="45"/>
    </row>
    <row r="73" spans="1:9" x14ac:dyDescent="0.3">
      <c r="A73" s="10" t="s">
        <v>73</v>
      </c>
      <c r="B73" s="45" t="s">
        <v>158</v>
      </c>
      <c r="C73" s="45">
        <v>60</v>
      </c>
      <c r="D73" s="45" t="s">
        <v>159</v>
      </c>
      <c r="E73" s="45">
        <v>187</v>
      </c>
      <c r="F73" s="45">
        <v>-270</v>
      </c>
      <c r="G73" s="45">
        <v>1239</v>
      </c>
      <c r="H73" s="45">
        <v>-1606</v>
      </c>
      <c r="I73" s="45">
        <v>-504</v>
      </c>
    </row>
    <row r="74" spans="1:9" x14ac:dyDescent="0.3">
      <c r="A74" s="10" t="s">
        <v>74</v>
      </c>
      <c r="B74" s="45" t="s">
        <v>160</v>
      </c>
      <c r="C74" s="45" t="s">
        <v>161</v>
      </c>
      <c r="D74" s="45" t="s">
        <v>162</v>
      </c>
      <c r="E74" s="45">
        <v>-255</v>
      </c>
      <c r="F74" s="45">
        <v>-490</v>
      </c>
      <c r="G74" s="45">
        <v>-1854</v>
      </c>
      <c r="H74" s="45">
        <v>507</v>
      </c>
      <c r="I74" s="45">
        <v>-1676</v>
      </c>
    </row>
    <row r="75" spans="1:9" ht="28.8" x14ac:dyDescent="0.3">
      <c r="A75" s="57" t="s">
        <v>99</v>
      </c>
      <c r="B75" s="45" t="s">
        <v>163</v>
      </c>
      <c r="C75" s="45" t="s">
        <v>164</v>
      </c>
      <c r="D75" s="45" t="s">
        <v>165</v>
      </c>
      <c r="E75" s="45">
        <v>35</v>
      </c>
      <c r="F75" s="45">
        <v>-203</v>
      </c>
      <c r="G75" s="45">
        <v>-654</v>
      </c>
      <c r="H75" s="45">
        <v>-182</v>
      </c>
      <c r="I75" s="45">
        <v>-845</v>
      </c>
    </row>
    <row r="76" spans="1:9" ht="28.8" x14ac:dyDescent="0.3">
      <c r="A76" s="57" t="s">
        <v>98</v>
      </c>
      <c r="B76" s="45">
        <v>1237</v>
      </c>
      <c r="C76" s="45" t="s">
        <v>166</v>
      </c>
      <c r="D76" s="45" t="s">
        <v>167</v>
      </c>
      <c r="E76" s="45">
        <v>1515</v>
      </c>
      <c r="F76" s="45">
        <v>1525</v>
      </c>
      <c r="G76" s="45">
        <v>24</v>
      </c>
      <c r="H76" s="45">
        <v>1326</v>
      </c>
      <c r="I76" s="45">
        <v>1365</v>
      </c>
    </row>
    <row r="77" spans="1:9" x14ac:dyDescent="0.3">
      <c r="A77" s="22" t="s">
        <v>75</v>
      </c>
      <c r="B77" s="58">
        <f t="shared" ref="B77:H77" si="17">+SUM(B65:B76)</f>
        <v>5774</v>
      </c>
      <c r="C77" s="58">
        <f t="shared" si="17"/>
        <v>4736</v>
      </c>
      <c r="D77" s="58">
        <f t="shared" si="17"/>
        <v>5171</v>
      </c>
      <c r="E77" s="58">
        <f t="shared" si="17"/>
        <v>4955</v>
      </c>
      <c r="F77" s="58">
        <f t="shared" si="17"/>
        <v>5903</v>
      </c>
      <c r="G77" s="58">
        <f t="shared" si="17"/>
        <v>2485</v>
      </c>
      <c r="H77" s="58">
        <f t="shared" si="17"/>
        <v>6657</v>
      </c>
      <c r="I77" s="58">
        <f>+SUM(I65:I76)</f>
        <v>5188</v>
      </c>
    </row>
    <row r="78" spans="1:9" x14ac:dyDescent="0.3">
      <c r="A78" s="1" t="s">
        <v>76</v>
      </c>
      <c r="B78" s="45"/>
      <c r="C78" s="45"/>
      <c r="D78" s="45"/>
      <c r="E78" s="45"/>
      <c r="F78" s="45"/>
      <c r="G78" s="45"/>
      <c r="H78" s="45"/>
      <c r="I78" s="45"/>
    </row>
    <row r="79" spans="1:9" x14ac:dyDescent="0.3">
      <c r="A79" s="2" t="s">
        <v>77</v>
      </c>
      <c r="B79" s="45">
        <v>-4936</v>
      </c>
      <c r="C79" s="45">
        <v>-5367</v>
      </c>
      <c r="D79" s="45">
        <v>-5928</v>
      </c>
      <c r="E79" s="45">
        <v>-4783</v>
      </c>
      <c r="F79" s="45">
        <v>-2937</v>
      </c>
      <c r="G79" s="45">
        <v>-2426</v>
      </c>
      <c r="H79" s="45">
        <v>-9961</v>
      </c>
      <c r="I79" s="45">
        <v>-12913</v>
      </c>
    </row>
    <row r="80" spans="1:9" x14ac:dyDescent="0.3">
      <c r="A80" s="2" t="s">
        <v>78</v>
      </c>
      <c r="B80" s="45">
        <v>3655</v>
      </c>
      <c r="C80" s="45">
        <v>2924</v>
      </c>
      <c r="D80" s="45">
        <v>3623</v>
      </c>
      <c r="E80" s="45">
        <v>3613</v>
      </c>
      <c r="F80" s="45">
        <v>1715</v>
      </c>
      <c r="G80" s="45">
        <v>74</v>
      </c>
      <c r="H80" s="45">
        <v>4236</v>
      </c>
      <c r="I80" s="45">
        <v>8199</v>
      </c>
    </row>
    <row r="81" spans="1:9" x14ac:dyDescent="0.3">
      <c r="A81" s="2" t="s">
        <v>147</v>
      </c>
      <c r="B81" s="45">
        <v>2216</v>
      </c>
      <c r="C81" s="45">
        <v>2386</v>
      </c>
      <c r="D81" s="45">
        <v>2423</v>
      </c>
      <c r="E81" s="45">
        <v>2496</v>
      </c>
      <c r="F81" s="45">
        <v>2072</v>
      </c>
      <c r="G81" s="45">
        <v>2379</v>
      </c>
      <c r="H81" s="45">
        <v>2449</v>
      </c>
      <c r="I81" s="45">
        <v>3967</v>
      </c>
    </row>
    <row r="82" spans="1:9" x14ac:dyDescent="0.3">
      <c r="A82" s="2" t="s">
        <v>79</v>
      </c>
      <c r="B82" s="45">
        <v>-150</v>
      </c>
      <c r="C82" s="45">
        <v>150</v>
      </c>
      <c r="D82" s="45">
        <v>0</v>
      </c>
      <c r="E82" s="45">
        <v>0</v>
      </c>
      <c r="F82" s="45">
        <v>0</v>
      </c>
      <c r="G82" s="45">
        <v>0</v>
      </c>
      <c r="H82" s="45"/>
      <c r="I82" s="45"/>
    </row>
    <row r="83" spans="1:9" x14ac:dyDescent="0.3">
      <c r="A83" s="2" t="s">
        <v>14</v>
      </c>
      <c r="B83" s="45">
        <v>-963</v>
      </c>
      <c r="C83" s="45">
        <v>-1143</v>
      </c>
      <c r="D83" s="45">
        <v>-1105</v>
      </c>
      <c r="E83" s="45">
        <v>-1028</v>
      </c>
      <c r="F83" s="45">
        <v>-1119</v>
      </c>
      <c r="G83" s="45">
        <v>-1086</v>
      </c>
      <c r="H83" s="45">
        <v>-695</v>
      </c>
      <c r="I83" s="45">
        <v>-758</v>
      </c>
    </row>
    <row r="84" spans="1:9" x14ac:dyDescent="0.3">
      <c r="A84" s="2" t="s">
        <v>148</v>
      </c>
      <c r="B84" s="45">
        <v>3</v>
      </c>
      <c r="C84" s="45">
        <v>10</v>
      </c>
      <c r="D84" s="45">
        <v>13</v>
      </c>
      <c r="E84" s="45">
        <v>0</v>
      </c>
      <c r="F84" s="45">
        <v>0</v>
      </c>
      <c r="G84" s="45">
        <v>0</v>
      </c>
      <c r="H84" s="45"/>
      <c r="I84" s="45"/>
    </row>
    <row r="85" spans="1:9" x14ac:dyDescent="0.3">
      <c r="A85" s="2" t="s">
        <v>80</v>
      </c>
      <c r="B85" s="45">
        <v>0</v>
      </c>
      <c r="C85" s="45">
        <v>6</v>
      </c>
      <c r="D85" s="45">
        <v>-34</v>
      </c>
      <c r="E85" s="45">
        <v>-22</v>
      </c>
      <c r="F85" s="45">
        <v>5</v>
      </c>
      <c r="G85" s="45">
        <v>31</v>
      </c>
      <c r="H85" s="45">
        <v>171</v>
      </c>
      <c r="I85" s="45">
        <v>-19</v>
      </c>
    </row>
    <row r="86" spans="1:9" x14ac:dyDescent="0.3">
      <c r="A86" s="23" t="s">
        <v>81</v>
      </c>
      <c r="B86" s="58">
        <f t="shared" ref="B86:C86" si="18">+SUM(B79:B85)</f>
        <v>-175</v>
      </c>
      <c r="C86" s="58">
        <f t="shared" si="18"/>
        <v>-1034</v>
      </c>
      <c r="D86" s="58">
        <f>+SUM(D79:D85)</f>
        <v>-1008</v>
      </c>
      <c r="E86" s="58">
        <f t="shared" ref="E86:G86" si="19">+SUM(E79:E85)</f>
        <v>276</v>
      </c>
      <c r="F86" s="58">
        <f t="shared" si="19"/>
        <v>-264</v>
      </c>
      <c r="G86" s="58">
        <f t="shared" si="19"/>
        <v>-1028</v>
      </c>
      <c r="H86" s="58">
        <f>+SUM(H79:H85)</f>
        <v>-3800</v>
      </c>
      <c r="I86" s="58">
        <f>+SUM(I79:I85)</f>
        <v>-1524</v>
      </c>
    </row>
    <row r="87" spans="1:9" x14ac:dyDescent="0.3">
      <c r="A87" s="1" t="s">
        <v>82</v>
      </c>
      <c r="B87" s="3"/>
      <c r="C87" s="3"/>
      <c r="D87" s="3"/>
      <c r="E87" s="3"/>
      <c r="F87" s="3"/>
      <c r="G87" s="3"/>
      <c r="H87" s="3"/>
      <c r="I87" s="3"/>
    </row>
    <row r="88" spans="1:9" x14ac:dyDescent="0.3">
      <c r="A88" s="2" t="s">
        <v>83</v>
      </c>
      <c r="B88" s="45">
        <v>0</v>
      </c>
      <c r="C88" s="45">
        <v>981</v>
      </c>
      <c r="D88" s="45">
        <v>1482</v>
      </c>
      <c r="E88" s="45">
        <v>0</v>
      </c>
      <c r="F88" s="45">
        <v>0</v>
      </c>
      <c r="G88" s="45">
        <v>6134</v>
      </c>
      <c r="H88" s="45">
        <v>0</v>
      </c>
      <c r="I88" s="45">
        <v>0</v>
      </c>
    </row>
    <row r="89" spans="1:9" x14ac:dyDescent="0.3">
      <c r="A89" s="2" t="s">
        <v>149</v>
      </c>
      <c r="B89" s="45">
        <v>-7</v>
      </c>
      <c r="C89" s="45">
        <v>-106</v>
      </c>
      <c r="D89" s="45">
        <v>-44</v>
      </c>
      <c r="E89" s="45">
        <v>0</v>
      </c>
      <c r="F89" s="45">
        <v>0</v>
      </c>
      <c r="G89" s="45">
        <v>0</v>
      </c>
      <c r="H89" s="45">
        <v>0</v>
      </c>
      <c r="I89" s="45">
        <v>0</v>
      </c>
    </row>
    <row r="90" spans="1:9" x14ac:dyDescent="0.3">
      <c r="A90" s="2" t="s">
        <v>84</v>
      </c>
      <c r="B90" s="45">
        <v>-63</v>
      </c>
      <c r="C90" s="45">
        <v>-67</v>
      </c>
      <c r="D90" s="45">
        <v>327</v>
      </c>
      <c r="E90" s="45">
        <v>13</v>
      </c>
      <c r="F90" s="45">
        <v>-325</v>
      </c>
      <c r="G90" s="45">
        <v>49</v>
      </c>
      <c r="H90" s="45">
        <v>-52</v>
      </c>
      <c r="I90" s="45">
        <v>15</v>
      </c>
    </row>
    <row r="91" spans="1:9" x14ac:dyDescent="0.3">
      <c r="A91" s="2" t="s">
        <v>85</v>
      </c>
      <c r="B91" s="45">
        <v>-19</v>
      </c>
      <c r="C91" s="45">
        <v>-7</v>
      </c>
      <c r="D91" s="45">
        <v>-17</v>
      </c>
      <c r="E91" s="45">
        <v>0</v>
      </c>
      <c r="F91" s="45">
        <v>0</v>
      </c>
      <c r="G91" s="45">
        <v>0</v>
      </c>
      <c r="H91" s="45">
        <v>-197</v>
      </c>
      <c r="I91" s="45" t="s">
        <v>168</v>
      </c>
    </row>
    <row r="92" spans="1:9" x14ac:dyDescent="0.3">
      <c r="A92" s="2" t="s">
        <v>86</v>
      </c>
      <c r="B92" s="45">
        <v>514</v>
      </c>
      <c r="C92" s="45">
        <v>507</v>
      </c>
      <c r="D92" s="45">
        <v>489</v>
      </c>
      <c r="E92" s="45">
        <v>733</v>
      </c>
      <c r="F92" s="45">
        <v>700</v>
      </c>
      <c r="G92" s="45">
        <v>885</v>
      </c>
      <c r="H92" s="45">
        <v>1172</v>
      </c>
      <c r="I92" s="45">
        <v>1151</v>
      </c>
    </row>
    <row r="93" spans="1:9" x14ac:dyDescent="0.3">
      <c r="A93" s="2" t="s">
        <v>150</v>
      </c>
      <c r="B93" s="45">
        <v>218</v>
      </c>
      <c r="C93" s="45">
        <v>281</v>
      </c>
      <c r="D93" s="45">
        <v>177</v>
      </c>
      <c r="E93" s="45">
        <v>0</v>
      </c>
      <c r="F93" s="45">
        <v>0</v>
      </c>
      <c r="G93" s="45">
        <v>0</v>
      </c>
      <c r="H93" s="45">
        <v>0</v>
      </c>
      <c r="I93" s="45">
        <v>0</v>
      </c>
    </row>
    <row r="94" spans="1:9" x14ac:dyDescent="0.3">
      <c r="A94" s="2" t="s">
        <v>16</v>
      </c>
      <c r="B94" s="45">
        <v>-2534</v>
      </c>
      <c r="C94" s="45">
        <v>-3238</v>
      </c>
      <c r="D94" s="45">
        <v>-3223</v>
      </c>
      <c r="E94" s="45">
        <v>-4254</v>
      </c>
      <c r="F94" s="45">
        <v>-4286</v>
      </c>
      <c r="G94" s="45">
        <v>-3067</v>
      </c>
      <c r="H94" s="45">
        <v>-608</v>
      </c>
      <c r="I94" s="45">
        <v>-4014</v>
      </c>
    </row>
    <row r="95" spans="1:9" x14ac:dyDescent="0.3">
      <c r="A95" s="2" t="s">
        <v>87</v>
      </c>
      <c r="B95" s="45">
        <v>-899</v>
      </c>
      <c r="C95" s="45">
        <v>-1022</v>
      </c>
      <c r="D95" s="45">
        <v>-1133</v>
      </c>
      <c r="E95" s="45">
        <v>-1243</v>
      </c>
      <c r="F95" s="45">
        <v>-1332</v>
      </c>
      <c r="G95" s="45">
        <v>-1452</v>
      </c>
      <c r="H95" s="45">
        <v>-1638</v>
      </c>
      <c r="I95" s="45">
        <v>-1837</v>
      </c>
    </row>
    <row r="96" spans="1:9" x14ac:dyDescent="0.3">
      <c r="A96" s="2" t="s">
        <v>88</v>
      </c>
      <c r="B96" s="45" t="s">
        <v>168</v>
      </c>
      <c r="C96" s="45" t="s">
        <v>168</v>
      </c>
      <c r="D96" s="45" t="s">
        <v>168</v>
      </c>
      <c r="E96" s="45">
        <v>-84</v>
      </c>
      <c r="F96" s="45">
        <v>-50</v>
      </c>
      <c r="G96" s="45">
        <v>-58</v>
      </c>
      <c r="H96" s="45">
        <v>-136</v>
      </c>
      <c r="I96" s="45">
        <v>-151</v>
      </c>
    </row>
    <row r="97" spans="1:9" x14ac:dyDescent="0.3">
      <c r="A97" s="23" t="s">
        <v>89</v>
      </c>
      <c r="B97" s="58">
        <f>+SUM(B88:B96)</f>
        <v>-2790</v>
      </c>
      <c r="C97" s="58">
        <f t="shared" ref="C97:I97" si="20">+SUM(C88:C96)</f>
        <v>-2671</v>
      </c>
      <c r="D97" s="58">
        <f t="shared" si="20"/>
        <v>-1942</v>
      </c>
      <c r="E97" s="58">
        <f t="shared" si="20"/>
        <v>-4835</v>
      </c>
      <c r="F97" s="58">
        <f t="shared" si="20"/>
        <v>-5293</v>
      </c>
      <c r="G97" s="58">
        <f t="shared" si="20"/>
        <v>2491</v>
      </c>
      <c r="H97" s="58">
        <f t="shared" si="20"/>
        <v>-1459</v>
      </c>
      <c r="I97" s="58">
        <f t="shared" si="20"/>
        <v>-4836</v>
      </c>
    </row>
    <row r="98" spans="1:9" x14ac:dyDescent="0.3">
      <c r="A98" s="2" t="s">
        <v>90</v>
      </c>
      <c r="B98" s="45">
        <v>-83</v>
      </c>
      <c r="C98" s="45">
        <v>-105</v>
      </c>
      <c r="D98" s="45">
        <v>-20</v>
      </c>
      <c r="E98" s="45">
        <v>45</v>
      </c>
      <c r="F98" s="45">
        <v>-129</v>
      </c>
      <c r="G98" s="45">
        <v>-66</v>
      </c>
      <c r="H98" s="45">
        <v>143</v>
      </c>
      <c r="I98" s="45">
        <v>-143</v>
      </c>
    </row>
    <row r="99" spans="1:9" x14ac:dyDescent="0.3">
      <c r="A99" s="23" t="s">
        <v>91</v>
      </c>
      <c r="B99" s="58">
        <f t="shared" ref="B99:G99" si="21">+B81+B88+B97+B98</f>
        <v>-657</v>
      </c>
      <c r="C99" s="58">
        <f t="shared" si="21"/>
        <v>591</v>
      </c>
      <c r="D99" s="58">
        <f t="shared" si="21"/>
        <v>1943</v>
      </c>
      <c r="E99" s="58">
        <f t="shared" si="21"/>
        <v>-2294</v>
      </c>
      <c r="F99" s="58">
        <f t="shared" si="21"/>
        <v>-3350</v>
      </c>
      <c r="G99" s="58">
        <f t="shared" si="21"/>
        <v>10938</v>
      </c>
      <c r="H99" s="58">
        <f>+H77+H86+H97+H98</f>
        <v>1541</v>
      </c>
      <c r="I99" s="58">
        <f>+I77+I86+I97+I98</f>
        <v>-1315</v>
      </c>
    </row>
    <row r="100" spans="1:9" x14ac:dyDescent="0.3">
      <c r="A100" t="s">
        <v>92</v>
      </c>
      <c r="B100" s="45">
        <v>2220</v>
      </c>
      <c r="C100" s="45">
        <v>3852</v>
      </c>
      <c r="D100" s="45">
        <v>3138</v>
      </c>
      <c r="E100" s="45">
        <v>3808</v>
      </c>
      <c r="F100" s="45">
        <v>4249</v>
      </c>
      <c r="G100" s="45">
        <v>4466</v>
      </c>
      <c r="H100" s="45">
        <v>8348</v>
      </c>
      <c r="I100" s="45">
        <f>+H101</f>
        <v>9889</v>
      </c>
    </row>
    <row r="101" spans="1:9" ht="15" thickBot="1" x14ac:dyDescent="0.35">
      <c r="A101" s="6" t="s">
        <v>93</v>
      </c>
      <c r="B101" s="50">
        <v>3852</v>
      </c>
      <c r="C101" s="50">
        <v>3138</v>
      </c>
      <c r="D101" s="50">
        <v>3808</v>
      </c>
      <c r="E101" s="50">
        <v>4249</v>
      </c>
      <c r="F101" s="50">
        <v>4466</v>
      </c>
      <c r="G101" s="50">
        <v>8348</v>
      </c>
      <c r="H101" s="50">
        <f>+H99+H100</f>
        <v>9889</v>
      </c>
      <c r="I101" s="50">
        <f>+I99+I100</f>
        <v>8574</v>
      </c>
    </row>
    <row r="102" spans="1:9" s="11" customFormat="1" ht="15" thickTop="1" x14ac:dyDescent="0.3">
      <c r="A102" s="11" t="s">
        <v>19</v>
      </c>
      <c r="B102" s="12">
        <f>+B101-B25</f>
        <v>0</v>
      </c>
      <c r="C102" s="12">
        <f t="shared" ref="C102:I102" si="22">+C101-C25</f>
        <v>0</v>
      </c>
      <c r="D102" s="12">
        <f t="shared" si="22"/>
        <v>0</v>
      </c>
      <c r="E102" s="12">
        <f t="shared" si="22"/>
        <v>0</v>
      </c>
      <c r="F102" s="12">
        <f t="shared" si="22"/>
        <v>0</v>
      </c>
      <c r="G102" s="12">
        <f t="shared" si="22"/>
        <v>0</v>
      </c>
      <c r="H102" s="12">
        <f t="shared" si="22"/>
        <v>0</v>
      </c>
      <c r="I102" s="12">
        <f t="shared" si="2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0" t="s">
        <v>95</v>
      </c>
      <c r="B105" s="45">
        <v>53</v>
      </c>
      <c r="C105" s="45">
        <v>70</v>
      </c>
      <c r="D105" s="45">
        <v>98</v>
      </c>
      <c r="E105" s="45">
        <v>125</v>
      </c>
      <c r="F105" s="45">
        <v>153</v>
      </c>
      <c r="G105" s="45">
        <v>140</v>
      </c>
      <c r="H105" s="45">
        <v>293</v>
      </c>
      <c r="I105" s="45">
        <v>290</v>
      </c>
    </row>
    <row r="106" spans="1:9" x14ac:dyDescent="0.3">
      <c r="A106" s="10" t="s">
        <v>18</v>
      </c>
      <c r="B106" s="45">
        <v>1262</v>
      </c>
      <c r="C106" s="45">
        <v>748</v>
      </c>
      <c r="D106" s="45">
        <v>703</v>
      </c>
      <c r="E106" s="45">
        <v>529</v>
      </c>
      <c r="F106" s="45">
        <v>757</v>
      </c>
      <c r="G106" s="45">
        <v>1028</v>
      </c>
      <c r="H106" s="45">
        <v>1177</v>
      </c>
      <c r="I106" s="45">
        <v>1231</v>
      </c>
    </row>
    <row r="107" spans="1:9" x14ac:dyDescent="0.3">
      <c r="A107" s="10" t="s">
        <v>96</v>
      </c>
      <c r="B107" s="45">
        <v>206</v>
      </c>
      <c r="C107" s="45">
        <v>252</v>
      </c>
      <c r="D107" s="45">
        <v>266</v>
      </c>
      <c r="E107" s="45">
        <v>294</v>
      </c>
      <c r="F107" s="45">
        <v>160</v>
      </c>
      <c r="G107" s="45">
        <v>121</v>
      </c>
      <c r="H107" s="45">
        <v>179</v>
      </c>
      <c r="I107" s="45">
        <v>160</v>
      </c>
    </row>
    <row r="108" spans="1:9" x14ac:dyDescent="0.3">
      <c r="A108" s="10" t="s">
        <v>97</v>
      </c>
      <c r="B108" s="45">
        <v>240</v>
      </c>
      <c r="C108" s="45">
        <v>271</v>
      </c>
      <c r="D108" s="45">
        <v>300</v>
      </c>
      <c r="E108" s="45">
        <v>320</v>
      </c>
      <c r="F108" s="45">
        <v>347</v>
      </c>
      <c r="G108" s="45">
        <v>385</v>
      </c>
      <c r="H108" s="45">
        <v>438</v>
      </c>
      <c r="I108" s="45">
        <v>480</v>
      </c>
    </row>
    <row r="110" spans="1:9" x14ac:dyDescent="0.3">
      <c r="A110" s="13" t="s">
        <v>100</v>
      </c>
      <c r="B110" s="13"/>
      <c r="C110" s="13"/>
      <c r="D110" s="13"/>
      <c r="E110" s="13"/>
      <c r="F110" s="13"/>
      <c r="G110" s="13"/>
      <c r="H110" s="13"/>
      <c r="I110" s="13"/>
    </row>
    <row r="111" spans="1:9" x14ac:dyDescent="0.3">
      <c r="A111" s="24" t="s">
        <v>110</v>
      </c>
      <c r="B111" s="3"/>
      <c r="C111" s="3"/>
      <c r="D111" s="3"/>
      <c r="E111" s="3"/>
      <c r="F111" s="3"/>
      <c r="G111" s="3"/>
      <c r="H111" s="3"/>
      <c r="I111" s="3"/>
    </row>
    <row r="112" spans="1:9" x14ac:dyDescent="0.3">
      <c r="A112" s="2" t="s">
        <v>101</v>
      </c>
      <c r="B112" s="45">
        <v>13740</v>
      </c>
      <c r="C112" s="45">
        <v>14764</v>
      </c>
      <c r="D112" s="45">
        <v>15216</v>
      </c>
      <c r="E112" s="45">
        <v>14855</v>
      </c>
      <c r="F112" s="45">
        <f t="shared" ref="F112:H112" si="23">+SUM(F113:F115)</f>
        <v>15902</v>
      </c>
      <c r="G112" s="45">
        <f t="shared" si="23"/>
        <v>14484</v>
      </c>
      <c r="H112" s="45">
        <f t="shared" si="23"/>
        <v>17179</v>
      </c>
      <c r="I112" s="45">
        <f>+SUM(I113:I115)</f>
        <v>18353</v>
      </c>
    </row>
    <row r="113" spans="1:9" x14ac:dyDescent="0.3">
      <c r="A113" s="10" t="s">
        <v>114</v>
      </c>
      <c r="B113" s="45">
        <v>0</v>
      </c>
      <c r="C113" s="45">
        <v>0</v>
      </c>
      <c r="D113" s="53">
        <v>9684</v>
      </c>
      <c r="E113" s="53">
        <v>9322</v>
      </c>
      <c r="F113" s="53">
        <v>10045</v>
      </c>
      <c r="G113" s="53">
        <v>9329</v>
      </c>
      <c r="H113" s="53">
        <v>11644</v>
      </c>
      <c r="I113" s="53">
        <v>12228</v>
      </c>
    </row>
    <row r="114" spans="1:9" x14ac:dyDescent="0.3">
      <c r="A114" s="10" t="s">
        <v>115</v>
      </c>
      <c r="B114" s="45">
        <v>0</v>
      </c>
      <c r="C114" s="45">
        <v>0</v>
      </c>
      <c r="D114" s="53">
        <v>4886</v>
      </c>
      <c r="E114" s="53">
        <v>4938</v>
      </c>
      <c r="F114" s="53">
        <v>5260</v>
      </c>
      <c r="G114" s="53">
        <v>4639</v>
      </c>
      <c r="H114" s="53">
        <v>5028</v>
      </c>
      <c r="I114" s="53">
        <v>5492</v>
      </c>
    </row>
    <row r="115" spans="1:9" x14ac:dyDescent="0.3">
      <c r="A115" s="10" t="s">
        <v>116</v>
      </c>
      <c r="B115" s="45">
        <v>0</v>
      </c>
      <c r="C115" s="45">
        <v>0</v>
      </c>
      <c r="D115" s="51">
        <v>646</v>
      </c>
      <c r="E115" s="51">
        <v>595</v>
      </c>
      <c r="F115" s="51">
        <v>597</v>
      </c>
      <c r="G115" s="51">
        <v>516</v>
      </c>
      <c r="H115" s="51">
        <v>507</v>
      </c>
      <c r="I115" s="51">
        <v>633</v>
      </c>
    </row>
    <row r="116" spans="1:9" x14ac:dyDescent="0.3">
      <c r="A116" s="2" t="s">
        <v>102</v>
      </c>
      <c r="B116" s="45">
        <v>0</v>
      </c>
      <c r="C116" s="45">
        <v>7568</v>
      </c>
      <c r="D116" s="45">
        <v>7970</v>
      </c>
      <c r="E116" s="45">
        <v>9242</v>
      </c>
      <c r="F116" s="45">
        <f t="shared" ref="F116:H116" si="24">+SUM(F117:F119)</f>
        <v>9812</v>
      </c>
      <c r="G116" s="45">
        <f t="shared" si="24"/>
        <v>9347</v>
      </c>
      <c r="H116" s="45">
        <f t="shared" si="24"/>
        <v>11456</v>
      </c>
      <c r="I116" s="45">
        <f>+SUM(I117:I119)</f>
        <v>12479</v>
      </c>
    </row>
    <row r="117" spans="1:9" x14ac:dyDescent="0.3">
      <c r="A117" s="10" t="s">
        <v>114</v>
      </c>
      <c r="B117" s="45">
        <v>0</v>
      </c>
      <c r="C117" s="45">
        <v>0</v>
      </c>
      <c r="D117" s="53">
        <v>5192</v>
      </c>
      <c r="E117" s="53">
        <v>5875</v>
      </c>
      <c r="F117" s="53">
        <v>6293</v>
      </c>
      <c r="G117" s="53">
        <v>5892</v>
      </c>
      <c r="H117" s="53">
        <v>6970</v>
      </c>
      <c r="I117" s="53">
        <v>7388</v>
      </c>
    </row>
    <row r="118" spans="1:9" x14ac:dyDescent="0.3">
      <c r="A118" s="10" t="s">
        <v>115</v>
      </c>
      <c r="B118" s="45">
        <v>0</v>
      </c>
      <c r="C118" s="45">
        <v>0</v>
      </c>
      <c r="D118" s="53">
        <v>2395</v>
      </c>
      <c r="E118" s="53">
        <v>2940</v>
      </c>
      <c r="F118" s="53">
        <v>3087</v>
      </c>
      <c r="G118" s="53">
        <v>3053</v>
      </c>
      <c r="H118" s="53">
        <v>3996</v>
      </c>
      <c r="I118" s="53">
        <v>4527</v>
      </c>
    </row>
    <row r="119" spans="1:9" x14ac:dyDescent="0.3">
      <c r="A119" s="10" t="s">
        <v>116</v>
      </c>
      <c r="B119" s="45">
        <v>0</v>
      </c>
      <c r="C119" s="45">
        <v>0</v>
      </c>
      <c r="D119" s="51">
        <v>383</v>
      </c>
      <c r="E119" s="51">
        <v>427</v>
      </c>
      <c r="F119" s="51">
        <v>432</v>
      </c>
      <c r="G119" s="51">
        <v>402</v>
      </c>
      <c r="H119" s="51">
        <v>490</v>
      </c>
      <c r="I119" s="51">
        <v>564</v>
      </c>
    </row>
    <row r="120" spans="1:9" x14ac:dyDescent="0.3">
      <c r="A120" s="2" t="s">
        <v>103</v>
      </c>
      <c r="B120" s="45">
        <v>3067</v>
      </c>
      <c r="C120" s="45">
        <v>3785</v>
      </c>
      <c r="D120" s="45">
        <v>4237</v>
      </c>
      <c r="E120" s="45">
        <v>5134</v>
      </c>
      <c r="F120" s="45">
        <f t="shared" ref="F120:H120" si="25">+SUM(F121:F123)</f>
        <v>6208</v>
      </c>
      <c r="G120" s="45">
        <f t="shared" si="25"/>
        <v>6679</v>
      </c>
      <c r="H120" s="45">
        <f t="shared" si="25"/>
        <v>8290</v>
      </c>
      <c r="I120" s="45">
        <f>+SUM(I121:I123)</f>
        <v>7547</v>
      </c>
    </row>
    <row r="121" spans="1:9" x14ac:dyDescent="0.3">
      <c r="A121" s="10" t="s">
        <v>114</v>
      </c>
      <c r="B121" s="45">
        <v>0</v>
      </c>
      <c r="C121" s="45">
        <v>0</v>
      </c>
      <c r="D121" s="53">
        <v>2920</v>
      </c>
      <c r="E121" s="53">
        <v>3496</v>
      </c>
      <c r="F121" s="53">
        <v>4262</v>
      </c>
      <c r="G121" s="53">
        <v>4635</v>
      </c>
      <c r="H121" s="53">
        <v>5748</v>
      </c>
      <c r="I121" s="53">
        <v>5416</v>
      </c>
    </row>
    <row r="122" spans="1:9" x14ac:dyDescent="0.3">
      <c r="A122" s="10" t="s">
        <v>115</v>
      </c>
      <c r="B122" s="45">
        <v>0</v>
      </c>
      <c r="C122" s="45">
        <v>0</v>
      </c>
      <c r="D122" s="53">
        <v>1188</v>
      </c>
      <c r="E122" s="53">
        <v>1508</v>
      </c>
      <c r="F122" s="53">
        <v>1808</v>
      </c>
      <c r="G122" s="53">
        <v>1896</v>
      </c>
      <c r="H122" s="53">
        <v>2347</v>
      </c>
      <c r="I122" s="53">
        <v>1938</v>
      </c>
    </row>
    <row r="123" spans="1:9" x14ac:dyDescent="0.3">
      <c r="A123" s="10" t="s">
        <v>116</v>
      </c>
      <c r="B123" s="45">
        <v>0</v>
      </c>
      <c r="C123" s="45">
        <v>0</v>
      </c>
      <c r="D123" s="51">
        <v>129</v>
      </c>
      <c r="E123" s="51">
        <v>130</v>
      </c>
      <c r="F123" s="51">
        <v>138</v>
      </c>
      <c r="G123" s="51">
        <v>148</v>
      </c>
      <c r="H123" s="51">
        <v>195</v>
      </c>
      <c r="I123" s="51">
        <v>193</v>
      </c>
    </row>
    <row r="124" spans="1:9" x14ac:dyDescent="0.3">
      <c r="A124" s="2" t="s">
        <v>107</v>
      </c>
      <c r="B124" s="45">
        <v>0</v>
      </c>
      <c r="C124" s="45">
        <v>4317</v>
      </c>
      <c r="D124" s="45">
        <v>4737</v>
      </c>
      <c r="E124" s="45">
        <v>5166</v>
      </c>
      <c r="F124" s="45">
        <f t="shared" ref="F124:H124" si="26">+SUM(F125:F127)</f>
        <v>5254</v>
      </c>
      <c r="G124" s="45">
        <f t="shared" si="26"/>
        <v>5028</v>
      </c>
      <c r="H124" s="45">
        <f t="shared" si="26"/>
        <v>5343</v>
      </c>
      <c r="I124" s="45">
        <f>+SUM(I125:I127)</f>
        <v>5955</v>
      </c>
    </row>
    <row r="125" spans="1:9" x14ac:dyDescent="0.3">
      <c r="A125" s="10" t="s">
        <v>114</v>
      </c>
      <c r="B125" s="45">
        <v>0</v>
      </c>
      <c r="C125" s="45">
        <v>0</v>
      </c>
      <c r="D125" s="53">
        <v>3285</v>
      </c>
      <c r="E125" s="53">
        <v>3575</v>
      </c>
      <c r="F125" s="53">
        <v>3622</v>
      </c>
      <c r="G125" s="53">
        <v>3449</v>
      </c>
      <c r="H125" s="53">
        <v>3659</v>
      </c>
      <c r="I125" s="53">
        <v>4111</v>
      </c>
    </row>
    <row r="126" spans="1:9" x14ac:dyDescent="0.3">
      <c r="A126" s="10" t="s">
        <v>115</v>
      </c>
      <c r="B126" s="45">
        <v>0</v>
      </c>
      <c r="C126" s="45">
        <v>0</v>
      </c>
      <c r="D126" s="53">
        <v>1185</v>
      </c>
      <c r="E126" s="53">
        <v>1347</v>
      </c>
      <c r="F126" s="53">
        <v>1395</v>
      </c>
      <c r="G126" s="53">
        <v>1365</v>
      </c>
      <c r="H126" s="53">
        <v>1494</v>
      </c>
      <c r="I126" s="53">
        <v>1610</v>
      </c>
    </row>
    <row r="127" spans="1:9" x14ac:dyDescent="0.3">
      <c r="A127" s="10" t="s">
        <v>116</v>
      </c>
      <c r="B127" s="45">
        <v>0</v>
      </c>
      <c r="C127" s="45">
        <v>0</v>
      </c>
      <c r="D127" s="51">
        <v>267</v>
      </c>
      <c r="E127" s="51">
        <v>244</v>
      </c>
      <c r="F127" s="51">
        <v>237</v>
      </c>
      <c r="G127" s="51">
        <v>214</v>
      </c>
      <c r="H127" s="51">
        <v>190</v>
      </c>
      <c r="I127" s="51">
        <v>234</v>
      </c>
    </row>
    <row r="128" spans="1:9" x14ac:dyDescent="0.3">
      <c r="A128" s="2" t="s">
        <v>108</v>
      </c>
      <c r="B128" s="45">
        <v>115</v>
      </c>
      <c r="C128" s="45">
        <v>73</v>
      </c>
      <c r="D128" s="45">
        <v>73</v>
      </c>
      <c r="E128" s="45">
        <v>88</v>
      </c>
      <c r="F128" s="45">
        <v>42</v>
      </c>
      <c r="G128" s="45">
        <v>30</v>
      </c>
      <c r="H128" s="45">
        <v>25</v>
      </c>
      <c r="I128" s="45">
        <v>102</v>
      </c>
    </row>
    <row r="129" spans="1:9" x14ac:dyDescent="0.3">
      <c r="A129" s="4" t="s">
        <v>104</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105</v>
      </c>
      <c r="B130" s="45">
        <v>1982</v>
      </c>
      <c r="C130" s="45">
        <v>1955</v>
      </c>
      <c r="D130" s="45">
        <v>2042</v>
      </c>
      <c r="E130" s="45">
        <v>1886</v>
      </c>
      <c r="F130" s="45">
        <v>1906</v>
      </c>
      <c r="G130" s="45">
        <v>1846</v>
      </c>
      <c r="H130" s="45">
        <v>2205</v>
      </c>
      <c r="I130" s="45">
        <v>2346</v>
      </c>
    </row>
    <row r="131" spans="1:9" x14ac:dyDescent="0.3">
      <c r="A131" s="10" t="s">
        <v>114</v>
      </c>
      <c r="B131" s="3"/>
      <c r="C131" s="3"/>
      <c r="D131" s="3"/>
      <c r="E131" s="3">
        <v>1611</v>
      </c>
      <c r="F131" s="3">
        <v>1658</v>
      </c>
      <c r="G131" s="3">
        <v>1642</v>
      </c>
      <c r="H131" s="3">
        <v>1986</v>
      </c>
      <c r="I131" s="3">
        <v>2094</v>
      </c>
    </row>
    <row r="132" spans="1:9" x14ac:dyDescent="0.3">
      <c r="A132" s="10" t="s">
        <v>115</v>
      </c>
      <c r="B132" s="3"/>
      <c r="C132" s="3"/>
      <c r="D132" s="3"/>
      <c r="E132" s="3">
        <v>144</v>
      </c>
      <c r="F132" s="3">
        <v>118</v>
      </c>
      <c r="G132" s="3">
        <v>89</v>
      </c>
      <c r="H132" s="3">
        <v>104</v>
      </c>
      <c r="I132" s="3">
        <v>103</v>
      </c>
    </row>
    <row r="133" spans="1:9" x14ac:dyDescent="0.3">
      <c r="A133" s="10" t="s">
        <v>116</v>
      </c>
      <c r="B133" s="3"/>
      <c r="C133" s="3"/>
      <c r="D133" s="3"/>
      <c r="E133" s="3">
        <v>28</v>
      </c>
      <c r="F133" s="3">
        <v>24</v>
      </c>
      <c r="G133" s="3">
        <v>25</v>
      </c>
      <c r="H133" s="3">
        <v>29</v>
      </c>
      <c r="I133" s="3">
        <v>26</v>
      </c>
    </row>
    <row r="134" spans="1:9" x14ac:dyDescent="0.3">
      <c r="A134" s="10" t="s">
        <v>122</v>
      </c>
      <c r="B134" s="3"/>
      <c r="C134" s="3"/>
      <c r="D134" s="3"/>
      <c r="E134" s="3">
        <v>103</v>
      </c>
      <c r="F134" s="3">
        <v>106</v>
      </c>
      <c r="G134" s="3">
        <v>90</v>
      </c>
      <c r="H134" s="3">
        <v>86</v>
      </c>
      <c r="I134" s="3">
        <v>123</v>
      </c>
    </row>
    <row r="135" spans="1:9" x14ac:dyDescent="0.3">
      <c r="A135" s="2" t="s">
        <v>109</v>
      </c>
      <c r="B135" s="45">
        <v>-82</v>
      </c>
      <c r="C135" s="45">
        <v>-86</v>
      </c>
      <c r="D135" s="45">
        <v>75</v>
      </c>
      <c r="E135" s="45">
        <v>26</v>
      </c>
      <c r="F135" s="45">
        <v>-7</v>
      </c>
      <c r="G135" s="45">
        <v>-11</v>
      </c>
      <c r="H135" s="45">
        <v>40</v>
      </c>
      <c r="I135" s="45">
        <v>-72</v>
      </c>
    </row>
    <row r="136" spans="1:9" ht="15" thickBot="1" x14ac:dyDescent="0.35">
      <c r="A136" s="6" t="s">
        <v>106</v>
      </c>
      <c r="B136" s="7">
        <v>30601</v>
      </c>
      <c r="C136" s="7">
        <f t="shared" ref="C136:H136" si="28">+C129+C130+C135</f>
        <v>32376</v>
      </c>
      <c r="D136" s="7">
        <f t="shared" si="28"/>
        <v>34350</v>
      </c>
      <c r="E136" s="7">
        <f t="shared" si="28"/>
        <v>36397</v>
      </c>
      <c r="F136" s="7">
        <f t="shared" si="28"/>
        <v>39117</v>
      </c>
      <c r="G136" s="7">
        <f t="shared" si="28"/>
        <v>37403</v>
      </c>
      <c r="H136" s="7">
        <f t="shared" si="28"/>
        <v>44538</v>
      </c>
      <c r="I136" s="7">
        <f>+I129+I130+I135</f>
        <v>46710</v>
      </c>
    </row>
    <row r="137" spans="1:9" s="11" customFormat="1" ht="15" thickTop="1" x14ac:dyDescent="0.3">
      <c r="A137" s="11" t="s">
        <v>112</v>
      </c>
      <c r="B137" s="12">
        <f>+B136-B2</f>
        <v>0</v>
      </c>
      <c r="C137" s="12">
        <f t="shared" ref="C137:I137" si="29">+C136-C2</f>
        <v>0</v>
      </c>
      <c r="D137" s="12">
        <f t="shared" si="29"/>
        <v>0</v>
      </c>
      <c r="E137" s="12">
        <f t="shared" si="29"/>
        <v>0</v>
      </c>
      <c r="F137" s="12">
        <f t="shared" si="29"/>
        <v>0</v>
      </c>
      <c r="G137" s="12">
        <f t="shared" si="29"/>
        <v>0</v>
      </c>
      <c r="H137" s="12">
        <f t="shared" si="29"/>
        <v>0</v>
      </c>
      <c r="I137" s="12">
        <f t="shared" si="29"/>
        <v>0</v>
      </c>
    </row>
    <row r="138" spans="1:9" x14ac:dyDescent="0.3">
      <c r="A138" s="1" t="s">
        <v>111</v>
      </c>
    </row>
    <row r="139" spans="1:9" x14ac:dyDescent="0.3">
      <c r="A139" s="2" t="s">
        <v>101</v>
      </c>
      <c r="B139" s="45">
        <v>3645</v>
      </c>
      <c r="C139" s="45">
        <v>3763</v>
      </c>
      <c r="D139" s="45">
        <v>3875</v>
      </c>
      <c r="E139" s="45">
        <v>3600</v>
      </c>
      <c r="F139" s="45">
        <v>3925</v>
      </c>
      <c r="G139" s="45">
        <v>2899</v>
      </c>
      <c r="H139" s="45">
        <v>5089</v>
      </c>
      <c r="I139" s="45">
        <v>5114</v>
      </c>
    </row>
    <row r="140" spans="1:9" x14ac:dyDescent="0.3">
      <c r="A140" s="2" t="s">
        <v>102</v>
      </c>
      <c r="B140" s="45">
        <v>0</v>
      </c>
      <c r="C140" s="45">
        <v>1787</v>
      </c>
      <c r="D140" s="45">
        <v>1507</v>
      </c>
      <c r="E140" s="45">
        <v>1587</v>
      </c>
      <c r="F140" s="45">
        <v>1995</v>
      </c>
      <c r="G140" s="45">
        <v>1541</v>
      </c>
      <c r="H140" s="45">
        <v>2435</v>
      </c>
      <c r="I140" s="45">
        <v>3293</v>
      </c>
    </row>
    <row r="141" spans="1:9" x14ac:dyDescent="0.3">
      <c r="A141" s="2" t="s">
        <v>103</v>
      </c>
      <c r="B141" s="45">
        <v>993</v>
      </c>
      <c r="C141" s="45">
        <v>1372</v>
      </c>
      <c r="D141" s="45">
        <v>1507</v>
      </c>
      <c r="E141" s="45">
        <v>1807</v>
      </c>
      <c r="F141" s="45">
        <v>2376</v>
      </c>
      <c r="G141" s="45">
        <v>2490</v>
      </c>
      <c r="H141" s="45">
        <v>3243</v>
      </c>
      <c r="I141" s="45">
        <v>2365</v>
      </c>
    </row>
    <row r="142" spans="1:9" x14ac:dyDescent="0.3">
      <c r="A142" s="2" t="s">
        <v>107</v>
      </c>
      <c r="B142" s="45">
        <v>0</v>
      </c>
      <c r="C142" s="45">
        <v>1002</v>
      </c>
      <c r="D142" s="45">
        <v>980</v>
      </c>
      <c r="E142" s="45">
        <v>1189</v>
      </c>
      <c r="F142" s="45">
        <v>1323</v>
      </c>
      <c r="G142" s="45">
        <v>1184</v>
      </c>
      <c r="H142" s="45">
        <v>1530</v>
      </c>
      <c r="I142" s="45">
        <v>1896</v>
      </c>
    </row>
    <row r="143" spans="1:9" x14ac:dyDescent="0.3">
      <c r="A143" s="2" t="s">
        <v>108</v>
      </c>
      <c r="B143" s="45">
        <v>-2267</v>
      </c>
      <c r="C143" s="45">
        <v>-2596</v>
      </c>
      <c r="D143" s="45">
        <v>-2677</v>
      </c>
      <c r="E143" s="45">
        <v>-2658</v>
      </c>
      <c r="F143" s="45">
        <v>-3262</v>
      </c>
      <c r="G143" s="45">
        <v>-3468</v>
      </c>
      <c r="H143" s="45">
        <v>-3656</v>
      </c>
      <c r="I143" s="45">
        <v>-4262</v>
      </c>
    </row>
    <row r="144" spans="1:9" x14ac:dyDescent="0.3">
      <c r="A144" s="4" t="s">
        <v>104</v>
      </c>
      <c r="B144" s="5">
        <v>4817</v>
      </c>
      <c r="C144" s="5">
        <f t="shared" ref="C144:I144" si="30">+SUM(C139:C143)</f>
        <v>5328</v>
      </c>
      <c r="D144" s="5">
        <f t="shared" si="30"/>
        <v>5192</v>
      </c>
      <c r="E144" s="5">
        <f t="shared" si="30"/>
        <v>5525</v>
      </c>
      <c r="F144" s="5">
        <f t="shared" si="30"/>
        <v>6357</v>
      </c>
      <c r="G144" s="5">
        <f t="shared" si="30"/>
        <v>4646</v>
      </c>
      <c r="H144" s="5">
        <f t="shared" si="30"/>
        <v>8641</v>
      </c>
      <c r="I144" s="5">
        <f t="shared" si="30"/>
        <v>8406</v>
      </c>
    </row>
    <row r="145" spans="1:9" x14ac:dyDescent="0.3">
      <c r="A145" s="2" t="s">
        <v>105</v>
      </c>
      <c r="B145" s="45">
        <v>517</v>
      </c>
      <c r="C145" s="45">
        <v>487</v>
      </c>
      <c r="D145" s="45">
        <v>477</v>
      </c>
      <c r="E145" s="45">
        <v>310</v>
      </c>
      <c r="F145" s="45">
        <v>303</v>
      </c>
      <c r="G145" s="45">
        <v>297</v>
      </c>
      <c r="H145" s="45">
        <v>543</v>
      </c>
      <c r="I145" s="45">
        <v>669</v>
      </c>
    </row>
    <row r="146" spans="1:9" x14ac:dyDescent="0.3">
      <c r="A146" s="2" t="s">
        <v>109</v>
      </c>
      <c r="B146" s="45">
        <v>-1101</v>
      </c>
      <c r="C146" s="45">
        <v>-1173</v>
      </c>
      <c r="D146" s="45">
        <v>-724</v>
      </c>
      <c r="E146" s="45">
        <v>-1456</v>
      </c>
      <c r="F146" s="45">
        <v>-1810</v>
      </c>
      <c r="G146" s="45">
        <v>-1967</v>
      </c>
      <c r="H146" s="45">
        <v>-2261</v>
      </c>
      <c r="I146" s="45">
        <v>-2219</v>
      </c>
    </row>
    <row r="147" spans="1:9" ht="15" thickBot="1" x14ac:dyDescent="0.35">
      <c r="A147" s="6" t="s">
        <v>113</v>
      </c>
      <c r="B147" s="7">
        <f t="shared" ref="B147" si="31">+SUM(B144:B146)</f>
        <v>4233</v>
      </c>
      <c r="C147" s="7">
        <f t="shared" ref="C147:H147" si="32">+SUM(C144:C146)</f>
        <v>4642</v>
      </c>
      <c r="D147" s="7">
        <f t="shared" si="32"/>
        <v>4945</v>
      </c>
      <c r="E147" s="7">
        <f t="shared" si="32"/>
        <v>4379</v>
      </c>
      <c r="F147" s="7">
        <f t="shared" si="32"/>
        <v>4850</v>
      </c>
      <c r="G147" s="7">
        <f t="shared" si="32"/>
        <v>2976</v>
      </c>
      <c r="H147" s="7">
        <f t="shared" si="32"/>
        <v>6923</v>
      </c>
      <c r="I147" s="7">
        <f>+SUM(I144:I146)</f>
        <v>6856</v>
      </c>
    </row>
    <row r="148" spans="1:9" s="11" customFormat="1" ht="15" thickTop="1" x14ac:dyDescent="0.3">
      <c r="A148" s="11" t="s">
        <v>112</v>
      </c>
      <c r="B148" s="12">
        <f>+B147-B10-B8</f>
        <v>0</v>
      </c>
      <c r="C148" s="12">
        <f t="shared" ref="C148:I148" si="33">+C147-C10-C8</f>
        <v>0</v>
      </c>
      <c r="D148" s="12">
        <f t="shared" si="33"/>
        <v>0</v>
      </c>
      <c r="E148" s="12">
        <f t="shared" si="33"/>
        <v>0</v>
      </c>
      <c r="F148" s="12">
        <f t="shared" si="33"/>
        <v>0</v>
      </c>
      <c r="G148" s="12">
        <f t="shared" si="33"/>
        <v>0</v>
      </c>
      <c r="H148" s="12">
        <f t="shared" si="33"/>
        <v>0</v>
      </c>
      <c r="I148" s="12">
        <f t="shared" si="3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c r="C151" s="3"/>
      <c r="D151" s="3"/>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c r="C153" s="3"/>
      <c r="D153" s="3"/>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v>2458</v>
      </c>
      <c r="D155" s="5">
        <v>2626</v>
      </c>
      <c r="E155" s="5">
        <v>2889</v>
      </c>
      <c r="F155" s="5">
        <v>2971</v>
      </c>
      <c r="G155" s="5">
        <v>2870</v>
      </c>
      <c r="H155" s="5">
        <f t="shared" ref="H155:I155" si="34">+SUM(H150:H154)</f>
        <v>2971</v>
      </c>
      <c r="I155" s="5">
        <f t="shared" si="3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v>3520</v>
      </c>
      <c r="D158" s="7">
        <v>3989</v>
      </c>
      <c r="E158" s="7">
        <v>4454</v>
      </c>
      <c r="F158" s="7">
        <v>4744</v>
      </c>
      <c r="G158" s="7">
        <v>4866</v>
      </c>
      <c r="H158" s="7">
        <f t="shared" ref="H158" si="35">+SUM(H155:H157)</f>
        <v>4904</v>
      </c>
      <c r="I158" s="7">
        <f>+SUM(I155:I157)</f>
        <v>4791</v>
      </c>
    </row>
    <row r="159" spans="1:9" ht="15" thickTop="1" x14ac:dyDescent="0.3">
      <c r="A159" s="11" t="s">
        <v>112</v>
      </c>
      <c r="B159" s="12">
        <f>+B158-B32</f>
        <v>0</v>
      </c>
      <c r="C159" s="12">
        <f t="shared" ref="C159:I159" si="36">+C158-C32</f>
        <v>0</v>
      </c>
      <c r="D159" s="12">
        <f t="shared" si="36"/>
        <v>0</v>
      </c>
      <c r="E159" s="12">
        <f t="shared" si="36"/>
        <v>0</v>
      </c>
      <c r="F159" s="12">
        <f t="shared" si="36"/>
        <v>0</v>
      </c>
      <c r="G159" s="12">
        <f t="shared" si="36"/>
        <v>0</v>
      </c>
      <c r="H159" s="12">
        <f t="shared" si="36"/>
        <v>0</v>
      </c>
      <c r="I159" s="12">
        <f t="shared" si="3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c r="C162" s="3"/>
      <c r="D162" s="3">
        <v>173</v>
      </c>
      <c r="E162" s="3">
        <v>240</v>
      </c>
      <c r="F162" s="3">
        <v>233</v>
      </c>
      <c r="G162" s="3">
        <v>139</v>
      </c>
      <c r="H162" s="3">
        <v>153</v>
      </c>
      <c r="I162" s="3">
        <v>197</v>
      </c>
    </row>
    <row r="163" spans="1:9" x14ac:dyDescent="0.3">
      <c r="A163" s="2" t="s">
        <v>103</v>
      </c>
      <c r="B163" s="3">
        <v>69</v>
      </c>
      <c r="C163" s="3">
        <v>17</v>
      </c>
      <c r="D163" s="3">
        <v>51</v>
      </c>
      <c r="E163" s="3">
        <v>76</v>
      </c>
      <c r="F163" s="3">
        <v>49</v>
      </c>
      <c r="G163" s="3">
        <v>28</v>
      </c>
      <c r="H163" s="3">
        <v>94</v>
      </c>
      <c r="I163" s="3">
        <v>78</v>
      </c>
    </row>
    <row r="164" spans="1:9" x14ac:dyDescent="0.3">
      <c r="A164" s="2" t="s">
        <v>119</v>
      </c>
      <c r="B164" s="3"/>
      <c r="C164" s="3"/>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v>790</v>
      </c>
      <c r="C166" s="5">
        <v>840</v>
      </c>
      <c r="D166" s="5">
        <v>784</v>
      </c>
      <c r="E166" s="5">
        <v>847</v>
      </c>
      <c r="F166" s="5">
        <v>724</v>
      </c>
      <c r="G166" s="5">
        <v>756</v>
      </c>
      <c r="H166" s="5">
        <v>677</v>
      </c>
      <c r="I166" s="5">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144-40</f>
        <v>104</v>
      </c>
      <c r="C168" s="3">
        <f>312-48</f>
        <v>264</v>
      </c>
      <c r="D168" s="3">
        <f>387-96</f>
        <v>291</v>
      </c>
      <c r="E168" s="3">
        <f>325-166</f>
        <v>159</v>
      </c>
      <c r="F168" s="3">
        <f>333+44</f>
        <v>377</v>
      </c>
      <c r="G168" s="3">
        <f>356-38</f>
        <v>318</v>
      </c>
      <c r="H168" s="3">
        <f>107-96</f>
        <v>11</v>
      </c>
      <c r="I168" s="3">
        <f>103-53</f>
        <v>50</v>
      </c>
    </row>
    <row r="169" spans="1:9" ht="15" thickBot="1" x14ac:dyDescent="0.35">
      <c r="A169" s="6" t="s">
        <v>124</v>
      </c>
      <c r="B169" s="7">
        <f>1003-40</f>
        <v>963</v>
      </c>
      <c r="C169" s="7">
        <f>1191-48</f>
        <v>1143</v>
      </c>
      <c r="D169" s="7">
        <f>1201-96</f>
        <v>1105</v>
      </c>
      <c r="E169" s="7">
        <f>1194-166</f>
        <v>1028</v>
      </c>
      <c r="F169" s="7">
        <f>1075+44</f>
        <v>1119</v>
      </c>
      <c r="G169" s="7">
        <f>1124-38</f>
        <v>1086</v>
      </c>
      <c r="H169" s="7">
        <f>791-96</f>
        <v>695</v>
      </c>
      <c r="I169" s="7">
        <f>811-53</f>
        <v>758</v>
      </c>
    </row>
    <row r="170" spans="1:9" ht="15" thickTop="1" x14ac:dyDescent="0.3">
      <c r="A170" s="11" t="s">
        <v>112</v>
      </c>
      <c r="B170" s="12">
        <f>+B169+B83</f>
        <v>0</v>
      </c>
      <c r="C170" s="12">
        <f t="shared" ref="C170:I170" si="37">+C169+C83</f>
        <v>0</v>
      </c>
      <c r="D170" s="12">
        <f t="shared" si="37"/>
        <v>0</v>
      </c>
      <c r="E170" s="12">
        <f t="shared" si="37"/>
        <v>0</v>
      </c>
      <c r="F170" s="12">
        <f t="shared" si="37"/>
        <v>0</v>
      </c>
      <c r="G170" s="12">
        <f t="shared" si="37"/>
        <v>0</v>
      </c>
      <c r="H170" s="12">
        <f>+H169+H83</f>
        <v>0</v>
      </c>
      <c r="I170" s="12">
        <f t="shared" si="37"/>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c r="C173" s="3"/>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c r="C175" s="3"/>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v>513</v>
      </c>
      <c r="C177" s="5">
        <v>538</v>
      </c>
      <c r="D177" s="5">
        <v>587</v>
      </c>
      <c r="E177" s="5">
        <v>604</v>
      </c>
      <c r="F177" s="5">
        <v>558</v>
      </c>
      <c r="G177" s="5">
        <v>584</v>
      </c>
      <c r="H177" s="5">
        <f t="shared" ref="H177:I177" si="38">+SUM(H172:H176)</f>
        <v>577</v>
      </c>
      <c r="I177" s="5">
        <f t="shared" si="38"/>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9">+SUM(B177:B179)</f>
        <v>606</v>
      </c>
      <c r="C180" s="7">
        <v>649</v>
      </c>
      <c r="D180" s="7">
        <v>706</v>
      </c>
      <c r="E180" s="7">
        <v>747</v>
      </c>
      <c r="F180" s="7">
        <v>705</v>
      </c>
      <c r="G180" s="7">
        <v>721</v>
      </c>
      <c r="H180" s="7">
        <f t="shared" si="39"/>
        <v>744</v>
      </c>
      <c r="I180" s="7">
        <f>+SUM(I177:I179)</f>
        <v>717</v>
      </c>
    </row>
    <row r="181" spans="1:9" ht="15" thickTop="1" x14ac:dyDescent="0.3">
      <c r="A181" s="11" t="s">
        <v>112</v>
      </c>
      <c r="B181" s="12">
        <f>+B180-B67</f>
        <v>0</v>
      </c>
      <c r="C181" s="12">
        <f t="shared" ref="C181:I181" si="40">+C180-C67</f>
        <v>0</v>
      </c>
      <c r="D181" s="12">
        <f t="shared" si="40"/>
        <v>0</v>
      </c>
      <c r="E181" s="12">
        <f t="shared" si="40"/>
        <v>0</v>
      </c>
      <c r="F181" s="12">
        <f t="shared" si="40"/>
        <v>0</v>
      </c>
      <c r="G181" s="12">
        <f t="shared" si="40"/>
        <v>0</v>
      </c>
      <c r="H181" s="12">
        <f t="shared" si="40"/>
        <v>0</v>
      </c>
      <c r="I181" s="12">
        <f t="shared" si="40"/>
        <v>0</v>
      </c>
    </row>
    <row r="182" spans="1:9" x14ac:dyDescent="0.3">
      <c r="A182" s="13" t="s">
        <v>127</v>
      </c>
      <c r="B182" s="13"/>
      <c r="C182" s="13"/>
      <c r="D182" s="13"/>
      <c r="E182" s="13"/>
      <c r="F182" s="13"/>
      <c r="G182" s="13"/>
      <c r="H182" s="13"/>
      <c r="I182" s="13"/>
    </row>
    <row r="183" spans="1:9" x14ac:dyDescent="0.3">
      <c r="A183" s="24" t="s">
        <v>128</v>
      </c>
    </row>
    <row r="184" spans="1:9" x14ac:dyDescent="0.3">
      <c r="A184" s="29" t="s">
        <v>101</v>
      </c>
      <c r="B184" s="59"/>
      <c r="C184" s="59">
        <v>0.03</v>
      </c>
      <c r="D184" s="59">
        <v>-0.02</v>
      </c>
      <c r="E184" s="59">
        <v>7.0000000000000007E-2</v>
      </c>
      <c r="F184" s="59">
        <v>-0.09</v>
      </c>
      <c r="G184" s="59">
        <v>0.19</v>
      </c>
      <c r="H184" s="59">
        <v>7.0000000000000007E-2</v>
      </c>
      <c r="I184" s="30">
        <v>7.0000000000000007E-2</v>
      </c>
    </row>
    <row r="185" spans="1:9" x14ac:dyDescent="0.3">
      <c r="A185" s="27" t="s">
        <v>114</v>
      </c>
      <c r="B185" s="60"/>
      <c r="C185" s="59">
        <v>0.04</v>
      </c>
      <c r="D185" s="59">
        <v>-0.04</v>
      </c>
      <c r="E185" s="59">
        <v>0.08</v>
      </c>
      <c r="F185" s="59">
        <v>-7.0000000000000007E-2</v>
      </c>
      <c r="G185" s="59">
        <v>0.25</v>
      </c>
      <c r="H185" s="59">
        <v>0.05</v>
      </c>
      <c r="I185" s="26">
        <v>0.05</v>
      </c>
    </row>
    <row r="186" spans="1:9" x14ac:dyDescent="0.3">
      <c r="A186" s="27" t="s">
        <v>115</v>
      </c>
      <c r="B186" s="59"/>
      <c r="C186" s="59">
        <v>0.03</v>
      </c>
      <c r="D186" s="59">
        <v>0.01</v>
      </c>
      <c r="E186" s="59">
        <v>7.0000000000000007E-2</v>
      </c>
      <c r="F186" s="59">
        <v>-0.12</v>
      </c>
      <c r="G186" s="59">
        <v>0.08</v>
      </c>
      <c r="H186" s="59">
        <v>0.09</v>
      </c>
      <c r="I186" s="26">
        <v>0.09</v>
      </c>
    </row>
    <row r="187" spans="1:9" x14ac:dyDescent="0.3">
      <c r="A187" s="27" t="s">
        <v>116</v>
      </c>
      <c r="B187" s="59"/>
      <c r="C187" s="59">
        <v>-0.1</v>
      </c>
      <c r="D187" s="59">
        <v>-0.08</v>
      </c>
      <c r="E187" s="59">
        <v>0</v>
      </c>
      <c r="F187" s="59">
        <v>-0.14000000000000001</v>
      </c>
      <c r="G187" s="59">
        <v>-0.02</v>
      </c>
      <c r="H187" s="59">
        <v>0.25</v>
      </c>
      <c r="I187" s="26">
        <v>0.25</v>
      </c>
    </row>
    <row r="188" spans="1:9" x14ac:dyDescent="0.3">
      <c r="A188" s="29" t="s">
        <v>102</v>
      </c>
      <c r="B188" s="59"/>
      <c r="C188" s="59">
        <v>0.1</v>
      </c>
      <c r="D188" s="59">
        <v>0.09</v>
      </c>
      <c r="E188" s="59">
        <v>0.11</v>
      </c>
      <c r="F188" s="59">
        <v>-0.01</v>
      </c>
      <c r="G188" s="59">
        <v>0.17</v>
      </c>
      <c r="H188" s="59">
        <v>0.09</v>
      </c>
      <c r="I188" s="30">
        <v>0.12</v>
      </c>
    </row>
    <row r="189" spans="1:9" x14ac:dyDescent="0.3">
      <c r="A189" s="27" t="s">
        <v>114</v>
      </c>
      <c r="B189" s="59"/>
      <c r="C189" s="59">
        <v>0.08</v>
      </c>
      <c r="D189" s="59">
        <v>0.06</v>
      </c>
      <c r="E189" s="59">
        <v>0.12</v>
      </c>
      <c r="F189" s="59">
        <v>-0.03</v>
      </c>
      <c r="G189" s="59">
        <v>0.13</v>
      </c>
      <c r="H189" s="59">
        <v>0.06</v>
      </c>
      <c r="I189" s="26">
        <v>0.09</v>
      </c>
    </row>
    <row r="190" spans="1:9" x14ac:dyDescent="0.3">
      <c r="A190" s="27" t="s">
        <v>115</v>
      </c>
      <c r="B190" s="59"/>
      <c r="C190" s="59">
        <v>0.17</v>
      </c>
      <c r="D190" s="59">
        <v>0.16</v>
      </c>
      <c r="E190" s="59">
        <v>0.09</v>
      </c>
      <c r="F190" s="59">
        <v>0.02</v>
      </c>
      <c r="G190" s="59">
        <v>0.25</v>
      </c>
      <c r="H190" s="59">
        <v>0.13</v>
      </c>
      <c r="I190" s="26">
        <v>0.16</v>
      </c>
    </row>
    <row r="191" spans="1:9" x14ac:dyDescent="0.3">
      <c r="A191" s="27" t="s">
        <v>116</v>
      </c>
      <c r="B191" s="59"/>
      <c r="C191" s="59">
        <v>7.0000000000000007E-2</v>
      </c>
      <c r="D191" s="59">
        <v>0.06</v>
      </c>
      <c r="E191" s="59">
        <v>0.05</v>
      </c>
      <c r="F191" s="59">
        <v>-0.03</v>
      </c>
      <c r="G191" s="59">
        <v>0.19</v>
      </c>
      <c r="H191" s="59">
        <v>0.15</v>
      </c>
      <c r="I191" s="26">
        <v>0.17</v>
      </c>
    </row>
    <row r="192" spans="1:9" x14ac:dyDescent="0.3">
      <c r="A192" s="29" t="s">
        <v>103</v>
      </c>
      <c r="B192" s="59"/>
      <c r="C192" s="59">
        <v>0.17</v>
      </c>
      <c r="D192" s="59">
        <v>0.18</v>
      </c>
      <c r="E192" s="59">
        <v>0.24</v>
      </c>
      <c r="F192" s="59">
        <v>0.11</v>
      </c>
      <c r="G192" s="59">
        <v>0.19</v>
      </c>
      <c r="H192" s="59">
        <v>-0.13</v>
      </c>
      <c r="I192" s="30">
        <v>-0.13</v>
      </c>
    </row>
    <row r="193" spans="1:9" x14ac:dyDescent="0.3">
      <c r="A193" s="27" t="s">
        <v>114</v>
      </c>
      <c r="B193" s="59"/>
      <c r="C193" s="59">
        <v>0.18</v>
      </c>
      <c r="D193" s="59">
        <v>0.16</v>
      </c>
      <c r="E193" s="59">
        <v>0.25</v>
      </c>
      <c r="F193" s="59">
        <v>0.12</v>
      </c>
      <c r="G193" s="59">
        <v>0.19</v>
      </c>
      <c r="H193" s="59">
        <v>-0.1</v>
      </c>
      <c r="I193" s="26">
        <v>-0.1</v>
      </c>
    </row>
    <row r="194" spans="1:9" x14ac:dyDescent="0.3">
      <c r="A194" s="27" t="s">
        <v>115</v>
      </c>
      <c r="B194" s="59"/>
      <c r="C194" s="59">
        <v>0.18</v>
      </c>
      <c r="D194" s="59">
        <v>0.23</v>
      </c>
      <c r="E194" s="59">
        <v>0.23</v>
      </c>
      <c r="F194" s="59">
        <v>0.08</v>
      </c>
      <c r="G194" s="59">
        <v>0.19</v>
      </c>
      <c r="H194" s="59">
        <v>-0.21</v>
      </c>
      <c r="I194" s="26">
        <v>-0.21</v>
      </c>
    </row>
    <row r="195" spans="1:9" x14ac:dyDescent="0.3">
      <c r="A195" s="27" t="s">
        <v>116</v>
      </c>
      <c r="B195" s="59"/>
      <c r="C195" s="59">
        <v>0.03</v>
      </c>
      <c r="D195" s="59">
        <v>-0.01</v>
      </c>
      <c r="E195" s="59">
        <v>0.08</v>
      </c>
      <c r="F195" s="59">
        <v>0.11</v>
      </c>
      <c r="G195" s="59">
        <v>0.26</v>
      </c>
      <c r="H195" s="59">
        <v>-0.06</v>
      </c>
      <c r="I195" s="26">
        <v>-0.06</v>
      </c>
    </row>
    <row r="196" spans="1:9" x14ac:dyDescent="0.3">
      <c r="A196" s="29" t="s">
        <v>107</v>
      </c>
      <c r="B196" s="59"/>
      <c r="C196" s="59">
        <v>0.13</v>
      </c>
      <c r="D196" s="59">
        <v>0.1</v>
      </c>
      <c r="E196" s="59">
        <v>0.13</v>
      </c>
      <c r="F196" s="59">
        <v>0.01</v>
      </c>
      <c r="G196" s="59">
        <v>0.08</v>
      </c>
      <c r="H196" s="59">
        <v>0.16</v>
      </c>
      <c r="I196" s="30">
        <v>0.16</v>
      </c>
    </row>
    <row r="197" spans="1:9" x14ac:dyDescent="0.3">
      <c r="A197" s="27" t="s">
        <v>114</v>
      </c>
      <c r="B197" s="59"/>
      <c r="C197" s="59">
        <v>0.16</v>
      </c>
      <c r="D197" s="59">
        <v>0.09</v>
      </c>
      <c r="E197" s="59">
        <v>0.12</v>
      </c>
      <c r="F197" s="59">
        <v>0</v>
      </c>
      <c r="G197" s="59">
        <v>0.08</v>
      </c>
      <c r="H197" s="59">
        <v>0.17</v>
      </c>
      <c r="I197" s="26">
        <v>0.17</v>
      </c>
    </row>
    <row r="198" spans="1:9" x14ac:dyDescent="0.3">
      <c r="A198" s="27" t="s">
        <v>115</v>
      </c>
      <c r="B198" s="59"/>
      <c r="C198" s="59">
        <v>0.09</v>
      </c>
      <c r="D198" s="59">
        <v>0.15</v>
      </c>
      <c r="E198" s="59">
        <v>0.15</v>
      </c>
      <c r="F198" s="59">
        <v>0.03</v>
      </c>
      <c r="G198" s="59">
        <v>0.1</v>
      </c>
      <c r="H198" s="59">
        <v>0.12</v>
      </c>
      <c r="I198" s="26">
        <v>0.12</v>
      </c>
    </row>
    <row r="199" spans="1:9" x14ac:dyDescent="0.3">
      <c r="A199" s="27" t="s">
        <v>116</v>
      </c>
      <c r="B199" s="59"/>
      <c r="C199" s="59">
        <v>-0.01</v>
      </c>
      <c r="D199" s="59">
        <v>-0.08</v>
      </c>
      <c r="E199" s="59">
        <v>0.08</v>
      </c>
      <c r="F199" s="59">
        <v>-0.04</v>
      </c>
      <c r="G199" s="59">
        <v>-0.09</v>
      </c>
      <c r="H199" s="59">
        <v>0.28000000000000003</v>
      </c>
      <c r="I199" s="26">
        <v>0.28000000000000003</v>
      </c>
    </row>
    <row r="200" spans="1:9" x14ac:dyDescent="0.3">
      <c r="A200" s="29" t="s">
        <v>108</v>
      </c>
      <c r="B200" s="59"/>
      <c r="C200" s="59">
        <v>0.02</v>
      </c>
      <c r="D200" s="59">
        <v>0.12</v>
      </c>
      <c r="E200" s="59">
        <v>-0.53</v>
      </c>
      <c r="F200" s="59">
        <v>-0.26</v>
      </c>
      <c r="G200" s="59">
        <v>-0.17</v>
      </c>
      <c r="H200" s="59">
        <v>3.02</v>
      </c>
      <c r="I200" s="30">
        <v>3.02</v>
      </c>
    </row>
    <row r="201" spans="1:9" x14ac:dyDescent="0.3">
      <c r="A201" s="31" t="s">
        <v>104</v>
      </c>
      <c r="B201" s="59"/>
      <c r="C201" s="59">
        <v>0.08</v>
      </c>
      <c r="D201" s="59">
        <v>0.05</v>
      </c>
      <c r="E201" s="59">
        <v>0.11</v>
      </c>
      <c r="F201" s="59">
        <v>-0.02</v>
      </c>
      <c r="G201" s="59">
        <v>0.17</v>
      </c>
      <c r="H201" s="59">
        <v>0.05</v>
      </c>
      <c r="I201" s="33">
        <v>0.06</v>
      </c>
    </row>
    <row r="202" spans="1:9" x14ac:dyDescent="0.3">
      <c r="A202" s="29" t="s">
        <v>105</v>
      </c>
      <c r="B202" s="59"/>
      <c r="C202" s="59">
        <v>0.06</v>
      </c>
      <c r="D202" s="59">
        <v>-0.11</v>
      </c>
      <c r="E202" s="59">
        <v>0.03</v>
      </c>
      <c r="F202" s="59">
        <v>-0.01</v>
      </c>
      <c r="G202" s="59">
        <v>0.16</v>
      </c>
      <c r="H202" s="59">
        <v>0.06</v>
      </c>
      <c r="I202" s="30">
        <v>7.0000000000000007E-2</v>
      </c>
    </row>
    <row r="203" spans="1:9" x14ac:dyDescent="0.3">
      <c r="A203" s="27" t="s">
        <v>114</v>
      </c>
      <c r="B203" s="59"/>
      <c r="C203" s="59"/>
      <c r="D203" s="59"/>
      <c r="E203" s="59">
        <v>0.05</v>
      </c>
      <c r="F203" s="59">
        <v>0.01</v>
      </c>
      <c r="G203" s="59">
        <v>0.17</v>
      </c>
      <c r="H203" s="59">
        <v>-0.03</v>
      </c>
      <c r="I203" s="26">
        <v>0.06</v>
      </c>
    </row>
    <row r="204" spans="1:9" x14ac:dyDescent="0.3">
      <c r="A204" s="27" t="s">
        <v>115</v>
      </c>
      <c r="B204" s="59"/>
      <c r="C204" s="59"/>
      <c r="D204" s="59"/>
      <c r="E204" s="59">
        <v>-0.17</v>
      </c>
      <c r="F204" s="59">
        <v>-0.22</v>
      </c>
      <c r="G204" s="59">
        <v>0.13</v>
      </c>
      <c r="H204" s="59">
        <v>-0.16</v>
      </c>
      <c r="I204" s="26">
        <v>-0.03</v>
      </c>
    </row>
    <row r="205" spans="1:9" x14ac:dyDescent="0.3">
      <c r="A205" s="27" t="s">
        <v>116</v>
      </c>
      <c r="B205" s="59"/>
      <c r="C205" s="59"/>
      <c r="D205" s="59"/>
      <c r="E205" s="59">
        <v>-0.13</v>
      </c>
      <c r="F205" s="59">
        <v>0.08</v>
      </c>
      <c r="G205" s="59">
        <v>0.14000000000000001</v>
      </c>
      <c r="H205" s="59">
        <v>0.42</v>
      </c>
      <c r="I205" s="26">
        <v>-0.16</v>
      </c>
    </row>
    <row r="206" spans="1:9" x14ac:dyDescent="0.3">
      <c r="A206" s="27" t="s">
        <v>122</v>
      </c>
      <c r="B206" s="59"/>
      <c r="C206" s="59"/>
      <c r="D206" s="59"/>
      <c r="E206" s="59">
        <v>0.04</v>
      </c>
      <c r="F206" s="59">
        <v>-0.14000000000000001</v>
      </c>
      <c r="G206" s="59">
        <v>-0.01</v>
      </c>
      <c r="H206" s="59">
        <v>7.0000000000000007E-2</v>
      </c>
      <c r="I206" s="26">
        <v>0.42</v>
      </c>
    </row>
    <row r="207" spans="1:9" x14ac:dyDescent="0.3">
      <c r="A207" s="25" t="s">
        <v>109</v>
      </c>
      <c r="B207" s="59"/>
      <c r="C207" s="59">
        <v>0</v>
      </c>
      <c r="D207" s="59">
        <v>0</v>
      </c>
      <c r="E207" s="59">
        <v>0</v>
      </c>
      <c r="F207" s="59">
        <v>0</v>
      </c>
      <c r="G207" s="59">
        <v>0</v>
      </c>
      <c r="H207" s="59">
        <v>0</v>
      </c>
      <c r="I207" s="26">
        <v>0</v>
      </c>
    </row>
    <row r="208" spans="1:9" ht="15" thickBot="1" x14ac:dyDescent="0.35">
      <c r="A208" s="28" t="s">
        <v>106</v>
      </c>
      <c r="B208" s="59"/>
      <c r="C208" s="59">
        <v>0.08</v>
      </c>
      <c r="D208" s="59">
        <v>0.05</v>
      </c>
      <c r="E208" s="59">
        <v>0.11</v>
      </c>
      <c r="F208" s="59">
        <v>-0.02</v>
      </c>
      <c r="G208" s="59">
        <v>0.17</v>
      </c>
      <c r="H208" s="59">
        <v>0.05</v>
      </c>
      <c r="I208" s="32">
        <v>0.06</v>
      </c>
    </row>
    <row r="209" spans="1:1" ht="15" thickTop="1" x14ac:dyDescent="0.3"/>
    <row r="210" spans="1:1" x14ac:dyDescent="0.3">
      <c r="A210" t="s">
        <v>151</v>
      </c>
    </row>
    <row r="211" spans="1:1" x14ac:dyDescent="0.3">
      <c r="A211" t="s">
        <v>152</v>
      </c>
    </row>
    <row r="212" spans="1:1" x14ac:dyDescent="0.3">
      <c r="A212" t="s">
        <v>153</v>
      </c>
    </row>
    <row r="213" spans="1:1" x14ac:dyDescent="0.3">
      <c r="A213" t="s">
        <v>154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2"/>
  <sheetViews>
    <sheetView tabSelected="1" zoomScale="90" zoomScaleNormal="90" workbookViewId="0">
      <selection activeCell="H15" sqref="H15"/>
    </sheetView>
  </sheetViews>
  <sheetFormatPr defaultRowHeight="14.4" x14ac:dyDescent="0.3"/>
  <cols>
    <col min="1" max="1" width="48.77734375" customWidth="1"/>
    <col min="2" max="10" width="11.77734375" customWidth="1"/>
    <col min="11" max="11" width="12.33203125" bestFit="1" customWidth="1"/>
    <col min="12" max="12" width="13.88671875" bestFit="1" customWidth="1"/>
    <col min="13" max="13" width="15.21875" bestFit="1" customWidth="1"/>
    <col min="14" max="14" width="17.88671875" bestFit="1" customWidth="1"/>
    <col min="15" max="15" width="9.21875" bestFit="1" customWidth="1"/>
  </cols>
  <sheetData>
    <row r="1" spans="1:15"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5">
        <f>+I1+1</f>
        <v>2023</v>
      </c>
      <c r="K1" s="35">
        <f t="shared" ref="K1:N1" si="1">+J1+1</f>
        <v>2024</v>
      </c>
      <c r="L1" s="35">
        <f t="shared" si="1"/>
        <v>2025</v>
      </c>
      <c r="M1" s="35">
        <f t="shared" si="1"/>
        <v>2026</v>
      </c>
      <c r="N1" s="35">
        <f t="shared" si="1"/>
        <v>2027</v>
      </c>
      <c r="O1" t="s">
        <v>169</v>
      </c>
    </row>
    <row r="2" spans="1:15" x14ac:dyDescent="0.3">
      <c r="A2" s="36" t="s">
        <v>129</v>
      </c>
      <c r="B2" s="36"/>
      <c r="C2" s="36"/>
      <c r="D2" s="36"/>
      <c r="E2" s="36"/>
      <c r="F2" s="36"/>
      <c r="G2" s="36"/>
      <c r="H2" s="36"/>
      <c r="I2" s="36"/>
      <c r="J2" s="35"/>
      <c r="K2" s="35"/>
      <c r="L2" s="35"/>
      <c r="M2" s="35"/>
      <c r="N2" s="35"/>
    </row>
    <row r="3" spans="1:15" x14ac:dyDescent="0.3">
      <c r="A3" s="37" t="s">
        <v>140</v>
      </c>
      <c r="B3" s="8">
        <f>Historicals!B2</f>
        <v>30601</v>
      </c>
      <c r="C3" s="8">
        <f>C18+C45+C72+C99+C126+C157</f>
        <v>32303</v>
      </c>
      <c r="D3" s="8">
        <f t="shared" ref="D3:N3" si="2">D18+D45+D72+D99+D126+D157</f>
        <v>34277</v>
      </c>
      <c r="E3" s="8">
        <f t="shared" si="2"/>
        <v>36309</v>
      </c>
      <c r="F3" s="8">
        <f t="shared" si="2"/>
        <v>39075</v>
      </c>
      <c r="G3" s="8">
        <f t="shared" si="2"/>
        <v>37373</v>
      </c>
      <c r="H3" s="8">
        <f t="shared" si="2"/>
        <v>44513</v>
      </c>
      <c r="I3" s="8">
        <f t="shared" si="2"/>
        <v>46608</v>
      </c>
      <c r="J3" s="8">
        <f t="shared" si="2"/>
        <v>50156.788126838248</v>
      </c>
      <c r="K3" s="8">
        <f t="shared" si="2"/>
        <v>53854.993691121854</v>
      </c>
      <c r="L3" s="8">
        <f t="shared" si="2"/>
        <v>57987.543308659508</v>
      </c>
      <c r="M3" s="8">
        <f t="shared" si="2"/>
        <v>62463.368079772983</v>
      </c>
      <c r="N3" s="8">
        <f t="shared" si="2"/>
        <v>67392.154861117175</v>
      </c>
    </row>
    <row r="4" spans="1:15" x14ac:dyDescent="0.3">
      <c r="A4" s="41" t="s">
        <v>130</v>
      </c>
      <c r="B4" s="61" t="e">
        <f t="shared" ref="B4:H4" si="3">B3/A3-1</f>
        <v>#VALUE!</v>
      </c>
      <c r="C4" s="61">
        <f t="shared" si="3"/>
        <v>5.5619097415117169E-2</v>
      </c>
      <c r="D4" s="61">
        <f t="shared" si="3"/>
        <v>6.1108875336655988E-2</v>
      </c>
      <c r="E4" s="61">
        <f t="shared" si="3"/>
        <v>5.9281734107418993E-2</v>
      </c>
      <c r="F4" s="61">
        <f t="shared" si="3"/>
        <v>7.6179459638106239E-2</v>
      </c>
      <c r="G4" s="61">
        <f t="shared" si="3"/>
        <v>-4.3557261676263614E-2</v>
      </c>
      <c r="H4" s="61">
        <f t="shared" si="3"/>
        <v>0.19104701254916656</v>
      </c>
      <c r="I4" s="61">
        <f>I3/H3-1</f>
        <v>4.7064902388066487E-2</v>
      </c>
      <c r="J4" s="63"/>
      <c r="K4" s="63"/>
      <c r="L4" s="63"/>
      <c r="M4" s="63"/>
      <c r="N4" s="63"/>
      <c r="O4" s="62">
        <f>AVERAGE(C4:I4)</f>
        <v>6.3820545679752552E-2</v>
      </c>
    </row>
    <row r="5" spans="1:15" x14ac:dyDescent="0.3">
      <c r="A5" s="37" t="s">
        <v>131</v>
      </c>
      <c r="B5" s="8">
        <f t="shared" ref="B5:H5" si="4">B11-B8</f>
        <v>3627</v>
      </c>
      <c r="C5" s="8">
        <f t="shared" si="4"/>
        <v>6589</v>
      </c>
      <c r="D5" s="8">
        <f t="shared" si="4"/>
        <v>7149</v>
      </c>
      <c r="E5" s="8">
        <f t="shared" si="4"/>
        <v>6507</v>
      </c>
      <c r="F5" s="8">
        <f t="shared" si="4"/>
        <v>7602</v>
      </c>
      <c r="G5" s="8">
        <f t="shared" si="4"/>
        <v>5937</v>
      </c>
      <c r="H5" s="8">
        <f t="shared" si="4"/>
        <v>10057</v>
      </c>
      <c r="I5" s="8">
        <f>I11-I8</f>
        <v>10621</v>
      </c>
      <c r="J5" s="8">
        <f t="shared" ref="J5:N5" si="5">J11-J8</f>
        <v>11781.420619092843</v>
      </c>
      <c r="K5" s="8">
        <f t="shared" si="5"/>
        <v>13070.887708725344</v>
      </c>
      <c r="L5" s="8">
        <f t="shared" si="5"/>
        <v>14504.24081879701</v>
      </c>
      <c r="M5" s="8">
        <f t="shared" si="5"/>
        <v>16098.047643391441</v>
      </c>
      <c r="N5" s="8">
        <f t="shared" si="5"/>
        <v>17870.804125712839</v>
      </c>
      <c r="O5" s="62"/>
    </row>
    <row r="6" spans="1:15" x14ac:dyDescent="0.3">
      <c r="A6" s="41" t="s">
        <v>130</v>
      </c>
      <c r="B6" s="61" t="e">
        <f t="shared" ref="B6:H6" si="6">+B5/A5-1</f>
        <v>#VALUE!</v>
      </c>
      <c r="C6" s="61">
        <f t="shared" si="6"/>
        <v>0.81665288116901014</v>
      </c>
      <c r="D6" s="61">
        <f t="shared" si="6"/>
        <v>8.4990135073607531E-2</v>
      </c>
      <c r="E6" s="61">
        <f t="shared" si="6"/>
        <v>-8.9802769618128386E-2</v>
      </c>
      <c r="F6" s="61">
        <f t="shared" si="6"/>
        <v>0.16828031350852934</v>
      </c>
      <c r="G6" s="61">
        <f t="shared" si="6"/>
        <v>-0.21902131018153115</v>
      </c>
      <c r="H6" s="61">
        <f t="shared" si="6"/>
        <v>0.69395317500421094</v>
      </c>
      <c r="I6" s="61">
        <f>+I5/H5-1</f>
        <v>5.6080342050313314E-2</v>
      </c>
      <c r="J6" s="63"/>
      <c r="K6" s="63"/>
      <c r="L6" s="63"/>
      <c r="M6" s="63"/>
      <c r="N6" s="63"/>
      <c r="O6" s="62">
        <f t="shared" ref="O6:O43" si="7">AVERAGE(C6:I6)</f>
        <v>0.21587610957228739</v>
      </c>
    </row>
    <row r="7" spans="1:15" x14ac:dyDescent="0.3">
      <c r="A7" s="41" t="s">
        <v>132</v>
      </c>
      <c r="B7" s="61">
        <f t="shared" ref="B7:H7" si="8">B5/B3</f>
        <v>0.11852553838109865</v>
      </c>
      <c r="C7" s="61">
        <f t="shared" si="8"/>
        <v>0.20397486301581896</v>
      </c>
      <c r="D7" s="61">
        <f t="shared" si="8"/>
        <v>0.20856551040056015</v>
      </c>
      <c r="E7" s="61">
        <f t="shared" si="8"/>
        <v>0.1792117656779311</v>
      </c>
      <c r="F7" s="61">
        <f t="shared" si="8"/>
        <v>0.19454894433781189</v>
      </c>
      <c r="G7" s="61">
        <f t="shared" si="8"/>
        <v>0.15885799909025233</v>
      </c>
      <c r="H7" s="61">
        <f t="shared" si="8"/>
        <v>0.22593399680992068</v>
      </c>
      <c r="I7" s="61">
        <f>I5/I3</f>
        <v>0.22787933401991076</v>
      </c>
      <c r="J7" s="63"/>
      <c r="K7" s="63"/>
      <c r="L7" s="63"/>
      <c r="M7" s="63"/>
      <c r="N7" s="63"/>
      <c r="O7" s="62">
        <f t="shared" si="7"/>
        <v>0.19985320190745798</v>
      </c>
    </row>
    <row r="8" spans="1:15" x14ac:dyDescent="0.3">
      <c r="A8" s="37" t="s">
        <v>133</v>
      </c>
      <c r="B8" s="8">
        <f>Historicals!B67</f>
        <v>606</v>
      </c>
      <c r="C8" s="8">
        <f>Historicals!C67</f>
        <v>649</v>
      </c>
      <c r="D8" s="8">
        <f>D35+D62+D89+D116+D147+D162</f>
        <v>473</v>
      </c>
      <c r="E8" s="8">
        <f t="shared" ref="E8:N8" si="9">E35+E62+E89+E116+E147+E162</f>
        <v>530</v>
      </c>
      <c r="F8" s="8">
        <f t="shared" si="9"/>
        <v>510</v>
      </c>
      <c r="G8" s="8">
        <f t="shared" si="9"/>
        <v>507</v>
      </c>
      <c r="H8" s="8">
        <f t="shared" si="9"/>
        <v>522</v>
      </c>
      <c r="I8" s="8">
        <f t="shared" si="9"/>
        <v>497</v>
      </c>
      <c r="J8" s="8">
        <f t="shared" si="9"/>
        <v>515.64483018933413</v>
      </c>
      <c r="K8" s="8">
        <f t="shared" si="9"/>
        <v>535.92872568493226</v>
      </c>
      <c r="L8" s="8">
        <f t="shared" si="9"/>
        <v>557.97091372171383</v>
      </c>
      <c r="M8" s="8">
        <f t="shared" si="9"/>
        <v>581.90134449565539</v>
      </c>
      <c r="N8" s="8">
        <f t="shared" si="9"/>
        <v>607.86160057819995</v>
      </c>
      <c r="O8" s="62"/>
    </row>
    <row r="9" spans="1:15" x14ac:dyDescent="0.3">
      <c r="A9" s="41" t="s">
        <v>130</v>
      </c>
      <c r="B9" s="61" t="e">
        <f t="shared" ref="B9:H9" si="10">+B8/A8-1</f>
        <v>#VALUE!</v>
      </c>
      <c r="C9" s="61">
        <f t="shared" si="10"/>
        <v>7.0957095709570872E-2</v>
      </c>
      <c r="D9" s="61">
        <f t="shared" si="10"/>
        <v>-0.27118644067796616</v>
      </c>
      <c r="E9" s="61">
        <f t="shared" si="10"/>
        <v>0.12050739957716705</v>
      </c>
      <c r="F9" s="61">
        <f t="shared" si="10"/>
        <v>-3.7735849056603765E-2</v>
      </c>
      <c r="G9" s="61">
        <f t="shared" si="10"/>
        <v>-5.8823529411764497E-3</v>
      </c>
      <c r="H9" s="61">
        <f t="shared" si="10"/>
        <v>2.9585798816567976E-2</v>
      </c>
      <c r="I9" s="61">
        <f>+I8/H8-1</f>
        <v>-4.789272030651337E-2</v>
      </c>
      <c r="J9" s="63"/>
      <c r="K9" s="63"/>
      <c r="L9" s="63"/>
      <c r="M9" s="63"/>
      <c r="N9" s="63"/>
      <c r="O9" s="62">
        <f t="shared" si="7"/>
        <v>-2.0235295554136262E-2</v>
      </c>
    </row>
    <row r="10" spans="1:15" x14ac:dyDescent="0.3">
      <c r="A10" s="41" t="s">
        <v>134</v>
      </c>
      <c r="B10" s="61">
        <f t="shared" ref="B10:H10" si="11">B8/B3</f>
        <v>1.9803274402797295E-2</v>
      </c>
      <c r="C10" s="61">
        <f t="shared" si="11"/>
        <v>2.0091013218586508E-2</v>
      </c>
      <c r="D10" s="61">
        <f t="shared" si="11"/>
        <v>1.3799340665752545E-2</v>
      </c>
      <c r="E10" s="61">
        <f t="shared" si="11"/>
        <v>1.4596931890164973E-2</v>
      </c>
      <c r="F10" s="61">
        <f t="shared" si="11"/>
        <v>1.3051823416506719E-2</v>
      </c>
      <c r="G10" s="61">
        <f t="shared" si="11"/>
        <v>1.3565943328071067E-2</v>
      </c>
      <c r="H10" s="61">
        <f t="shared" si="11"/>
        <v>1.1726911239413206E-2</v>
      </c>
      <c r="I10" s="61">
        <f>I8/I3</f>
        <v>1.0663405423961552E-2</v>
      </c>
      <c r="J10" s="63"/>
      <c r="K10" s="63"/>
      <c r="L10" s="63"/>
      <c r="M10" s="63"/>
      <c r="N10" s="63"/>
      <c r="O10" s="62">
        <f t="shared" si="7"/>
        <v>1.392790988320808E-2</v>
      </c>
    </row>
    <row r="11" spans="1:15" x14ac:dyDescent="0.3">
      <c r="A11" s="37" t="s">
        <v>135</v>
      </c>
      <c r="B11" s="8">
        <f>Historicals!B147</f>
        <v>4233</v>
      </c>
      <c r="C11" s="8">
        <f>C38+C65+C92+C119+C150+C165</f>
        <v>7238</v>
      </c>
      <c r="D11" s="8">
        <f t="shared" ref="D11:N11" si="12">D38+D65+D92+D119+D150+D165</f>
        <v>7622</v>
      </c>
      <c r="E11" s="8">
        <f t="shared" si="12"/>
        <v>7037</v>
      </c>
      <c r="F11" s="8">
        <f t="shared" si="12"/>
        <v>8112</v>
      </c>
      <c r="G11" s="8">
        <f t="shared" si="12"/>
        <v>6444</v>
      </c>
      <c r="H11" s="8">
        <f t="shared" si="12"/>
        <v>10579</v>
      </c>
      <c r="I11" s="8">
        <f t="shared" si="12"/>
        <v>11118</v>
      </c>
      <c r="J11" s="8">
        <f t="shared" si="12"/>
        <v>12297.065449282178</v>
      </c>
      <c r="K11" s="8">
        <f t="shared" si="12"/>
        <v>13606.816434410277</v>
      </c>
      <c r="L11" s="8">
        <f t="shared" si="12"/>
        <v>15062.211732518725</v>
      </c>
      <c r="M11" s="8">
        <f t="shared" si="12"/>
        <v>16679.948987887095</v>
      </c>
      <c r="N11" s="8">
        <f t="shared" si="12"/>
        <v>18478.665726291038</v>
      </c>
      <c r="O11" s="62"/>
    </row>
    <row r="12" spans="1:15" x14ac:dyDescent="0.3">
      <c r="A12" s="41" t="s">
        <v>130</v>
      </c>
      <c r="B12" s="61" t="e">
        <f t="shared" ref="B12:H12" si="13">+B11/A11-1</f>
        <v>#VALUE!</v>
      </c>
      <c r="C12" s="61">
        <f t="shared" si="13"/>
        <v>0.70989841719820457</v>
      </c>
      <c r="D12" s="61">
        <f t="shared" si="13"/>
        <v>5.3053329649074277E-2</v>
      </c>
      <c r="E12" s="61">
        <f t="shared" si="13"/>
        <v>-7.6751508790343759E-2</v>
      </c>
      <c r="F12" s="61">
        <f t="shared" si="13"/>
        <v>0.15276396191558894</v>
      </c>
      <c r="G12" s="61">
        <f t="shared" si="13"/>
        <v>-0.20562130177514792</v>
      </c>
      <c r="H12" s="61">
        <f t="shared" si="13"/>
        <v>0.64168218497827434</v>
      </c>
      <c r="I12" s="61">
        <f>+I11/H11-1</f>
        <v>5.0949995273655402E-2</v>
      </c>
      <c r="J12" s="63"/>
      <c r="K12" s="63"/>
      <c r="L12" s="63"/>
      <c r="M12" s="63"/>
      <c r="N12" s="63"/>
      <c r="O12" s="62">
        <f t="shared" si="7"/>
        <v>0.18942501120704369</v>
      </c>
    </row>
    <row r="13" spans="1:15" x14ac:dyDescent="0.3">
      <c r="A13" s="41" t="s">
        <v>132</v>
      </c>
      <c r="B13" s="61">
        <f t="shared" ref="B13:H13" si="14">B11/B3</f>
        <v>0.13832881278389594</v>
      </c>
      <c r="C13" s="61">
        <f t="shared" si="14"/>
        <v>0.22406587623440546</v>
      </c>
      <c r="D13" s="61">
        <f t="shared" si="14"/>
        <v>0.22236485106631268</v>
      </c>
      <c r="E13" s="61">
        <f t="shared" si="14"/>
        <v>0.19380869756809607</v>
      </c>
      <c r="F13" s="61">
        <f t="shared" si="14"/>
        <v>0.20760076775431863</v>
      </c>
      <c r="G13" s="61">
        <f t="shared" si="14"/>
        <v>0.1724239424183234</v>
      </c>
      <c r="H13" s="61">
        <f t="shared" si="14"/>
        <v>0.2376609080493339</v>
      </c>
      <c r="I13" s="61">
        <f>I11/I3</f>
        <v>0.2385427394438723</v>
      </c>
      <c r="J13" s="63"/>
      <c r="K13" s="63"/>
      <c r="L13" s="63"/>
      <c r="M13" s="63"/>
      <c r="N13" s="63"/>
      <c r="O13" s="62">
        <f t="shared" si="7"/>
        <v>0.21378111179066608</v>
      </c>
    </row>
    <row r="14" spans="1:15" x14ac:dyDescent="0.3">
      <c r="A14" s="37" t="s">
        <v>136</v>
      </c>
      <c r="B14" s="1">
        <f>Historicals!B169</f>
        <v>963</v>
      </c>
      <c r="C14" s="1">
        <f>Historicals!C169</f>
        <v>1143</v>
      </c>
      <c r="D14" s="40">
        <f>D41+D68+D95+D122+D153+D168</f>
        <v>827</v>
      </c>
      <c r="E14" s="40">
        <f>E41+E68+E95+E122+E153+E168</f>
        <v>742</v>
      </c>
      <c r="F14" s="40">
        <f t="shared" ref="F14:N14" si="15">F41+F68+F95+F122+F153+F168</f>
        <v>841</v>
      </c>
      <c r="G14" s="40">
        <f t="shared" si="15"/>
        <v>648</v>
      </c>
      <c r="H14" s="40">
        <f t="shared" si="15"/>
        <v>417</v>
      </c>
      <c r="I14" s="40">
        <f t="shared" si="15"/>
        <v>536</v>
      </c>
      <c r="J14" s="40">
        <f t="shared" si="15"/>
        <v>615.766197478045</v>
      </c>
      <c r="K14" s="40">
        <f t="shared" si="15"/>
        <v>737.97502404737577</v>
      </c>
      <c r="L14" s="40">
        <f t="shared" si="15"/>
        <v>927.64693252424581</v>
      </c>
      <c r="M14" s="40">
        <f t="shared" si="15"/>
        <v>1225.8130852981458</v>
      </c>
      <c r="N14" s="40">
        <f t="shared" si="15"/>
        <v>1700.0544979260851</v>
      </c>
      <c r="O14" s="62"/>
    </row>
    <row r="15" spans="1:15" x14ac:dyDescent="0.3">
      <c r="A15" s="41" t="s">
        <v>130</v>
      </c>
      <c r="B15" s="61" t="e">
        <f t="shared" ref="B15:H15" si="16">+B14/A14-1</f>
        <v>#VALUE!</v>
      </c>
      <c r="C15" s="61">
        <f t="shared" si="16"/>
        <v>0.18691588785046731</v>
      </c>
      <c r="D15" s="61">
        <f t="shared" si="16"/>
        <v>-0.27646544181977251</v>
      </c>
      <c r="E15" s="61">
        <f t="shared" si="16"/>
        <v>-0.10278113663845223</v>
      </c>
      <c r="F15" s="61">
        <f t="shared" si="16"/>
        <v>0.13342318059299196</v>
      </c>
      <c r="G15" s="61">
        <f t="shared" si="16"/>
        <v>-0.22948870392390008</v>
      </c>
      <c r="H15" s="61">
        <f t="shared" si="16"/>
        <v>-0.35648148148148151</v>
      </c>
      <c r="I15" s="61">
        <f>+I14/H14-1</f>
        <v>0.28537170263788969</v>
      </c>
      <c r="J15" s="63"/>
      <c r="K15" s="63"/>
      <c r="L15" s="63"/>
      <c r="M15" s="63"/>
      <c r="N15" s="63"/>
      <c r="O15" s="62">
        <f t="shared" si="7"/>
        <v>-5.1357998968893911E-2</v>
      </c>
    </row>
    <row r="16" spans="1:15" x14ac:dyDescent="0.3">
      <c r="A16" s="41" t="s">
        <v>134</v>
      </c>
      <c r="B16" s="61">
        <f t="shared" ref="B16:H16" si="17">B14/B3</f>
        <v>3.146955981830659E-2</v>
      </c>
      <c r="C16" s="61">
        <f t="shared" si="17"/>
        <v>3.5383710491285636E-2</v>
      </c>
      <c r="D16" s="61">
        <f t="shared" si="17"/>
        <v>2.4126965603757621E-2</v>
      </c>
      <c r="E16" s="61">
        <f t="shared" si="17"/>
        <v>2.0435704646230964E-2</v>
      </c>
      <c r="F16" s="61">
        <f t="shared" si="17"/>
        <v>2.1522712731925783E-2</v>
      </c>
      <c r="G16" s="61">
        <f t="shared" si="17"/>
        <v>1.7338720466647046E-2</v>
      </c>
      <c r="H16" s="61">
        <f t="shared" si="17"/>
        <v>9.3680497832093999E-3</v>
      </c>
      <c r="I16" s="61">
        <f>I14/I3</f>
        <v>1.1500171644352901E-2</v>
      </c>
      <c r="J16" s="63"/>
      <c r="K16" s="63"/>
      <c r="L16" s="63"/>
      <c r="M16" s="63"/>
      <c r="N16" s="63"/>
      <c r="O16" s="62">
        <f t="shared" si="7"/>
        <v>1.9953719338201337E-2</v>
      </c>
    </row>
    <row r="17" spans="1:15" x14ac:dyDescent="0.3">
      <c r="A17" s="38" t="str">
        <f>+Historicals!A112</f>
        <v>North America</v>
      </c>
      <c r="B17" s="38"/>
      <c r="C17" s="38"/>
      <c r="D17" s="38"/>
      <c r="E17" s="38"/>
      <c r="F17" s="38"/>
      <c r="G17" s="38"/>
      <c r="H17" s="38"/>
      <c r="I17" s="38"/>
      <c r="J17" s="69">
        <f t="shared" ref="J17:J41" si="18">I17*(1+$O18)</f>
        <v>0</v>
      </c>
      <c r="K17" s="69">
        <f t="shared" ref="K17:K41" si="19">J17*(1+$O18)</f>
        <v>0</v>
      </c>
      <c r="L17" s="69">
        <f t="shared" ref="L17:L41" si="20">K17*(1+$O18)</f>
        <v>0</v>
      </c>
      <c r="M17" s="69">
        <f t="shared" ref="M17:M41" si="21">L17*(1+$O18)</f>
        <v>0</v>
      </c>
      <c r="N17" s="69">
        <f t="shared" ref="N17:N41" si="22">M17*(1+$O18)</f>
        <v>0</v>
      </c>
      <c r="O17" s="62"/>
    </row>
    <row r="18" spans="1:15" x14ac:dyDescent="0.3">
      <c r="A18" s="8" t="s">
        <v>137</v>
      </c>
      <c r="B18" s="8">
        <f>+Historicals!B112</f>
        <v>13740</v>
      </c>
      <c r="C18" s="8">
        <f>+Historicals!C112</f>
        <v>14764</v>
      </c>
      <c r="D18" s="8">
        <f>D20+D24+D28</f>
        <v>15216</v>
      </c>
      <c r="E18" s="8">
        <f t="shared" ref="E18:I18" si="23">E20+E24+E28</f>
        <v>14855</v>
      </c>
      <c r="F18" s="8">
        <f t="shared" si="23"/>
        <v>15902</v>
      </c>
      <c r="G18" s="8">
        <f t="shared" si="23"/>
        <v>14484</v>
      </c>
      <c r="H18" s="8">
        <f t="shared" si="23"/>
        <v>17179</v>
      </c>
      <c r="I18" s="8">
        <f t="shared" si="23"/>
        <v>18353</v>
      </c>
      <c r="J18" s="63">
        <f t="shared" si="18"/>
        <v>19184.479240764224</v>
      </c>
      <c r="K18" s="63">
        <f t="shared" si="19"/>
        <v>20053.628493396907</v>
      </c>
      <c r="L18" s="63">
        <f t="shared" si="20"/>
        <v>20962.15439075742</v>
      </c>
      <c r="M18" s="63">
        <f t="shared" si="21"/>
        <v>21911.840884388403</v>
      </c>
      <c r="N18" s="63">
        <f t="shared" si="22"/>
        <v>22904.552747424295</v>
      </c>
      <c r="O18" s="62"/>
    </row>
    <row r="19" spans="1:15" x14ac:dyDescent="0.3">
      <c r="A19" s="42" t="s">
        <v>130</v>
      </c>
      <c r="B19" s="39" t="str">
        <f t="shared" ref="B19:H19" si="24">+IFERROR(B18/A18-1,"nm")</f>
        <v>nm</v>
      </c>
      <c r="C19" s="39">
        <f t="shared" si="24"/>
        <v>7.4526928675400228E-2</v>
      </c>
      <c r="D19" s="39">
        <f t="shared" si="24"/>
        <v>3.0615009482525046E-2</v>
      </c>
      <c r="E19" s="39">
        <f t="shared" si="24"/>
        <v>-2.372502628811779E-2</v>
      </c>
      <c r="F19" s="39">
        <f t="shared" si="24"/>
        <v>7.0481319421070276E-2</v>
      </c>
      <c r="G19" s="39">
        <f t="shared" si="24"/>
        <v>-8.9171173437303519E-2</v>
      </c>
      <c r="H19" s="39">
        <f t="shared" si="24"/>
        <v>0.18606738470035911</v>
      </c>
      <c r="I19" s="39">
        <f>+IFERROR(I18/H18-1,"nm")</f>
        <v>6.8339251411607238E-2</v>
      </c>
      <c r="J19" s="63"/>
      <c r="K19" s="63"/>
      <c r="L19" s="63"/>
      <c r="M19" s="63"/>
      <c r="N19" s="63"/>
      <c r="O19" s="62">
        <f t="shared" si="7"/>
        <v>4.5304813423648657E-2</v>
      </c>
    </row>
    <row r="20" spans="1:15" x14ac:dyDescent="0.3">
      <c r="A20" s="43" t="s">
        <v>114</v>
      </c>
      <c r="B20" s="3">
        <f>+Historicals!B113</f>
        <v>0</v>
      </c>
      <c r="C20" s="3">
        <f>+Historicals!C113</f>
        <v>0</v>
      </c>
      <c r="D20" s="3">
        <f>+Historicals!D113</f>
        <v>9684</v>
      </c>
      <c r="E20" s="3">
        <f>+Historicals!E113</f>
        <v>9322</v>
      </c>
      <c r="F20" s="3">
        <f>+Historicals!F113</f>
        <v>10045</v>
      </c>
      <c r="G20" s="3">
        <f>+Historicals!G113</f>
        <v>9329</v>
      </c>
      <c r="H20" s="3">
        <f>+Historicals!H113</f>
        <v>11644</v>
      </c>
      <c r="I20" s="3">
        <f>+Historicals!I113</f>
        <v>12228</v>
      </c>
      <c r="J20" s="63">
        <f t="shared" si="18"/>
        <v>12881.472846082976</v>
      </c>
      <c r="K20" s="63">
        <f t="shared" si="19"/>
        <v>13569.867736700446</v>
      </c>
      <c r="L20" s="63">
        <f t="shared" si="20"/>
        <v>14295.050930262041</v>
      </c>
      <c r="M20" s="63">
        <f t="shared" si="21"/>
        <v>15058.988419328072</v>
      </c>
      <c r="N20" s="63">
        <f t="shared" si="22"/>
        <v>15863.751260472078</v>
      </c>
      <c r="O20" s="62"/>
    </row>
    <row r="21" spans="1:15" x14ac:dyDescent="0.3">
      <c r="A21" s="42" t="s">
        <v>130</v>
      </c>
      <c r="B21" s="39" t="str">
        <f t="shared" ref="B21" si="25">+IFERROR(B20/A20-1,"nm")</f>
        <v>nm</v>
      </c>
      <c r="C21" s="39" t="str">
        <f t="shared" ref="C21" si="26">+IFERROR(C20/B20-1,"nm")</f>
        <v>nm</v>
      </c>
      <c r="D21" s="39" t="str">
        <f t="shared" ref="D21" si="27">+IFERROR(D20/C20-1,"nm")</f>
        <v>nm</v>
      </c>
      <c r="E21" s="39">
        <f t="shared" ref="E21" si="28">+IFERROR(E20/D20-1,"nm")</f>
        <v>-3.7381247418422192E-2</v>
      </c>
      <c r="F21" s="39">
        <f t="shared" ref="F21" si="29">+IFERROR(F20/E20-1,"nm")</f>
        <v>7.755846384895948E-2</v>
      </c>
      <c r="G21" s="39">
        <f t="shared" ref="G21" si="30">+IFERROR(G20/F20-1,"nm")</f>
        <v>-7.1279243404678949E-2</v>
      </c>
      <c r="H21" s="39">
        <f t="shared" ref="H21" si="31">+IFERROR(H20/G20-1,"nm")</f>
        <v>0.24815092721620746</v>
      </c>
      <c r="I21" s="39">
        <f>+IFERROR(I20/H20-1,"nm")</f>
        <v>5.0154586052902683E-2</v>
      </c>
      <c r="J21" s="63"/>
      <c r="K21" s="63"/>
      <c r="L21" s="63"/>
      <c r="M21" s="63"/>
      <c r="N21" s="63"/>
      <c r="O21" s="62">
        <f t="shared" si="7"/>
        <v>5.3440697258993697E-2</v>
      </c>
    </row>
    <row r="22" spans="1:15" x14ac:dyDescent="0.3">
      <c r="A22" s="42" t="s">
        <v>138</v>
      </c>
      <c r="B22" s="39">
        <f>+Historicals!B185</f>
        <v>0</v>
      </c>
      <c r="C22" s="39">
        <f>+Historicals!C185</f>
        <v>0.04</v>
      </c>
      <c r="D22" s="39">
        <f>+Historicals!D185</f>
        <v>-0.04</v>
      </c>
      <c r="E22" s="39">
        <f>+Historicals!E185</f>
        <v>0.08</v>
      </c>
      <c r="F22" s="39">
        <f>+Historicals!F185</f>
        <v>-7.0000000000000007E-2</v>
      </c>
      <c r="G22" s="39">
        <f>+Historicals!G185</f>
        <v>0.25</v>
      </c>
      <c r="H22" s="39">
        <f>+Historicals!H185</f>
        <v>0.05</v>
      </c>
      <c r="I22" s="39">
        <f>+Historicals!I185</f>
        <v>0.05</v>
      </c>
      <c r="J22" s="63"/>
      <c r="K22" s="63"/>
      <c r="L22" s="63"/>
      <c r="M22" s="63"/>
      <c r="N22" s="63"/>
      <c r="O22" s="62">
        <f t="shared" si="7"/>
        <v>5.1428571428571428E-2</v>
      </c>
    </row>
    <row r="23" spans="1:15" x14ac:dyDescent="0.3">
      <c r="A23" s="42" t="s">
        <v>139</v>
      </c>
      <c r="B23" s="39" t="str">
        <f t="shared" ref="B23:H23" si="32">+IFERROR(B21-B22,"nm")</f>
        <v>nm</v>
      </c>
      <c r="C23" s="39" t="str">
        <f t="shared" si="32"/>
        <v>nm</v>
      </c>
      <c r="D23" s="39" t="str">
        <f t="shared" si="32"/>
        <v>nm</v>
      </c>
      <c r="E23" s="39">
        <f t="shared" si="32"/>
        <v>-0.11738124741842219</v>
      </c>
      <c r="F23" s="39">
        <f t="shared" si="32"/>
        <v>0.14755846384895949</v>
      </c>
      <c r="G23" s="39">
        <f t="shared" si="32"/>
        <v>-0.32127924340467895</v>
      </c>
      <c r="H23" s="39">
        <f t="shared" si="32"/>
        <v>0.19815092721620747</v>
      </c>
      <c r="I23" s="39">
        <f>+IFERROR(I21-I22,"nm")</f>
        <v>1.5458605290268046E-4</v>
      </c>
      <c r="J23" s="63"/>
      <c r="K23" s="63"/>
      <c r="L23" s="63"/>
      <c r="M23" s="63"/>
      <c r="N23" s="63"/>
      <c r="O23" s="62">
        <f t="shared" si="7"/>
        <v>-1.8559302741006305E-2</v>
      </c>
    </row>
    <row r="24" spans="1:15" x14ac:dyDescent="0.3">
      <c r="A24" s="43" t="s">
        <v>115</v>
      </c>
      <c r="B24" s="3">
        <f>+Historicals!B114</f>
        <v>0</v>
      </c>
      <c r="C24" s="3">
        <f>+Historicals!C114</f>
        <v>0</v>
      </c>
      <c r="D24" s="3">
        <f>+Historicals!D114</f>
        <v>4886</v>
      </c>
      <c r="E24" s="3">
        <f>+Historicals!E114</f>
        <v>4938</v>
      </c>
      <c r="F24" s="3">
        <f>+Historicals!F114</f>
        <v>5260</v>
      </c>
      <c r="G24" s="3">
        <f>+Historicals!G114</f>
        <v>4639</v>
      </c>
      <c r="H24" s="3">
        <f>+Historicals!H114</f>
        <v>5028</v>
      </c>
      <c r="I24" s="3">
        <f>+Historicals!I114</f>
        <v>5492</v>
      </c>
      <c r="J24" s="63">
        <f t="shared" si="18"/>
        <v>5639.1064002939984</v>
      </c>
      <c r="K24" s="63">
        <f t="shared" si="19"/>
        <v>5790.1531307058876</v>
      </c>
      <c r="L24" s="63">
        <f t="shared" si="20"/>
        <v>5945.245735259633</v>
      </c>
      <c r="M24" s="63">
        <f t="shared" si="21"/>
        <v>6104.4925850369982</v>
      </c>
      <c r="N24" s="63">
        <f t="shared" si="22"/>
        <v>6268.0049539019283</v>
      </c>
      <c r="O24" s="62"/>
    </row>
    <row r="25" spans="1:15" x14ac:dyDescent="0.3">
      <c r="A25" s="42" t="s">
        <v>130</v>
      </c>
      <c r="B25" s="39" t="str">
        <f t="shared" ref="B25" si="33">+IFERROR(B24/A24-1,"nm")</f>
        <v>nm</v>
      </c>
      <c r="C25" s="39" t="str">
        <f t="shared" ref="C25" si="34">+IFERROR(C24/B24-1,"nm")</f>
        <v>nm</v>
      </c>
      <c r="D25" s="39" t="str">
        <f t="shared" ref="D25" si="35">+IFERROR(D24/C24-1,"nm")</f>
        <v>nm</v>
      </c>
      <c r="E25" s="39">
        <f t="shared" ref="E25" si="36">+IFERROR(E24/D24-1,"nm")</f>
        <v>1.0642652476463343E-2</v>
      </c>
      <c r="F25" s="39">
        <f t="shared" ref="F25" si="37">+IFERROR(F24/E24-1,"nm")</f>
        <v>6.5208586472256025E-2</v>
      </c>
      <c r="G25" s="39">
        <f t="shared" ref="G25" si="38">+IFERROR(G24/F24-1,"nm")</f>
        <v>-0.11806083650190113</v>
      </c>
      <c r="H25" s="39">
        <f t="shared" ref="H25" si="39">+IFERROR(H24/G24-1,"nm")</f>
        <v>8.3854278939426541E-2</v>
      </c>
      <c r="I25" s="39">
        <f>+IFERROR(I24/H24-1,"nm")</f>
        <v>9.2283214001591007E-2</v>
      </c>
      <c r="J25" s="63"/>
      <c r="K25" s="63"/>
      <c r="L25" s="63"/>
      <c r="M25" s="63"/>
      <c r="N25" s="63"/>
      <c r="O25" s="62">
        <f t="shared" si="7"/>
        <v>2.6785579077567158E-2</v>
      </c>
    </row>
    <row r="26" spans="1:15" x14ac:dyDescent="0.3">
      <c r="A26" s="42" t="s">
        <v>138</v>
      </c>
      <c r="B26" s="39">
        <f>+Historicals!B186</f>
        <v>0</v>
      </c>
      <c r="C26" s="39">
        <f>+Historicals!C186</f>
        <v>0.03</v>
      </c>
      <c r="D26" s="39">
        <f>+Historicals!D186</f>
        <v>0.01</v>
      </c>
      <c r="E26" s="39">
        <f>+Historicals!E186</f>
        <v>7.0000000000000007E-2</v>
      </c>
      <c r="F26" s="39">
        <f>+Historicals!F186</f>
        <v>-0.12</v>
      </c>
      <c r="G26" s="39">
        <f>+Historicals!G186</f>
        <v>0.08</v>
      </c>
      <c r="H26" s="39">
        <f>+Historicals!H186</f>
        <v>0.09</v>
      </c>
      <c r="I26" s="39">
        <f>+Historicals!I186</f>
        <v>0.09</v>
      </c>
      <c r="J26" s="63"/>
      <c r="K26" s="63"/>
      <c r="L26" s="63"/>
      <c r="M26" s="63"/>
      <c r="N26" s="63"/>
      <c r="O26" s="62">
        <f t="shared" si="7"/>
        <v>3.5714285714285712E-2</v>
      </c>
    </row>
    <row r="27" spans="1:15" x14ac:dyDescent="0.3">
      <c r="A27" s="42" t="s">
        <v>139</v>
      </c>
      <c r="B27" s="39" t="str">
        <f t="shared" ref="B27" si="40">+IFERROR(B25-B26,"nm")</f>
        <v>nm</v>
      </c>
      <c r="C27" s="39" t="str">
        <f t="shared" ref="C27" si="41">+IFERROR(C25-C26,"nm")</f>
        <v>nm</v>
      </c>
      <c r="D27" s="39" t="str">
        <f t="shared" ref="D27" si="42">+IFERROR(D25-D26,"nm")</f>
        <v>nm</v>
      </c>
      <c r="E27" s="39">
        <f t="shared" ref="E27" si="43">+IFERROR(E25-E26,"nm")</f>
        <v>-5.9357347523536663E-2</v>
      </c>
      <c r="F27" s="39">
        <f t="shared" ref="F27" si="44">+IFERROR(F25-F26,"nm")</f>
        <v>0.18520858647225602</v>
      </c>
      <c r="G27" s="39">
        <f t="shared" ref="G27" si="45">+IFERROR(G25-G26,"nm")</f>
        <v>-0.19806083650190115</v>
      </c>
      <c r="H27" s="39">
        <f t="shared" ref="H27" si="46">+IFERROR(H25-H26,"nm")</f>
        <v>-6.1457210605734558E-3</v>
      </c>
      <c r="I27" s="39">
        <f>+IFERROR(I25-I26,"nm")</f>
        <v>2.2832140015910107E-3</v>
      </c>
      <c r="J27" s="63"/>
      <c r="K27" s="63"/>
      <c r="L27" s="63"/>
      <c r="M27" s="63"/>
      <c r="N27" s="63"/>
      <c r="O27" s="62">
        <f t="shared" si="7"/>
        <v>-1.5214420922432848E-2</v>
      </c>
    </row>
    <row r="28" spans="1:15" x14ac:dyDescent="0.3">
      <c r="A28" s="43" t="s">
        <v>116</v>
      </c>
      <c r="B28" s="3">
        <f>+Historicals!B115</f>
        <v>0</v>
      </c>
      <c r="C28" s="3">
        <f>+Historicals!C115</f>
        <v>0</v>
      </c>
      <c r="D28" s="3">
        <f>+Historicals!D115</f>
        <v>646</v>
      </c>
      <c r="E28" s="3">
        <f>+Historicals!E115</f>
        <v>595</v>
      </c>
      <c r="F28" s="3">
        <f>+Historicals!F115</f>
        <v>597</v>
      </c>
      <c r="G28" s="3">
        <f>+Historicals!G115</f>
        <v>516</v>
      </c>
      <c r="H28" s="3">
        <f>+Historicals!H115</f>
        <v>507</v>
      </c>
      <c r="I28" s="3">
        <f>+Historicals!I115</f>
        <v>633</v>
      </c>
      <c r="J28" s="63">
        <f t="shared" si="18"/>
        <v>635.50850731287892</v>
      </c>
      <c r="K28" s="63">
        <f t="shared" si="19"/>
        <v>638.02695555615082</v>
      </c>
      <c r="L28" s="63">
        <f t="shared" si="20"/>
        <v>640.55538412459714</v>
      </c>
      <c r="M28" s="63">
        <f t="shared" si="21"/>
        <v>643.09383256911622</v>
      </c>
      <c r="N28" s="63">
        <f t="shared" si="22"/>
        <v>645.64234059734213</v>
      </c>
      <c r="O28" s="62"/>
    </row>
    <row r="29" spans="1:15" x14ac:dyDescent="0.3">
      <c r="A29" s="42" t="s">
        <v>130</v>
      </c>
      <c r="B29" s="39" t="str">
        <f t="shared" ref="B29" si="47">+IFERROR(B28/A28-1,"nm")</f>
        <v>nm</v>
      </c>
      <c r="C29" s="39" t="str">
        <f t="shared" ref="C29" si="48">+IFERROR(C28/B28-1,"nm")</f>
        <v>nm</v>
      </c>
      <c r="D29" s="39" t="str">
        <f t="shared" ref="D29" si="49">+IFERROR(D28/C28-1,"nm")</f>
        <v>nm</v>
      </c>
      <c r="E29" s="39">
        <f t="shared" ref="E29" si="50">+IFERROR(E28/D28-1,"nm")</f>
        <v>-7.8947368421052655E-2</v>
      </c>
      <c r="F29" s="39">
        <f t="shared" ref="F29" si="51">+IFERROR(F28/E28-1,"nm")</f>
        <v>3.3613445378151141E-3</v>
      </c>
      <c r="G29" s="39">
        <f t="shared" ref="G29" si="52">+IFERROR(G28/F28-1,"nm")</f>
        <v>-0.13567839195979903</v>
      </c>
      <c r="H29" s="39">
        <f t="shared" ref="H29" si="53">+IFERROR(H28/G28-1,"nm")</f>
        <v>-1.744186046511631E-2</v>
      </c>
      <c r="I29" s="39">
        <f>+IFERROR(I28/H28-1,"nm")</f>
        <v>0.24852071005917153</v>
      </c>
      <c r="J29" s="63"/>
      <c r="K29" s="63"/>
      <c r="L29" s="63"/>
      <c r="M29" s="63"/>
      <c r="N29" s="63"/>
      <c r="O29" s="62">
        <f t="shared" si="7"/>
        <v>3.9628867502037313E-3</v>
      </c>
    </row>
    <row r="30" spans="1:15" x14ac:dyDescent="0.3">
      <c r="A30" s="42" t="s">
        <v>138</v>
      </c>
      <c r="B30" s="39">
        <f>+Historicals!B187</f>
        <v>0</v>
      </c>
      <c r="C30" s="39">
        <f>+Historicals!C187</f>
        <v>-0.1</v>
      </c>
      <c r="D30" s="39">
        <f>+Historicals!D187</f>
        <v>-0.08</v>
      </c>
      <c r="E30" s="39">
        <f>+Historicals!E187</f>
        <v>0</v>
      </c>
      <c r="F30" s="39">
        <f>+Historicals!F187</f>
        <v>-0.14000000000000001</v>
      </c>
      <c r="G30" s="39">
        <f>+Historicals!G187</f>
        <v>-0.02</v>
      </c>
      <c r="H30" s="39">
        <f>+Historicals!H187</f>
        <v>0.25</v>
      </c>
      <c r="I30" s="39">
        <f>+Historicals!I187</f>
        <v>0.25</v>
      </c>
      <c r="J30" s="63"/>
      <c r="K30" s="63"/>
      <c r="L30" s="63"/>
      <c r="M30" s="63"/>
      <c r="N30" s="63"/>
      <c r="O30" s="62">
        <f t="shared" si="7"/>
        <v>2.2857142857142854E-2</v>
      </c>
    </row>
    <row r="31" spans="1:15" x14ac:dyDescent="0.3">
      <c r="A31" s="42" t="s">
        <v>139</v>
      </c>
      <c r="B31" s="39" t="str">
        <f t="shared" ref="B31" si="54">+IFERROR(B29-B30,"nm")</f>
        <v>nm</v>
      </c>
      <c r="C31" s="39" t="str">
        <f t="shared" ref="C31" si="55">+IFERROR(C29-C30,"nm")</f>
        <v>nm</v>
      </c>
      <c r="D31" s="39" t="str">
        <f t="shared" ref="D31" si="56">+IFERROR(D29-D30,"nm")</f>
        <v>nm</v>
      </c>
      <c r="E31" s="39">
        <f t="shared" ref="E31" si="57">+IFERROR(E29-E30,"nm")</f>
        <v>-7.8947368421052655E-2</v>
      </c>
      <c r="F31" s="39">
        <f t="shared" ref="F31" si="58">+IFERROR(F29-F30,"nm")</f>
        <v>0.14336134453781513</v>
      </c>
      <c r="G31" s="39">
        <f t="shared" ref="G31" si="59">+IFERROR(G29-G30,"nm")</f>
        <v>-0.11567839195979902</v>
      </c>
      <c r="H31" s="39">
        <f t="shared" ref="H31" si="60">+IFERROR(H29-H30,"nm")</f>
        <v>-0.26744186046511631</v>
      </c>
      <c r="I31" s="39">
        <f>+IFERROR(I29-I30,"nm")</f>
        <v>-1.4792899408284654E-3</v>
      </c>
      <c r="J31" s="39"/>
      <c r="K31" s="39"/>
      <c r="L31" s="39"/>
      <c r="M31" s="39"/>
      <c r="N31" s="39"/>
      <c r="O31" s="62">
        <f t="shared" si="7"/>
        <v>-6.403711324979626E-2</v>
      </c>
    </row>
    <row r="32" spans="1:15" x14ac:dyDescent="0.3">
      <c r="A32" s="8" t="s">
        <v>131</v>
      </c>
      <c r="B32" s="40">
        <f>+B38-B35</f>
        <v>3524</v>
      </c>
      <c r="C32" s="40">
        <f t="shared" ref="C32:I32" si="61">+C38-C35</f>
        <v>3630</v>
      </c>
      <c r="D32" s="40">
        <f t="shared" si="61"/>
        <v>3735</v>
      </c>
      <c r="E32" s="40">
        <f t="shared" si="61"/>
        <v>3440</v>
      </c>
      <c r="F32" s="40">
        <f t="shared" si="61"/>
        <v>3776</v>
      </c>
      <c r="G32" s="40">
        <f t="shared" si="61"/>
        <v>2751</v>
      </c>
      <c r="H32" s="40">
        <f t="shared" si="61"/>
        <v>4959</v>
      </c>
      <c r="I32" s="40">
        <f t="shared" si="61"/>
        <v>4990</v>
      </c>
      <c r="J32" s="63">
        <f t="shared" si="18"/>
        <v>5428.4884911170857</v>
      </c>
      <c r="K32" s="63">
        <f t="shared" si="19"/>
        <v>5905.5084765913134</v>
      </c>
      <c r="L32" s="63">
        <f t="shared" si="20"/>
        <v>6424.4458515772221</v>
      </c>
      <c r="M32" s="63">
        <f t="shared" si="21"/>
        <v>6988.9840415013741</v>
      </c>
      <c r="N32" s="63">
        <f t="shared" si="22"/>
        <v>7603.130147072382</v>
      </c>
      <c r="O32" s="62"/>
    </row>
    <row r="33" spans="1:15" x14ac:dyDescent="0.3">
      <c r="A33" s="44" t="s">
        <v>130</v>
      </c>
      <c r="B33" s="39" t="str">
        <f t="shared" ref="B33" si="62">+IFERROR(B32/A32-1,"nm")</f>
        <v>nm</v>
      </c>
      <c r="C33" s="39">
        <f t="shared" ref="C33" si="63">+IFERROR(C32/B32-1,"nm")</f>
        <v>3.0079455164585767E-2</v>
      </c>
      <c r="D33" s="39">
        <f t="shared" ref="D33" si="64">+IFERROR(D32/C32-1,"nm")</f>
        <v>2.8925619834710758E-2</v>
      </c>
      <c r="E33" s="39">
        <f t="shared" ref="E33" si="65">+IFERROR(E32/D32-1,"nm")</f>
        <v>-7.8982597054886194E-2</v>
      </c>
      <c r="F33" s="39">
        <f t="shared" ref="F33" si="66">+IFERROR(F32/E32-1,"nm")</f>
        <v>9.7674418604651203E-2</v>
      </c>
      <c r="G33" s="39">
        <f t="shared" ref="G33" si="67">+IFERROR(G32/F32-1,"nm")</f>
        <v>-0.27145127118644063</v>
      </c>
      <c r="H33" s="39">
        <f t="shared" ref="H33" si="68">+IFERROR(H32/G32-1,"nm")</f>
        <v>0.80261723009814623</v>
      </c>
      <c r="I33" s="39">
        <f>+IFERROR(I32/H32-1,"nm")</f>
        <v>6.2512603347448792E-3</v>
      </c>
      <c r="J33" s="63"/>
      <c r="K33" s="63"/>
      <c r="L33" s="63"/>
      <c r="M33" s="63"/>
      <c r="N33" s="63"/>
      <c r="O33" s="62">
        <f t="shared" si="7"/>
        <v>8.7873445113644574E-2</v>
      </c>
    </row>
    <row r="34" spans="1:15" x14ac:dyDescent="0.3">
      <c r="A34" s="44" t="s">
        <v>132</v>
      </c>
      <c r="B34" s="39">
        <f t="shared" ref="B34:H34" si="69">+IFERROR(B32/B$18,"nm")</f>
        <v>0.25647743813682677</v>
      </c>
      <c r="C34" s="39">
        <f t="shared" si="69"/>
        <v>0.24586832836629641</v>
      </c>
      <c r="D34" s="39">
        <f t="shared" si="69"/>
        <v>0.24546529968454259</v>
      </c>
      <c r="E34" s="39">
        <f t="shared" si="69"/>
        <v>0.23157186132615282</v>
      </c>
      <c r="F34" s="39">
        <f t="shared" si="69"/>
        <v>0.23745440825053452</v>
      </c>
      <c r="G34" s="39">
        <f t="shared" si="69"/>
        <v>0.18993371996685998</v>
      </c>
      <c r="H34" s="39">
        <f t="shared" si="69"/>
        <v>0.28866639501717212</v>
      </c>
      <c r="I34" s="39">
        <f>+IFERROR(I32/I$18,"nm")</f>
        <v>0.27189015419822371</v>
      </c>
      <c r="J34" s="39">
        <f t="shared" ref="J34:N34" si="70">+IFERROR(J32/J$18,"nm")</f>
        <v>0.2829625148011492</v>
      </c>
      <c r="K34" s="39">
        <f t="shared" si="70"/>
        <v>0.29448578238775242</v>
      </c>
      <c r="L34" s="39">
        <f t="shared" si="70"/>
        <v>0.30647831953808491</v>
      </c>
      <c r="M34" s="39">
        <f t="shared" si="70"/>
        <v>0.31895923662355713</v>
      </c>
      <c r="N34" s="39">
        <f t="shared" si="70"/>
        <v>0.33194842225973537</v>
      </c>
      <c r="O34" s="62">
        <f t="shared" si="7"/>
        <v>0.24440716668711174</v>
      </c>
    </row>
    <row r="35" spans="1:15" x14ac:dyDescent="0.3">
      <c r="A35" s="8" t="s">
        <v>133</v>
      </c>
      <c r="B35" s="8">
        <f>+Historicals!B172</f>
        <v>121</v>
      </c>
      <c r="C35" s="8">
        <f>+Historicals!C172</f>
        <v>133</v>
      </c>
      <c r="D35" s="8">
        <f>+Historicals!D172</f>
        <v>140</v>
      </c>
      <c r="E35" s="8">
        <f>+Historicals!E172</f>
        <v>160</v>
      </c>
      <c r="F35" s="8">
        <f>+Historicals!F172</f>
        <v>149</v>
      </c>
      <c r="G35" s="8">
        <f>+Historicals!G172</f>
        <v>148</v>
      </c>
      <c r="H35" s="8">
        <f>+Historicals!H172</f>
        <v>130</v>
      </c>
      <c r="I35" s="8">
        <f>+Historicals!I172</f>
        <v>124</v>
      </c>
      <c r="J35" s="63">
        <f t="shared" si="18"/>
        <v>124.91096419937966</v>
      </c>
      <c r="K35" s="63">
        <f t="shared" si="19"/>
        <v>125.82862078402184</v>
      </c>
      <c r="L35" s="63">
        <f t="shared" si="20"/>
        <v>126.75301891943768</v>
      </c>
      <c r="M35" s="63">
        <f t="shared" si="21"/>
        <v>127.68420813233205</v>
      </c>
      <c r="N35" s="63">
        <f t="shared" si="22"/>
        <v>128.62223831325701</v>
      </c>
      <c r="O35" s="62"/>
    </row>
    <row r="36" spans="1:15" x14ac:dyDescent="0.3">
      <c r="A36" s="44" t="s">
        <v>130</v>
      </c>
      <c r="B36" s="39" t="str">
        <f t="shared" ref="B36" si="71">+IFERROR(B35/A35-1,"nm")</f>
        <v>nm</v>
      </c>
      <c r="C36" s="39">
        <f t="shared" ref="C36" si="72">+IFERROR(C35/B35-1,"nm")</f>
        <v>9.9173553719008156E-2</v>
      </c>
      <c r="D36" s="39">
        <f t="shared" ref="D36" si="73">+IFERROR(D35/C35-1,"nm")</f>
        <v>5.2631578947368363E-2</v>
      </c>
      <c r="E36" s="39">
        <f t="shared" ref="E36" si="74">+IFERROR(E35/D35-1,"nm")</f>
        <v>0.14285714285714279</v>
      </c>
      <c r="F36" s="39">
        <f t="shared" ref="F36" si="75">+IFERROR(F35/E35-1,"nm")</f>
        <v>-6.8749999999999978E-2</v>
      </c>
      <c r="G36" s="39">
        <f t="shared" ref="G36" si="76">+IFERROR(G35/F35-1,"nm")</f>
        <v>-6.7114093959731447E-3</v>
      </c>
      <c r="H36" s="39">
        <f t="shared" ref="H36" si="77">+IFERROR(H35/G35-1,"nm")</f>
        <v>-0.1216216216216216</v>
      </c>
      <c r="I36" s="39">
        <f>+IFERROR(I35/H35-1,"nm")</f>
        <v>-4.6153846153846101E-2</v>
      </c>
      <c r="J36" s="63"/>
      <c r="K36" s="63"/>
      <c r="L36" s="63"/>
      <c r="M36" s="63"/>
      <c r="N36" s="63"/>
      <c r="O36" s="62">
        <f t="shared" si="7"/>
        <v>7.3464854788683554E-3</v>
      </c>
    </row>
    <row r="37" spans="1:15" x14ac:dyDescent="0.3">
      <c r="A37" s="44" t="s">
        <v>134</v>
      </c>
      <c r="B37" s="39">
        <f t="shared" ref="B37:H37" si="78">+IFERROR(B35/B$18,"nm")</f>
        <v>8.8064046579330417E-3</v>
      </c>
      <c r="C37" s="39">
        <f t="shared" si="78"/>
        <v>9.0083988079111346E-3</v>
      </c>
      <c r="D37" s="39">
        <f t="shared" si="78"/>
        <v>9.2008412197686646E-3</v>
      </c>
      <c r="E37" s="39">
        <f t="shared" si="78"/>
        <v>1.0770784247728038E-2</v>
      </c>
      <c r="F37" s="39">
        <f t="shared" si="78"/>
        <v>9.3698905798012821E-3</v>
      </c>
      <c r="G37" s="39">
        <f t="shared" si="78"/>
        <v>1.0218171775752554E-2</v>
      </c>
      <c r="H37" s="39">
        <f t="shared" si="78"/>
        <v>7.5673787764130628E-3</v>
      </c>
      <c r="I37" s="39">
        <f>+IFERROR(I35/I$18,"nm")</f>
        <v>6.7563886013185855E-3</v>
      </c>
      <c r="J37" s="39">
        <f t="shared" ref="J37:N37" si="79">+IFERROR(J35/J$18,"nm")</f>
        <v>6.5110427357320212E-3</v>
      </c>
      <c r="K37" s="39">
        <f t="shared" si="79"/>
        <v>6.2746061554622718E-3</v>
      </c>
      <c r="L37" s="39">
        <f t="shared" si="79"/>
        <v>6.0467553361464267E-3</v>
      </c>
      <c r="M37" s="39">
        <f t="shared" si="79"/>
        <v>5.8271785016157001E-3</v>
      </c>
      <c r="N37" s="39">
        <f t="shared" si="79"/>
        <v>5.6155751972812949E-3</v>
      </c>
      <c r="O37" s="62">
        <f t="shared" si="7"/>
        <v>8.9845505726704744E-3</v>
      </c>
    </row>
    <row r="38" spans="1:15" x14ac:dyDescent="0.3">
      <c r="A38" s="8" t="s">
        <v>135</v>
      </c>
      <c r="B38" s="8">
        <f>+Historicals!B139</f>
        <v>3645</v>
      </c>
      <c r="C38" s="8">
        <f>+Historicals!C139</f>
        <v>3763</v>
      </c>
      <c r="D38" s="8">
        <f>+Historicals!D139</f>
        <v>3875</v>
      </c>
      <c r="E38" s="8">
        <f>+Historicals!E139</f>
        <v>3600</v>
      </c>
      <c r="F38" s="8">
        <f>+Historicals!F139</f>
        <v>3925</v>
      </c>
      <c r="G38" s="8">
        <f>+Historicals!G139</f>
        <v>2899</v>
      </c>
      <c r="H38" s="8">
        <f>+Historicals!H139</f>
        <v>5089</v>
      </c>
      <c r="I38" s="8">
        <f>+Historicals!I139</f>
        <v>5114</v>
      </c>
      <c r="J38" s="63">
        <f t="shared" si="18"/>
        <v>5538.0169554541217</v>
      </c>
      <c r="K38" s="63">
        <f t="shared" si="19"/>
        <v>5997.1904182435164</v>
      </c>
      <c r="L38" s="63">
        <f t="shared" si="20"/>
        <v>6494.4353189909252</v>
      </c>
      <c r="M38" s="63">
        <f t="shared" si="21"/>
        <v>7032.9082738896841</v>
      </c>
      <c r="N38" s="63">
        <f t="shared" si="22"/>
        <v>7616.0276235734555</v>
      </c>
      <c r="O38" s="62"/>
    </row>
    <row r="39" spans="1:15" x14ac:dyDescent="0.3">
      <c r="A39" s="44" t="s">
        <v>130</v>
      </c>
      <c r="B39" s="39" t="str">
        <f t="shared" ref="B39" si="80">+IFERROR(B38/A38-1,"nm")</f>
        <v>nm</v>
      </c>
      <c r="C39" s="39">
        <f t="shared" ref="C39" si="81">+IFERROR(C38/B38-1,"nm")</f>
        <v>3.2373113854595292E-2</v>
      </c>
      <c r="D39" s="39">
        <f t="shared" ref="D39" si="82">+IFERROR(D38/C38-1,"nm")</f>
        <v>2.9763486579856391E-2</v>
      </c>
      <c r="E39" s="39">
        <f t="shared" ref="E39" si="83">+IFERROR(E38/D38-1,"nm")</f>
        <v>-7.096774193548383E-2</v>
      </c>
      <c r="F39" s="39">
        <f t="shared" ref="F39" si="84">+IFERROR(F38/E38-1,"nm")</f>
        <v>9.0277777777777679E-2</v>
      </c>
      <c r="G39" s="39">
        <f t="shared" ref="G39" si="85">+IFERROR(G38/F38-1,"nm")</f>
        <v>-0.26140127388535028</v>
      </c>
      <c r="H39" s="39">
        <f t="shared" ref="H39" si="86">+IFERROR(H38/G38-1,"nm")</f>
        <v>0.75543290789927564</v>
      </c>
      <c r="I39" s="39">
        <f>+IFERROR(I38/H38-1,"nm")</f>
        <v>4.9125564943997002E-3</v>
      </c>
      <c r="J39" s="63"/>
      <c r="K39" s="63"/>
      <c r="L39" s="63"/>
      <c r="M39" s="63"/>
      <c r="N39" s="63"/>
      <c r="O39" s="62">
        <f t="shared" si="7"/>
        <v>8.2912975255010082E-2</v>
      </c>
    </row>
    <row r="40" spans="1:15" x14ac:dyDescent="0.3">
      <c r="A40" s="44" t="s">
        <v>132</v>
      </c>
      <c r="B40" s="39">
        <f t="shared" ref="B40:H40" si="87">+IFERROR(B38/B$18,"nm")</f>
        <v>0.26528384279475981</v>
      </c>
      <c r="C40" s="39">
        <f t="shared" si="87"/>
        <v>0.25487672717420751</v>
      </c>
      <c r="D40" s="39">
        <f t="shared" si="87"/>
        <v>0.25466614090431128</v>
      </c>
      <c r="E40" s="39">
        <f t="shared" si="87"/>
        <v>0.24234264557388085</v>
      </c>
      <c r="F40" s="39">
        <f t="shared" si="87"/>
        <v>0.2468242988303358</v>
      </c>
      <c r="G40" s="39">
        <f t="shared" si="87"/>
        <v>0.20015189174261253</v>
      </c>
      <c r="H40" s="39">
        <f t="shared" si="87"/>
        <v>0.29623377379358518</v>
      </c>
      <c r="I40" s="39">
        <f>+IFERROR(I38/I$18,"nm")</f>
        <v>0.27864654279954232</v>
      </c>
      <c r="J40" s="39">
        <f t="shared" ref="J40:N40" si="88">+IFERROR(J38/J$18,"nm")</f>
        <v>0.28867173749948044</v>
      </c>
      <c r="K40" s="39">
        <f t="shared" si="88"/>
        <v>0.29905762043104678</v>
      </c>
      <c r="L40" s="39">
        <f t="shared" si="88"/>
        <v>0.30981716849936164</v>
      </c>
      <c r="M40" s="39">
        <f t="shared" si="88"/>
        <v>0.32096382549493785</v>
      </c>
      <c r="N40" s="39">
        <f t="shared" si="88"/>
        <v>0.33251151889136571</v>
      </c>
      <c r="O40" s="62">
        <f t="shared" si="7"/>
        <v>0.25339171725978221</v>
      </c>
    </row>
    <row r="41" spans="1:15" x14ac:dyDescent="0.3">
      <c r="A41" s="8" t="s">
        <v>136</v>
      </c>
      <c r="B41" s="8">
        <f>+Historicals!B161</f>
        <v>208</v>
      </c>
      <c r="C41" s="8">
        <f>+Historicals!C161</f>
        <v>242</v>
      </c>
      <c r="D41" s="8">
        <f>+Historicals!D161</f>
        <v>223</v>
      </c>
      <c r="E41" s="8">
        <f>+Historicals!E161</f>
        <v>196</v>
      </c>
      <c r="F41" s="8">
        <f>+Historicals!F161</f>
        <v>117</v>
      </c>
      <c r="G41" s="8">
        <f>+Historicals!G161</f>
        <v>110</v>
      </c>
      <c r="H41" s="8">
        <f>+Historicals!H161</f>
        <v>98</v>
      </c>
      <c r="I41" s="8">
        <f>+Historicals!I161</f>
        <v>146</v>
      </c>
      <c r="J41" s="63">
        <f t="shared" si="18"/>
        <v>143.53234207099902</v>
      </c>
      <c r="K41" s="63">
        <f t="shared" si="19"/>
        <v>141.10639192045394</v>
      </c>
      <c r="L41" s="63">
        <f t="shared" si="20"/>
        <v>138.72144461322637</v>
      </c>
      <c r="M41" s="63">
        <f t="shared" si="21"/>
        <v>136.37680712882707</v>
      </c>
      <c r="N41" s="63">
        <f t="shared" si="22"/>
        <v>134.07179816003745</v>
      </c>
      <c r="O41" s="62"/>
    </row>
    <row r="42" spans="1:15" x14ac:dyDescent="0.3">
      <c r="A42" s="44" t="s">
        <v>130</v>
      </c>
      <c r="B42" s="39" t="str">
        <f t="shared" ref="B42" si="89">+IFERROR(B41/A41-1,"nm")</f>
        <v>nm</v>
      </c>
      <c r="C42" s="39">
        <f t="shared" ref="C42" si="90">+IFERROR(C41/B41-1,"nm")</f>
        <v>0.16346153846153855</v>
      </c>
      <c r="D42" s="39">
        <f t="shared" ref="D42" si="91">+IFERROR(D41/C41-1,"nm")</f>
        <v>-7.8512396694214837E-2</v>
      </c>
      <c r="E42" s="39">
        <f t="shared" ref="E42" si="92">+IFERROR(E41/D41-1,"nm")</f>
        <v>-0.12107623318385652</v>
      </c>
      <c r="F42" s="39">
        <f t="shared" ref="F42" si="93">+IFERROR(F41/E41-1,"nm")</f>
        <v>-0.40306122448979587</v>
      </c>
      <c r="G42" s="39">
        <f t="shared" ref="G42" si="94">+IFERROR(G41/F41-1,"nm")</f>
        <v>-5.9829059829059839E-2</v>
      </c>
      <c r="H42" s="39">
        <f t="shared" ref="H42" si="95">+IFERROR(H41/G41-1,"nm")</f>
        <v>-0.10909090909090913</v>
      </c>
      <c r="I42" s="39">
        <f>+IFERROR(I41/H41-1,"nm")</f>
        <v>0.48979591836734704</v>
      </c>
      <c r="O42" s="62">
        <f t="shared" si="7"/>
        <v>-1.6901766636992943E-2</v>
      </c>
    </row>
    <row r="43" spans="1:15" x14ac:dyDescent="0.3">
      <c r="A43" s="44" t="s">
        <v>134</v>
      </c>
      <c r="B43" s="39">
        <f t="shared" ref="B43:H43" si="96">+IFERROR(B41/B$18,"nm")</f>
        <v>1.5138282387190683E-2</v>
      </c>
      <c r="C43" s="39">
        <f t="shared" si="96"/>
        <v>1.6391221891086428E-2</v>
      </c>
      <c r="D43" s="39">
        <f t="shared" si="96"/>
        <v>1.4655625657202945E-2</v>
      </c>
      <c r="E43" s="39">
        <f t="shared" si="96"/>
        <v>1.3194210703466847E-2</v>
      </c>
      <c r="F43" s="39">
        <f t="shared" si="96"/>
        <v>7.3575650861526856E-3</v>
      </c>
      <c r="G43" s="39">
        <f t="shared" si="96"/>
        <v>7.5945871306268989E-3</v>
      </c>
      <c r="H43" s="39">
        <f t="shared" si="96"/>
        <v>5.7046393852960009E-3</v>
      </c>
      <c r="I43" s="39">
        <f>+IFERROR(I41/I$18,"nm")</f>
        <v>7.9551027080041418E-3</v>
      </c>
      <c r="J43" s="39">
        <f t="shared" ref="J43:N43" si="97">+IFERROR(J41/J$18,"nm")</f>
        <v>7.481690812123464E-3</v>
      </c>
      <c r="K43" s="39">
        <f t="shared" si="97"/>
        <v>7.0364518803625138E-3</v>
      </c>
      <c r="L43" s="39">
        <f t="shared" si="97"/>
        <v>6.6177093264035433E-3</v>
      </c>
      <c r="M43" s="39">
        <f t="shared" si="97"/>
        <v>6.2238863383674839E-3</v>
      </c>
      <c r="N43" s="39">
        <f t="shared" si="97"/>
        <v>5.8534999411902653E-3</v>
      </c>
      <c r="O43" s="62">
        <f t="shared" si="7"/>
        <v>1.040756465169085E-2</v>
      </c>
    </row>
    <row r="44" spans="1:15" x14ac:dyDescent="0.3">
      <c r="A44" s="38" t="str">
        <f>+Historicals!A116</f>
        <v>Europe, Middle East &amp; Africa</v>
      </c>
      <c r="B44" s="38"/>
      <c r="C44" s="38"/>
      <c r="D44" s="38"/>
      <c r="E44" s="64"/>
      <c r="F44" s="38"/>
      <c r="G44" s="38"/>
      <c r="H44" s="38"/>
      <c r="I44" s="38"/>
      <c r="J44" s="35"/>
      <c r="K44" s="35"/>
      <c r="L44" s="35"/>
      <c r="M44" s="35"/>
      <c r="N44" s="35"/>
    </row>
    <row r="45" spans="1:15" x14ac:dyDescent="0.3">
      <c r="A45" s="8" t="s">
        <v>137</v>
      </c>
      <c r="B45" s="8"/>
      <c r="C45" s="45">
        <f>Historicals!C116</f>
        <v>7568</v>
      </c>
      <c r="D45" s="45">
        <f>D47+D51+D55</f>
        <v>7970</v>
      </c>
      <c r="E45" s="45">
        <f t="shared" ref="E45:I45" si="98">E47+E51+E55</f>
        <v>9242</v>
      </c>
      <c r="F45" s="45">
        <f t="shared" si="98"/>
        <v>9812</v>
      </c>
      <c r="G45" s="45">
        <f t="shared" si="98"/>
        <v>9347</v>
      </c>
      <c r="H45" s="45">
        <f t="shared" si="98"/>
        <v>11456</v>
      </c>
      <c r="I45" s="45">
        <f t="shared" si="98"/>
        <v>12479</v>
      </c>
      <c r="J45" s="63">
        <f t="shared" ref="J45" si="99">I45*(1+$O46)</f>
        <v>13606.130270924579</v>
      </c>
      <c r="K45" s="63">
        <f t="shared" ref="K45" si="100">J45*(1+$O46)</f>
        <v>14835.065385797752</v>
      </c>
      <c r="L45" s="63">
        <f t="shared" ref="L45" si="101">K45*(1+$O46)</f>
        <v>16175.000578319434</v>
      </c>
      <c r="M45" s="63">
        <f t="shared" ref="M45" si="102">L45*(1+$O46)</f>
        <v>17635.961615585755</v>
      </c>
      <c r="N45" s="63">
        <f t="shared" ref="N45" si="103">M45*(1+$O46)</f>
        <v>19228.879813661773</v>
      </c>
      <c r="O45" s="62"/>
    </row>
    <row r="46" spans="1:15" x14ac:dyDescent="0.3">
      <c r="A46" s="42" t="s">
        <v>130</v>
      </c>
      <c r="B46" s="39" t="str">
        <f t="shared" ref="B46" si="104">+IFERROR(B45/A45-1,"nm")</f>
        <v>nm</v>
      </c>
      <c r="C46" s="39" t="str">
        <f t="shared" ref="C46" si="105">+IFERROR(C45/B45-1,"nm")</f>
        <v>nm</v>
      </c>
      <c r="D46" s="39">
        <f t="shared" ref="D46" si="106">+IFERROR(D45/C45-1,"nm")</f>
        <v>5.3118393234672379E-2</v>
      </c>
      <c r="E46" s="39">
        <f t="shared" ref="E46" si="107">+IFERROR(E45/D45-1,"nm")</f>
        <v>0.15959849435382689</v>
      </c>
      <c r="F46" s="39">
        <f t="shared" ref="F46" si="108">+IFERROR(F45/E45-1,"nm")</f>
        <v>6.1674962129409261E-2</v>
      </c>
      <c r="G46" s="39">
        <f t="shared" ref="G46" si="109">+IFERROR(G45/F45-1,"nm")</f>
        <v>-4.7390949857317621E-2</v>
      </c>
      <c r="H46" s="39">
        <f t="shared" ref="H46" si="110">+IFERROR(H45/G45-1,"nm")</f>
        <v>0.22563389322777372</v>
      </c>
      <c r="I46" s="39">
        <f>+IFERROR(I45/H45-1,"nm")</f>
        <v>8.9298184357541999E-2</v>
      </c>
      <c r="J46" s="63"/>
      <c r="K46" s="63"/>
      <c r="L46" s="63"/>
      <c r="M46" s="63"/>
      <c r="N46" s="63"/>
      <c r="O46" s="62">
        <f t="shared" ref="O46" si="111">AVERAGE(C46:I46)</f>
        <v>9.0322162907651105E-2</v>
      </c>
    </row>
    <row r="47" spans="1:15" x14ac:dyDescent="0.3">
      <c r="A47" s="43" t="s">
        <v>114</v>
      </c>
      <c r="B47" s="3"/>
      <c r="C47" s="3"/>
      <c r="D47" s="3">
        <f>Historicals!D117</f>
        <v>5192</v>
      </c>
      <c r="E47" s="3">
        <f>Historicals!E117</f>
        <v>5875</v>
      </c>
      <c r="F47" s="3">
        <f>Historicals!F117</f>
        <v>6293</v>
      </c>
      <c r="G47" s="3">
        <f>Historicals!G117</f>
        <v>5892</v>
      </c>
      <c r="H47" s="3">
        <f>Historicals!H117</f>
        <v>6970</v>
      </c>
      <c r="I47" s="3">
        <f>Historicals!I117</f>
        <v>7388</v>
      </c>
      <c r="J47" s="63">
        <f t="shared" ref="J47" si="112">I47*(1+$O48)</f>
        <v>7952.305972688544</v>
      </c>
      <c r="K47" s="63">
        <f t="shared" ref="K47" si="113">J47*(1+$O48)</f>
        <v>8559.7144400728066</v>
      </c>
      <c r="L47" s="63">
        <f t="shared" ref="L47" si="114">K47*(1+$O48)</f>
        <v>9213.517632146637</v>
      </c>
      <c r="M47" s="63">
        <f t="shared" ref="M47" si="115">L47*(1+$O48)</f>
        <v>9917.2592441243796</v>
      </c>
      <c r="N47" s="63">
        <f t="shared" ref="N47" si="116">M47*(1+$O48)</f>
        <v>10674.753643712911</v>
      </c>
      <c r="O47" s="62"/>
    </row>
    <row r="48" spans="1:15" x14ac:dyDescent="0.3">
      <c r="A48" s="42" t="s">
        <v>130</v>
      </c>
      <c r="B48" s="39" t="str">
        <f t="shared" ref="B48" si="117">+IFERROR(B47/A47-1,"nm")</f>
        <v>nm</v>
      </c>
      <c r="C48" s="39" t="str">
        <f t="shared" ref="C48" si="118">+IFERROR(C47/B47-1,"nm")</f>
        <v>nm</v>
      </c>
      <c r="D48" s="39" t="str">
        <f t="shared" ref="D48" si="119">+IFERROR(D47/C47-1,"nm")</f>
        <v>nm</v>
      </c>
      <c r="E48" s="39">
        <f t="shared" ref="E48" si="120">+IFERROR(E47/D47-1,"nm")</f>
        <v>0.1315485362095532</v>
      </c>
      <c r="F48" s="39">
        <f t="shared" ref="F48" si="121">+IFERROR(F47/E47-1,"nm")</f>
        <v>7.1148936170212673E-2</v>
      </c>
      <c r="G48" s="39">
        <f t="shared" ref="G48" si="122">+IFERROR(G47/F47-1,"nm")</f>
        <v>-6.3721595423486432E-2</v>
      </c>
      <c r="H48" s="39">
        <f t="shared" ref="H48" si="123">+IFERROR(H47/G47-1,"nm")</f>
        <v>0.18295994568907004</v>
      </c>
      <c r="I48" s="39">
        <f>+IFERROR(I47/H47-1,"nm")</f>
        <v>5.9971305595408975E-2</v>
      </c>
      <c r="J48" s="63"/>
      <c r="K48" s="63"/>
      <c r="L48" s="63"/>
      <c r="M48" s="63"/>
      <c r="N48" s="63"/>
      <c r="O48" s="62">
        <f t="shared" ref="O48" si="124">AVERAGE(C48:I48)</f>
        <v>7.6381425648151688E-2</v>
      </c>
    </row>
    <row r="49" spans="1:15" x14ac:dyDescent="0.3">
      <c r="A49" s="42" t="s">
        <v>138</v>
      </c>
      <c r="B49" s="39">
        <f>+Historicals!B189</f>
        <v>0</v>
      </c>
      <c r="C49" s="39">
        <f>+Historicals!C189</f>
        <v>0.08</v>
      </c>
      <c r="D49" s="39">
        <f>+Historicals!D189</f>
        <v>0.06</v>
      </c>
      <c r="E49" s="39">
        <f>+Historicals!E189</f>
        <v>0.12</v>
      </c>
      <c r="F49" s="39">
        <f>+Historicals!F189</f>
        <v>-0.03</v>
      </c>
      <c r="G49" s="39">
        <f>+Historicals!G189</f>
        <v>0.13</v>
      </c>
      <c r="H49" s="39">
        <f>+Historicals!H189</f>
        <v>0.06</v>
      </c>
      <c r="I49" s="39">
        <f>+Historicals!I189</f>
        <v>0.09</v>
      </c>
      <c r="J49" s="63"/>
      <c r="K49" s="63"/>
      <c r="L49" s="63"/>
      <c r="M49" s="63"/>
      <c r="N49" s="63"/>
      <c r="O49" s="62"/>
    </row>
    <row r="50" spans="1:15" x14ac:dyDescent="0.3">
      <c r="A50" s="42" t="s">
        <v>139</v>
      </c>
      <c r="B50" s="39" t="str">
        <f t="shared" ref="B50:H50" si="125">+IFERROR(B48-B49,"nm")</f>
        <v>nm</v>
      </c>
      <c r="C50" s="39" t="str">
        <f t="shared" si="125"/>
        <v>nm</v>
      </c>
      <c r="D50" s="39" t="str">
        <f t="shared" si="125"/>
        <v>nm</v>
      </c>
      <c r="E50" s="39">
        <f t="shared" si="125"/>
        <v>1.1548536209553206E-2</v>
      </c>
      <c r="F50" s="39">
        <f t="shared" si="125"/>
        <v>0.10114893617021267</v>
      </c>
      <c r="G50" s="39">
        <f t="shared" si="125"/>
        <v>-0.19372159542348644</v>
      </c>
      <c r="H50" s="39">
        <f t="shared" si="125"/>
        <v>0.12295994568907004</v>
      </c>
      <c r="I50" s="39">
        <f>+IFERROR(I48-I49,"nm")</f>
        <v>-3.0028694404591022E-2</v>
      </c>
      <c r="J50" s="63"/>
      <c r="K50" s="63"/>
      <c r="L50" s="63"/>
      <c r="M50" s="63"/>
      <c r="N50" s="63"/>
      <c r="O50" s="62"/>
    </row>
    <row r="51" spans="1:15" x14ac:dyDescent="0.3">
      <c r="A51" s="43" t="s">
        <v>115</v>
      </c>
      <c r="B51" s="3"/>
      <c r="C51" s="3"/>
      <c r="D51" s="3">
        <f>+Historicals!D118</f>
        <v>2395</v>
      </c>
      <c r="E51" s="3">
        <f>+Historicals!E118</f>
        <v>2940</v>
      </c>
      <c r="F51" s="3">
        <f>+Historicals!F118</f>
        <v>3087</v>
      </c>
      <c r="G51" s="3">
        <f>+Historicals!G118</f>
        <v>3053</v>
      </c>
      <c r="H51" s="3">
        <f>+Historicals!H118</f>
        <v>3996</v>
      </c>
      <c r="I51" s="3">
        <f>+Historicals!I118</f>
        <v>4527</v>
      </c>
      <c r="J51" s="63">
        <f t="shared" ref="J51" si="126">I51*(1+$O52)</f>
        <v>5168.2974272608835</v>
      </c>
      <c r="K51" s="63">
        <f t="shared" ref="K51" si="127">J51*(1+$O52)</f>
        <v>5900.4414174136218</v>
      </c>
      <c r="L51" s="63">
        <f t="shared" ref="L51" si="128">K51*(1+$O52)</f>
        <v>6736.3013468792533</v>
      </c>
      <c r="M51" s="63">
        <f t="shared" ref="M51" si="129">L51*(1+$O52)</f>
        <v>7690.5696753545544</v>
      </c>
      <c r="N51" s="63">
        <f t="shared" ref="N51" si="130">M51*(1+$O52)</f>
        <v>8780.0202048388583</v>
      </c>
      <c r="O51" s="62"/>
    </row>
    <row r="52" spans="1:15" x14ac:dyDescent="0.3">
      <c r="A52" s="42" t="s">
        <v>130</v>
      </c>
      <c r="B52" s="39" t="str">
        <f t="shared" ref="B52" si="131">+IFERROR(B51/A51-1,"nm")</f>
        <v>nm</v>
      </c>
      <c r="C52" s="39" t="str">
        <f t="shared" ref="C52" si="132">+IFERROR(C51/B51-1,"nm")</f>
        <v>nm</v>
      </c>
      <c r="D52" s="39" t="str">
        <f t="shared" ref="D52" si="133">+IFERROR(D51/C51-1,"nm")</f>
        <v>nm</v>
      </c>
      <c r="E52" s="39">
        <f t="shared" ref="E52" si="134">+IFERROR(E51/D51-1,"nm")</f>
        <v>0.22755741127348639</v>
      </c>
      <c r="F52" s="39">
        <f t="shared" ref="F52" si="135">+IFERROR(F51/E51-1,"nm")</f>
        <v>5.0000000000000044E-2</v>
      </c>
      <c r="G52" s="39">
        <f t="shared" ref="G52" si="136">+IFERROR(G51/F51-1,"nm")</f>
        <v>-1.1013929381276322E-2</v>
      </c>
      <c r="H52" s="39">
        <f t="shared" ref="H52" si="137">+IFERROR(H51/G51-1,"nm")</f>
        <v>0.30887651490337364</v>
      </c>
      <c r="I52" s="39">
        <f>+IFERROR(I51/H51-1,"nm")</f>
        <v>0.13288288288288297</v>
      </c>
      <c r="J52" s="63"/>
      <c r="K52" s="63"/>
      <c r="L52" s="63"/>
      <c r="M52" s="63"/>
      <c r="N52" s="63"/>
      <c r="O52" s="62">
        <f t="shared" ref="O52" si="138">AVERAGE(C52:I52)</f>
        <v>0.14166057593569334</v>
      </c>
    </row>
    <row r="53" spans="1:15" x14ac:dyDescent="0.3">
      <c r="A53" s="42" t="s">
        <v>138</v>
      </c>
      <c r="B53" s="39">
        <f>+Historicals!B190</f>
        <v>0</v>
      </c>
      <c r="C53" s="39">
        <f>+Historicals!C190</f>
        <v>0.17</v>
      </c>
      <c r="D53" s="39">
        <f>+Historicals!D190</f>
        <v>0.16</v>
      </c>
      <c r="E53" s="39">
        <f>+Historicals!E190</f>
        <v>0.09</v>
      </c>
      <c r="F53" s="39">
        <f>+Historicals!F190</f>
        <v>0.02</v>
      </c>
      <c r="G53" s="39">
        <f>+Historicals!G190</f>
        <v>0.25</v>
      </c>
      <c r="H53" s="39">
        <f>+Historicals!H190</f>
        <v>0.13</v>
      </c>
      <c r="I53" s="39">
        <f>+Historicals!I190</f>
        <v>0.16</v>
      </c>
      <c r="J53" s="63"/>
      <c r="K53" s="63"/>
      <c r="L53" s="63"/>
      <c r="M53" s="63"/>
      <c r="N53" s="63"/>
      <c r="O53" s="62"/>
    </row>
    <row r="54" spans="1:15" x14ac:dyDescent="0.3">
      <c r="A54" s="42" t="s">
        <v>139</v>
      </c>
      <c r="B54" s="39" t="str">
        <f t="shared" ref="B54:H54" si="139">+IFERROR(B52-B53,"nm")</f>
        <v>nm</v>
      </c>
      <c r="C54" s="39" t="str">
        <f t="shared" si="139"/>
        <v>nm</v>
      </c>
      <c r="D54" s="39" t="str">
        <f t="shared" si="139"/>
        <v>nm</v>
      </c>
      <c r="E54" s="39">
        <f t="shared" si="139"/>
        <v>0.13755741127348639</v>
      </c>
      <c r="F54" s="39">
        <f t="shared" si="139"/>
        <v>3.0000000000000044E-2</v>
      </c>
      <c r="G54" s="39">
        <f t="shared" si="139"/>
        <v>-0.26101392938127632</v>
      </c>
      <c r="H54" s="39">
        <f t="shared" si="139"/>
        <v>0.17887651490337364</v>
      </c>
      <c r="I54" s="39">
        <f>+IFERROR(I52-I53,"nm")</f>
        <v>-2.7117117117117034E-2</v>
      </c>
      <c r="J54" s="63"/>
      <c r="K54" s="63"/>
      <c r="L54" s="63"/>
      <c r="M54" s="63"/>
      <c r="N54" s="63"/>
      <c r="O54" s="62"/>
    </row>
    <row r="55" spans="1:15" x14ac:dyDescent="0.3">
      <c r="A55" s="43" t="s">
        <v>116</v>
      </c>
      <c r="B55" s="3"/>
      <c r="C55" s="3"/>
      <c r="D55" s="3">
        <f>+Historicals!D119</f>
        <v>383</v>
      </c>
      <c r="E55" s="3">
        <f>+Historicals!E119</f>
        <v>427</v>
      </c>
      <c r="F55" s="3">
        <f>+Historicals!F119</f>
        <v>432</v>
      </c>
      <c r="G55" s="3">
        <f>+Historicals!G119</f>
        <v>402</v>
      </c>
      <c r="H55" s="3">
        <f>+Historicals!H119</f>
        <v>490</v>
      </c>
      <c r="I55" s="3">
        <f>+Historicals!I119</f>
        <v>564</v>
      </c>
      <c r="J55" s="63">
        <f t="shared" ref="J55" si="140">I55*(1+$O56)</f>
        <v>612.17389584854311</v>
      </c>
      <c r="K55" s="63">
        <f t="shared" ref="K55" si="141">J55*(1+$O56)</f>
        <v>664.46255099004054</v>
      </c>
      <c r="L55" s="63">
        <f t="shared" ref="L55" si="142">K55*(1+$O56)</f>
        <v>721.21742639190484</v>
      </c>
      <c r="M55" s="63">
        <f t="shared" ref="M55" si="143">L55*(1+$O56)</f>
        <v>782.82000295778766</v>
      </c>
      <c r="N55" s="63">
        <f t="shared" ref="N55" si="144">M55*(1+$O56)</f>
        <v>849.68434567169663</v>
      </c>
      <c r="O55" s="62"/>
    </row>
    <row r="56" spans="1:15" x14ac:dyDescent="0.3">
      <c r="A56" s="42" t="s">
        <v>130</v>
      </c>
      <c r="B56" s="39" t="str">
        <f t="shared" ref="B56" si="145">+IFERROR(B55/A55-1,"nm")</f>
        <v>nm</v>
      </c>
      <c r="C56" s="39" t="str">
        <f t="shared" ref="C56" si="146">+IFERROR(C55/B55-1,"nm")</f>
        <v>nm</v>
      </c>
      <c r="D56" s="39" t="str">
        <f t="shared" ref="D56" si="147">+IFERROR(D55/C55-1,"nm")</f>
        <v>nm</v>
      </c>
      <c r="E56" s="39">
        <f t="shared" ref="E56" si="148">+IFERROR(E55/D55-1,"nm")</f>
        <v>0.11488250652741505</v>
      </c>
      <c r="F56" s="39">
        <f t="shared" ref="F56" si="149">+IFERROR(F55/E55-1,"nm")</f>
        <v>1.1709601873536313E-2</v>
      </c>
      <c r="G56" s="39">
        <f t="shared" ref="G56" si="150">+IFERROR(G55/F55-1,"nm")</f>
        <v>-6.944444444444442E-2</v>
      </c>
      <c r="H56" s="39">
        <f t="shared" ref="H56" si="151">+IFERROR(H55/G55-1,"nm")</f>
        <v>0.21890547263681581</v>
      </c>
      <c r="I56" s="39">
        <f>+IFERROR(I55/H55-1,"nm")</f>
        <v>0.15102040816326534</v>
      </c>
      <c r="J56" s="63"/>
      <c r="K56" s="63"/>
      <c r="L56" s="63"/>
      <c r="M56" s="63"/>
      <c r="N56" s="63"/>
      <c r="O56" s="62">
        <f t="shared" ref="O56" si="152">AVERAGE(C56:I56)</f>
        <v>8.5414708951317614E-2</v>
      </c>
    </row>
    <row r="57" spans="1:15" x14ac:dyDescent="0.3">
      <c r="A57" s="42" t="s">
        <v>138</v>
      </c>
      <c r="B57" s="39">
        <f>+Historicals!B191</f>
        <v>0</v>
      </c>
      <c r="C57" s="39">
        <f>+Historicals!C191</f>
        <v>7.0000000000000007E-2</v>
      </c>
      <c r="D57" s="39">
        <f>+Historicals!D191</f>
        <v>0.06</v>
      </c>
      <c r="E57" s="39">
        <f>+Historicals!E191</f>
        <v>0.05</v>
      </c>
      <c r="F57" s="39">
        <f>+Historicals!F191</f>
        <v>-0.03</v>
      </c>
      <c r="G57" s="39">
        <f>+Historicals!G191</f>
        <v>0.19</v>
      </c>
      <c r="H57" s="39">
        <f>+Historicals!H191</f>
        <v>0.15</v>
      </c>
      <c r="I57" s="39">
        <f>+Historicals!I191</f>
        <v>0.17</v>
      </c>
      <c r="J57" s="63"/>
      <c r="K57" s="63"/>
      <c r="L57" s="63"/>
      <c r="M57" s="63"/>
      <c r="N57" s="63"/>
      <c r="O57" s="62"/>
    </row>
    <row r="58" spans="1:15" x14ac:dyDescent="0.3">
      <c r="A58" s="42" t="s">
        <v>139</v>
      </c>
      <c r="B58" s="39" t="str">
        <f t="shared" ref="B58:H58" si="153">+IFERROR(B56-B57,"nm")</f>
        <v>nm</v>
      </c>
      <c r="C58" s="39" t="str">
        <f t="shared" si="153"/>
        <v>nm</v>
      </c>
      <c r="D58" s="39" t="str">
        <f t="shared" si="153"/>
        <v>nm</v>
      </c>
      <c r="E58" s="39">
        <f t="shared" si="153"/>
        <v>6.4882506527415049E-2</v>
      </c>
      <c r="F58" s="39">
        <f t="shared" si="153"/>
        <v>4.1709601873536312E-2</v>
      </c>
      <c r="G58" s="39">
        <f t="shared" si="153"/>
        <v>-0.25944444444444442</v>
      </c>
      <c r="H58" s="39">
        <f t="shared" si="153"/>
        <v>6.8905472636815818E-2</v>
      </c>
      <c r="I58" s="39">
        <f>+IFERROR(I56-I57,"nm")</f>
        <v>-1.8979591836734672E-2</v>
      </c>
      <c r="J58" s="39"/>
      <c r="K58" s="39"/>
      <c r="L58" s="39"/>
      <c r="M58" s="39"/>
      <c r="N58" s="39"/>
      <c r="O58" s="62"/>
    </row>
    <row r="59" spans="1:15" x14ac:dyDescent="0.3">
      <c r="A59" s="8" t="s">
        <v>131</v>
      </c>
      <c r="B59" s="40"/>
      <c r="C59" s="40"/>
      <c r="D59" s="40">
        <f>+D65-D62</f>
        <v>1401</v>
      </c>
      <c r="E59" s="40">
        <f t="shared" ref="E59:I59" si="154">+E65-E62</f>
        <v>1471</v>
      </c>
      <c r="F59" s="40">
        <f t="shared" si="154"/>
        <v>1884</v>
      </c>
      <c r="G59" s="40">
        <f t="shared" si="154"/>
        <v>1409</v>
      </c>
      <c r="H59" s="40">
        <f t="shared" si="154"/>
        <v>2299</v>
      </c>
      <c r="I59" s="40">
        <f t="shared" si="154"/>
        <v>3159</v>
      </c>
      <c r="J59" s="63">
        <f t="shared" ref="J59" si="155">I59*(1+$O60)</f>
        <v>3844.0808918437933</v>
      </c>
      <c r="K59" s="63">
        <f t="shared" ref="K59" si="156">J59*(1+$O60)</f>
        <v>4677.7327961502297</v>
      </c>
      <c r="L59" s="63">
        <f t="shared" ref="L59" si="157">K59*(1+$O60)</f>
        <v>5692.1757704438542</v>
      </c>
      <c r="M59" s="63">
        <f t="shared" ref="M59" si="158">L59*(1+$O60)</f>
        <v>6926.6173194616786</v>
      </c>
      <c r="N59" s="63">
        <f t="shared" ref="N59" si="159">M59*(1+$O60)</f>
        <v>8428.7677375298881</v>
      </c>
      <c r="O59" s="62"/>
    </row>
    <row r="60" spans="1:15" x14ac:dyDescent="0.3">
      <c r="A60" s="44" t="s">
        <v>130</v>
      </c>
      <c r="B60" s="39" t="str">
        <f t="shared" ref="B60" si="160">+IFERROR(B59/A59-1,"nm")</f>
        <v>nm</v>
      </c>
      <c r="C60" s="39" t="str">
        <f t="shared" ref="C60" si="161">+IFERROR(C59/B59-1,"nm")</f>
        <v>nm</v>
      </c>
      <c r="D60" s="39" t="str">
        <f t="shared" ref="D60" si="162">+IFERROR(D59/C59-1,"nm")</f>
        <v>nm</v>
      </c>
      <c r="E60" s="39">
        <f t="shared" ref="E60" si="163">+IFERROR(E59/D59-1,"nm")</f>
        <v>4.9964311206281309E-2</v>
      </c>
      <c r="F60" s="39">
        <f t="shared" ref="F60" si="164">+IFERROR(F59/E59-1,"nm")</f>
        <v>0.28076138681169271</v>
      </c>
      <c r="G60" s="39">
        <f t="shared" ref="G60" si="165">+IFERROR(G59/F59-1,"nm")</f>
        <v>-0.25212314225053079</v>
      </c>
      <c r="H60" s="39">
        <f t="shared" ref="H60" si="166">+IFERROR(H59/G59-1,"nm")</f>
        <v>0.63165365507452087</v>
      </c>
      <c r="I60" s="39">
        <f>+IFERROR(I59/H59-1,"nm")</f>
        <v>0.37407568508046984</v>
      </c>
      <c r="J60" s="63"/>
      <c r="K60" s="63"/>
      <c r="L60" s="63"/>
      <c r="M60" s="63"/>
      <c r="N60" s="63"/>
      <c r="O60" s="62">
        <f t="shared" ref="O60:O61" si="167">AVERAGE(C60:I60)</f>
        <v>0.21686637918448678</v>
      </c>
    </row>
    <row r="61" spans="1:15" x14ac:dyDescent="0.3">
      <c r="A61" s="44" t="s">
        <v>132</v>
      </c>
      <c r="B61" s="39">
        <f t="shared" ref="B61:H61" si="168">+IFERROR(B59/B$18,"nm")</f>
        <v>0</v>
      </c>
      <c r="C61" s="39">
        <f t="shared" si="168"/>
        <v>0</v>
      </c>
      <c r="D61" s="39">
        <f t="shared" si="168"/>
        <v>9.2074132492113561E-2</v>
      </c>
      <c r="E61" s="39">
        <f t="shared" si="168"/>
        <v>9.9023897677549641E-2</v>
      </c>
      <c r="F61" s="39">
        <f t="shared" si="168"/>
        <v>0.11847566343856118</v>
      </c>
      <c r="G61" s="39">
        <f t="shared" si="168"/>
        <v>9.7279756973211826E-2</v>
      </c>
      <c r="H61" s="39">
        <f t="shared" si="168"/>
        <v>0.13382618313056638</v>
      </c>
      <c r="I61" s="39">
        <f>+IFERROR(I59/I$18,"nm")</f>
        <v>0.17212444831907589</v>
      </c>
      <c r="J61" s="39">
        <f t="shared" ref="J61:N61" si="169">+IFERROR(J59/J$18,"nm")</f>
        <v>0.20037452378043608</v>
      </c>
      <c r="K61" s="39">
        <f t="shared" si="169"/>
        <v>0.23326116755830373</v>
      </c>
      <c r="L61" s="39">
        <f t="shared" si="169"/>
        <v>0.27154536047848371</v>
      </c>
      <c r="M61" s="39">
        <f t="shared" si="169"/>
        <v>0.31611298000966714</v>
      </c>
      <c r="N61" s="39">
        <f t="shared" si="169"/>
        <v>0.36799529903406369</v>
      </c>
      <c r="O61" s="62">
        <f t="shared" si="167"/>
        <v>0.10182915457586836</v>
      </c>
    </row>
    <row r="62" spans="1:15" x14ac:dyDescent="0.3">
      <c r="A62" s="8" t="s">
        <v>133</v>
      </c>
      <c r="B62" s="8"/>
      <c r="C62" s="8"/>
      <c r="D62" s="8">
        <f>Historicals!D173</f>
        <v>106</v>
      </c>
      <c r="E62" s="8">
        <f>Historicals!E173</f>
        <v>116</v>
      </c>
      <c r="F62" s="8">
        <f>Historicals!F173</f>
        <v>111</v>
      </c>
      <c r="G62" s="8">
        <f>Historicals!G173</f>
        <v>132</v>
      </c>
      <c r="H62" s="8">
        <f>Historicals!H173</f>
        <v>136</v>
      </c>
      <c r="I62" s="8">
        <f>Historicals!I173</f>
        <v>134</v>
      </c>
      <c r="J62" s="63">
        <f t="shared" ref="J62" si="170">I62*(1+$O63)</f>
        <v>140.861403308332</v>
      </c>
      <c r="K62" s="63">
        <f t="shared" ref="K62" si="171">J62*(1+$O63)</f>
        <v>148.07414135815347</v>
      </c>
      <c r="L62" s="63">
        <f t="shared" ref="L62" si="172">K62*(1+$O63)</f>
        <v>155.65620407004343</v>
      </c>
      <c r="M62" s="63">
        <f t="shared" ref="M62" si="173">L62*(1+$O63)</f>
        <v>163.62650252951056</v>
      </c>
      <c r="N62" s="63">
        <f t="shared" ref="N62" si="174">M62*(1+$O63)</f>
        <v>172.00491615478501</v>
      </c>
      <c r="O62" s="62"/>
    </row>
    <row r="63" spans="1:15" x14ac:dyDescent="0.3">
      <c r="A63" s="44" t="s">
        <v>130</v>
      </c>
      <c r="B63" s="39" t="str">
        <f t="shared" ref="B63" si="175">+IFERROR(B62/A62-1,"nm")</f>
        <v>nm</v>
      </c>
      <c r="C63" s="39" t="str">
        <f t="shared" ref="C63" si="176">+IFERROR(C62/B62-1,"nm")</f>
        <v>nm</v>
      </c>
      <c r="D63" s="39" t="str">
        <f t="shared" ref="D63" si="177">+IFERROR(D62/C62-1,"nm")</f>
        <v>nm</v>
      </c>
      <c r="E63" s="39">
        <f t="shared" ref="E63" si="178">+IFERROR(E62/D62-1,"nm")</f>
        <v>9.4339622641509413E-2</v>
      </c>
      <c r="F63" s="39">
        <f t="shared" ref="F63" si="179">+IFERROR(F62/E62-1,"nm")</f>
        <v>-4.31034482758621E-2</v>
      </c>
      <c r="G63" s="39">
        <f t="shared" ref="G63" si="180">+IFERROR(G62/F62-1,"nm")</f>
        <v>0.18918918918918926</v>
      </c>
      <c r="H63" s="39">
        <f t="shared" ref="H63" si="181">+IFERROR(H62/G62-1,"nm")</f>
        <v>3.0303030303030276E-2</v>
      </c>
      <c r="I63" s="39">
        <f>+IFERROR(I62/H62-1,"nm")</f>
        <v>-1.4705882352941124E-2</v>
      </c>
      <c r="J63" s="63"/>
      <c r="K63" s="63"/>
      <c r="L63" s="63"/>
      <c r="M63" s="63"/>
      <c r="N63" s="63"/>
      <c r="O63" s="62">
        <f t="shared" ref="O63:O64" si="182">AVERAGE(C63:I63)</f>
        <v>5.1204502300985145E-2</v>
      </c>
    </row>
    <row r="64" spans="1:15" x14ac:dyDescent="0.3">
      <c r="A64" s="44" t="s">
        <v>134</v>
      </c>
      <c r="B64" s="39">
        <f t="shared" ref="B64:H64" si="183">+IFERROR(B62/B$18,"nm")</f>
        <v>0</v>
      </c>
      <c r="C64" s="39">
        <f t="shared" si="183"/>
        <v>0</v>
      </c>
      <c r="D64" s="39">
        <f t="shared" si="183"/>
        <v>6.9663512092534175E-3</v>
      </c>
      <c r="E64" s="39">
        <f t="shared" si="183"/>
        <v>7.808818579602827E-3</v>
      </c>
      <c r="F64" s="39">
        <f t="shared" si="183"/>
        <v>6.9802540560935733E-3</v>
      </c>
      <c r="G64" s="39">
        <f t="shared" si="183"/>
        <v>9.1135045567522777E-3</v>
      </c>
      <c r="H64" s="39">
        <f t="shared" si="183"/>
        <v>7.9166424122475119E-3</v>
      </c>
      <c r="I64" s="39">
        <f>+IFERROR(I62/I$18,"nm")</f>
        <v>7.3012586498120199E-3</v>
      </c>
      <c r="J64" s="39">
        <f t="shared" ref="J64:N64" si="184">+IFERROR(J62/J$18,"nm")</f>
        <v>7.3424668733786651E-3</v>
      </c>
      <c r="K64" s="39">
        <f t="shared" si="184"/>
        <v>7.3839076757061745E-3</v>
      </c>
      <c r="L64" s="39">
        <f t="shared" si="184"/>
        <v>7.4255823694665164E-3</v>
      </c>
      <c r="M64" s="39">
        <f t="shared" si="184"/>
        <v>7.4674922747403685E-3</v>
      </c>
      <c r="N64" s="39">
        <f t="shared" si="184"/>
        <v>7.5096387190589269E-3</v>
      </c>
      <c r="O64" s="62">
        <f t="shared" si="182"/>
        <v>6.5838327805373756E-3</v>
      </c>
    </row>
    <row r="65" spans="1:15" x14ac:dyDescent="0.3">
      <c r="A65" s="8" t="s">
        <v>135</v>
      </c>
      <c r="B65" s="8"/>
      <c r="C65" s="8">
        <f>Historicals!C140</f>
        <v>1787</v>
      </c>
      <c r="D65" s="8">
        <f>Historicals!D140</f>
        <v>1507</v>
      </c>
      <c r="E65" s="8">
        <f>Historicals!E140</f>
        <v>1587</v>
      </c>
      <c r="F65" s="8">
        <f>Historicals!F140</f>
        <v>1995</v>
      </c>
      <c r="G65" s="8">
        <f>Historicals!G140</f>
        <v>1541</v>
      </c>
      <c r="H65" s="8">
        <f>Historicals!H140</f>
        <v>2435</v>
      </c>
      <c r="I65" s="8">
        <f>Historicals!I140</f>
        <v>3293</v>
      </c>
      <c r="J65" s="63">
        <f t="shared" ref="J65" si="185">I65*(1+$O66)</f>
        <v>3764.1308824246748</v>
      </c>
      <c r="K65" s="63">
        <f t="shared" ref="K65" si="186">J65*(1+$O66)</f>
        <v>4302.6666565512178</v>
      </c>
      <c r="L65" s="63">
        <f t="shared" ref="L65" si="187">K65*(1+$O66)</f>
        <v>4918.250968327774</v>
      </c>
      <c r="M65" s="63">
        <f t="shared" ref="M65" si="188">L65*(1+$O66)</f>
        <v>5621.9071841474752</v>
      </c>
      <c r="N65" s="63">
        <f t="shared" ref="N65" si="189">M65*(1+$O66)</f>
        <v>6426.2357880275295</v>
      </c>
      <c r="O65" s="62"/>
    </row>
    <row r="66" spans="1:15" x14ac:dyDescent="0.3">
      <c r="A66" s="44" t="s">
        <v>130</v>
      </c>
      <c r="B66" s="39" t="str">
        <f t="shared" ref="B66" si="190">+IFERROR(B65/A65-1,"nm")</f>
        <v>nm</v>
      </c>
      <c r="C66" s="39" t="str">
        <f t="shared" ref="C66" si="191">+IFERROR(C65/B65-1,"nm")</f>
        <v>nm</v>
      </c>
      <c r="D66" s="39">
        <f t="shared" ref="D66" si="192">+IFERROR(D65/C65-1,"nm")</f>
        <v>-0.15668718522663683</v>
      </c>
      <c r="E66" s="39">
        <f t="shared" ref="E66" si="193">+IFERROR(E65/D65-1,"nm")</f>
        <v>5.3085600530855981E-2</v>
      </c>
      <c r="F66" s="39">
        <f t="shared" ref="F66" si="194">+IFERROR(F65/E65-1,"nm")</f>
        <v>0.25708884688090738</v>
      </c>
      <c r="G66" s="39">
        <f t="shared" ref="G66" si="195">+IFERROR(G65/F65-1,"nm")</f>
        <v>-0.22756892230576442</v>
      </c>
      <c r="H66" s="39">
        <f t="shared" ref="H66" si="196">+IFERROR(H65/G65-1,"nm")</f>
        <v>0.58014276443867629</v>
      </c>
      <c r="I66" s="39">
        <f>+IFERROR(I65/H65-1,"nm")</f>
        <v>0.3523613963039014</v>
      </c>
      <c r="J66" s="63"/>
      <c r="K66" s="63"/>
      <c r="L66" s="63"/>
      <c r="M66" s="63"/>
      <c r="N66" s="63"/>
      <c r="O66" s="62">
        <f t="shared" ref="O66:O67" si="197">AVERAGE(C66:I66)</f>
        <v>0.14307041677032331</v>
      </c>
    </row>
    <row r="67" spans="1:15" x14ac:dyDescent="0.3">
      <c r="A67" s="44" t="s">
        <v>132</v>
      </c>
      <c r="B67" s="39">
        <f t="shared" ref="B67:H67" si="198">+IFERROR(B65/B$18,"nm")</f>
        <v>0</v>
      </c>
      <c r="C67" s="39">
        <f t="shared" si="198"/>
        <v>0.12103765917095638</v>
      </c>
      <c r="D67" s="39">
        <f t="shared" si="198"/>
        <v>9.9040483701366977E-2</v>
      </c>
      <c r="E67" s="39">
        <f t="shared" si="198"/>
        <v>0.10683271625715247</v>
      </c>
      <c r="F67" s="39">
        <f t="shared" si="198"/>
        <v>0.12545591749465476</v>
      </c>
      <c r="G67" s="39">
        <f t="shared" si="198"/>
        <v>0.1063932615299641</v>
      </c>
      <c r="H67" s="39">
        <f t="shared" si="198"/>
        <v>0.14174282554281389</v>
      </c>
      <c r="I67" s="39">
        <f>+IFERROR(I65/I$18,"nm")</f>
        <v>0.17942570696888793</v>
      </c>
      <c r="J67" s="39">
        <f t="shared" ref="J67:N67" si="199">+IFERROR(J65/J$18,"nm")</f>
        <v>0.19620709195099992</v>
      </c>
      <c r="K67" s="39">
        <f t="shared" si="199"/>
        <v>0.21455801168192401</v>
      </c>
      <c r="L67" s="39">
        <f t="shared" si="199"/>
        <v>0.23462526211028753</v>
      </c>
      <c r="M67" s="39">
        <f t="shared" si="199"/>
        <v>0.25656936876321207</v>
      </c>
      <c r="N67" s="39">
        <f t="shared" si="199"/>
        <v>0.28056587085072787</v>
      </c>
      <c r="O67" s="62">
        <f t="shared" si="197"/>
        <v>0.12570408152368523</v>
      </c>
    </row>
    <row r="68" spans="1:15" x14ac:dyDescent="0.3">
      <c r="A68" s="8" t="s">
        <v>136</v>
      </c>
      <c r="B68" s="8"/>
      <c r="C68" s="8"/>
      <c r="D68" s="8">
        <f>Historicals!D162</f>
        <v>173</v>
      </c>
      <c r="E68" s="8">
        <f>Historicals!E162</f>
        <v>240</v>
      </c>
      <c r="F68" s="8">
        <f>Historicals!F162</f>
        <v>233</v>
      </c>
      <c r="G68" s="8">
        <f>Historicals!G162</f>
        <v>139</v>
      </c>
      <c r="H68" s="8">
        <f>Historicals!H162</f>
        <v>153</v>
      </c>
      <c r="I68" s="8">
        <f>Historicals!I162</f>
        <v>197</v>
      </c>
      <c r="J68" s="63">
        <f t="shared" ref="J68" si="200">I68*(1+$O69)</f>
        <v>210.51357817893788</v>
      </c>
      <c r="K68" s="63">
        <f t="shared" ref="K68" si="201">J68*(1+$O69)</f>
        <v>224.95414516598879</v>
      </c>
      <c r="L68" s="63">
        <f t="shared" ref="L68" si="202">K68*(1+$O69)</f>
        <v>240.38528946739353</v>
      </c>
      <c r="M68" s="63">
        <f t="shared" ref="M68" si="203">L68*(1+$O69)</f>
        <v>256.87496156020694</v>
      </c>
      <c r="N68" s="63">
        <f t="shared" ref="N68" si="204">M68*(1+$O69)</f>
        <v>274.49577310972734</v>
      </c>
      <c r="O68" s="62"/>
    </row>
    <row r="69" spans="1:15" x14ac:dyDescent="0.3">
      <c r="A69" s="44" t="s">
        <v>130</v>
      </c>
      <c r="B69" s="39" t="str">
        <f t="shared" ref="B69" si="205">+IFERROR(B68/A68-1,"nm")</f>
        <v>nm</v>
      </c>
      <c r="C69" s="39" t="str">
        <f t="shared" ref="C69" si="206">+IFERROR(C68/B68-1,"nm")</f>
        <v>nm</v>
      </c>
      <c r="D69" s="39" t="str">
        <f t="shared" ref="D69" si="207">+IFERROR(D68/C68-1,"nm")</f>
        <v>nm</v>
      </c>
      <c r="E69" s="39">
        <f t="shared" ref="E69" si="208">+IFERROR(E68/D68-1,"nm")</f>
        <v>0.38728323699421963</v>
      </c>
      <c r="F69" s="39">
        <f t="shared" ref="F69" si="209">+IFERROR(F68/E68-1,"nm")</f>
        <v>-2.9166666666666674E-2</v>
      </c>
      <c r="G69" s="39">
        <f t="shared" ref="G69" si="210">+IFERROR(G68/F68-1,"nm")</f>
        <v>-0.40343347639484983</v>
      </c>
      <c r="H69" s="39">
        <f t="shared" ref="H69" si="211">+IFERROR(H68/G68-1,"nm")</f>
        <v>0.10071942446043169</v>
      </c>
      <c r="I69" s="39">
        <f>+IFERROR(I68/H68-1,"nm")</f>
        <v>0.28758169934640532</v>
      </c>
      <c r="O69" s="62">
        <f t="shared" ref="O69:O70" si="212">AVERAGE(C69:I69)</f>
        <v>6.8596843547908029E-2</v>
      </c>
    </row>
    <row r="70" spans="1:15" x14ac:dyDescent="0.3">
      <c r="A70" s="66" t="s">
        <v>134</v>
      </c>
      <c r="B70" s="67">
        <f t="shared" ref="B70:H70" si="213">+IFERROR(B68/B$18,"nm")</f>
        <v>0</v>
      </c>
      <c r="C70" s="67">
        <f t="shared" si="213"/>
        <v>0</v>
      </c>
      <c r="D70" s="67">
        <f t="shared" si="213"/>
        <v>1.1369610935856993E-2</v>
      </c>
      <c r="E70" s="67">
        <f t="shared" si="213"/>
        <v>1.6156176371592057E-2</v>
      </c>
      <c r="F70" s="67">
        <f t="shared" si="213"/>
        <v>1.4652245000628852E-2</v>
      </c>
      <c r="G70" s="67">
        <f t="shared" si="213"/>
        <v>9.5967964650648992E-3</v>
      </c>
      <c r="H70" s="67">
        <f t="shared" si="213"/>
        <v>8.9062227137784496E-3</v>
      </c>
      <c r="I70" s="67">
        <f>+IFERROR(I68/I$18,"nm")</f>
        <v>1.0733939955320656E-2</v>
      </c>
      <c r="J70" s="39">
        <f t="shared" ref="J70:N70" si="214">+IFERROR(J68/J$18,"nm")</f>
        <v>1.0973119235450874E-2</v>
      </c>
      <c r="K70" s="39">
        <f t="shared" si="214"/>
        <v>1.1217628033752586E-2</v>
      </c>
      <c r="L70" s="39">
        <f t="shared" si="214"/>
        <v>1.146758510534507E-2</v>
      </c>
      <c r="M70" s="39">
        <f t="shared" si="214"/>
        <v>1.1723111851511456E-2</v>
      </c>
      <c r="N70" s="39">
        <f t="shared" si="214"/>
        <v>1.1984332378661942E-2</v>
      </c>
      <c r="O70" s="62">
        <f t="shared" si="212"/>
        <v>1.0202141634605987E-2</v>
      </c>
    </row>
    <row r="71" spans="1:15" x14ac:dyDescent="0.3">
      <c r="A71" s="68" t="s">
        <v>103</v>
      </c>
      <c r="B71" s="65"/>
      <c r="C71" s="65"/>
      <c r="D71" s="65"/>
      <c r="E71" s="65"/>
      <c r="F71" s="65"/>
      <c r="G71" s="65"/>
      <c r="H71" s="65"/>
      <c r="I71" s="65"/>
      <c r="J71" s="70"/>
      <c r="K71" s="70"/>
      <c r="L71" s="70"/>
      <c r="M71" s="70"/>
      <c r="N71" s="70"/>
      <c r="O71" s="70"/>
    </row>
    <row r="72" spans="1:15" x14ac:dyDescent="0.3">
      <c r="A72" s="8" t="s">
        <v>137</v>
      </c>
      <c r="B72" s="8">
        <f>Historicals!B120</f>
        <v>3067</v>
      </c>
      <c r="C72" s="8">
        <f>Historicals!C120</f>
        <v>3785</v>
      </c>
      <c r="D72" s="8">
        <f>D74+D78+D82</f>
        <v>4237</v>
      </c>
      <c r="E72" s="8">
        <f>E74+E78+E82</f>
        <v>5134</v>
      </c>
      <c r="F72" s="8">
        <f t="shared" ref="F72:I72" si="215">F74+F78+F82</f>
        <v>6208</v>
      </c>
      <c r="G72" s="8">
        <f t="shared" si="215"/>
        <v>6679</v>
      </c>
      <c r="H72" s="8">
        <f t="shared" si="215"/>
        <v>8290</v>
      </c>
      <c r="I72" s="8">
        <f t="shared" si="215"/>
        <v>7547</v>
      </c>
      <c r="J72" s="63">
        <f t="shared" ref="J72" si="216">I72*(1+$O73)</f>
        <v>8627.16040419007</v>
      </c>
      <c r="K72" s="63">
        <f t="shared" ref="K72" si="217">J72*(1+$O73)</f>
        <v>9861.9181979097611</v>
      </c>
      <c r="L72" s="63">
        <f t="shared" ref="L72" si="218">K72*(1+$O73)</f>
        <v>11273.400051194987</v>
      </c>
      <c r="M72" s="63">
        <f t="shared" ref="M72" si="219">L72*(1+$O73)</f>
        <v>12886.899502088736</v>
      </c>
      <c r="N72" s="63">
        <f t="shared" ref="N72" si="220">M72*(1+$O73)</f>
        <v>14731.33021295835</v>
      </c>
      <c r="O72" s="62"/>
    </row>
    <row r="73" spans="1:15" x14ac:dyDescent="0.3">
      <c r="A73" s="42" t="s">
        <v>130</v>
      </c>
      <c r="B73" s="39" t="str">
        <f t="shared" ref="B73" si="221">+IFERROR(B72/A72-1,"nm")</f>
        <v>nm</v>
      </c>
      <c r="C73" s="39">
        <f t="shared" ref="C73" si="222">+IFERROR(C72/B72-1,"nm")</f>
        <v>0.23410498858819695</v>
      </c>
      <c r="D73" s="39">
        <f t="shared" ref="D73" si="223">+IFERROR(D72/C72-1,"nm")</f>
        <v>0.11941875825627468</v>
      </c>
      <c r="E73" s="39">
        <f t="shared" ref="E73" si="224">+IFERROR(E72/D72-1,"nm")</f>
        <v>0.21170639603493036</v>
      </c>
      <c r="F73" s="39">
        <f t="shared" ref="F73" si="225">+IFERROR(F72/E72-1,"nm")</f>
        <v>0.20919361121932223</v>
      </c>
      <c r="G73" s="39">
        <f t="shared" ref="G73" si="226">+IFERROR(G72/F72-1,"nm")</f>
        <v>7.5869845360824639E-2</v>
      </c>
      <c r="H73" s="39">
        <f t="shared" ref="H73" si="227">+IFERROR(H72/G72-1,"nm")</f>
        <v>0.24120377301991325</v>
      </c>
      <c r="I73" s="39">
        <f>+IFERROR(I72/H72-1,"nm")</f>
        <v>-8.9626055488540413E-2</v>
      </c>
      <c r="J73" s="63"/>
      <c r="K73" s="63"/>
      <c r="L73" s="63"/>
      <c r="M73" s="63"/>
      <c r="N73" s="63"/>
      <c r="O73" s="62">
        <f t="shared" ref="O73" si="228">AVERAGE(C73:I73)</f>
        <v>0.14312447385584595</v>
      </c>
    </row>
    <row r="74" spans="1:15" x14ac:dyDescent="0.3">
      <c r="A74" s="43" t="s">
        <v>114</v>
      </c>
      <c r="B74" s="3"/>
      <c r="C74" s="3"/>
      <c r="D74" s="3">
        <f>Historicals!D121</f>
        <v>2920</v>
      </c>
      <c r="E74" s="3">
        <f>Historicals!E121</f>
        <v>3496</v>
      </c>
      <c r="F74" s="3">
        <f>Historicals!F121</f>
        <v>4262</v>
      </c>
      <c r="G74" s="3">
        <f>Historicals!G121</f>
        <v>4635</v>
      </c>
      <c r="H74" s="3">
        <f>Historicals!H121</f>
        <v>5748</v>
      </c>
      <c r="I74" s="3">
        <f>Historicals!I121</f>
        <v>5416</v>
      </c>
      <c r="J74" s="63">
        <f t="shared" ref="J74" si="229">I74*(1+$O75)</f>
        <v>6159.3521223242396</v>
      </c>
      <c r="K74" s="63">
        <f t="shared" ref="K74" si="230">J74*(1+$O75)</f>
        <v>7004.730163733404</v>
      </c>
      <c r="L74" s="63">
        <f t="shared" ref="L74" si="231">K74*(1+$O75)</f>
        <v>7966.1372969534641</v>
      </c>
      <c r="M74" s="63">
        <f t="shared" ref="M74" si="232">L74*(1+$O75)</f>
        <v>9059.4986459964184</v>
      </c>
      <c r="N74" s="63">
        <f t="shared" ref="N74" si="233">M74*(1+$O75)</f>
        <v>10302.925076146901</v>
      </c>
      <c r="O74" s="62"/>
    </row>
    <row r="75" spans="1:15" x14ac:dyDescent="0.3">
      <c r="A75" s="42" t="s">
        <v>130</v>
      </c>
      <c r="B75" s="39" t="str">
        <f t="shared" ref="B75" si="234">+IFERROR(B74/A74-1,"nm")</f>
        <v>nm</v>
      </c>
      <c r="C75" s="39" t="str">
        <f t="shared" ref="C75" si="235">+IFERROR(C74/B74-1,"nm")</f>
        <v>nm</v>
      </c>
      <c r="D75" s="39" t="str">
        <f t="shared" ref="D75" si="236">+IFERROR(D74/C74-1,"nm")</f>
        <v>nm</v>
      </c>
      <c r="E75" s="39">
        <f t="shared" ref="E75" si="237">+IFERROR(E74/D74-1,"nm")</f>
        <v>0.19726027397260282</v>
      </c>
      <c r="F75" s="39">
        <f t="shared" ref="F75" si="238">+IFERROR(F74/E74-1,"nm")</f>
        <v>0.21910755148741412</v>
      </c>
      <c r="G75" s="39">
        <f t="shared" ref="G75" si="239">+IFERROR(G74/F74-1,"nm")</f>
        <v>8.7517597372125833E-2</v>
      </c>
      <c r="H75" s="39">
        <f t="shared" ref="H75" si="240">+IFERROR(H74/G74-1,"nm")</f>
        <v>0.24012944983818763</v>
      </c>
      <c r="I75" s="39">
        <f>+IFERROR(I74/H74-1,"nm")</f>
        <v>-5.7759220598469052E-2</v>
      </c>
      <c r="J75" s="63"/>
      <c r="K75" s="63"/>
      <c r="L75" s="63"/>
      <c r="M75" s="63"/>
      <c r="N75" s="63"/>
      <c r="O75" s="62">
        <f t="shared" ref="O75" si="241">AVERAGE(C75:I75)</f>
        <v>0.13725113041437226</v>
      </c>
    </row>
    <row r="76" spans="1:15" x14ac:dyDescent="0.3">
      <c r="A76" s="42" t="s">
        <v>138</v>
      </c>
      <c r="B76" s="39">
        <f>+Historicals!B193</f>
        <v>0</v>
      </c>
      <c r="C76" s="39">
        <f>+Historicals!C193</f>
        <v>0.18</v>
      </c>
      <c r="D76" s="39">
        <f>+Historicals!D193</f>
        <v>0.16</v>
      </c>
      <c r="E76" s="39">
        <f>+Historicals!E193</f>
        <v>0.25</v>
      </c>
      <c r="F76" s="39">
        <f>+Historicals!F193</f>
        <v>0.12</v>
      </c>
      <c r="G76" s="39">
        <f>+Historicals!G193</f>
        <v>0.19</v>
      </c>
      <c r="H76" s="39">
        <f>+Historicals!H193</f>
        <v>-0.1</v>
      </c>
      <c r="I76" s="39">
        <f>+Historicals!I193</f>
        <v>-0.1</v>
      </c>
      <c r="J76" s="63"/>
      <c r="K76" s="63"/>
      <c r="L76" s="63"/>
      <c r="M76" s="63"/>
      <c r="N76" s="63"/>
      <c r="O76" s="62"/>
    </row>
    <row r="77" spans="1:15" x14ac:dyDescent="0.3">
      <c r="A77" s="42" t="s">
        <v>139</v>
      </c>
      <c r="B77" s="39" t="str">
        <f t="shared" ref="B77:H77" si="242">+IFERROR(B75-B76,"nm")</f>
        <v>nm</v>
      </c>
      <c r="C77" s="39" t="str">
        <f t="shared" si="242"/>
        <v>nm</v>
      </c>
      <c r="D77" s="39" t="str">
        <f t="shared" si="242"/>
        <v>nm</v>
      </c>
      <c r="E77" s="39">
        <f t="shared" si="242"/>
        <v>-5.2739726027397182E-2</v>
      </c>
      <c r="F77" s="39">
        <f t="shared" si="242"/>
        <v>9.9107551487414125E-2</v>
      </c>
      <c r="G77" s="39">
        <f t="shared" si="242"/>
        <v>-0.10248240262787417</v>
      </c>
      <c r="H77" s="39">
        <f t="shared" si="242"/>
        <v>0.3401294498381876</v>
      </c>
      <c r="I77" s="39">
        <f>+IFERROR(I75-I76,"nm")</f>
        <v>4.2240779401530953E-2</v>
      </c>
      <c r="J77" s="63"/>
      <c r="K77" s="63"/>
      <c r="L77" s="63"/>
      <c r="M77" s="63"/>
      <c r="N77" s="63"/>
      <c r="O77" s="62"/>
    </row>
    <row r="78" spans="1:15" x14ac:dyDescent="0.3">
      <c r="A78" s="43" t="s">
        <v>115</v>
      </c>
      <c r="B78" s="3"/>
      <c r="C78" s="3"/>
      <c r="D78" s="3">
        <f>+Historicals!D122</f>
        <v>1188</v>
      </c>
      <c r="E78" s="3">
        <f>+Historicals!E122</f>
        <v>1508</v>
      </c>
      <c r="F78" s="3">
        <f>+Historicals!F122</f>
        <v>1808</v>
      </c>
      <c r="G78" s="3">
        <f>+Historicals!G122</f>
        <v>1896</v>
      </c>
      <c r="H78" s="3">
        <f>+Historicals!H122</f>
        <v>2347</v>
      </c>
      <c r="I78" s="3">
        <f>+Historicals!I122</f>
        <v>1938</v>
      </c>
      <c r="J78" s="63">
        <f t="shared" ref="J78" si="243">I78*(1+$O79)</f>
        <v>2163.031260279562</v>
      </c>
      <c r="K78" s="63">
        <f t="shared" ref="K78" si="244">J78*(1+$O79)</f>
        <v>2414.1920706638753</v>
      </c>
      <c r="L78" s="63">
        <f t="shared" ref="L78" si="245">K78*(1+$O79)</f>
        <v>2694.5164691253908</v>
      </c>
      <c r="M78" s="63">
        <f t="shared" ref="M78" si="246">L78*(1+$O79)</f>
        <v>3007.3907915667337</v>
      </c>
      <c r="N78" s="63">
        <f t="shared" ref="N78" si="247">M78*(1+$O79)</f>
        <v>3356.5945789658113</v>
      </c>
      <c r="O78" s="62"/>
    </row>
    <row r="79" spans="1:15" x14ac:dyDescent="0.3">
      <c r="A79" s="42" t="s">
        <v>130</v>
      </c>
      <c r="B79" s="39" t="str">
        <f t="shared" ref="B79" si="248">+IFERROR(B78/A78-1,"nm")</f>
        <v>nm</v>
      </c>
      <c r="C79" s="39" t="str">
        <f t="shared" ref="C79" si="249">+IFERROR(C78/B78-1,"nm")</f>
        <v>nm</v>
      </c>
      <c r="D79" s="39" t="str">
        <f t="shared" ref="D79" si="250">+IFERROR(D78/C78-1,"nm")</f>
        <v>nm</v>
      </c>
      <c r="E79" s="39">
        <f t="shared" ref="E79" si="251">+IFERROR(E78/D78-1,"nm")</f>
        <v>0.26936026936026947</v>
      </c>
      <c r="F79" s="39">
        <f t="shared" ref="F79" si="252">+IFERROR(F78/E78-1,"nm")</f>
        <v>0.19893899204244025</v>
      </c>
      <c r="G79" s="39">
        <f t="shared" ref="G79" si="253">+IFERROR(G78/F78-1,"nm")</f>
        <v>4.8672566371681381E-2</v>
      </c>
      <c r="H79" s="39">
        <f t="shared" ref="H79" si="254">+IFERROR(H78/G78-1,"nm")</f>
        <v>0.2378691983122363</v>
      </c>
      <c r="I79" s="39">
        <f>+IFERROR(I78/H78-1,"nm")</f>
        <v>-0.17426501917341286</v>
      </c>
      <c r="J79" s="63"/>
      <c r="K79" s="63"/>
      <c r="L79" s="63"/>
      <c r="M79" s="63"/>
      <c r="N79" s="63"/>
      <c r="O79" s="62">
        <f t="shared" ref="O79" si="255">AVERAGE(C79:I79)</f>
        <v>0.1161152013826429</v>
      </c>
    </row>
    <row r="80" spans="1:15" x14ac:dyDescent="0.3">
      <c r="A80" s="42" t="s">
        <v>138</v>
      </c>
      <c r="B80" s="39">
        <f>+Historicals!B240</f>
        <v>0</v>
      </c>
      <c r="C80" s="39">
        <f>+Historicals!C194</f>
        <v>0.18</v>
      </c>
      <c r="D80" s="39">
        <f>+Historicals!D194</f>
        <v>0.23</v>
      </c>
      <c r="E80" s="39">
        <f>+Historicals!E194</f>
        <v>0.23</v>
      </c>
      <c r="F80" s="39">
        <f>+Historicals!F194</f>
        <v>0.08</v>
      </c>
      <c r="G80" s="39">
        <f>+Historicals!G194</f>
        <v>0.19</v>
      </c>
      <c r="H80" s="39">
        <f>+Historicals!H194</f>
        <v>-0.21</v>
      </c>
      <c r="I80" s="39">
        <f>+Historicals!I194</f>
        <v>-0.21</v>
      </c>
      <c r="J80" s="63"/>
      <c r="K80" s="63"/>
      <c r="L80" s="63"/>
      <c r="M80" s="63"/>
      <c r="N80" s="63"/>
      <c r="O80" s="62"/>
    </row>
    <row r="81" spans="1:15" x14ac:dyDescent="0.3">
      <c r="A81" s="42" t="s">
        <v>139</v>
      </c>
      <c r="B81" s="39" t="str">
        <f t="shared" ref="B81:H81" si="256">+IFERROR(B79-B80,"nm")</f>
        <v>nm</v>
      </c>
      <c r="C81" s="39" t="str">
        <f t="shared" si="256"/>
        <v>nm</v>
      </c>
      <c r="D81" s="39" t="str">
        <f t="shared" si="256"/>
        <v>nm</v>
      </c>
      <c r="E81" s="39">
        <f t="shared" si="256"/>
        <v>3.9360269360269456E-2</v>
      </c>
      <c r="F81" s="39">
        <f t="shared" si="256"/>
        <v>0.11893899204244025</v>
      </c>
      <c r="G81" s="39">
        <f t="shared" si="256"/>
        <v>-0.14132743362831862</v>
      </c>
      <c r="H81" s="39">
        <f t="shared" si="256"/>
        <v>0.44786919831223626</v>
      </c>
      <c r="I81" s="39">
        <f>+IFERROR(I79-I80,"nm")</f>
        <v>3.5734980826587132E-2</v>
      </c>
      <c r="J81" s="63"/>
      <c r="K81" s="63"/>
      <c r="L81" s="63"/>
      <c r="M81" s="63"/>
      <c r="N81" s="63"/>
      <c r="O81" s="62"/>
    </row>
    <row r="82" spans="1:15" x14ac:dyDescent="0.3">
      <c r="A82" s="43" t="s">
        <v>116</v>
      </c>
      <c r="B82" s="3"/>
      <c r="C82" s="3"/>
      <c r="D82" s="3">
        <f>+Historicals!D123</f>
        <v>129</v>
      </c>
      <c r="E82" s="3">
        <f>+Historicals!E123</f>
        <v>130</v>
      </c>
      <c r="F82" s="3">
        <f>+Historicals!F123</f>
        <v>138</v>
      </c>
      <c r="G82" s="3">
        <f>+Historicals!G123</f>
        <v>148</v>
      </c>
      <c r="H82" s="3">
        <f>+Historicals!H123</f>
        <v>195</v>
      </c>
      <c r="I82" s="3">
        <f>+Historicals!I123</f>
        <v>193</v>
      </c>
      <c r="J82" s="63">
        <f t="shared" ref="J82" si="257">I82*(1+$O83)</f>
        <v>210.33392154307222</v>
      </c>
      <c r="K82" s="63">
        <f t="shared" ref="K82" si="258">J82*(1+$O83)</f>
        <v>229.22465570822416</v>
      </c>
      <c r="L82" s="63">
        <f t="shared" ref="L82" si="259">K82*(1+$O83)</f>
        <v>249.81202460865993</v>
      </c>
      <c r="M82" s="63">
        <f t="shared" ref="M82" si="260">L82*(1+$O83)</f>
        <v>272.24840821012384</v>
      </c>
      <c r="N82" s="63">
        <f t="shared" ref="N82" si="261">M82*(1+$O83)</f>
        <v>296.69987219012688</v>
      </c>
      <c r="O82" s="62"/>
    </row>
    <row r="83" spans="1:15" x14ac:dyDescent="0.3">
      <c r="A83" s="42" t="s">
        <v>130</v>
      </c>
      <c r="B83" s="39" t="str">
        <f t="shared" ref="B83" si="262">+IFERROR(B82/A82-1,"nm")</f>
        <v>nm</v>
      </c>
      <c r="C83" s="39" t="str">
        <f t="shared" ref="C83" si="263">+IFERROR(C82/B82-1,"nm")</f>
        <v>nm</v>
      </c>
      <c r="D83" s="39" t="str">
        <f t="shared" ref="D83" si="264">+IFERROR(D82/C82-1,"nm")</f>
        <v>nm</v>
      </c>
      <c r="E83" s="39">
        <f t="shared" ref="E83" si="265">+IFERROR(E82/D82-1,"nm")</f>
        <v>7.7519379844961378E-3</v>
      </c>
      <c r="F83" s="39">
        <f t="shared" ref="F83" si="266">+IFERROR(F82/E82-1,"nm")</f>
        <v>6.1538461538461542E-2</v>
      </c>
      <c r="G83" s="39">
        <f t="shared" ref="G83" si="267">+IFERROR(G82/F82-1,"nm")</f>
        <v>7.2463768115942129E-2</v>
      </c>
      <c r="H83" s="39">
        <f t="shared" ref="H83" si="268">+IFERROR(H82/G82-1,"nm")</f>
        <v>0.31756756756756754</v>
      </c>
      <c r="I83" s="39">
        <f>+IFERROR(I82/H82-1,"nm")</f>
        <v>-1.025641025641022E-2</v>
      </c>
      <c r="J83" s="63"/>
      <c r="K83" s="63"/>
      <c r="L83" s="63"/>
      <c r="M83" s="63"/>
      <c r="N83" s="63"/>
      <c r="O83" s="62">
        <f t="shared" ref="O83" si="269">AVERAGE(C83:I83)</f>
        <v>8.9813064990011432E-2</v>
      </c>
    </row>
    <row r="84" spans="1:15" x14ac:dyDescent="0.3">
      <c r="A84" s="42" t="s">
        <v>138</v>
      </c>
      <c r="B84" s="39">
        <f>+Historicals!B195</f>
        <v>0</v>
      </c>
      <c r="C84" s="39">
        <f>+Historicals!C195</f>
        <v>0.03</v>
      </c>
      <c r="D84" s="39">
        <f>+Historicals!D195</f>
        <v>-0.01</v>
      </c>
      <c r="E84" s="39">
        <f>+Historicals!E195</f>
        <v>0.08</v>
      </c>
      <c r="F84" s="39">
        <f>+Historicals!F195</f>
        <v>0.11</v>
      </c>
      <c r="G84" s="39">
        <f>+Historicals!G195</f>
        <v>0.26</v>
      </c>
      <c r="H84" s="39">
        <f>+Historicals!H195</f>
        <v>-0.06</v>
      </c>
      <c r="I84" s="39">
        <f>+Historicals!I195</f>
        <v>-0.06</v>
      </c>
      <c r="J84" s="63"/>
      <c r="K84" s="63"/>
      <c r="L84" s="63"/>
      <c r="M84" s="63"/>
      <c r="N84" s="63"/>
      <c r="O84" s="62"/>
    </row>
    <row r="85" spans="1:15" x14ac:dyDescent="0.3">
      <c r="A85" s="42" t="s">
        <v>139</v>
      </c>
      <c r="B85" s="39" t="str">
        <f t="shared" ref="B85:H85" si="270">+IFERROR(B83-B84,"nm")</f>
        <v>nm</v>
      </c>
      <c r="C85" s="39" t="str">
        <f t="shared" si="270"/>
        <v>nm</v>
      </c>
      <c r="D85" s="39" t="str">
        <f t="shared" si="270"/>
        <v>nm</v>
      </c>
      <c r="E85" s="39">
        <f t="shared" si="270"/>
        <v>-7.2248062015503864E-2</v>
      </c>
      <c r="F85" s="39">
        <f t="shared" si="270"/>
        <v>-4.8461538461538459E-2</v>
      </c>
      <c r="G85" s="39">
        <f t="shared" si="270"/>
        <v>-0.18753623188405788</v>
      </c>
      <c r="H85" s="39">
        <f t="shared" si="270"/>
        <v>0.37756756756756754</v>
      </c>
      <c r="I85" s="39">
        <f>+IFERROR(I83-I84,"nm")</f>
        <v>4.9743589743589778E-2</v>
      </c>
      <c r="J85" s="39"/>
      <c r="K85" s="39"/>
      <c r="L85" s="39"/>
      <c r="M85" s="39"/>
      <c r="N85" s="39"/>
      <c r="O85" s="62"/>
    </row>
    <row r="86" spans="1:15" x14ac:dyDescent="0.3">
      <c r="A86" s="8" t="s">
        <v>131</v>
      </c>
      <c r="B86" s="40">
        <f>+B92-B89</f>
        <v>947</v>
      </c>
      <c r="C86" s="40">
        <f t="shared" ref="C86:I86" si="271">+C92-C89</f>
        <v>1324</v>
      </c>
      <c r="D86" s="40">
        <f t="shared" si="271"/>
        <v>1453</v>
      </c>
      <c r="E86" s="40">
        <f t="shared" si="271"/>
        <v>1751</v>
      </c>
      <c r="F86" s="40">
        <f t="shared" si="271"/>
        <v>2326</v>
      </c>
      <c r="G86" s="40">
        <f t="shared" si="271"/>
        <v>2446</v>
      </c>
      <c r="H86" s="40">
        <f t="shared" si="271"/>
        <v>3197</v>
      </c>
      <c r="I86" s="40">
        <f t="shared" si="271"/>
        <v>2324</v>
      </c>
      <c r="J86" s="63">
        <f t="shared" ref="J86" si="272">I86*(1+$O87)</f>
        <v>2694.034609782113</v>
      </c>
      <c r="K86" s="63">
        <f t="shared" ref="K86" si="273">J86*(1+$O87)</f>
        <v>3122.9872972047597</v>
      </c>
      <c r="L86" s="63">
        <f t="shared" ref="L86" si="274">K86*(1+$O87)</f>
        <v>3620.2391844145955</v>
      </c>
      <c r="M86" s="63">
        <f t="shared" ref="M86" si="275">L86*(1+$O87)</f>
        <v>4196.6650854140662</v>
      </c>
      <c r="N86" s="63">
        <f t="shared" ref="N86" si="276">M86*(1+$O87)</f>
        <v>4864.8713363897168</v>
      </c>
      <c r="O86" s="62"/>
    </row>
    <row r="87" spans="1:15" x14ac:dyDescent="0.3">
      <c r="A87" s="44" t="s">
        <v>130</v>
      </c>
      <c r="B87" s="39" t="str">
        <f t="shared" ref="B87" si="277">+IFERROR(B86/A86-1,"nm")</f>
        <v>nm</v>
      </c>
      <c r="C87" s="39">
        <f t="shared" ref="C87" si="278">+IFERROR(C86/B86-1,"nm")</f>
        <v>0.39809926082365354</v>
      </c>
      <c r="D87" s="39">
        <f t="shared" ref="D87" si="279">+IFERROR(D86/C86-1,"nm")</f>
        <v>9.7432024169184395E-2</v>
      </c>
      <c r="E87" s="39">
        <f t="shared" ref="E87" si="280">+IFERROR(E86/D86-1,"nm")</f>
        <v>0.20509291121816942</v>
      </c>
      <c r="F87" s="39">
        <f t="shared" ref="F87" si="281">+IFERROR(F86/E86-1,"nm")</f>
        <v>0.32838378069674468</v>
      </c>
      <c r="G87" s="39">
        <f t="shared" ref="G87" si="282">+IFERROR(G86/F86-1,"nm")</f>
        <v>5.1590713671539223E-2</v>
      </c>
      <c r="H87" s="39">
        <f t="shared" ref="H87" si="283">+IFERROR(H86/G86-1,"nm")</f>
        <v>0.30703188879803767</v>
      </c>
      <c r="I87" s="39">
        <f>+IFERROR(I86/H86-1,"nm")</f>
        <v>-0.27306850172036279</v>
      </c>
      <c r="J87" s="63"/>
      <c r="K87" s="63"/>
      <c r="L87" s="63"/>
      <c r="M87" s="63"/>
      <c r="N87" s="63"/>
      <c r="O87" s="62">
        <f t="shared" ref="O87:O88" si="284">AVERAGE(C87:I87)</f>
        <v>0.15922315395099515</v>
      </c>
    </row>
    <row r="88" spans="1:15" x14ac:dyDescent="0.3">
      <c r="A88" s="44" t="s">
        <v>132</v>
      </c>
      <c r="B88" s="39">
        <f t="shared" ref="B88:H88" si="285">+IFERROR(B86/B$18,"nm")</f>
        <v>6.8922852983988356E-2</v>
      </c>
      <c r="C88" s="39">
        <f t="shared" si="285"/>
        <v>8.9677594147927392E-2</v>
      </c>
      <c r="D88" s="39">
        <f t="shared" si="285"/>
        <v>9.5491587802313357E-2</v>
      </c>
      <c r="E88" s="39">
        <f t="shared" si="285"/>
        <v>0.11787277011107371</v>
      </c>
      <c r="F88" s="39">
        <f t="shared" si="285"/>
        <v>0.14627090931958245</v>
      </c>
      <c r="G88" s="39">
        <f t="shared" si="285"/>
        <v>0.16887600110466722</v>
      </c>
      <c r="H88" s="39">
        <f t="shared" si="285"/>
        <v>0.18609930729378893</v>
      </c>
      <c r="I88" s="39">
        <f>+IFERROR(I86/I$18,"nm")</f>
        <v>0.12662779926987414</v>
      </c>
      <c r="J88" s="39">
        <f t="shared" ref="J88:N88" si="286">+IFERROR(J86/J$18,"nm")</f>
        <v>0.14042782063417608</v>
      </c>
      <c r="K88" s="39">
        <f t="shared" si="286"/>
        <v>0.15573178181859063</v>
      </c>
      <c r="L88" s="39">
        <f t="shared" si="286"/>
        <v>0.17270358365506658</v>
      </c>
      <c r="M88" s="39">
        <f t="shared" si="286"/>
        <v>0.19152498904845905</v>
      </c>
      <c r="N88" s="39">
        <f t="shared" si="286"/>
        <v>0.21239756960269787</v>
      </c>
      <c r="O88" s="62">
        <f t="shared" si="284"/>
        <v>0.132987995578461</v>
      </c>
    </row>
    <row r="89" spans="1:15" x14ac:dyDescent="0.3">
      <c r="A89" s="8" t="s">
        <v>133</v>
      </c>
      <c r="B89" s="8">
        <f>Historicals!B174</f>
        <v>46</v>
      </c>
      <c r="C89" s="8">
        <f>Historicals!C174</f>
        <v>48</v>
      </c>
      <c r="D89" s="8">
        <f>Historicals!D174</f>
        <v>54</v>
      </c>
      <c r="E89" s="8">
        <f>Historicals!E174</f>
        <v>56</v>
      </c>
      <c r="F89" s="8">
        <f>Historicals!F174</f>
        <v>50</v>
      </c>
      <c r="G89" s="8">
        <f>Historicals!G174</f>
        <v>44</v>
      </c>
      <c r="H89" s="8">
        <f>Historicals!H174</f>
        <v>46</v>
      </c>
      <c r="I89" s="8">
        <f>Historicals!I174</f>
        <v>41</v>
      </c>
      <c r="J89" s="63">
        <f t="shared" ref="J89" si="287">I89*(1+$O90)</f>
        <v>40.502912099402785</v>
      </c>
      <c r="K89" s="63">
        <f t="shared" ref="K89" si="288">J89*(1+$O90)</f>
        <v>40.011850939803622</v>
      </c>
      <c r="L89" s="63">
        <f t="shared" ref="L89" si="289">K89*(1+$O90)</f>
        <v>39.526743452421286</v>
      </c>
      <c r="M89" s="63">
        <f t="shared" ref="M89" si="290">L89*(1+$O90)</f>
        <v>39.047517454367409</v>
      </c>
      <c r="N89" s="63">
        <f t="shared" ref="N89" si="291">M89*(1+$O90)</f>
        <v>38.574101637905834</v>
      </c>
      <c r="O89" s="62"/>
    </row>
    <row r="90" spans="1:15" x14ac:dyDescent="0.3">
      <c r="A90" s="44" t="s">
        <v>130</v>
      </c>
      <c r="B90" s="39" t="str">
        <f t="shared" ref="B90" si="292">+IFERROR(B89/A89-1,"nm")</f>
        <v>nm</v>
      </c>
      <c r="C90" s="39">
        <f t="shared" ref="C90" si="293">+IFERROR(C89/B89-1,"nm")</f>
        <v>4.3478260869565188E-2</v>
      </c>
      <c r="D90" s="39">
        <f t="shared" ref="D90" si="294">+IFERROR(D89/C89-1,"nm")</f>
        <v>0.125</v>
      </c>
      <c r="E90" s="39">
        <f t="shared" ref="E90" si="295">+IFERROR(E89/D89-1,"nm")</f>
        <v>3.7037037037036979E-2</v>
      </c>
      <c r="F90" s="39">
        <f t="shared" ref="F90" si="296">+IFERROR(F89/E89-1,"nm")</f>
        <v>-0.1071428571428571</v>
      </c>
      <c r="G90" s="39">
        <f t="shared" ref="G90" si="297">+IFERROR(G89/F89-1,"nm")</f>
        <v>-0.12</v>
      </c>
      <c r="H90" s="39">
        <f t="shared" ref="H90" si="298">+IFERROR(H89/G89-1,"nm")</f>
        <v>4.5454545454545414E-2</v>
      </c>
      <c r="I90" s="39">
        <f>+IFERROR(I89/H89-1,"nm")</f>
        <v>-0.10869565217391308</v>
      </c>
      <c r="J90" s="63"/>
      <c r="K90" s="63"/>
      <c r="L90" s="63"/>
      <c r="M90" s="63"/>
      <c r="N90" s="63"/>
      <c r="O90" s="62">
        <f t="shared" ref="O90:O91" si="299">AVERAGE(C90:I90)</f>
        <v>-1.2124095136517512E-2</v>
      </c>
    </row>
    <row r="91" spans="1:15" x14ac:dyDescent="0.3">
      <c r="A91" s="44" t="s">
        <v>134</v>
      </c>
      <c r="B91" s="39">
        <f t="shared" ref="B91:H91" si="300">+IFERROR(B89/B$18,"nm")</f>
        <v>3.3478893740902477E-3</v>
      </c>
      <c r="C91" s="39">
        <f t="shared" si="300"/>
        <v>3.251151449471688E-3</v>
      </c>
      <c r="D91" s="39">
        <f t="shared" si="300"/>
        <v>3.5488958990536278E-3</v>
      </c>
      <c r="E91" s="39">
        <f t="shared" si="300"/>
        <v>3.7697744867048132E-3</v>
      </c>
      <c r="F91" s="39">
        <f t="shared" si="300"/>
        <v>3.1442585838259338E-3</v>
      </c>
      <c r="G91" s="39">
        <f t="shared" si="300"/>
        <v>3.0378348522507597E-3</v>
      </c>
      <c r="H91" s="39">
        <f t="shared" si="300"/>
        <v>2.6776878747307759E-3</v>
      </c>
      <c r="I91" s="39">
        <f>+IFERROR(I89/I$18,"nm")</f>
        <v>2.2339671988230807E-3</v>
      </c>
      <c r="J91" s="39">
        <f t="shared" ref="J91:N91" si="301">+IFERROR(J89/J$18,"nm")</f>
        <v>2.1112333356091313E-3</v>
      </c>
      <c r="K91" s="39">
        <f t="shared" si="301"/>
        <v>1.99524245464996E-3</v>
      </c>
      <c r="L91" s="39">
        <f t="shared" si="301"/>
        <v>1.8856240973899761E-3</v>
      </c>
      <c r="M91" s="39">
        <f t="shared" si="301"/>
        <v>1.7820281582177659E-3</v>
      </c>
      <c r="N91" s="39">
        <f t="shared" si="301"/>
        <v>1.6841237662780226E-3</v>
      </c>
      <c r="O91" s="62">
        <f t="shared" si="299"/>
        <v>3.0947957635515254E-3</v>
      </c>
    </row>
    <row r="92" spans="1:15" x14ac:dyDescent="0.3">
      <c r="A92" s="8" t="s">
        <v>135</v>
      </c>
      <c r="B92" s="8">
        <f>Historicals!B141</f>
        <v>993</v>
      </c>
      <c r="C92" s="8">
        <f>Historicals!C141</f>
        <v>1372</v>
      </c>
      <c r="D92" s="8">
        <f>Historicals!D141</f>
        <v>1507</v>
      </c>
      <c r="E92" s="8">
        <f>Historicals!E141</f>
        <v>1807</v>
      </c>
      <c r="F92" s="8">
        <f>Historicals!F141</f>
        <v>2376</v>
      </c>
      <c r="G92" s="8">
        <f>Historicals!G141</f>
        <v>2490</v>
      </c>
      <c r="H92" s="8">
        <f>Historicals!H141</f>
        <v>3243</v>
      </c>
      <c r="I92" s="8">
        <f>Historicals!I141</f>
        <v>2365</v>
      </c>
      <c r="J92" s="63">
        <f t="shared" ref="J92" si="302">I92*(1+$O93)</f>
        <v>2727.7498565183037</v>
      </c>
      <c r="K92" s="63">
        <f t="shared" ref="K92" si="303">J92*(1+$O93)</f>
        <v>3146.1392303321886</v>
      </c>
      <c r="L92" s="63">
        <f t="shared" ref="L92" si="304">K92*(1+$O93)</f>
        <v>3628.7022554440732</v>
      </c>
      <c r="M92" s="63">
        <f t="shared" ref="M92" si="305">L92*(1+$O93)</f>
        <v>4185.2820535455458</v>
      </c>
      <c r="N92" s="63">
        <f t="shared" ref="N92" si="306">M92*(1+$O93)</f>
        <v>4827.2315099566567</v>
      </c>
      <c r="O92" s="62"/>
    </row>
    <row r="93" spans="1:15" x14ac:dyDescent="0.3">
      <c r="A93" s="44" t="s">
        <v>130</v>
      </c>
      <c r="B93" s="39" t="str">
        <f t="shared" ref="B93" si="307">+IFERROR(B92/A92-1,"nm")</f>
        <v>nm</v>
      </c>
      <c r="C93" s="39">
        <f t="shared" ref="C93" si="308">+IFERROR(C92/B92-1,"nm")</f>
        <v>0.38167170191339372</v>
      </c>
      <c r="D93" s="39">
        <f t="shared" ref="D93" si="309">+IFERROR(D92/C92-1,"nm")</f>
        <v>9.8396501457725938E-2</v>
      </c>
      <c r="E93" s="39">
        <f t="shared" ref="E93" si="310">+IFERROR(E92/D92-1,"nm")</f>
        <v>0.19907100199071004</v>
      </c>
      <c r="F93" s="39">
        <f t="shared" ref="F93" si="311">+IFERROR(F92/E92-1,"nm")</f>
        <v>0.31488655229662421</v>
      </c>
      <c r="G93" s="39">
        <f t="shared" ref="G93" si="312">+IFERROR(G92/F92-1,"nm")</f>
        <v>4.7979797979798011E-2</v>
      </c>
      <c r="H93" s="39">
        <f t="shared" ref="H93" si="313">+IFERROR(H92/G92-1,"nm")</f>
        <v>0.30240963855421676</v>
      </c>
      <c r="I93" s="39">
        <f>+IFERROR(I92/H92-1,"nm")</f>
        <v>-0.27073697193956214</v>
      </c>
      <c r="J93" s="63"/>
      <c r="K93" s="63"/>
      <c r="L93" s="63"/>
      <c r="M93" s="63"/>
      <c r="N93" s="63"/>
      <c r="O93" s="62">
        <f t="shared" ref="O93:O94" si="314">AVERAGE(C93:I93)</f>
        <v>0.15338260317898664</v>
      </c>
    </row>
    <row r="94" spans="1:15" x14ac:dyDescent="0.3">
      <c r="A94" s="44" t="s">
        <v>132</v>
      </c>
      <c r="B94" s="39">
        <f t="shared" ref="B94:H94" si="315">+IFERROR(B92/B$18,"nm")</f>
        <v>7.2270742358078607E-2</v>
      </c>
      <c r="C94" s="39">
        <f t="shared" si="315"/>
        <v>9.2928745597399082E-2</v>
      </c>
      <c r="D94" s="39">
        <f t="shared" si="315"/>
        <v>9.9040483701366977E-2</v>
      </c>
      <c r="E94" s="39">
        <f t="shared" si="315"/>
        <v>0.12164254459777853</v>
      </c>
      <c r="F94" s="39">
        <f t="shared" si="315"/>
        <v>0.14941516790340836</v>
      </c>
      <c r="G94" s="39">
        <f t="shared" si="315"/>
        <v>0.17191383595691798</v>
      </c>
      <c r="H94" s="39">
        <f t="shared" si="315"/>
        <v>0.1887769951685197</v>
      </c>
      <c r="I94" s="39">
        <f>+IFERROR(I92/I$18,"nm")</f>
        <v>0.12886176646869721</v>
      </c>
      <c r="J94" s="39">
        <f t="shared" ref="J94:N94" si="316">+IFERROR(J92/J$18,"nm")</f>
        <v>0.14218524372150965</v>
      </c>
      <c r="K94" s="39">
        <f t="shared" si="316"/>
        <v>0.15688628276763594</v>
      </c>
      <c r="L94" s="39">
        <f t="shared" si="316"/>
        <v>0.17310731463002826</v>
      </c>
      <c r="M94" s="39">
        <f t="shared" si="316"/>
        <v>0.19100549678267548</v>
      </c>
      <c r="N94" s="39">
        <f t="shared" si="316"/>
        <v>0.21075423577085553</v>
      </c>
      <c r="O94" s="62">
        <f t="shared" si="314"/>
        <v>0.13608279134201254</v>
      </c>
    </row>
    <row r="95" spans="1:15" x14ac:dyDescent="0.3">
      <c r="A95" s="8" t="s">
        <v>136</v>
      </c>
      <c r="B95" s="8">
        <f>Historicals!B163</f>
        <v>69</v>
      </c>
      <c r="C95" s="8">
        <f>Historicals!C163</f>
        <v>17</v>
      </c>
      <c r="D95" s="8">
        <f>Historicals!D163</f>
        <v>51</v>
      </c>
      <c r="E95" s="8">
        <f>Historicals!E163</f>
        <v>76</v>
      </c>
      <c r="F95" s="8">
        <f>Historicals!F163</f>
        <v>49</v>
      </c>
      <c r="G95" s="8">
        <f>Historicals!G163</f>
        <v>28</v>
      </c>
      <c r="H95" s="8">
        <f>Historicals!H163</f>
        <v>94</v>
      </c>
      <c r="I95" s="8">
        <f>Historicals!I163</f>
        <v>78</v>
      </c>
      <c r="J95" s="63">
        <f t="shared" ref="J95" si="317">I95*(1+$O96)</f>
        <v>112.98487639858513</v>
      </c>
      <c r="K95" s="63">
        <f t="shared" ref="K95" si="318">J95*(1+$O96)</f>
        <v>163.66131147184052</v>
      </c>
      <c r="L95" s="63">
        <f t="shared" ref="L95" si="319">K95*(1+$O96)</f>
        <v>237.06734676764415</v>
      </c>
      <c r="M95" s="63">
        <f t="shared" ref="M95" si="320">L95*(1+$O96)</f>
        <v>343.39775477798457</v>
      </c>
      <c r="N95" s="63">
        <f t="shared" ref="N95" si="321">M95*(1+$O96)</f>
        <v>497.41990870695173</v>
      </c>
      <c r="O95" s="62"/>
    </row>
    <row r="96" spans="1:15" x14ac:dyDescent="0.3">
      <c r="A96" s="44" t="s">
        <v>130</v>
      </c>
      <c r="B96" s="39" t="str">
        <f t="shared" ref="B96" si="322">+IFERROR(B95/A95-1,"nm")</f>
        <v>nm</v>
      </c>
      <c r="C96" s="39">
        <f t="shared" ref="C96" si="323">+IFERROR(C95/B95-1,"nm")</f>
        <v>-0.75362318840579712</v>
      </c>
      <c r="D96" s="39">
        <f t="shared" ref="D96" si="324">+IFERROR(D95/C95-1,"nm")</f>
        <v>2</v>
      </c>
      <c r="E96" s="39">
        <f t="shared" ref="E96" si="325">+IFERROR(E95/D95-1,"nm")</f>
        <v>0.49019607843137258</v>
      </c>
      <c r="F96" s="39">
        <f t="shared" ref="F96" si="326">+IFERROR(F95/E95-1,"nm")</f>
        <v>-0.35526315789473684</v>
      </c>
      <c r="G96" s="39">
        <f t="shared" ref="G96" si="327">+IFERROR(G95/F95-1,"nm")</f>
        <v>-0.4285714285714286</v>
      </c>
      <c r="H96" s="39">
        <f t="shared" ref="H96" si="328">+IFERROR(H95/G95-1,"nm")</f>
        <v>2.3571428571428572</v>
      </c>
      <c r="I96" s="39">
        <f>+IFERROR(I95/H95-1,"nm")</f>
        <v>-0.17021276595744683</v>
      </c>
      <c r="O96" s="62">
        <f t="shared" ref="O96:O97" si="329">AVERAGE(C96:I96)</f>
        <v>0.44852405639211718</v>
      </c>
    </row>
    <row r="97" spans="1:15" x14ac:dyDescent="0.3">
      <c r="A97" s="44" t="s">
        <v>134</v>
      </c>
      <c r="B97" s="39">
        <f t="shared" ref="B97:H97" si="330">+IFERROR(B95/B$18,"nm")</f>
        <v>5.0218340611353713E-3</v>
      </c>
      <c r="C97" s="39">
        <f t="shared" si="330"/>
        <v>1.1514494716878894E-3</v>
      </c>
      <c r="D97" s="39">
        <f t="shared" si="330"/>
        <v>3.3517350157728706E-3</v>
      </c>
      <c r="E97" s="39">
        <f t="shared" si="330"/>
        <v>5.1161225176708175E-3</v>
      </c>
      <c r="F97" s="39">
        <f t="shared" si="330"/>
        <v>3.081373412149415E-3</v>
      </c>
      <c r="G97" s="39">
        <f t="shared" si="330"/>
        <v>1.9331676332504833E-3</v>
      </c>
      <c r="H97" s="39">
        <f t="shared" si="330"/>
        <v>5.4717969614063678E-3</v>
      </c>
      <c r="I97" s="39">
        <f>+IFERROR(I95/I$18,"nm")</f>
        <v>4.2499863782487881E-3</v>
      </c>
      <c r="J97" s="39">
        <f t="shared" ref="J97:N97" si="331">+IFERROR(J95/J$18,"nm")</f>
        <v>5.8893898020702445E-3</v>
      </c>
      <c r="K97" s="39">
        <f t="shared" si="331"/>
        <v>8.1611819788987103E-3</v>
      </c>
      <c r="L97" s="39">
        <f t="shared" si="331"/>
        <v>1.1309302581616863E-2</v>
      </c>
      <c r="M97" s="39">
        <f t="shared" si="331"/>
        <v>1.5671789357627468E-2</v>
      </c>
      <c r="N97" s="39">
        <f t="shared" si="331"/>
        <v>2.1717075822966614E-2</v>
      </c>
      <c r="O97" s="62">
        <f t="shared" si="329"/>
        <v>3.479375912883804E-3</v>
      </c>
    </row>
    <row r="98" spans="1:15" x14ac:dyDescent="0.3">
      <c r="A98" s="68" t="s">
        <v>107</v>
      </c>
      <c r="B98" s="65"/>
      <c r="C98" s="65"/>
      <c r="D98" s="65"/>
      <c r="E98" s="65"/>
      <c r="F98" s="65"/>
      <c r="G98" s="65"/>
      <c r="H98" s="65"/>
      <c r="I98" s="65"/>
      <c r="J98" s="70"/>
      <c r="K98" s="70"/>
      <c r="L98" s="70"/>
      <c r="M98" s="70"/>
      <c r="N98" s="70"/>
      <c r="O98" s="70"/>
    </row>
    <row r="99" spans="1:15" x14ac:dyDescent="0.3">
      <c r="A99" s="8" t="s">
        <v>137</v>
      </c>
      <c r="B99" s="8"/>
      <c r="C99" s="8">
        <f>Historicals!C124</f>
        <v>4317</v>
      </c>
      <c r="D99" s="8">
        <f>D101+D105+D109</f>
        <v>4737</v>
      </c>
      <c r="E99" s="8">
        <f>E101+E105+E109</f>
        <v>5166</v>
      </c>
      <c r="F99" s="8">
        <f t="shared" ref="F99:I99" si="332">F101+F105+F109</f>
        <v>5254</v>
      </c>
      <c r="G99" s="8">
        <f t="shared" si="332"/>
        <v>5028</v>
      </c>
      <c r="H99" s="8">
        <f t="shared" si="332"/>
        <v>5343</v>
      </c>
      <c r="I99" s="8">
        <f t="shared" si="332"/>
        <v>5955</v>
      </c>
      <c r="J99" s="63">
        <f t="shared" ref="J99" si="333">I99*(1+$O100)</f>
        <v>6291.521614776053</v>
      </c>
      <c r="K99" s="63">
        <f t="shared" ref="K99" si="334">J99*(1+$O100)</f>
        <v>6647.0603239620941</v>
      </c>
      <c r="L99" s="63">
        <f t="shared" ref="L99" si="335">K99*(1+$O100)</f>
        <v>7022.690798140693</v>
      </c>
      <c r="M99" s="63">
        <f t="shared" ref="M99" si="336">L99*(1+$O100)</f>
        <v>7419.5484383528228</v>
      </c>
      <c r="N99" s="63">
        <f t="shared" ref="N99" si="337">M99*(1+$O100)</f>
        <v>7838.8328080226183</v>
      </c>
      <c r="O99" s="62"/>
    </row>
    <row r="100" spans="1:15" x14ac:dyDescent="0.3">
      <c r="A100" s="42" t="s">
        <v>130</v>
      </c>
      <c r="B100" s="39" t="str">
        <f t="shared" ref="B100" si="338">+IFERROR(B99/A99-1,"nm")</f>
        <v>nm</v>
      </c>
      <c r="C100" s="39" t="str">
        <f t="shared" ref="C100" si="339">+IFERROR(C99/B99-1,"nm")</f>
        <v>nm</v>
      </c>
      <c r="D100" s="39">
        <f t="shared" ref="D100" si="340">+IFERROR(D99/C99-1,"nm")</f>
        <v>9.7289784572619942E-2</v>
      </c>
      <c r="E100" s="39">
        <f t="shared" ref="E100" si="341">+IFERROR(E99/D99-1,"nm")</f>
        <v>9.0563647878403986E-2</v>
      </c>
      <c r="F100" s="39">
        <f t="shared" ref="F100" si="342">+IFERROR(F99/E99-1,"nm")</f>
        <v>1.7034456058846237E-2</v>
      </c>
      <c r="G100" s="39">
        <f t="shared" ref="G100" si="343">+IFERROR(G99/F99-1,"nm")</f>
        <v>-4.3014845831747195E-2</v>
      </c>
      <c r="H100" s="39">
        <f t="shared" ref="H100" si="344">+IFERROR(H99/G99-1,"nm")</f>
        <v>6.2649164677804237E-2</v>
      </c>
      <c r="I100" s="39">
        <f>+IFERROR(I99/H99-1,"nm")</f>
        <v>0.11454239191465465</v>
      </c>
      <c r="J100" s="63"/>
      <c r="K100" s="63"/>
      <c r="L100" s="63"/>
      <c r="M100" s="63"/>
      <c r="N100" s="63"/>
      <c r="O100" s="62">
        <f t="shared" ref="O100" si="345">AVERAGE(C100:I100)</f>
        <v>5.6510766545096978E-2</v>
      </c>
    </row>
    <row r="101" spans="1:15" x14ac:dyDescent="0.3">
      <c r="A101" s="43" t="s">
        <v>114</v>
      </c>
      <c r="B101" s="3"/>
      <c r="C101" s="3"/>
      <c r="D101" s="3">
        <f>Historicals!D125</f>
        <v>3285</v>
      </c>
      <c r="E101" s="3">
        <f>Historicals!E125</f>
        <v>3575</v>
      </c>
      <c r="F101" s="3">
        <f>Historicals!F125</f>
        <v>3622</v>
      </c>
      <c r="G101" s="3">
        <f>Historicals!G125</f>
        <v>3449</v>
      </c>
      <c r="H101" s="3">
        <f>Historicals!H125</f>
        <v>3659</v>
      </c>
      <c r="I101" s="3">
        <f>Historicals!I125</f>
        <v>4111</v>
      </c>
      <c r="J101" s="63">
        <f t="shared" ref="J101" si="346">I101*(1+$O102)</f>
        <v>4306.7505933792336</v>
      </c>
      <c r="K101" s="63">
        <f t="shared" ref="K101" si="347">J101*(1+$O102)</f>
        <v>4511.8221049799031</v>
      </c>
      <c r="L101" s="63">
        <f t="shared" ref="L101" si="348">K101*(1+$O102)</f>
        <v>4726.6583624042187</v>
      </c>
      <c r="M101" s="63">
        <f t="shared" ref="M101" si="349">L101*(1+$O102)</f>
        <v>4951.7243266809264</v>
      </c>
      <c r="N101" s="63">
        <f t="shared" ref="N101" si="350">M101*(1+$O102)</f>
        <v>5187.5070985608045</v>
      </c>
      <c r="O101" s="62"/>
    </row>
    <row r="102" spans="1:15" x14ac:dyDescent="0.3">
      <c r="A102" s="42" t="s">
        <v>130</v>
      </c>
      <c r="B102" s="39" t="str">
        <f t="shared" ref="B102" si="351">+IFERROR(B101/A101-1,"nm")</f>
        <v>nm</v>
      </c>
      <c r="C102" s="39" t="str">
        <f t="shared" ref="C102" si="352">+IFERROR(C101/B101-1,"nm")</f>
        <v>nm</v>
      </c>
      <c r="D102" s="39" t="str">
        <f t="shared" ref="D102" si="353">+IFERROR(D101/C101-1,"nm")</f>
        <v>nm</v>
      </c>
      <c r="E102" s="39">
        <f t="shared" ref="E102" si="354">+IFERROR(E101/D101-1,"nm")</f>
        <v>8.8280060882800715E-2</v>
      </c>
      <c r="F102" s="39">
        <f t="shared" ref="F102" si="355">+IFERROR(F101/E101-1,"nm")</f>
        <v>1.3146853146853044E-2</v>
      </c>
      <c r="G102" s="39">
        <f t="shared" ref="G102" si="356">+IFERROR(G101/F101-1,"nm")</f>
        <v>-4.7763666482606326E-2</v>
      </c>
      <c r="H102" s="39">
        <f t="shared" ref="H102" si="357">+IFERROR(H101/G101-1,"nm")</f>
        <v>6.0887213685126174E-2</v>
      </c>
      <c r="I102" s="39">
        <f>+IFERROR(I101/H101-1,"nm")</f>
        <v>0.12353101940420874</v>
      </c>
      <c r="J102" s="63"/>
      <c r="K102" s="63"/>
      <c r="L102" s="63"/>
      <c r="M102" s="63"/>
      <c r="N102" s="63"/>
      <c r="O102" s="62">
        <f t="shared" ref="O102:O104" si="358">AVERAGE(C102:I102)</f>
        <v>4.761629612727647E-2</v>
      </c>
    </row>
    <row r="103" spans="1:15" x14ac:dyDescent="0.3">
      <c r="A103" s="42" t="s">
        <v>138</v>
      </c>
      <c r="B103" s="39">
        <f>+Historicals!B197</f>
        <v>0</v>
      </c>
      <c r="C103" s="39">
        <f>+Historicals!C197</f>
        <v>0.16</v>
      </c>
      <c r="D103" s="39">
        <f>+Historicals!D197</f>
        <v>0.09</v>
      </c>
      <c r="E103" s="39">
        <f>+Historicals!E197</f>
        <v>0.12</v>
      </c>
      <c r="F103" s="39">
        <f>+Historicals!F197</f>
        <v>0</v>
      </c>
      <c r="G103" s="39">
        <f>+Historicals!G197</f>
        <v>0.08</v>
      </c>
      <c r="H103" s="39">
        <f>+Historicals!H197</f>
        <v>0.17</v>
      </c>
      <c r="I103" s="39">
        <f>+Historicals!I197</f>
        <v>0.17</v>
      </c>
      <c r="J103" s="63"/>
      <c r="K103" s="63"/>
      <c r="L103" s="63"/>
      <c r="M103" s="63"/>
      <c r="N103" s="63"/>
      <c r="O103" s="62">
        <f t="shared" si="358"/>
        <v>0.11285714285714286</v>
      </c>
    </row>
    <row r="104" spans="1:15" x14ac:dyDescent="0.3">
      <c r="A104" s="42" t="s">
        <v>139</v>
      </c>
      <c r="B104" s="39" t="str">
        <f t="shared" ref="B104:H104" si="359">+IFERROR(B102-B103,"nm")</f>
        <v>nm</v>
      </c>
      <c r="C104" s="39" t="str">
        <f t="shared" si="359"/>
        <v>nm</v>
      </c>
      <c r="D104" s="39" t="str">
        <f t="shared" si="359"/>
        <v>nm</v>
      </c>
      <c r="E104" s="39">
        <f t="shared" si="359"/>
        <v>-3.1719939117199281E-2</v>
      </c>
      <c r="F104" s="39">
        <f t="shared" si="359"/>
        <v>1.3146853146853044E-2</v>
      </c>
      <c r="G104" s="39">
        <f t="shared" si="359"/>
        <v>-0.12776366648260634</v>
      </c>
      <c r="H104" s="39">
        <f t="shared" si="359"/>
        <v>-0.10911278631487384</v>
      </c>
      <c r="I104" s="39">
        <f>+IFERROR(I102-I103,"nm")</f>
        <v>-4.646898059579127E-2</v>
      </c>
      <c r="J104" s="63"/>
      <c r="K104" s="63"/>
      <c r="L104" s="63"/>
      <c r="M104" s="63"/>
      <c r="N104" s="63"/>
      <c r="O104" s="62">
        <f t="shared" si="358"/>
        <v>-6.0383703872723536E-2</v>
      </c>
    </row>
    <row r="105" spans="1:15" x14ac:dyDescent="0.3">
      <c r="A105" s="43" t="s">
        <v>115</v>
      </c>
      <c r="B105" s="3"/>
      <c r="C105" s="3"/>
      <c r="D105" s="3">
        <f>+Historicals!D126</f>
        <v>1185</v>
      </c>
      <c r="E105" s="3">
        <f>+Historicals!E126</f>
        <v>1347</v>
      </c>
      <c r="F105" s="3">
        <f>+Historicals!F126</f>
        <v>1395</v>
      </c>
      <c r="G105" s="3">
        <f>+Historicals!G126</f>
        <v>1365</v>
      </c>
      <c r="H105" s="3">
        <f>+Historicals!H126</f>
        <v>1494</v>
      </c>
      <c r="I105" s="3">
        <f>+Historicals!I126</f>
        <v>1610</v>
      </c>
      <c r="J105" s="63">
        <f t="shared" ref="J105" si="360">I105*(1+$O106)</f>
        <v>1714.0020174284559</v>
      </c>
      <c r="K105" s="63">
        <f t="shared" ref="K105" si="361">J105*(1+$O106)</f>
        <v>1824.7223079185198</v>
      </c>
      <c r="L105" s="63">
        <f t="shared" ref="L105" si="362">K105*(1+$O106)</f>
        <v>1942.5948552913362</v>
      </c>
      <c r="M105" s="63">
        <f t="shared" ref="M105" si="363">L105*(1+$O106)</f>
        <v>2068.0816776493725</v>
      </c>
      <c r="N105" s="63">
        <f t="shared" ref="N105" si="364">M105*(1+$O106)</f>
        <v>2201.6746383216459</v>
      </c>
      <c r="O105" s="62"/>
    </row>
    <row r="106" spans="1:15" x14ac:dyDescent="0.3">
      <c r="A106" s="42" t="s">
        <v>130</v>
      </c>
      <c r="B106" s="39" t="str">
        <f t="shared" ref="B106" si="365">+IFERROR(B105/A105-1,"nm")</f>
        <v>nm</v>
      </c>
      <c r="C106" s="39" t="str">
        <f t="shared" ref="C106" si="366">+IFERROR(C105/B105-1,"nm")</f>
        <v>nm</v>
      </c>
      <c r="D106" s="39" t="str">
        <f t="shared" ref="D106" si="367">+IFERROR(D105/C105-1,"nm")</f>
        <v>nm</v>
      </c>
      <c r="E106" s="39">
        <f t="shared" ref="E106" si="368">+IFERROR(E105/D105-1,"nm")</f>
        <v>0.13670886075949373</v>
      </c>
      <c r="F106" s="39">
        <f t="shared" ref="F106" si="369">+IFERROR(F105/E105-1,"nm")</f>
        <v>3.563474387527843E-2</v>
      </c>
      <c r="G106" s="39">
        <f t="shared" ref="G106" si="370">+IFERROR(G105/F105-1,"nm")</f>
        <v>-2.1505376344086002E-2</v>
      </c>
      <c r="H106" s="39">
        <f t="shared" ref="H106" si="371">+IFERROR(H105/G105-1,"nm")</f>
        <v>9.4505494505494614E-2</v>
      </c>
      <c r="I106" s="39">
        <f>+IFERROR(I105/H105-1,"nm")</f>
        <v>7.7643908969210251E-2</v>
      </c>
      <c r="J106" s="63"/>
      <c r="K106" s="63"/>
      <c r="L106" s="63"/>
      <c r="M106" s="63"/>
      <c r="N106" s="63"/>
      <c r="O106" s="62">
        <f t="shared" ref="O106:O108" si="372">AVERAGE(C106:I106)</f>
        <v>6.4597526353078208E-2</v>
      </c>
    </row>
    <row r="107" spans="1:15" x14ac:dyDescent="0.3">
      <c r="A107" s="42" t="s">
        <v>138</v>
      </c>
      <c r="B107" s="39">
        <f>+Historicals!B198</f>
        <v>0</v>
      </c>
      <c r="C107" s="39">
        <f>+Historicals!C198</f>
        <v>0.09</v>
      </c>
      <c r="D107" s="39">
        <f>+Historicals!D198</f>
        <v>0.15</v>
      </c>
      <c r="E107" s="39">
        <f>+Historicals!E198</f>
        <v>0.15</v>
      </c>
      <c r="F107" s="39">
        <f>+Historicals!F198</f>
        <v>0.03</v>
      </c>
      <c r="G107" s="39">
        <f>+Historicals!G198</f>
        <v>0.1</v>
      </c>
      <c r="H107" s="39">
        <f>+Historicals!H198</f>
        <v>0.12</v>
      </c>
      <c r="I107" s="39">
        <f>+Historicals!I198</f>
        <v>0.12</v>
      </c>
      <c r="J107" s="63"/>
      <c r="K107" s="63"/>
      <c r="L107" s="63"/>
      <c r="M107" s="63"/>
      <c r="N107" s="63"/>
      <c r="O107" s="62">
        <f t="shared" si="372"/>
        <v>0.10857142857142857</v>
      </c>
    </row>
    <row r="108" spans="1:15" x14ac:dyDescent="0.3">
      <c r="A108" s="42" t="s">
        <v>139</v>
      </c>
      <c r="B108" s="39" t="str">
        <f t="shared" ref="B108:H108" si="373">+IFERROR(B106-B107,"nm")</f>
        <v>nm</v>
      </c>
      <c r="C108" s="39" t="str">
        <f t="shared" si="373"/>
        <v>nm</v>
      </c>
      <c r="D108" s="39" t="str">
        <f t="shared" si="373"/>
        <v>nm</v>
      </c>
      <c r="E108" s="39">
        <f t="shared" si="373"/>
        <v>-1.3291139240506261E-2</v>
      </c>
      <c r="F108" s="39">
        <f t="shared" si="373"/>
        <v>5.6347438752784307E-3</v>
      </c>
      <c r="G108" s="39">
        <f t="shared" si="373"/>
        <v>-0.12150537634408601</v>
      </c>
      <c r="H108" s="39">
        <f t="shared" si="373"/>
        <v>-2.5494505494505382E-2</v>
      </c>
      <c r="I108" s="39">
        <f>+IFERROR(I106-I107,"nm")</f>
        <v>-4.2356091030789744E-2</v>
      </c>
      <c r="J108" s="63"/>
      <c r="K108" s="63"/>
      <c r="L108" s="63"/>
      <c r="M108" s="63"/>
      <c r="N108" s="63"/>
      <c r="O108" s="62">
        <f t="shared" si="372"/>
        <v>-3.9402473646921794E-2</v>
      </c>
    </row>
    <row r="109" spans="1:15" x14ac:dyDescent="0.3">
      <c r="A109" s="43" t="s">
        <v>116</v>
      </c>
      <c r="B109" s="3"/>
      <c r="C109" s="3"/>
      <c r="D109" s="3">
        <f>+Historicals!D127</f>
        <v>267</v>
      </c>
      <c r="E109" s="3">
        <f>+Historicals!E127</f>
        <v>244</v>
      </c>
      <c r="F109" s="3">
        <f>+Historicals!F127</f>
        <v>237</v>
      </c>
      <c r="G109" s="3">
        <f>+Historicals!G127</f>
        <v>214</v>
      </c>
      <c r="H109" s="3">
        <f>+Historicals!H127</f>
        <v>190</v>
      </c>
      <c r="I109" s="3">
        <f>+Historicals!I127</f>
        <v>234</v>
      </c>
      <c r="J109" s="63">
        <f t="shared" ref="J109" si="374">I109*(1+$O110)</f>
        <v>229.67344082912527</v>
      </c>
      <c r="K109" s="63">
        <f t="shared" ref="K109" si="375">J109*(1+$O110)</f>
        <v>225.42687787303294</v>
      </c>
      <c r="L109" s="63">
        <f t="shared" ref="L109" si="376">K109*(1+$O110)</f>
        <v>221.25883203618153</v>
      </c>
      <c r="M109" s="63">
        <f t="shared" ref="M109" si="377">L109*(1+$O110)</f>
        <v>217.16785157086883</v>
      </c>
      <c r="N109" s="63">
        <f t="shared" ref="N109" si="378">M109*(1+$O110)</f>
        <v>213.15251157158207</v>
      </c>
      <c r="O109" s="62"/>
    </row>
    <row r="110" spans="1:15" x14ac:dyDescent="0.3">
      <c r="A110" s="42" t="s">
        <v>130</v>
      </c>
      <c r="B110" s="39" t="str">
        <f t="shared" ref="B110" si="379">+IFERROR(B109/A109-1,"nm")</f>
        <v>nm</v>
      </c>
      <c r="C110" s="39" t="str">
        <f t="shared" ref="C110" si="380">+IFERROR(C109/B109-1,"nm")</f>
        <v>nm</v>
      </c>
      <c r="D110" s="39" t="str">
        <f t="shared" ref="D110" si="381">+IFERROR(D109/C109-1,"nm")</f>
        <v>nm</v>
      </c>
      <c r="E110" s="39">
        <f t="shared" ref="E110" si="382">+IFERROR(E109/D109-1,"nm")</f>
        <v>-8.6142322097378266E-2</v>
      </c>
      <c r="F110" s="39">
        <f t="shared" ref="F110" si="383">+IFERROR(F109/E109-1,"nm")</f>
        <v>-2.8688524590163911E-2</v>
      </c>
      <c r="G110" s="39">
        <f t="shared" ref="G110" si="384">+IFERROR(G109/F109-1,"nm")</f>
        <v>-9.7046413502109741E-2</v>
      </c>
      <c r="H110" s="39">
        <f t="shared" ref="H110" si="385">+IFERROR(H109/G109-1,"nm")</f>
        <v>-0.11214953271028039</v>
      </c>
      <c r="I110" s="39">
        <f>+IFERROR(I109/H109-1,"nm")</f>
        <v>0.23157894736842111</v>
      </c>
      <c r="J110" s="63"/>
      <c r="K110" s="63"/>
      <c r="L110" s="63"/>
      <c r="M110" s="63"/>
      <c r="N110" s="63"/>
      <c r="O110" s="62">
        <f t="shared" ref="O110:O112" si="386">AVERAGE(C110:I110)</f>
        <v>-1.8489569106302239E-2</v>
      </c>
    </row>
    <row r="111" spans="1:15" x14ac:dyDescent="0.3">
      <c r="A111" s="42" t="s">
        <v>138</v>
      </c>
      <c r="B111" s="39">
        <f>+Historicals!B199</f>
        <v>0</v>
      </c>
      <c r="C111" s="39">
        <f>+Historicals!C199</f>
        <v>-0.01</v>
      </c>
      <c r="D111" s="39">
        <f>+Historicals!D199</f>
        <v>-0.08</v>
      </c>
      <c r="E111" s="39">
        <f>+Historicals!E199</f>
        <v>0.08</v>
      </c>
      <c r="F111" s="39">
        <f>+Historicals!F199</f>
        <v>-0.04</v>
      </c>
      <c r="G111" s="39">
        <f>+Historicals!G199</f>
        <v>-0.09</v>
      </c>
      <c r="H111" s="39">
        <f>+Historicals!H199</f>
        <v>0.28000000000000003</v>
      </c>
      <c r="I111" s="39">
        <f>+Historicals!I199</f>
        <v>0.28000000000000003</v>
      </c>
      <c r="J111" s="63"/>
      <c r="K111" s="63"/>
      <c r="L111" s="63"/>
      <c r="M111" s="63"/>
      <c r="N111" s="63"/>
      <c r="O111" s="62">
        <f t="shared" si="386"/>
        <v>6.0000000000000005E-2</v>
      </c>
    </row>
    <row r="112" spans="1:15" x14ac:dyDescent="0.3">
      <c r="A112" s="42" t="s">
        <v>139</v>
      </c>
      <c r="B112" s="39" t="str">
        <f t="shared" ref="B112:H112" si="387">+IFERROR(B110-B111,"nm")</f>
        <v>nm</v>
      </c>
      <c r="C112" s="39" t="str">
        <f t="shared" si="387"/>
        <v>nm</v>
      </c>
      <c r="D112" s="39" t="str">
        <f t="shared" si="387"/>
        <v>nm</v>
      </c>
      <c r="E112" s="39">
        <f t="shared" si="387"/>
        <v>-0.16614232209737828</v>
      </c>
      <c r="F112" s="39">
        <f t="shared" si="387"/>
        <v>1.131147540983609E-2</v>
      </c>
      <c r="G112" s="39">
        <f t="shared" si="387"/>
        <v>-7.046413502109744E-3</v>
      </c>
      <c r="H112" s="39">
        <f t="shared" si="387"/>
        <v>-0.39214953271028041</v>
      </c>
      <c r="I112" s="39">
        <f>+IFERROR(I110-I111,"nm")</f>
        <v>-4.842105263157892E-2</v>
      </c>
      <c r="J112" s="39"/>
      <c r="K112" s="39"/>
      <c r="L112" s="39"/>
      <c r="M112" s="39"/>
      <c r="N112" s="39"/>
      <c r="O112" s="62">
        <f t="shared" si="386"/>
        <v>-0.12048956910630224</v>
      </c>
    </row>
    <row r="113" spans="1:15" x14ac:dyDescent="0.3">
      <c r="A113" s="8" t="s">
        <v>131</v>
      </c>
      <c r="B113" s="40">
        <f>+B119-B116</f>
        <v>0</v>
      </c>
      <c r="C113" s="40">
        <f t="shared" ref="C113:I113" si="388">+C119-C116</f>
        <v>1002</v>
      </c>
      <c r="D113" s="40">
        <f t="shared" si="388"/>
        <v>926</v>
      </c>
      <c r="E113" s="40">
        <f t="shared" si="388"/>
        <v>1134</v>
      </c>
      <c r="F113" s="40">
        <f t="shared" si="388"/>
        <v>1270</v>
      </c>
      <c r="G113" s="40">
        <f t="shared" si="388"/>
        <v>1138</v>
      </c>
      <c r="H113" s="40">
        <f t="shared" si="388"/>
        <v>1487</v>
      </c>
      <c r="I113" s="40">
        <f t="shared" si="388"/>
        <v>1854</v>
      </c>
      <c r="J113" s="63">
        <f t="shared" ref="J113" si="389">I113*(1+$O114)</f>
        <v>2075.9393131345914</v>
      </c>
      <c r="K113" s="63">
        <f t="shared" ref="K113" si="390">J113*(1+$O114)</f>
        <v>2324.4466191034085</v>
      </c>
      <c r="L113" s="63">
        <f t="shared" ref="L113" si="391">K113*(1+$O114)</f>
        <v>2602.7023289533731</v>
      </c>
      <c r="M113" s="63">
        <f t="shared" ref="M113" si="392">L113*(1+$O114)</f>
        <v>2914.2675755454516</v>
      </c>
      <c r="N113" s="63">
        <f t="shared" ref="N113" si="393">M113*(1+$O114)</f>
        <v>3263.1297891414438</v>
      </c>
      <c r="O113" s="62"/>
    </row>
    <row r="114" spans="1:15" x14ac:dyDescent="0.3">
      <c r="A114" s="44" t="s">
        <v>130</v>
      </c>
      <c r="B114" s="39" t="str">
        <f t="shared" ref="B114" si="394">+IFERROR(B113/A113-1,"nm")</f>
        <v>nm</v>
      </c>
      <c r="C114" s="39" t="str">
        <f t="shared" ref="C114" si="395">+IFERROR(C113/B113-1,"nm")</f>
        <v>nm</v>
      </c>
      <c r="D114" s="39">
        <f t="shared" ref="D114" si="396">+IFERROR(D113/C113-1,"nm")</f>
        <v>-7.5848303393213579E-2</v>
      </c>
      <c r="E114" s="39">
        <f t="shared" ref="E114" si="397">+IFERROR(E113/D113-1,"nm")</f>
        <v>0.22462203023758098</v>
      </c>
      <c r="F114" s="39">
        <f t="shared" ref="F114" si="398">+IFERROR(F113/E113-1,"nm")</f>
        <v>0.11992945326278659</v>
      </c>
      <c r="G114" s="39">
        <f t="shared" ref="G114" si="399">+IFERROR(G113/F113-1,"nm")</f>
        <v>-0.10393700787401572</v>
      </c>
      <c r="H114" s="39">
        <f t="shared" ref="H114" si="400">+IFERROR(H113/G113-1,"nm")</f>
        <v>0.30667838312829532</v>
      </c>
      <c r="I114" s="39">
        <f>+IFERROR(I113/H113-1,"nm")</f>
        <v>0.24680564895763291</v>
      </c>
      <c r="J114" s="63"/>
      <c r="K114" s="63"/>
      <c r="L114" s="63"/>
      <c r="M114" s="63"/>
      <c r="N114" s="63"/>
      <c r="O114" s="62">
        <f t="shared" ref="O114:O115" si="401">AVERAGE(C114:I114)</f>
        <v>0.11970836738651108</v>
      </c>
    </row>
    <row r="115" spans="1:15" x14ac:dyDescent="0.3">
      <c r="A115" s="44" t="s">
        <v>132</v>
      </c>
      <c r="B115" s="39">
        <f t="shared" ref="B115:H115" si="402">+IFERROR(B113/B$18,"nm")</f>
        <v>0</v>
      </c>
      <c r="C115" s="39">
        <f t="shared" si="402"/>
        <v>6.7867786507721489E-2</v>
      </c>
      <c r="D115" s="39">
        <f t="shared" si="402"/>
        <v>6.0856992639327027E-2</v>
      </c>
      <c r="E115" s="39">
        <f t="shared" si="402"/>
        <v>7.6337933355772464E-2</v>
      </c>
      <c r="F115" s="39">
        <f t="shared" si="402"/>
        <v>7.9864168029178714E-2</v>
      </c>
      <c r="G115" s="39">
        <f t="shared" si="402"/>
        <v>7.856945595139464E-2</v>
      </c>
      <c r="H115" s="39">
        <f t="shared" si="402"/>
        <v>8.6559171080970956E-2</v>
      </c>
      <c r="I115" s="39">
        <f>+IFERROR(I113/I$18,"nm")</f>
        <v>0.10101890699068272</v>
      </c>
      <c r="J115" s="39">
        <f t="shared" ref="J115:N115" si="403">+IFERROR(J113/J$18,"nm")</f>
        <v>0.10820931269917</v>
      </c>
      <c r="K115" s="39">
        <f t="shared" si="403"/>
        <v>0.11591152293804501</v>
      </c>
      <c r="L115" s="39">
        <f t="shared" si="403"/>
        <v>0.12416196734534835</v>
      </c>
      <c r="M115" s="39">
        <f t="shared" si="403"/>
        <v>0.13299966857744885</v>
      </c>
      <c r="N115" s="39">
        <f t="shared" si="403"/>
        <v>0.14246642687700573</v>
      </c>
      <c r="O115" s="62">
        <f t="shared" si="401"/>
        <v>7.8724916365006864E-2</v>
      </c>
    </row>
    <row r="116" spans="1:15" x14ac:dyDescent="0.3">
      <c r="A116" s="8" t="s">
        <v>133</v>
      </c>
      <c r="B116" s="8"/>
      <c r="C116" s="8"/>
      <c r="D116" s="8">
        <f>Historicals!D175</f>
        <v>54</v>
      </c>
      <c r="E116" s="8">
        <f>Historicals!E175</f>
        <v>55</v>
      </c>
      <c r="F116" s="8">
        <f>Historicals!F175</f>
        <v>53</v>
      </c>
      <c r="G116" s="8">
        <f>Historicals!G175</f>
        <v>46</v>
      </c>
      <c r="H116" s="8">
        <f>Historicals!H175</f>
        <v>43</v>
      </c>
      <c r="I116" s="8">
        <f>Historicals!I175</f>
        <v>42</v>
      </c>
      <c r="J116" s="63">
        <f t="shared" ref="J116" si="404">I116*(1+$O117)</f>
        <v>39.997492123671037</v>
      </c>
      <c r="K116" s="63">
        <f t="shared" ref="K116" si="405">J116*(1+$O117)</f>
        <v>38.09046133769349</v>
      </c>
      <c r="L116" s="63">
        <f t="shared" ref="L116" si="406">K116*(1+$O117)</f>
        <v>36.274355412890273</v>
      </c>
      <c r="M116" s="63">
        <f t="shared" ref="M116" si="407">L116*(1+$O117)</f>
        <v>34.544839164721964</v>
      </c>
      <c r="N116" s="63">
        <f t="shared" ref="N116" si="408">M116*(1+$O117)</f>
        <v>32.897784104867846</v>
      </c>
      <c r="O116" s="62"/>
    </row>
    <row r="117" spans="1:15" x14ac:dyDescent="0.3">
      <c r="A117" s="44" t="s">
        <v>130</v>
      </c>
      <c r="B117" s="39" t="str">
        <f t="shared" ref="B117" si="409">+IFERROR(B116/A116-1,"nm")</f>
        <v>nm</v>
      </c>
      <c r="C117" s="39" t="str">
        <f t="shared" ref="C117" si="410">+IFERROR(C116/B116-1,"nm")</f>
        <v>nm</v>
      </c>
      <c r="D117" s="39" t="str">
        <f t="shared" ref="D117" si="411">+IFERROR(D116/C116-1,"nm")</f>
        <v>nm</v>
      </c>
      <c r="E117" s="39">
        <f t="shared" ref="E117" si="412">+IFERROR(E116/D116-1,"nm")</f>
        <v>1.8518518518518601E-2</v>
      </c>
      <c r="F117" s="39">
        <f t="shared" ref="F117" si="413">+IFERROR(F116/E116-1,"nm")</f>
        <v>-3.6363636363636376E-2</v>
      </c>
      <c r="G117" s="39">
        <f t="shared" ref="G117" si="414">+IFERROR(G116/F116-1,"nm")</f>
        <v>-0.13207547169811318</v>
      </c>
      <c r="H117" s="39">
        <f t="shared" ref="H117" si="415">+IFERROR(H116/G116-1,"nm")</f>
        <v>-6.5217391304347783E-2</v>
      </c>
      <c r="I117" s="39">
        <f>+IFERROR(I116/H116-1,"nm")</f>
        <v>-2.3255813953488413E-2</v>
      </c>
      <c r="J117" s="63"/>
      <c r="K117" s="63"/>
      <c r="L117" s="63"/>
      <c r="M117" s="63"/>
      <c r="N117" s="63"/>
      <c r="O117" s="62">
        <f t="shared" ref="O117:O118" si="416">AVERAGE(C117:I117)</f>
        <v>-4.7678758960213431E-2</v>
      </c>
    </row>
    <row r="118" spans="1:15" x14ac:dyDescent="0.3">
      <c r="A118" s="44" t="s">
        <v>134</v>
      </c>
      <c r="B118" s="39">
        <f t="shared" ref="B118:H118" si="417">+IFERROR(B116/B$18,"nm")</f>
        <v>0</v>
      </c>
      <c r="C118" s="39">
        <f t="shared" si="417"/>
        <v>0</v>
      </c>
      <c r="D118" s="39">
        <f t="shared" si="417"/>
        <v>3.5488958990536278E-3</v>
      </c>
      <c r="E118" s="39">
        <f t="shared" si="417"/>
        <v>3.7024570851565131E-3</v>
      </c>
      <c r="F118" s="39">
        <f t="shared" si="417"/>
        <v>3.33291409885549E-3</v>
      </c>
      <c r="G118" s="39">
        <f t="shared" si="417"/>
        <v>3.1759182546257938E-3</v>
      </c>
      <c r="H118" s="39">
        <f t="shared" si="417"/>
        <v>2.5030560568135513E-3</v>
      </c>
      <c r="I118" s="39">
        <f>+IFERROR(I116/I$18,"nm")</f>
        <v>2.2884542036724241E-3</v>
      </c>
      <c r="J118" s="39">
        <f t="shared" ref="J118:N118" si="418">+IFERROR(J116/J$18,"nm")</f>
        <v>2.0848880817511163E-3</v>
      </c>
      <c r="K118" s="39">
        <f t="shared" si="418"/>
        <v>1.8994298887224125E-3</v>
      </c>
      <c r="L118" s="39">
        <f t="shared" si="418"/>
        <v>1.730468860055924E-3</v>
      </c>
      <c r="M118" s="39">
        <f t="shared" si="418"/>
        <v>1.5765375144419851E-3</v>
      </c>
      <c r="N118" s="39">
        <f t="shared" si="418"/>
        <v>1.4362989082407351E-3</v>
      </c>
      <c r="O118" s="62">
        <f t="shared" si="416"/>
        <v>2.6502422283110577E-3</v>
      </c>
    </row>
    <row r="119" spans="1:15" x14ac:dyDescent="0.3">
      <c r="A119" s="8" t="s">
        <v>135</v>
      </c>
      <c r="B119" s="8"/>
      <c r="C119" s="8">
        <f>Historicals!C142</f>
        <v>1002</v>
      </c>
      <c r="D119" s="8">
        <f>Historicals!D142</f>
        <v>980</v>
      </c>
      <c r="E119" s="8">
        <f>Historicals!E142</f>
        <v>1189</v>
      </c>
      <c r="F119" s="8">
        <f>Historicals!F142</f>
        <v>1323</v>
      </c>
      <c r="G119" s="8">
        <f>Historicals!G142</f>
        <v>1184</v>
      </c>
      <c r="H119" s="8">
        <f>Historicals!H142</f>
        <v>1530</v>
      </c>
      <c r="I119" s="8">
        <f>Historicals!I142</f>
        <v>1896</v>
      </c>
      <c r="J119" s="63">
        <f t="shared" ref="J119" si="419">I119*(1+$O120)</f>
        <v>2126.803282365513</v>
      </c>
      <c r="K119" s="63">
        <f t="shared" ref="K119" si="420">J119*(1+$O120)</f>
        <v>2385.7026381227424</v>
      </c>
      <c r="L119" s="63">
        <f t="shared" ref="L119" si="421">K119*(1+$O120)</f>
        <v>2676.1182497402488</v>
      </c>
      <c r="M119" s="63">
        <f t="shared" ref="M119" si="422">L119*(1+$O120)</f>
        <v>3001.8866442752173</v>
      </c>
      <c r="N119" s="63">
        <f t="shared" ref="N119" si="423">M119*(1+$O120)</f>
        <v>3367.3113757034425</v>
      </c>
      <c r="O119" s="62"/>
    </row>
    <row r="120" spans="1:15" x14ac:dyDescent="0.3">
      <c r="A120" s="44" t="s">
        <v>130</v>
      </c>
      <c r="B120" s="39" t="str">
        <f t="shared" ref="B120" si="424">+IFERROR(B119/A119-1,"nm")</f>
        <v>nm</v>
      </c>
      <c r="C120" s="39" t="str">
        <f t="shared" ref="C120" si="425">+IFERROR(C119/B119-1,"nm")</f>
        <v>nm</v>
      </c>
      <c r="D120" s="39">
        <f t="shared" ref="D120" si="426">+IFERROR(D119/C119-1,"nm")</f>
        <v>-2.1956087824351322E-2</v>
      </c>
      <c r="E120" s="39">
        <f t="shared" ref="E120" si="427">+IFERROR(E119/D119-1,"nm")</f>
        <v>0.21326530612244898</v>
      </c>
      <c r="F120" s="39">
        <f t="shared" ref="F120" si="428">+IFERROR(F119/E119-1,"nm")</f>
        <v>0.11269974768713209</v>
      </c>
      <c r="G120" s="39">
        <f t="shared" ref="G120" si="429">+IFERROR(G119/F119-1,"nm")</f>
        <v>-0.1050642479213908</v>
      </c>
      <c r="H120" s="39">
        <f t="shared" ref="H120" si="430">+IFERROR(H119/G119-1,"nm")</f>
        <v>0.29222972972972983</v>
      </c>
      <c r="I120" s="39">
        <f>+IFERROR(I119/H119-1,"nm")</f>
        <v>0.23921568627450984</v>
      </c>
      <c r="J120" s="63"/>
      <c r="K120" s="63"/>
      <c r="L120" s="63"/>
      <c r="M120" s="63"/>
      <c r="N120" s="63"/>
      <c r="O120" s="62">
        <f t="shared" ref="O120:O121" si="431">AVERAGE(C120:I120)</f>
        <v>0.12173168901134644</v>
      </c>
    </row>
    <row r="121" spans="1:15" x14ac:dyDescent="0.3">
      <c r="A121" s="44" t="s">
        <v>132</v>
      </c>
      <c r="B121" s="39">
        <f t="shared" ref="B121:H121" si="432">+IFERROR(B119/B$18,"nm")</f>
        <v>0</v>
      </c>
      <c r="C121" s="39">
        <f t="shared" si="432"/>
        <v>6.7867786507721489E-2</v>
      </c>
      <c r="D121" s="39">
        <f t="shared" si="432"/>
        <v>6.4405888538380654E-2</v>
      </c>
      <c r="E121" s="39">
        <f t="shared" si="432"/>
        <v>8.0040390440928977E-2</v>
      </c>
      <c r="F121" s="39">
        <f t="shared" si="432"/>
        <v>8.3197082128034214E-2</v>
      </c>
      <c r="G121" s="39">
        <f t="shared" si="432"/>
        <v>8.1745374206020432E-2</v>
      </c>
      <c r="H121" s="39">
        <f t="shared" si="432"/>
        <v>8.90622271377845E-2</v>
      </c>
      <c r="I121" s="39">
        <f>+IFERROR(I119/I$18,"nm")</f>
        <v>0.10330736119435514</v>
      </c>
      <c r="J121" s="39">
        <f t="shared" ref="J121:N121" si="433">+IFERROR(J119/J$18,"nm")</f>
        <v>0.11086062100900639</v>
      </c>
      <c r="K121" s="39">
        <f t="shared" si="433"/>
        <v>0.11896613318174748</v>
      </c>
      <c r="L121" s="39">
        <f t="shared" si="433"/>
        <v>0.12766427533422786</v>
      </c>
      <c r="M121" s="39">
        <f t="shared" si="433"/>
        <v>0.13699837727527406</v>
      </c>
      <c r="N121" s="39">
        <f t="shared" si="433"/>
        <v>0.14701493684840056</v>
      </c>
      <c r="O121" s="62">
        <f t="shared" si="431"/>
        <v>8.1375158593317926E-2</v>
      </c>
    </row>
    <row r="122" spans="1:15" x14ac:dyDescent="0.3">
      <c r="A122" s="8" t="s">
        <v>136</v>
      </c>
      <c r="B122" s="8"/>
      <c r="C122" s="8"/>
      <c r="D122" s="8">
        <f>Historicals!D164</f>
        <v>59</v>
      </c>
      <c r="E122" s="8">
        <f>Historicals!E164</f>
        <v>49</v>
      </c>
      <c r="F122" s="8">
        <f>Historicals!F164</f>
        <v>47</v>
      </c>
      <c r="G122" s="8">
        <f>Historicals!G164</f>
        <v>41</v>
      </c>
      <c r="H122" s="8">
        <f>Historicals!H164</f>
        <v>54</v>
      </c>
      <c r="I122" s="8">
        <f>Historicals!I164</f>
        <v>56</v>
      </c>
      <c r="J122" s="63">
        <f t="shared" ref="J122" si="434">I122*(1+$O123)</f>
        <v>56.180799151078759</v>
      </c>
      <c r="K122" s="63">
        <f t="shared" ref="K122" si="435">J122*(1+$O123)</f>
        <v>56.362182022390208</v>
      </c>
      <c r="L122" s="63">
        <f t="shared" ref="L122" si="436">K122*(1+$O123)</f>
        <v>56.544150498507967</v>
      </c>
      <c r="M122" s="63">
        <f t="shared" ref="M122" si="437">L122*(1+$O123)</f>
        <v>56.726706470090107</v>
      </c>
      <c r="N122" s="63">
        <f t="shared" ref="N122" si="438">M122*(1+$O123)</f>
        <v>56.909851833898792</v>
      </c>
      <c r="O122" s="62"/>
    </row>
    <row r="123" spans="1:15" x14ac:dyDescent="0.3">
      <c r="A123" s="44" t="s">
        <v>130</v>
      </c>
      <c r="B123" s="39" t="str">
        <f t="shared" ref="B123" si="439">+IFERROR(B122/A122-1,"nm")</f>
        <v>nm</v>
      </c>
      <c r="C123" s="39" t="str">
        <f t="shared" ref="C123" si="440">+IFERROR(C122/B122-1,"nm")</f>
        <v>nm</v>
      </c>
      <c r="D123" s="39" t="str">
        <f t="shared" ref="D123" si="441">+IFERROR(D122/C122-1,"nm")</f>
        <v>nm</v>
      </c>
      <c r="E123" s="39">
        <f t="shared" ref="E123" si="442">+IFERROR(E122/D122-1,"nm")</f>
        <v>-0.16949152542372881</v>
      </c>
      <c r="F123" s="39">
        <f t="shared" ref="F123" si="443">+IFERROR(F122/E122-1,"nm")</f>
        <v>-4.081632653061229E-2</v>
      </c>
      <c r="G123" s="39">
        <f t="shared" ref="G123" si="444">+IFERROR(G122/F122-1,"nm")</f>
        <v>-0.12765957446808507</v>
      </c>
      <c r="H123" s="39">
        <f t="shared" ref="H123" si="445">+IFERROR(H122/G122-1,"nm")</f>
        <v>0.31707317073170738</v>
      </c>
      <c r="I123" s="39">
        <f>+IFERROR(I122/H122-1,"nm")</f>
        <v>3.7037037037036979E-2</v>
      </c>
      <c r="O123" s="62">
        <f t="shared" ref="O123:O124" si="446">AVERAGE(C123:I123)</f>
        <v>3.2285562692636383E-3</v>
      </c>
    </row>
    <row r="124" spans="1:15" x14ac:dyDescent="0.3">
      <c r="A124" s="44" t="s">
        <v>134</v>
      </c>
      <c r="B124" s="39">
        <f t="shared" ref="B124:H124" si="447">+IFERROR(B122/B$18,"nm")</f>
        <v>0</v>
      </c>
      <c r="C124" s="39">
        <f t="shared" si="447"/>
        <v>0</v>
      </c>
      <c r="D124" s="39">
        <f t="shared" si="447"/>
        <v>3.8774973711882231E-3</v>
      </c>
      <c r="E124" s="39">
        <f t="shared" si="447"/>
        <v>3.2985526758667117E-3</v>
      </c>
      <c r="F124" s="39">
        <f t="shared" si="447"/>
        <v>2.9556030687963777E-3</v>
      </c>
      <c r="G124" s="39">
        <f t="shared" si="447"/>
        <v>2.8307097486882076E-3</v>
      </c>
      <c r="H124" s="39">
        <f t="shared" si="447"/>
        <v>3.1433727225100411E-3</v>
      </c>
      <c r="I124" s="39">
        <f>+IFERROR(I122/I$18,"nm")</f>
        <v>3.0512722715632322E-3</v>
      </c>
      <c r="J124" s="39">
        <f t="shared" ref="J124:N124" si="448">+IFERROR(J122/J$18,"nm")</f>
        <v>2.9284505691300053E-3</v>
      </c>
      <c r="K124" s="39">
        <f t="shared" si="448"/>
        <v>2.8105727619791442E-3</v>
      </c>
      <c r="L124" s="39">
        <f t="shared" si="448"/>
        <v>2.697439845373874E-3</v>
      </c>
      <c r="M124" s="39">
        <f t="shared" si="448"/>
        <v>2.5888608250394132E-3</v>
      </c>
      <c r="N124" s="39">
        <f t="shared" si="448"/>
        <v>2.4846523947208935E-3</v>
      </c>
      <c r="O124" s="62">
        <f t="shared" si="446"/>
        <v>2.736715408373256E-3</v>
      </c>
    </row>
    <row r="125" spans="1:15" x14ac:dyDescent="0.3">
      <c r="A125" s="71" t="s">
        <v>105</v>
      </c>
      <c r="B125" s="65"/>
      <c r="C125" s="65"/>
      <c r="D125" s="65"/>
      <c r="E125" s="65"/>
      <c r="F125" s="65"/>
      <c r="G125" s="65"/>
      <c r="H125" s="65"/>
      <c r="I125" s="65"/>
      <c r="J125" s="70"/>
      <c r="K125" s="70"/>
      <c r="L125" s="70"/>
      <c r="M125" s="70"/>
      <c r="N125" s="70"/>
      <c r="O125" s="70"/>
    </row>
    <row r="126" spans="1:15" x14ac:dyDescent="0.3">
      <c r="A126" s="8" t="s">
        <v>137</v>
      </c>
      <c r="B126" s="8">
        <f>Historicals!B130</f>
        <v>1982</v>
      </c>
      <c r="C126" s="8">
        <f>Historicals!C130</f>
        <v>1955</v>
      </c>
      <c r="D126" s="8">
        <f>Historicals!D130</f>
        <v>2042</v>
      </c>
      <c r="E126" s="8">
        <f>E128+E132+E136+E140</f>
        <v>1886</v>
      </c>
      <c r="F126" s="8">
        <f t="shared" ref="F126:I126" si="449">F128+F132+F136+F140</f>
        <v>1906</v>
      </c>
      <c r="G126" s="8">
        <f t="shared" si="449"/>
        <v>1846</v>
      </c>
      <c r="H126" s="8">
        <f t="shared" si="449"/>
        <v>2205</v>
      </c>
      <c r="I126" s="8">
        <f t="shared" si="449"/>
        <v>2346</v>
      </c>
      <c r="J126" s="63">
        <f t="shared" ref="J126" si="450">I126*(1+$O127)</f>
        <v>2410.3568186672633</v>
      </c>
      <c r="K126" s="63">
        <f t="shared" ref="K126" si="451">J126*(1+$O127)</f>
        <v>2476.4791105267564</v>
      </c>
      <c r="L126" s="63">
        <f t="shared" ref="L126" si="452">K126*(1+$O127)</f>
        <v>2544.4153070525176</v>
      </c>
      <c r="M126" s="63">
        <f t="shared" ref="M126" si="453">L126*(1+$O127)</f>
        <v>2614.2151683185825</v>
      </c>
      <c r="N126" s="63">
        <f t="shared" ref="N126" si="454">M126*(1+$O127)</f>
        <v>2685.9298194459006</v>
      </c>
      <c r="O126" s="62"/>
    </row>
    <row r="127" spans="1:15" x14ac:dyDescent="0.3">
      <c r="A127" s="42" t="s">
        <v>130</v>
      </c>
      <c r="B127" s="39" t="str">
        <f t="shared" ref="B127" si="455">+IFERROR(B126/A126-1,"nm")</f>
        <v>nm</v>
      </c>
      <c r="C127" s="39">
        <f t="shared" ref="C127" si="456">+IFERROR(C126/B126-1,"nm")</f>
        <v>-1.3622603430877955E-2</v>
      </c>
      <c r="D127" s="39">
        <f t="shared" ref="D127" si="457">+IFERROR(D126/C126-1,"nm")</f>
        <v>4.4501278772378416E-2</v>
      </c>
      <c r="E127" s="39">
        <f t="shared" ref="E127" si="458">+IFERROR(E126/D126-1,"nm")</f>
        <v>-7.6395690499510338E-2</v>
      </c>
      <c r="F127" s="39">
        <f t="shared" ref="F127" si="459">+IFERROR(F126/E126-1,"nm")</f>
        <v>1.0604453870625585E-2</v>
      </c>
      <c r="G127" s="39">
        <f t="shared" ref="G127" si="460">+IFERROR(G126/F126-1,"nm")</f>
        <v>-3.147953830010497E-2</v>
      </c>
      <c r="H127" s="39">
        <f t="shared" ref="H127" si="461">+IFERROR(H126/G126-1,"nm")</f>
        <v>0.19447453954496208</v>
      </c>
      <c r="I127" s="39">
        <f>+IFERROR(I126/H126-1,"nm")</f>
        <v>6.3945578231292544E-2</v>
      </c>
      <c r="J127" s="63"/>
      <c r="K127" s="63"/>
      <c r="L127" s="63"/>
      <c r="M127" s="63"/>
      <c r="N127" s="63"/>
      <c r="O127" s="62">
        <f t="shared" ref="O127" si="462">AVERAGE(C127:I127)</f>
        <v>2.7432574026966479E-2</v>
      </c>
    </row>
    <row r="128" spans="1:15" x14ac:dyDescent="0.3">
      <c r="A128" s="43" t="s">
        <v>114</v>
      </c>
      <c r="B128" s="3"/>
      <c r="C128" s="3"/>
      <c r="D128" s="3"/>
      <c r="E128" s="3">
        <f>Historicals!E131</f>
        <v>1611</v>
      </c>
      <c r="F128" s="3">
        <f>Historicals!F131</f>
        <v>1658</v>
      </c>
      <c r="G128" s="3">
        <f>Historicals!G131</f>
        <v>1642</v>
      </c>
      <c r="H128" s="3">
        <f>Historicals!H131</f>
        <v>1986</v>
      </c>
      <c r="I128" s="3">
        <f>Historicals!I131</f>
        <v>2094</v>
      </c>
      <c r="J128" s="63">
        <f t="shared" ref="J128" si="463">I128*(1+$O129)</f>
        <v>2242.3627889596396</v>
      </c>
      <c r="K128" s="63">
        <f t="shared" ref="K128" si="464">J128*(1+$O129)</f>
        <v>2401.237286203846</v>
      </c>
      <c r="L128" s="63">
        <f t="shared" ref="L128" si="465">K128*(1+$O129)</f>
        <v>2571.3682607669211</v>
      </c>
      <c r="M128" s="63">
        <f t="shared" ref="M128" si="466">L128*(1+$O129)</f>
        <v>2753.5532495967577</v>
      </c>
      <c r="N128" s="63">
        <f t="shared" ref="N128" si="467">M128*(1+$O129)</f>
        <v>2948.6462962343189</v>
      </c>
      <c r="O128" s="62"/>
    </row>
    <row r="129" spans="1:15" x14ac:dyDescent="0.3">
      <c r="A129" s="42" t="s">
        <v>130</v>
      </c>
      <c r="B129" s="39" t="str">
        <f t="shared" ref="B129" si="468">+IFERROR(B128/A128-1,"nm")</f>
        <v>nm</v>
      </c>
      <c r="C129" s="39" t="str">
        <f t="shared" ref="C129" si="469">+IFERROR(C128/B128-1,"nm")</f>
        <v>nm</v>
      </c>
      <c r="D129" s="39" t="str">
        <f t="shared" ref="D129" si="470">+IFERROR(D128/C128-1,"nm")</f>
        <v>nm</v>
      </c>
      <c r="E129" s="39" t="str">
        <f t="shared" ref="E129" si="471">+IFERROR(E128/D128-1,"nm")</f>
        <v>nm</v>
      </c>
      <c r="F129" s="39">
        <f t="shared" ref="F129" si="472">+IFERROR(F128/E128-1,"nm")</f>
        <v>2.9174425822470429E-2</v>
      </c>
      <c r="G129" s="39">
        <f t="shared" ref="G129" si="473">+IFERROR(G128/F128-1,"nm")</f>
        <v>-9.6501809408926498E-3</v>
      </c>
      <c r="H129" s="39">
        <f t="shared" ref="H129" si="474">+IFERROR(H128/G128-1,"nm")</f>
        <v>0.2095006090133984</v>
      </c>
      <c r="I129" s="39">
        <f>+IFERROR(I128/H128-1,"nm")</f>
        <v>5.4380664652567967E-2</v>
      </c>
      <c r="J129" s="63"/>
      <c r="K129" s="63"/>
      <c r="L129" s="63"/>
      <c r="M129" s="63"/>
      <c r="N129" s="63"/>
      <c r="O129" s="62">
        <f t="shared" ref="O129:O131" si="475">AVERAGE(C129:I129)</f>
        <v>7.0851379636886036E-2</v>
      </c>
    </row>
    <row r="130" spans="1:15" x14ac:dyDescent="0.3">
      <c r="A130" s="42" t="s">
        <v>138</v>
      </c>
      <c r="B130" s="39">
        <f>+Historicals!B224</f>
        <v>0</v>
      </c>
      <c r="C130" s="39">
        <f>+Historicals!C224</f>
        <v>0</v>
      </c>
      <c r="D130" s="39">
        <f>+Historicals!D224</f>
        <v>0</v>
      </c>
      <c r="E130" s="39">
        <f>Historicals!E203</f>
        <v>0.05</v>
      </c>
      <c r="F130" s="39">
        <f>Historicals!F203</f>
        <v>0.01</v>
      </c>
      <c r="G130" s="39">
        <f>Historicals!G203</f>
        <v>0.17</v>
      </c>
      <c r="H130" s="39">
        <f>Historicals!H203</f>
        <v>-0.03</v>
      </c>
      <c r="I130" s="39">
        <f>Historicals!I203</f>
        <v>0.06</v>
      </c>
      <c r="J130" s="63"/>
      <c r="K130" s="63"/>
      <c r="L130" s="63"/>
      <c r="M130" s="63"/>
      <c r="N130" s="63"/>
      <c r="O130" s="62">
        <f t="shared" si="475"/>
        <v>3.7142857142857144E-2</v>
      </c>
    </row>
    <row r="131" spans="1:15" x14ac:dyDescent="0.3">
      <c r="A131" s="42" t="s">
        <v>139</v>
      </c>
      <c r="B131" s="39" t="str">
        <f t="shared" ref="B131:H131" si="476">+IFERROR(B129-B130,"nm")</f>
        <v>nm</v>
      </c>
      <c r="C131" s="39" t="str">
        <f t="shared" si="476"/>
        <v>nm</v>
      </c>
      <c r="D131" s="39" t="str">
        <f t="shared" si="476"/>
        <v>nm</v>
      </c>
      <c r="E131" s="39" t="str">
        <f t="shared" si="476"/>
        <v>nm</v>
      </c>
      <c r="F131" s="39">
        <f t="shared" si="476"/>
        <v>1.9174425822470427E-2</v>
      </c>
      <c r="G131" s="39">
        <f t="shared" si="476"/>
        <v>-0.17965018094089266</v>
      </c>
      <c r="H131" s="39">
        <f t="shared" si="476"/>
        <v>0.2395006090133984</v>
      </c>
      <c r="I131" s="39">
        <f>+IFERROR(I129-I130,"nm")</f>
        <v>-5.6193353474320307E-3</v>
      </c>
      <c r="J131" s="63"/>
      <c r="K131" s="63"/>
      <c r="L131" s="63"/>
      <c r="M131" s="63"/>
      <c r="N131" s="63"/>
      <c r="O131" s="62">
        <f t="shared" si="475"/>
        <v>1.8351379636886031E-2</v>
      </c>
    </row>
    <row r="132" spans="1:15" x14ac:dyDescent="0.3">
      <c r="A132" s="43" t="s">
        <v>115</v>
      </c>
      <c r="B132" s="3"/>
      <c r="C132" s="3"/>
      <c r="D132" s="3"/>
      <c r="E132" s="3">
        <f>Historicals!E132</f>
        <v>144</v>
      </c>
      <c r="F132" s="3">
        <f>Historicals!F132</f>
        <v>118</v>
      </c>
      <c r="G132" s="3">
        <f>Historicals!G132</f>
        <v>89</v>
      </c>
      <c r="H132" s="3">
        <f>Historicals!H132</f>
        <v>104</v>
      </c>
      <c r="I132" s="3">
        <f>Historicals!I132</f>
        <v>103</v>
      </c>
      <c r="J132" s="63">
        <f t="shared" ref="J132" si="477">I132*(1+$O133)</f>
        <v>96.114596100539259</v>
      </c>
      <c r="K132" s="63">
        <f t="shared" ref="K132" si="478">J132*(1+$O133)</f>
        <v>89.689471685143658</v>
      </c>
      <c r="L132" s="63">
        <f t="shared" ref="L132" si="479">K132*(1+$O133)</f>
        <v>83.693857723187719</v>
      </c>
      <c r="M132" s="63">
        <f t="shared" ref="M132" si="480">L132*(1+$O133)</f>
        <v>78.099042050098888</v>
      </c>
      <c r="N132" s="63">
        <f t="shared" ref="N132" si="481">M132*(1+$O133)</f>
        <v>72.87823186877948</v>
      </c>
      <c r="O132" s="62"/>
    </row>
    <row r="133" spans="1:15" x14ac:dyDescent="0.3">
      <c r="A133" s="42" t="s">
        <v>130</v>
      </c>
      <c r="B133" s="39" t="str">
        <f t="shared" ref="B133" si="482">+IFERROR(B132/A132-1,"nm")</f>
        <v>nm</v>
      </c>
      <c r="C133" s="39" t="str">
        <f t="shared" ref="C133" si="483">+IFERROR(C132/B132-1,"nm")</f>
        <v>nm</v>
      </c>
      <c r="D133" s="39" t="str">
        <f t="shared" ref="D133" si="484">+IFERROR(D132/C132-1,"nm")</f>
        <v>nm</v>
      </c>
      <c r="E133" s="39" t="str">
        <f t="shared" ref="E133" si="485">+IFERROR(E132/D132-1,"nm")</f>
        <v>nm</v>
      </c>
      <c r="F133" s="39">
        <f t="shared" ref="F133" si="486">+IFERROR(F132/E132-1,"nm")</f>
        <v>-0.18055555555555558</v>
      </c>
      <c r="G133" s="39">
        <f t="shared" ref="G133" si="487">+IFERROR(G132/F132-1,"nm")</f>
        <v>-0.24576271186440679</v>
      </c>
      <c r="H133" s="39">
        <f t="shared" ref="H133" si="488">+IFERROR(H132/G132-1,"nm")</f>
        <v>0.1685393258426966</v>
      </c>
      <c r="I133" s="39">
        <f>+IFERROR(I132/H132-1,"nm")</f>
        <v>-9.6153846153845812E-3</v>
      </c>
      <c r="J133" s="63"/>
      <c r="K133" s="63"/>
      <c r="L133" s="63"/>
      <c r="M133" s="63"/>
      <c r="N133" s="63"/>
      <c r="O133" s="62">
        <f t="shared" ref="O133:O135" si="489">AVERAGE(C133:I133)</f>
        <v>-6.6848581548162589E-2</v>
      </c>
    </row>
    <row r="134" spans="1:15" x14ac:dyDescent="0.3">
      <c r="A134" s="42" t="s">
        <v>138</v>
      </c>
      <c r="B134" s="39">
        <f>+Historicals!B225</f>
        <v>0</v>
      </c>
      <c r="C134" s="39">
        <f>+Historicals!C225</f>
        <v>0</v>
      </c>
      <c r="D134" s="39">
        <f>+Historicals!D225</f>
        <v>0</v>
      </c>
      <c r="E134" s="39">
        <f>+Historicals!E204</f>
        <v>-0.17</v>
      </c>
      <c r="F134" s="39">
        <f>+Historicals!F204</f>
        <v>-0.22</v>
      </c>
      <c r="G134" s="39">
        <f>+Historicals!G204</f>
        <v>0.13</v>
      </c>
      <c r="H134" s="39">
        <f>+Historicals!H204</f>
        <v>-0.16</v>
      </c>
      <c r="I134" s="39">
        <f>+Historicals!I204</f>
        <v>-0.03</v>
      </c>
      <c r="J134" s="63"/>
      <c r="K134" s="63"/>
      <c r="L134" s="63"/>
      <c r="M134" s="63"/>
      <c r="N134" s="63"/>
      <c r="O134" s="62">
        <f t="shared" si="489"/>
        <v>-6.4285714285714293E-2</v>
      </c>
    </row>
    <row r="135" spans="1:15" x14ac:dyDescent="0.3">
      <c r="A135" s="42" t="s">
        <v>139</v>
      </c>
      <c r="B135" s="39" t="str">
        <f t="shared" ref="B135:H135" si="490">+IFERROR(B133-B134,"nm")</f>
        <v>nm</v>
      </c>
      <c r="C135" s="39" t="str">
        <f t="shared" si="490"/>
        <v>nm</v>
      </c>
      <c r="D135" s="39" t="str">
        <f t="shared" si="490"/>
        <v>nm</v>
      </c>
      <c r="E135" s="39" t="str">
        <f t="shared" si="490"/>
        <v>nm</v>
      </c>
      <c r="F135" s="39">
        <f t="shared" si="490"/>
        <v>3.9444444444444421E-2</v>
      </c>
      <c r="G135" s="39">
        <f t="shared" si="490"/>
        <v>-0.3757627118644068</v>
      </c>
      <c r="H135" s="39">
        <f t="shared" si="490"/>
        <v>0.32853932584269663</v>
      </c>
      <c r="I135" s="39">
        <f>+IFERROR(I133-I134,"nm")</f>
        <v>2.0384615384615418E-2</v>
      </c>
      <c r="J135" s="63"/>
      <c r="K135" s="63"/>
      <c r="L135" s="63"/>
      <c r="M135" s="63"/>
      <c r="N135" s="63"/>
      <c r="O135" s="62">
        <f t="shared" si="489"/>
        <v>3.1514184518374108E-3</v>
      </c>
    </row>
    <row r="136" spans="1:15" x14ac:dyDescent="0.3">
      <c r="A136" s="43" t="s">
        <v>116</v>
      </c>
      <c r="B136" s="3"/>
      <c r="C136" s="3"/>
      <c r="D136" s="3"/>
      <c r="E136" s="3">
        <f>+Historicals!E133</f>
        <v>28</v>
      </c>
      <c r="F136" s="3">
        <f>+Historicals!F133</f>
        <v>24</v>
      </c>
      <c r="G136" s="3">
        <f>+Historicals!G133</f>
        <v>25</v>
      </c>
      <c r="H136" s="3">
        <f>+Historicals!H133</f>
        <v>29</v>
      </c>
      <c r="I136" s="3">
        <f>+Historicals!I133</f>
        <v>26</v>
      </c>
      <c r="J136" s="63">
        <f t="shared" ref="J136" si="491">I136*(1+$O137)</f>
        <v>25.709848111658456</v>
      </c>
      <c r="K136" s="63">
        <f t="shared" ref="K136" si="492">J136*(1+$O137)</f>
        <v>25.422934227867227</v>
      </c>
      <c r="L136" s="63">
        <f t="shared" ref="L136" si="493">K136*(1+$O137)</f>
        <v>25.139222213505747</v>
      </c>
      <c r="M136" s="63">
        <f t="shared" ref="M136" si="494">L136*(1+$O137)</f>
        <v>24.858676336710118</v>
      </c>
      <c r="N136" s="63">
        <f t="shared" ref="N136" si="495">M136*(1+$O137)</f>
        <v>24.581261264372902</v>
      </c>
      <c r="O136" s="62"/>
    </row>
    <row r="137" spans="1:15" x14ac:dyDescent="0.3">
      <c r="A137" s="42" t="s">
        <v>130</v>
      </c>
      <c r="B137" s="39" t="str">
        <f t="shared" ref="B137" si="496">+IFERROR(B136/A136-1,"nm")</f>
        <v>nm</v>
      </c>
      <c r="C137" s="39" t="str">
        <f t="shared" ref="C137" si="497">+IFERROR(C136/B136-1,"nm")</f>
        <v>nm</v>
      </c>
      <c r="D137" s="39" t="str">
        <f t="shared" ref="D137" si="498">+IFERROR(D136/C136-1,"nm")</f>
        <v>nm</v>
      </c>
      <c r="E137" s="39" t="str">
        <f t="shared" ref="E137" si="499">+IFERROR(E136/D136-1,"nm")</f>
        <v>nm</v>
      </c>
      <c r="F137" s="39">
        <f t="shared" ref="F137" si="500">+IFERROR(F136/E136-1,"nm")</f>
        <v>-0.1428571428571429</v>
      </c>
      <c r="G137" s="39">
        <f t="shared" ref="G137" si="501">+IFERROR(G136/F136-1,"nm")</f>
        <v>4.1666666666666741E-2</v>
      </c>
      <c r="H137" s="39">
        <f t="shared" ref="H137" si="502">+IFERROR(H136/G136-1,"nm")</f>
        <v>0.15999999999999992</v>
      </c>
      <c r="I137" s="39">
        <f>+IFERROR(I136/H136-1,"nm")</f>
        <v>-0.10344827586206895</v>
      </c>
      <c r="J137" s="63"/>
      <c r="K137" s="63"/>
      <c r="L137" s="63"/>
      <c r="M137" s="63"/>
      <c r="N137" s="63"/>
      <c r="O137" s="62">
        <f t="shared" ref="O137:O139" si="503">AVERAGE(C137:I137)</f>
        <v>-1.1159688013136299E-2</v>
      </c>
    </row>
    <row r="138" spans="1:15" x14ac:dyDescent="0.3">
      <c r="A138" s="42" t="s">
        <v>138</v>
      </c>
      <c r="B138" s="39">
        <f>+Historicals!B226</f>
        <v>0</v>
      </c>
      <c r="C138" s="39">
        <f>+Historicals!C226</f>
        <v>0</v>
      </c>
      <c r="D138" s="39">
        <f>+Historicals!D226</f>
        <v>0</v>
      </c>
      <c r="E138" s="39">
        <f>+Historicals!E205</f>
        <v>-0.13</v>
      </c>
      <c r="F138" s="39">
        <f>+Historicals!F205</f>
        <v>0.08</v>
      </c>
      <c r="G138" s="39">
        <f>+Historicals!G205</f>
        <v>0.14000000000000001</v>
      </c>
      <c r="H138" s="39">
        <f>+Historicals!H205</f>
        <v>0.42</v>
      </c>
      <c r="I138" s="39">
        <f>+Historicals!I205</f>
        <v>-0.16</v>
      </c>
      <c r="J138" s="63"/>
      <c r="K138" s="63"/>
      <c r="L138" s="63"/>
      <c r="M138" s="63"/>
      <c r="N138" s="63"/>
      <c r="O138" s="62">
        <f t="shared" si="503"/>
        <v>4.9999999999999996E-2</v>
      </c>
    </row>
    <row r="139" spans="1:15" x14ac:dyDescent="0.3">
      <c r="A139" s="42" t="s">
        <v>139</v>
      </c>
      <c r="B139" s="39" t="str">
        <f t="shared" ref="B139:H139" si="504">+IFERROR(B137-B138,"nm")</f>
        <v>nm</v>
      </c>
      <c r="C139" s="39" t="str">
        <f t="shared" si="504"/>
        <v>nm</v>
      </c>
      <c r="D139" s="39" t="str">
        <f t="shared" si="504"/>
        <v>nm</v>
      </c>
      <c r="E139" s="39" t="str">
        <f t="shared" si="504"/>
        <v>nm</v>
      </c>
      <c r="F139" s="39">
        <f t="shared" si="504"/>
        <v>-0.22285714285714292</v>
      </c>
      <c r="G139" s="39">
        <f t="shared" si="504"/>
        <v>-9.8333333333333273E-2</v>
      </c>
      <c r="H139" s="39">
        <f t="shared" si="504"/>
        <v>-0.26000000000000006</v>
      </c>
      <c r="I139" s="39">
        <f>+IFERROR(I137-I138,"nm")</f>
        <v>5.6551724137931053E-2</v>
      </c>
      <c r="J139" s="39"/>
      <c r="K139" s="39"/>
      <c r="L139" s="39"/>
      <c r="M139" s="39"/>
      <c r="N139" s="39"/>
      <c r="O139" s="62">
        <f t="shared" si="503"/>
        <v>-0.13115968801313629</v>
      </c>
    </row>
    <row r="140" spans="1:15" x14ac:dyDescent="0.3">
      <c r="A140" s="43" t="s">
        <v>122</v>
      </c>
      <c r="B140" s="3"/>
      <c r="C140" s="3"/>
      <c r="D140" s="3"/>
      <c r="E140" s="3">
        <f>Historicals!E134</f>
        <v>103</v>
      </c>
      <c r="F140" s="3">
        <f>Historicals!F134</f>
        <v>106</v>
      </c>
      <c r="G140" s="3">
        <f>Historicals!G134</f>
        <v>90</v>
      </c>
      <c r="H140" s="3">
        <f>Historicals!H134</f>
        <v>86</v>
      </c>
      <c r="I140" s="3">
        <f>Historicals!I134</f>
        <v>123</v>
      </c>
      <c r="J140" s="63">
        <f t="shared" ref="J140" si="505">I140*(1+$O141)</f>
        <v>131.11710613012295</v>
      </c>
      <c r="K140" s="63">
        <f t="shared" ref="K140" si="506">J140*(1+$O141)</f>
        <v>139.76988227591809</v>
      </c>
      <c r="L140" s="63">
        <f t="shared" ref="L140" si="507">K140*(1+$O141)</f>
        <v>148.99367876558003</v>
      </c>
      <c r="M140" s="63">
        <f t="shared" ref="M140" si="508">L140*(1+$O141)</f>
        <v>158.82617879206506</v>
      </c>
      <c r="N140" s="63">
        <f t="shared" ref="N140" si="509">M140*(1+$O141)</f>
        <v>169.30755236521202</v>
      </c>
      <c r="O140" s="62"/>
    </row>
    <row r="141" spans="1:15" x14ac:dyDescent="0.3">
      <c r="A141" s="42" t="s">
        <v>130</v>
      </c>
      <c r="B141" s="39" t="str">
        <f t="shared" ref="B141" si="510">+IFERROR(B140/A140-1,"nm")</f>
        <v>nm</v>
      </c>
      <c r="C141" s="39" t="str">
        <f t="shared" ref="C141" si="511">+IFERROR(C140/B140-1,"nm")</f>
        <v>nm</v>
      </c>
      <c r="D141" s="39" t="str">
        <f t="shared" ref="D141" si="512">+IFERROR(D140/C140-1,"nm")</f>
        <v>nm</v>
      </c>
      <c r="E141" s="39" t="str">
        <f t="shared" ref="E141" si="513">+IFERROR(E140/D140-1,"nm")</f>
        <v>nm</v>
      </c>
      <c r="F141" s="39">
        <f t="shared" ref="F141" si="514">+IFERROR(F140/E140-1,"nm")</f>
        <v>2.9126213592232997E-2</v>
      </c>
      <c r="G141" s="39">
        <f t="shared" ref="G141" si="515">+IFERROR(G140/F140-1,"nm")</f>
        <v>-0.15094339622641506</v>
      </c>
      <c r="H141" s="39">
        <f t="shared" ref="H141" si="516">+IFERROR(H140/G140-1,"nm")</f>
        <v>-4.4444444444444398E-2</v>
      </c>
      <c r="I141" s="39">
        <f>+IFERROR(I140/H140-1,"nm")</f>
        <v>0.43023255813953498</v>
      </c>
      <c r="J141" s="63"/>
      <c r="K141" s="63"/>
      <c r="L141" s="63"/>
      <c r="M141" s="63"/>
      <c r="N141" s="63"/>
      <c r="O141" s="62">
        <f t="shared" ref="O141:O143" si="517">AVERAGE(C141:I141)</f>
        <v>6.599273276522713E-2</v>
      </c>
    </row>
    <row r="142" spans="1:15" x14ac:dyDescent="0.3">
      <c r="A142" s="42" t="s">
        <v>138</v>
      </c>
      <c r="B142" s="39">
        <f>+Historicals!B230</f>
        <v>0</v>
      </c>
      <c r="C142" s="39">
        <f>+Historicals!C230</f>
        <v>0</v>
      </c>
      <c r="D142" s="39">
        <f>+Historicals!D230</f>
        <v>0</v>
      </c>
      <c r="E142" s="39">
        <f>+Historicals!E206</f>
        <v>0.04</v>
      </c>
      <c r="F142" s="39">
        <f>+Historicals!F206</f>
        <v>-0.14000000000000001</v>
      </c>
      <c r="G142" s="39">
        <f>+Historicals!G206</f>
        <v>-0.01</v>
      </c>
      <c r="H142" s="39">
        <f>+Historicals!H206</f>
        <v>7.0000000000000007E-2</v>
      </c>
      <c r="I142" s="39">
        <f>+Historicals!I206</f>
        <v>0.42</v>
      </c>
      <c r="J142" s="63"/>
      <c r="K142" s="63"/>
      <c r="L142" s="63"/>
      <c r="M142" s="63"/>
      <c r="N142" s="63"/>
      <c r="O142" s="62">
        <f t="shared" si="517"/>
        <v>5.4285714285714284E-2</v>
      </c>
    </row>
    <row r="143" spans="1:15" x14ac:dyDescent="0.3">
      <c r="A143" s="42" t="s">
        <v>139</v>
      </c>
      <c r="B143" s="39" t="str">
        <f t="shared" ref="B143:H143" si="518">+IFERROR(B141-B142,"nm")</f>
        <v>nm</v>
      </c>
      <c r="C143" s="39" t="str">
        <f t="shared" si="518"/>
        <v>nm</v>
      </c>
      <c r="D143" s="39" t="str">
        <f t="shared" si="518"/>
        <v>nm</v>
      </c>
      <c r="E143" s="39" t="str">
        <f t="shared" si="518"/>
        <v>nm</v>
      </c>
      <c r="F143" s="39">
        <f t="shared" si="518"/>
        <v>0.16912621359223301</v>
      </c>
      <c r="G143" s="39">
        <f t="shared" si="518"/>
        <v>-0.14094339622641505</v>
      </c>
      <c r="H143" s="39">
        <f t="shared" si="518"/>
        <v>-0.1144444444444444</v>
      </c>
      <c r="I143" s="39">
        <f>+IFERROR(I141-I142,"nm")</f>
        <v>1.0232558139534997E-2</v>
      </c>
      <c r="J143" s="39"/>
      <c r="K143" s="39"/>
      <c r="L143" s="39"/>
      <c r="M143" s="39"/>
      <c r="N143" s="39"/>
      <c r="O143" s="62">
        <f t="shared" si="517"/>
        <v>-1.9007267234772862E-2</v>
      </c>
    </row>
    <row r="144" spans="1:15" x14ac:dyDescent="0.3">
      <c r="A144" s="8" t="s">
        <v>131</v>
      </c>
      <c r="B144" s="40">
        <f>+B150-B147</f>
        <v>499</v>
      </c>
      <c r="C144" s="40">
        <f t="shared" ref="C144:O144" si="519">+C150-C147</f>
        <v>460</v>
      </c>
      <c r="D144" s="40">
        <f t="shared" si="519"/>
        <v>449</v>
      </c>
      <c r="E144" s="40">
        <f t="shared" si="519"/>
        <v>277</v>
      </c>
      <c r="F144" s="40">
        <f t="shared" si="519"/>
        <v>272</v>
      </c>
      <c r="G144" s="40">
        <f t="shared" si="519"/>
        <v>272</v>
      </c>
      <c r="H144" s="40">
        <f t="shared" si="519"/>
        <v>517</v>
      </c>
      <c r="I144" s="40">
        <f t="shared" si="519"/>
        <v>647</v>
      </c>
      <c r="J144" s="63">
        <f t="shared" ref="J144" si="520">I144*(1+$O145)</f>
        <v>706.98545674333457</v>
      </c>
      <c r="K144" s="63">
        <f t="shared" ref="K144" si="521">J144*(1+$O145)</f>
        <v>772.53235865004842</v>
      </c>
      <c r="L144" s="63">
        <f t="shared" ref="L144" si="522">K144*(1+$O145)</f>
        <v>844.1563252383462</v>
      </c>
      <c r="M144" s="63">
        <f t="shared" ref="M144" si="523">L144*(1+$O145)</f>
        <v>922.42078077497229</v>
      </c>
      <c r="N144" s="63">
        <f t="shared" ref="N144" si="524">M144*(1+$O145)</f>
        <v>1007.9413864076306</v>
      </c>
      <c r="O144" s="62"/>
    </row>
    <row r="145" spans="1:15" x14ac:dyDescent="0.3">
      <c r="A145" s="44" t="s">
        <v>130</v>
      </c>
      <c r="B145" s="39" t="str">
        <f t="shared" ref="B145" si="525">+IFERROR(B144/A144-1,"nm")</f>
        <v>nm</v>
      </c>
      <c r="C145" s="39">
        <f t="shared" ref="C145" si="526">+IFERROR(C144/B144-1,"nm")</f>
        <v>-7.8156312625250468E-2</v>
      </c>
      <c r="D145" s="39">
        <f t="shared" ref="D145" si="527">+IFERROR(D144/C144-1,"nm")</f>
        <v>-2.3913043478260843E-2</v>
      </c>
      <c r="E145" s="39">
        <f t="shared" ref="E145" si="528">+IFERROR(E144/D144-1,"nm")</f>
        <v>-0.38307349665924273</v>
      </c>
      <c r="F145" s="39">
        <f t="shared" ref="F145" si="529">+IFERROR(F144/E144-1,"nm")</f>
        <v>-1.8050541516245522E-2</v>
      </c>
      <c r="G145" s="39">
        <f t="shared" ref="G145" si="530">+IFERROR(G144/F144-1,"nm")</f>
        <v>0</v>
      </c>
      <c r="H145" s="39">
        <f t="shared" ref="H145" si="531">+IFERROR(H144/G144-1,"nm")</f>
        <v>0.90073529411764697</v>
      </c>
      <c r="I145" s="39">
        <f>+IFERROR(I144/H144-1,"nm")</f>
        <v>0.25145067698259194</v>
      </c>
      <c r="J145" s="63"/>
      <c r="K145" s="63"/>
      <c r="L145" s="63"/>
      <c r="M145" s="63"/>
      <c r="N145" s="63"/>
      <c r="O145" s="62">
        <f t="shared" ref="O145:O147" si="532">AVERAGE(C145:I145)</f>
        <v>9.2713225260177043E-2</v>
      </c>
    </row>
    <row r="146" spans="1:15" x14ac:dyDescent="0.3">
      <c r="A146" s="44" t="s">
        <v>132</v>
      </c>
      <c r="B146" s="39">
        <f t="shared" ref="B146:N146" si="533">+IFERROR(B144/B$18,"nm")</f>
        <v>3.6317321688500728E-2</v>
      </c>
      <c r="C146" s="39">
        <f t="shared" si="533"/>
        <v>3.1156868057437007E-2</v>
      </c>
      <c r="D146" s="39">
        <f t="shared" si="533"/>
        <v>2.9508412197686646E-2</v>
      </c>
      <c r="E146" s="39">
        <f t="shared" si="533"/>
        <v>1.8646920228879166E-2</v>
      </c>
      <c r="F146" s="39">
        <f t="shared" si="533"/>
        <v>1.7104766696013081E-2</v>
      </c>
      <c r="G146" s="39">
        <f t="shared" si="533"/>
        <v>1.8779342723004695E-2</v>
      </c>
      <c r="H146" s="39">
        <f t="shared" si="533"/>
        <v>3.0094883287735026E-2</v>
      </c>
      <c r="I146" s="39">
        <f>+IFERROR(I144/I$18,"nm")</f>
        <v>3.5253092137525199E-2</v>
      </c>
      <c r="J146" s="39">
        <f t="shared" ref="J146:O146" si="534">+IFERROR(J144/J$18,"nm")</f>
        <v>3.685194932167319E-2</v>
      </c>
      <c r="K146" s="39">
        <f t="shared" si="534"/>
        <v>3.8523320550414179E-2</v>
      </c>
      <c r="L146" s="39">
        <f t="shared" si="534"/>
        <v>4.0270494601955108E-2</v>
      </c>
      <c r="M146" s="39">
        <f t="shared" si="534"/>
        <v>4.2096909412671586E-2</v>
      </c>
      <c r="N146" s="39">
        <f t="shared" si="534"/>
        <v>4.4006158841978588E-2</v>
      </c>
      <c r="O146" s="62">
        <f t="shared" si="532"/>
        <v>2.5792040761182973E-2</v>
      </c>
    </row>
    <row r="147" spans="1:15" x14ac:dyDescent="0.3">
      <c r="A147" s="8" t="s">
        <v>133</v>
      </c>
      <c r="B147" s="8">
        <f>Historicals!B178</f>
        <v>18</v>
      </c>
      <c r="C147" s="8">
        <f>Historicals!C178</f>
        <v>27</v>
      </c>
      <c r="D147" s="8">
        <f>Historicals!D178</f>
        <v>28</v>
      </c>
      <c r="E147" s="8">
        <f>Historicals!E178</f>
        <v>33</v>
      </c>
      <c r="F147" s="8">
        <f>Historicals!F178</f>
        <v>31</v>
      </c>
      <c r="G147" s="8">
        <f>Historicals!G178</f>
        <v>25</v>
      </c>
      <c r="H147" s="8">
        <f>Historicals!H178</f>
        <v>26</v>
      </c>
      <c r="I147" s="8">
        <f>Historicals!I178</f>
        <v>22</v>
      </c>
      <c r="J147" s="63">
        <f t="shared" ref="J147" si="535">I147*(1+$O148)</f>
        <v>23.092481858472645</v>
      </c>
      <c r="K147" s="63">
        <f t="shared" ref="K147" si="536">J147*(1+$O148)</f>
        <v>24.23921447199492</v>
      </c>
      <c r="L147" s="63">
        <f t="shared" ref="L147" si="537">K147*(1+$O148)</f>
        <v>25.442891839007739</v>
      </c>
      <c r="M147" s="63">
        <f t="shared" ref="M147" si="538">L147*(1+$O148)</f>
        <v>26.706341737243996</v>
      </c>
      <c r="N147" s="63">
        <f t="shared" ref="N147" si="539">M147*(1+$O148)</f>
        <v>28.032532366976262</v>
      </c>
      <c r="O147" s="62"/>
    </row>
    <row r="148" spans="1:15" x14ac:dyDescent="0.3">
      <c r="A148" s="44" t="s">
        <v>130</v>
      </c>
      <c r="B148" s="39" t="str">
        <f t="shared" ref="B148" si="540">+IFERROR(B147/A147-1,"nm")</f>
        <v>nm</v>
      </c>
      <c r="C148" s="39">
        <f t="shared" ref="C148" si="541">+IFERROR(C147/B147-1,"nm")</f>
        <v>0.5</v>
      </c>
      <c r="D148" s="39">
        <f t="shared" ref="D148" si="542">+IFERROR(D147/C147-1,"nm")</f>
        <v>3.7037037037036979E-2</v>
      </c>
      <c r="E148" s="39">
        <f t="shared" ref="E148" si="543">+IFERROR(E147/D147-1,"nm")</f>
        <v>0.1785714285714286</v>
      </c>
      <c r="F148" s="39">
        <f t="shared" ref="F148" si="544">+IFERROR(F147/E147-1,"nm")</f>
        <v>-6.0606060606060552E-2</v>
      </c>
      <c r="G148" s="39">
        <f t="shared" ref="G148" si="545">+IFERROR(G147/F147-1,"nm")</f>
        <v>-0.19354838709677424</v>
      </c>
      <c r="H148" s="39">
        <f t="shared" ref="H148" si="546">+IFERROR(H147/G147-1,"nm")</f>
        <v>4.0000000000000036E-2</v>
      </c>
      <c r="I148" s="39">
        <f>+IFERROR(I147/H147-1,"nm")</f>
        <v>-0.15384615384615385</v>
      </c>
      <c r="J148" s="63"/>
      <c r="K148" s="63"/>
      <c r="L148" s="63"/>
      <c r="M148" s="63"/>
      <c r="N148" s="63"/>
      <c r="O148" s="62">
        <f t="shared" ref="O148:O150" si="547">AVERAGE(C148:I148)</f>
        <v>4.9658266294210995E-2</v>
      </c>
    </row>
    <row r="149" spans="1:15" x14ac:dyDescent="0.3">
      <c r="A149" s="44" t="s">
        <v>134</v>
      </c>
      <c r="B149" s="39">
        <f t="shared" ref="B149:N149" si="548">+IFERROR(B147/B$18,"nm")</f>
        <v>1.3100436681222707E-3</v>
      </c>
      <c r="C149" s="39">
        <f t="shared" si="548"/>
        <v>1.8287726903278244E-3</v>
      </c>
      <c r="D149" s="39">
        <f t="shared" si="548"/>
        <v>1.840168243953733E-3</v>
      </c>
      <c r="E149" s="39">
        <f t="shared" si="548"/>
        <v>2.2214742510939076E-3</v>
      </c>
      <c r="F149" s="39">
        <f t="shared" si="548"/>
        <v>1.949440321972079E-3</v>
      </c>
      <c r="G149" s="39">
        <f t="shared" si="548"/>
        <v>1.7260425296879314E-3</v>
      </c>
      <c r="H149" s="39">
        <f t="shared" si="548"/>
        <v>1.5134757552826125E-3</v>
      </c>
      <c r="I149" s="39">
        <f>+IFERROR(I147/I$18,"nm")</f>
        <v>1.1987141066855556E-3</v>
      </c>
      <c r="J149" s="39">
        <f t="shared" ref="J149:O149" si="549">+IFERROR(J147/J$18,"nm")</f>
        <v>1.2037064737939033E-3</v>
      </c>
      <c r="K149" s="39">
        <f t="shared" si="549"/>
        <v>1.2087196329570087E-3</v>
      </c>
      <c r="L149" s="39">
        <f t="shared" si="549"/>
        <v>1.213753670768972E-3</v>
      </c>
      <c r="M149" s="39">
        <f t="shared" si="549"/>
        <v>1.2188086741845385E-3</v>
      </c>
      <c r="N149" s="39">
        <f t="shared" si="549"/>
        <v>1.2238847305206006E-3</v>
      </c>
      <c r="O149" s="62">
        <f t="shared" si="547"/>
        <v>1.7540125570005207E-3</v>
      </c>
    </row>
    <row r="150" spans="1:15" x14ac:dyDescent="0.3">
      <c r="A150" s="8" t="s">
        <v>135</v>
      </c>
      <c r="B150" s="8">
        <f>Historicals!B145</f>
        <v>517</v>
      </c>
      <c r="C150" s="8">
        <f>Historicals!C145</f>
        <v>487</v>
      </c>
      <c r="D150" s="8">
        <f>Historicals!D145</f>
        <v>477</v>
      </c>
      <c r="E150" s="8">
        <f>Historicals!E145</f>
        <v>310</v>
      </c>
      <c r="F150" s="8">
        <f>Historicals!F145</f>
        <v>303</v>
      </c>
      <c r="G150" s="8">
        <f>Historicals!G145</f>
        <v>297</v>
      </c>
      <c r="H150" s="8">
        <f>Historicals!H145</f>
        <v>543</v>
      </c>
      <c r="I150" s="8">
        <f>Historicals!I145</f>
        <v>669</v>
      </c>
      <c r="J150" s="63">
        <f t="shared" ref="J150" si="550">I150*(1+$O151)</f>
        <v>725.3181995216928</v>
      </c>
      <c r="K150" s="63">
        <f t="shared" ref="K150" si="551">J150*(1+$O151)</f>
        <v>786.37741488399126</v>
      </c>
      <c r="L150" s="63">
        <f t="shared" ref="L150" si="552">K150*(1+$O151)</f>
        <v>852.57675741133005</v>
      </c>
      <c r="M150" s="63">
        <f t="shared" ref="M150" si="553">L150*(1+$O151)</f>
        <v>924.34893668105974</v>
      </c>
      <c r="N150" s="63">
        <f t="shared" ref="N150" si="554">M150*(1+$O151)</f>
        <v>1002.1630889137481</v>
      </c>
      <c r="O150" s="62"/>
    </row>
    <row r="151" spans="1:15" x14ac:dyDescent="0.3">
      <c r="A151" s="44" t="s">
        <v>130</v>
      </c>
      <c r="B151" s="39" t="str">
        <f t="shared" ref="B151" si="555">+IFERROR(B150/A150-1,"nm")</f>
        <v>nm</v>
      </c>
      <c r="C151" s="39">
        <f t="shared" ref="C151" si="556">+IFERROR(C150/B150-1,"nm")</f>
        <v>-5.8027079303675011E-2</v>
      </c>
      <c r="D151" s="39">
        <f t="shared" ref="D151" si="557">+IFERROR(D150/C150-1,"nm")</f>
        <v>-2.0533880903490731E-2</v>
      </c>
      <c r="E151" s="39">
        <f t="shared" ref="E151" si="558">+IFERROR(E150/D150-1,"nm")</f>
        <v>-0.35010482180293501</v>
      </c>
      <c r="F151" s="39">
        <f t="shared" ref="F151" si="559">+IFERROR(F150/E150-1,"nm")</f>
        <v>-2.2580645161290325E-2</v>
      </c>
      <c r="G151" s="39">
        <f t="shared" ref="G151" si="560">+IFERROR(G150/F150-1,"nm")</f>
        <v>-1.980198019801982E-2</v>
      </c>
      <c r="H151" s="39">
        <f t="shared" ref="H151" si="561">+IFERROR(H150/G150-1,"nm")</f>
        <v>0.82828282828282829</v>
      </c>
      <c r="I151" s="39">
        <f>+IFERROR(I150/H150-1,"nm")</f>
        <v>0.2320441988950277</v>
      </c>
      <c r="J151" s="63"/>
      <c r="K151" s="63"/>
      <c r="L151" s="63"/>
      <c r="M151" s="63"/>
      <c r="N151" s="63"/>
      <c r="O151" s="62">
        <f t="shared" ref="O151:O153" si="562">AVERAGE(C151:I151)</f>
        <v>8.4182659972635007E-2</v>
      </c>
    </row>
    <row r="152" spans="1:15" x14ac:dyDescent="0.3">
      <c r="A152" s="44" t="s">
        <v>132</v>
      </c>
      <c r="B152" s="39">
        <f t="shared" ref="B152:N152" si="563">+IFERROR(B150/B$18,"nm")</f>
        <v>3.7627365356622998E-2</v>
      </c>
      <c r="C152" s="39">
        <f t="shared" si="563"/>
        <v>3.2985640747764833E-2</v>
      </c>
      <c r="D152" s="39">
        <f t="shared" si="563"/>
        <v>3.1348580441640378E-2</v>
      </c>
      <c r="E152" s="39">
        <f t="shared" si="563"/>
        <v>2.0868394479973074E-2</v>
      </c>
      <c r="F152" s="39">
        <f t="shared" si="563"/>
        <v>1.9054207017985159E-2</v>
      </c>
      <c r="G152" s="39">
        <f t="shared" si="563"/>
        <v>2.0505385252692625E-2</v>
      </c>
      <c r="H152" s="39">
        <f t="shared" si="563"/>
        <v>3.1608359043017641E-2</v>
      </c>
      <c r="I152" s="39">
        <f>+IFERROR(I150/I$18,"nm")</f>
        <v>3.6451806244210759E-2</v>
      </c>
      <c r="J152" s="39">
        <f t="shared" ref="J152:O152" si="564">+IFERROR(J150/J$18,"nm")</f>
        <v>3.7807552158126728E-2</v>
      </c>
      <c r="K152" s="39">
        <f t="shared" si="564"/>
        <v>3.9213722102357844E-2</v>
      </c>
      <c r="L152" s="39">
        <f t="shared" si="564"/>
        <v>4.0672191489403688E-2</v>
      </c>
      <c r="M152" s="39">
        <f t="shared" si="564"/>
        <v>4.2184905483666296E-2</v>
      </c>
      <c r="N152" s="39">
        <f t="shared" si="564"/>
        <v>4.3753881595720974E-2</v>
      </c>
      <c r="O152" s="62">
        <f t="shared" si="562"/>
        <v>2.7546053318183498E-2</v>
      </c>
    </row>
    <row r="153" spans="1:15" x14ac:dyDescent="0.3">
      <c r="A153" s="8" t="s">
        <v>136</v>
      </c>
      <c r="B153" s="8">
        <f>Historicals!B167</f>
        <v>69</v>
      </c>
      <c r="C153" s="8">
        <f>Historicals!C167</f>
        <v>39</v>
      </c>
      <c r="D153" s="8">
        <f>Historicals!D167</f>
        <v>30</v>
      </c>
      <c r="E153" s="8">
        <f>Historicals!E167</f>
        <v>22</v>
      </c>
      <c r="F153" s="8">
        <f>Historicals!F167</f>
        <v>18</v>
      </c>
      <c r="G153" s="8">
        <f>Historicals!G167</f>
        <v>12</v>
      </c>
      <c r="H153" s="8">
        <f>Historicals!H167</f>
        <v>7</v>
      </c>
      <c r="I153" s="8">
        <f>Historicals!I167</f>
        <v>9</v>
      </c>
      <c r="J153" s="63">
        <f t="shared" ref="J153" si="565">I153*(1+$O154)</f>
        <v>6.9707283399829985</v>
      </c>
      <c r="K153" s="63">
        <f t="shared" ref="K153" si="566">J153*(1+$O154)</f>
        <v>5.3990059544269036</v>
      </c>
      <c r="L153" s="63">
        <f t="shared" ref="L153" si="567">K153*(1+$O154)</f>
        <v>4.1816670904733968</v>
      </c>
      <c r="M153" s="63">
        <f t="shared" ref="M153" si="568">L153*(1+$O154)</f>
        <v>3.2388072551041285</v>
      </c>
      <c r="N153" s="63">
        <f t="shared" ref="N153" si="569">M153*(1+$O154)</f>
        <v>2.5085383912107657</v>
      </c>
      <c r="O153" s="62"/>
    </row>
    <row r="154" spans="1:15" x14ac:dyDescent="0.3">
      <c r="A154" s="44" t="s">
        <v>130</v>
      </c>
      <c r="B154" s="39" t="str">
        <f t="shared" ref="B154" si="570">+IFERROR(B153/A153-1,"nm")</f>
        <v>nm</v>
      </c>
      <c r="C154" s="39">
        <f t="shared" ref="C154" si="571">+IFERROR(C153/B153-1,"nm")</f>
        <v>-0.43478260869565222</v>
      </c>
      <c r="D154" s="39">
        <f t="shared" ref="D154" si="572">+IFERROR(D153/C153-1,"nm")</f>
        <v>-0.23076923076923073</v>
      </c>
      <c r="E154" s="39">
        <f t="shared" ref="E154" si="573">+IFERROR(E153/D153-1,"nm")</f>
        <v>-0.26666666666666672</v>
      </c>
      <c r="F154" s="39">
        <f t="shared" ref="F154" si="574">+IFERROR(F153/E153-1,"nm")</f>
        <v>-0.18181818181818177</v>
      </c>
      <c r="G154" s="39">
        <f t="shared" ref="G154" si="575">+IFERROR(G153/F153-1,"nm")</f>
        <v>-0.33333333333333337</v>
      </c>
      <c r="H154" s="39">
        <f t="shared" ref="H154" si="576">+IFERROR(H153/G153-1,"nm")</f>
        <v>-0.41666666666666663</v>
      </c>
      <c r="I154" s="39">
        <f>+IFERROR(I153/H153-1,"nm")</f>
        <v>0.28571428571428581</v>
      </c>
      <c r="O154" s="62">
        <f t="shared" ref="O154:O156" si="577">AVERAGE(C154:I154)</f>
        <v>-0.22547462889077793</v>
      </c>
    </row>
    <row r="155" spans="1:15" x14ac:dyDescent="0.3">
      <c r="A155" s="44" t="s">
        <v>134</v>
      </c>
      <c r="B155" s="39">
        <f t="shared" ref="B155:N155" si="578">+IFERROR(B153/B$18,"nm")</f>
        <v>5.0218340611353713E-3</v>
      </c>
      <c r="C155" s="39">
        <f t="shared" si="578"/>
        <v>2.6415605526957462E-3</v>
      </c>
      <c r="D155" s="39">
        <f t="shared" si="578"/>
        <v>1.9716088328075709E-3</v>
      </c>
      <c r="E155" s="39">
        <f t="shared" si="578"/>
        <v>1.4809828340626053E-3</v>
      </c>
      <c r="F155" s="39">
        <f t="shared" si="578"/>
        <v>1.1319330901773362E-3</v>
      </c>
      <c r="G155" s="39">
        <f t="shared" si="578"/>
        <v>8.2850041425020708E-4</v>
      </c>
      <c r="H155" s="39">
        <f t="shared" si="578"/>
        <v>4.0747424180685721E-4</v>
      </c>
      <c r="I155" s="39">
        <f>+IFERROR(I153/I$18,"nm")</f>
        <v>4.9038304364409089E-4</v>
      </c>
      <c r="J155" s="39">
        <f t="shared" ref="J155:O155" si="579">+IFERROR(J153/J$18,"nm")</f>
        <v>3.6335249200672681E-4</v>
      </c>
      <c r="K155" s="39">
        <f t="shared" si="579"/>
        <v>2.6922838209577103E-4</v>
      </c>
      <c r="L155" s="39">
        <f t="shared" si="579"/>
        <v>1.9948651329069339E-4</v>
      </c>
      <c r="M155" s="39">
        <f t="shared" si="579"/>
        <v>1.4781082393728459E-4</v>
      </c>
      <c r="N155" s="39">
        <f t="shared" si="579"/>
        <v>1.0952138724878006E-4</v>
      </c>
      <c r="O155" s="62">
        <f t="shared" si="577"/>
        <v>1.2789204299206304E-3</v>
      </c>
    </row>
    <row r="156" spans="1:15" x14ac:dyDescent="0.3">
      <c r="A156" s="71" t="s">
        <v>109</v>
      </c>
      <c r="B156" s="65"/>
      <c r="C156" s="65"/>
      <c r="D156" s="65"/>
      <c r="E156" s="65"/>
      <c r="F156" s="65"/>
      <c r="G156" s="65"/>
      <c r="H156" s="65"/>
      <c r="I156" s="65"/>
      <c r="J156" s="70"/>
      <c r="K156" s="70"/>
      <c r="L156" s="70"/>
      <c r="M156" s="70"/>
      <c r="N156" s="70"/>
      <c r="O156" s="70"/>
    </row>
    <row r="157" spans="1:15" x14ac:dyDescent="0.3">
      <c r="A157" s="8" t="s">
        <v>137</v>
      </c>
      <c r="B157" s="8">
        <f>Historicals!B135</f>
        <v>-82</v>
      </c>
      <c r="C157" s="8">
        <f>Historicals!C135</f>
        <v>-86</v>
      </c>
      <c r="D157" s="8">
        <f>Historicals!D135</f>
        <v>75</v>
      </c>
      <c r="E157" s="8">
        <f>Historicals!E135</f>
        <v>26</v>
      </c>
      <c r="F157" s="8">
        <f>Historicals!F135</f>
        <v>-7</v>
      </c>
      <c r="G157" s="8">
        <f>Historicals!G135</f>
        <v>-11</v>
      </c>
      <c r="H157" s="8">
        <f>Historicals!H135</f>
        <v>40</v>
      </c>
      <c r="I157" s="8">
        <f>Historicals!I135</f>
        <v>-72</v>
      </c>
      <c r="J157" s="63">
        <f t="shared" ref="J157" si="580">I157*(1+$O158)</f>
        <v>37.139777516058203</v>
      </c>
      <c r="K157" s="63">
        <f t="shared" ref="K157" si="581">J157*(1+$O158)</f>
        <v>-19.15782047142087</v>
      </c>
      <c r="L157" s="63">
        <f t="shared" ref="L157" si="582">K157*(1+$O158)</f>
        <v>9.8821831944605059</v>
      </c>
      <c r="M157" s="63">
        <f t="shared" ref="M157" si="583">L157*(1+$O158)</f>
        <v>-5.0975289613221184</v>
      </c>
      <c r="N157" s="63">
        <f t="shared" ref="N157" si="584">M157*(1+$O158)</f>
        <v>2.6294596042384271</v>
      </c>
      <c r="O157" s="62"/>
    </row>
    <row r="158" spans="1:15" x14ac:dyDescent="0.3">
      <c r="A158" s="42" t="s">
        <v>130</v>
      </c>
      <c r="B158" s="39" t="str">
        <f t="shared" ref="B158" si="585">+IFERROR(B157/A157-1,"nm")</f>
        <v>nm</v>
      </c>
      <c r="C158" s="39">
        <f t="shared" ref="C158" si="586">+IFERROR(C157/B157-1,"nm")</f>
        <v>4.8780487804878092E-2</v>
      </c>
      <c r="D158" s="39">
        <f t="shared" ref="D158" si="587">+IFERROR(D157/C157-1,"nm")</f>
        <v>-1.8720930232558139</v>
      </c>
      <c r="E158" s="39">
        <f t="shared" ref="E158" si="588">+IFERROR(E157/D157-1,"nm")</f>
        <v>-0.65333333333333332</v>
      </c>
      <c r="F158" s="39">
        <f t="shared" ref="F158" si="589">+IFERROR(F157/E157-1,"nm")</f>
        <v>-1.2692307692307692</v>
      </c>
      <c r="G158" s="39">
        <f t="shared" ref="G158" si="590">+IFERROR(G157/F157-1,"nm")</f>
        <v>0.5714285714285714</v>
      </c>
      <c r="H158" s="39">
        <f t="shared" ref="H158" si="591">+IFERROR(H157/G157-1,"nm")</f>
        <v>-4.6363636363636367</v>
      </c>
      <c r="I158" s="39">
        <f>+IFERROR(I157/H157-1,"nm")</f>
        <v>-2.8</v>
      </c>
      <c r="J158" s="63"/>
      <c r="K158" s="63"/>
      <c r="L158" s="63"/>
      <c r="M158" s="63"/>
      <c r="N158" s="63"/>
      <c r="O158" s="62">
        <f t="shared" ref="O158" si="592">AVERAGE(C158:I158)</f>
        <v>-1.5158302432785862</v>
      </c>
    </row>
    <row r="159" spans="1:15" x14ac:dyDescent="0.3">
      <c r="A159" s="8" t="s">
        <v>131</v>
      </c>
      <c r="B159" s="40">
        <f>+B165-B162</f>
        <v>-1176</v>
      </c>
      <c r="C159" s="40">
        <f t="shared" ref="C159:O159" si="593">+C165-C162</f>
        <v>-1257</v>
      </c>
      <c r="D159" s="40">
        <f t="shared" si="593"/>
        <v>-815</v>
      </c>
      <c r="E159" s="40">
        <f t="shared" si="593"/>
        <v>-1566</v>
      </c>
      <c r="F159" s="40">
        <f t="shared" si="593"/>
        <v>-1926</v>
      </c>
      <c r="G159" s="40">
        <f t="shared" si="593"/>
        <v>-2079</v>
      </c>
      <c r="H159" s="40">
        <f t="shared" si="593"/>
        <v>-2402</v>
      </c>
      <c r="I159" s="40">
        <f t="shared" si="593"/>
        <v>-2353</v>
      </c>
      <c r="J159" s="63">
        <f t="shared" ref="J159" si="594">I159*(1+$O160)</f>
        <v>-2717.0450251808325</v>
      </c>
      <c r="K159" s="63">
        <f t="shared" ref="K159" si="595">J159*(1+$O160)</f>
        <v>-3137.4133739311133</v>
      </c>
      <c r="L159" s="63">
        <f t="shared" ref="L159" si="596">K159*(1+$O160)</f>
        <v>-3622.8191243414117</v>
      </c>
      <c r="M159" s="63">
        <f t="shared" ref="M159" si="597">L159*(1+$O160)</f>
        <v>-4183.3245554278847</v>
      </c>
      <c r="N159" s="63">
        <f t="shared" ref="N159" si="598">M159*(1+$O160)</f>
        <v>-4830.5487343995537</v>
      </c>
      <c r="O159" s="62"/>
    </row>
    <row r="160" spans="1:15" x14ac:dyDescent="0.3">
      <c r="A160" s="44" t="s">
        <v>130</v>
      </c>
      <c r="B160" s="39" t="str">
        <f t="shared" ref="B160" si="599">+IFERROR(B159/A159-1,"nm")</f>
        <v>nm</v>
      </c>
      <c r="C160" s="39">
        <f t="shared" ref="C160" si="600">+IFERROR(C159/B159-1,"nm")</f>
        <v>6.8877551020408267E-2</v>
      </c>
      <c r="D160" s="39">
        <f t="shared" ref="D160" si="601">+IFERROR(D159/C159-1,"nm")</f>
        <v>-0.35163086714399361</v>
      </c>
      <c r="E160" s="39">
        <f t="shared" ref="E160" si="602">+IFERROR(E159/D159-1,"nm")</f>
        <v>0.92147239263803682</v>
      </c>
      <c r="F160" s="39">
        <f t="shared" ref="F160" si="603">+IFERROR(F159/E159-1,"nm")</f>
        <v>0.22988505747126431</v>
      </c>
      <c r="G160" s="39">
        <f t="shared" ref="G160" si="604">+IFERROR(G159/F159-1,"nm")</f>
        <v>7.9439252336448662E-2</v>
      </c>
      <c r="H160" s="39">
        <f t="shared" ref="H160" si="605">+IFERROR(H159/G159-1,"nm")</f>
        <v>0.15536315536315537</v>
      </c>
      <c r="I160" s="39">
        <f>+IFERROR(I159/H159-1,"nm")</f>
        <v>-2.0399666944213135E-2</v>
      </c>
      <c r="J160" s="63"/>
      <c r="K160" s="63"/>
      <c r="L160" s="63"/>
      <c r="M160" s="63"/>
      <c r="N160" s="63"/>
      <c r="O160" s="62">
        <f t="shared" ref="O160:O162" si="606">AVERAGE(C160:I160)</f>
        <v>0.15471526782015813</v>
      </c>
    </row>
    <row r="161" spans="1:15" x14ac:dyDescent="0.3">
      <c r="A161" s="44" t="s">
        <v>132</v>
      </c>
      <c r="B161" s="39">
        <f t="shared" ref="B161:N161" si="607">+IFERROR(B159/B$18,"nm")</f>
        <v>-8.5589519650655019E-2</v>
      </c>
      <c r="C161" s="39">
        <f t="shared" si="607"/>
        <v>-8.5139528583039831E-2</v>
      </c>
      <c r="D161" s="39">
        <f t="shared" si="607"/>
        <v>-5.3562039957939012E-2</v>
      </c>
      <c r="E161" s="39">
        <f t="shared" si="607"/>
        <v>-0.10541905082463816</v>
      </c>
      <c r="F161" s="39">
        <f t="shared" si="607"/>
        <v>-0.12111684064897497</v>
      </c>
      <c r="G161" s="39">
        <f t="shared" si="607"/>
        <v>-0.14353769676884839</v>
      </c>
      <c r="H161" s="39">
        <f t="shared" si="607"/>
        <v>-0.13982187554572442</v>
      </c>
      <c r="I161" s="39">
        <f>+IFERROR(I159/I$18,"nm")</f>
        <v>-0.1282079224105051</v>
      </c>
      <c r="J161" s="39">
        <f t="shared" ref="J161:O161" si="608">+IFERROR(J159/J$18,"nm")</f>
        <v>-0.14162724935517185</v>
      </c>
      <c r="K161" s="39">
        <f t="shared" si="608"/>
        <v>-0.15645115670534013</v>
      </c>
      <c r="L161" s="39">
        <f t="shared" si="608"/>
        <v>-0.17282665974155673</v>
      </c>
      <c r="M161" s="39">
        <f t="shared" si="608"/>
        <v>-0.19091616160869398</v>
      </c>
      <c r="N161" s="39">
        <f t="shared" si="608"/>
        <v>-0.21089906394014907</v>
      </c>
      <c r="O161" s="62">
        <f t="shared" si="606"/>
        <v>-0.11097213639138144</v>
      </c>
    </row>
    <row r="162" spans="1:15" x14ac:dyDescent="0.3">
      <c r="A162" s="8" t="s">
        <v>133</v>
      </c>
      <c r="B162" s="8">
        <f>Historicals!B179</f>
        <v>75</v>
      </c>
      <c r="C162" s="8">
        <f>Historicals!C179</f>
        <v>84</v>
      </c>
      <c r="D162" s="8">
        <f>Historicals!D179</f>
        <v>91</v>
      </c>
      <c r="E162" s="8">
        <f>Historicals!E179</f>
        <v>110</v>
      </c>
      <c r="F162" s="8">
        <f>Historicals!F179</f>
        <v>116</v>
      </c>
      <c r="G162" s="8">
        <f>Historicals!G179</f>
        <v>112</v>
      </c>
      <c r="H162" s="8">
        <f>Historicals!H179</f>
        <v>141</v>
      </c>
      <c r="I162" s="8">
        <f>Historicals!I179</f>
        <v>134</v>
      </c>
      <c r="J162" s="63">
        <f t="shared" ref="J162" si="609">I162*(1+$O163)</f>
        <v>146.27957660007601</v>
      </c>
      <c r="K162" s="63">
        <f t="shared" ref="K162" si="610">J162*(1+$O163)</f>
        <v>159.68443679326498</v>
      </c>
      <c r="L162" s="63">
        <f t="shared" ref="L162" si="611">K162*(1+$O163)</f>
        <v>174.31770002791345</v>
      </c>
      <c r="M162" s="63">
        <f t="shared" ref="M162" si="612">L162*(1+$O163)</f>
        <v>190.2919354774794</v>
      </c>
      <c r="N162" s="63">
        <f t="shared" ref="N162" si="613">M162*(1+$O163)</f>
        <v>207.730028000408</v>
      </c>
      <c r="O162" s="62"/>
    </row>
    <row r="163" spans="1:15" x14ac:dyDescent="0.3">
      <c r="A163" s="44" t="s">
        <v>130</v>
      </c>
      <c r="B163" s="39" t="str">
        <f t="shared" ref="B163" si="614">+IFERROR(B162/A162-1,"nm")</f>
        <v>nm</v>
      </c>
      <c r="C163" s="39">
        <f t="shared" ref="C163" si="615">+IFERROR(C162/B162-1,"nm")</f>
        <v>0.12000000000000011</v>
      </c>
      <c r="D163" s="39">
        <f t="shared" ref="D163" si="616">+IFERROR(D162/C162-1,"nm")</f>
        <v>8.3333333333333259E-2</v>
      </c>
      <c r="E163" s="39">
        <f t="shared" ref="E163" si="617">+IFERROR(E162/D162-1,"nm")</f>
        <v>0.20879120879120872</v>
      </c>
      <c r="F163" s="39">
        <f t="shared" ref="F163" si="618">+IFERROR(F162/E162-1,"nm")</f>
        <v>5.4545454545454453E-2</v>
      </c>
      <c r="G163" s="39">
        <f t="shared" ref="G163" si="619">+IFERROR(G162/F162-1,"nm")</f>
        <v>-3.4482758620689613E-2</v>
      </c>
      <c r="H163" s="39">
        <f t="shared" ref="H163" si="620">+IFERROR(H162/G162-1,"nm")</f>
        <v>0.2589285714285714</v>
      </c>
      <c r="I163" s="39">
        <f>+IFERROR(I162/H162-1,"nm")</f>
        <v>-4.9645390070921946E-2</v>
      </c>
      <c r="J163" s="63"/>
      <c r="K163" s="63"/>
      <c r="L163" s="63"/>
      <c r="M163" s="63"/>
      <c r="N163" s="63"/>
      <c r="O163" s="62">
        <f t="shared" ref="O163:O165" si="621">AVERAGE(C163:I163)</f>
        <v>9.1638631343850904E-2</v>
      </c>
    </row>
    <row r="164" spans="1:15" x14ac:dyDescent="0.3">
      <c r="A164" s="44" t="s">
        <v>134</v>
      </c>
      <c r="B164" s="39">
        <f t="shared" ref="B164:N164" si="622">+IFERROR(B162/B$18,"nm")</f>
        <v>5.4585152838427945E-3</v>
      </c>
      <c r="C164" s="39">
        <f t="shared" si="622"/>
        <v>5.6895150365754536E-3</v>
      </c>
      <c r="D164" s="39">
        <f t="shared" si="622"/>
        <v>5.9805467928496321E-3</v>
      </c>
      <c r="E164" s="39">
        <f t="shared" si="622"/>
        <v>7.4049141703130261E-3</v>
      </c>
      <c r="F164" s="39">
        <f t="shared" si="622"/>
        <v>7.2946799144761668E-3</v>
      </c>
      <c r="G164" s="39">
        <f t="shared" si="622"/>
        <v>7.732670533001933E-3</v>
      </c>
      <c r="H164" s="39">
        <f t="shared" si="622"/>
        <v>8.2076954421095531E-3</v>
      </c>
      <c r="I164" s="39">
        <f>+IFERROR(I162/I$18,"nm")</f>
        <v>7.3012586498120199E-3</v>
      </c>
      <c r="J164" s="39">
        <f t="shared" ref="J164:O164" si="623">+IFERROR(J162/J$18,"nm")</f>
        <v>7.6248917035628061E-3</v>
      </c>
      <c r="K164" s="39">
        <f t="shared" si="623"/>
        <v>7.9628700035928434E-3</v>
      </c>
      <c r="L164" s="39">
        <f t="shared" si="623"/>
        <v>8.3158294123037834E-3</v>
      </c>
      <c r="M164" s="39">
        <f t="shared" si="623"/>
        <v>8.684433977113137E-3</v>
      </c>
      <c r="N164" s="39">
        <f t="shared" si="623"/>
        <v>9.069377179773486E-3</v>
      </c>
      <c r="O164" s="62">
        <f t="shared" si="621"/>
        <v>7.0873257913053973E-3</v>
      </c>
    </row>
    <row r="165" spans="1:15" x14ac:dyDescent="0.3">
      <c r="A165" s="8" t="s">
        <v>135</v>
      </c>
      <c r="B165" s="8">
        <f>Historicals!B146</f>
        <v>-1101</v>
      </c>
      <c r="C165" s="8">
        <f>Historicals!C146</f>
        <v>-1173</v>
      </c>
      <c r="D165" s="8">
        <f>Historicals!D146</f>
        <v>-724</v>
      </c>
      <c r="E165" s="8">
        <f>Historicals!E146</f>
        <v>-1456</v>
      </c>
      <c r="F165" s="8">
        <f>Historicals!F146</f>
        <v>-1810</v>
      </c>
      <c r="G165" s="8">
        <f>Historicals!G146</f>
        <v>-1967</v>
      </c>
      <c r="H165" s="8">
        <f>Historicals!H146</f>
        <v>-2261</v>
      </c>
      <c r="I165" s="8">
        <f>Historicals!I146</f>
        <v>-2219</v>
      </c>
      <c r="J165" s="63">
        <f t="shared" ref="J165" si="624">I165*(1+$O166)</f>
        <v>-2584.953727002126</v>
      </c>
      <c r="K165" s="63">
        <f t="shared" ref="K165" si="625">J165*(1+$O166)</f>
        <v>-3011.2599237233808</v>
      </c>
      <c r="L165" s="63">
        <f t="shared" ref="L165" si="626">K165*(1+$O166)</f>
        <v>-3507.8718173956249</v>
      </c>
      <c r="M165" s="63">
        <f t="shared" ref="M165" si="627">L165*(1+$O166)</f>
        <v>-4086.3841046518892</v>
      </c>
      <c r="N165" s="63">
        <f t="shared" ref="N165" si="628">M165*(1+$O166)</f>
        <v>-4760.303659883798</v>
      </c>
      <c r="O165" s="62"/>
    </row>
    <row r="166" spans="1:15" x14ac:dyDescent="0.3">
      <c r="A166" s="44" t="s">
        <v>130</v>
      </c>
      <c r="B166" s="39" t="str">
        <f t="shared" ref="B166" si="629">+IFERROR(B165/A165-1,"nm")</f>
        <v>nm</v>
      </c>
      <c r="C166" s="39">
        <f t="shared" ref="C166" si="630">+IFERROR(C165/B165-1,"nm")</f>
        <v>6.5395095367847489E-2</v>
      </c>
      <c r="D166" s="39">
        <f t="shared" ref="D166" si="631">+IFERROR(D165/C165-1,"nm")</f>
        <v>-0.38277919863597609</v>
      </c>
      <c r="E166" s="39">
        <f t="shared" ref="E166" si="632">+IFERROR(E165/D165-1,"nm")</f>
        <v>1.0110497237569063</v>
      </c>
      <c r="F166" s="39">
        <f t="shared" ref="F166" si="633">+IFERROR(F165/E165-1,"nm")</f>
        <v>0.24313186813186816</v>
      </c>
      <c r="G166" s="39">
        <f t="shared" ref="G166" si="634">+IFERROR(G165/F165-1,"nm")</f>
        <v>8.6740331491712785E-2</v>
      </c>
      <c r="H166" s="39">
        <f t="shared" ref="H166" si="635">+IFERROR(H165/G165-1,"nm")</f>
        <v>0.14946619217081847</v>
      </c>
      <c r="I166" s="39">
        <f>+IFERROR(I165/H165-1,"nm")</f>
        <v>-1.8575851393188847E-2</v>
      </c>
      <c r="J166" s="63"/>
      <c r="K166" s="63"/>
      <c r="L166" s="63"/>
      <c r="M166" s="63"/>
      <c r="N166" s="63"/>
      <c r="O166" s="62">
        <f t="shared" ref="O166:O168" si="636">AVERAGE(C166:I166)</f>
        <v>0.16491830869856974</v>
      </c>
    </row>
    <row r="167" spans="1:15" x14ac:dyDescent="0.3">
      <c r="A167" s="44" t="s">
        <v>132</v>
      </c>
      <c r="B167" s="39">
        <f t="shared" ref="B167:N167" si="637">+IFERROR(B165/B$18,"nm")</f>
        <v>-8.0131004366812225E-2</v>
      </c>
      <c r="C167" s="39">
        <f t="shared" si="637"/>
        <v>-7.9450013546464374E-2</v>
      </c>
      <c r="D167" s="39">
        <f t="shared" si="637"/>
        <v>-4.7581493165089382E-2</v>
      </c>
      <c r="E167" s="39">
        <f t="shared" si="637"/>
        <v>-9.8014136654325137E-2</v>
      </c>
      <c r="F167" s="39">
        <f t="shared" si="637"/>
        <v>-0.1138221607344988</v>
      </c>
      <c r="G167" s="39">
        <f t="shared" si="637"/>
        <v>-0.13580502623584645</v>
      </c>
      <c r="H167" s="39">
        <f t="shared" si="637"/>
        <v>-0.13161418010361489</v>
      </c>
      <c r="I167" s="39">
        <f>+IFERROR(I165/I$18,"nm")</f>
        <v>-0.12090666376069308</v>
      </c>
      <c r="J167" s="39">
        <f t="shared" ref="J167:O167" si="638">+IFERROR(J165/J$18,"nm")</f>
        <v>-0.13474192833493628</v>
      </c>
      <c r="K167" s="39">
        <f t="shared" si="638"/>
        <v>-0.15016035251250931</v>
      </c>
      <c r="L167" s="39">
        <f t="shared" si="638"/>
        <v>-0.16734309613435092</v>
      </c>
      <c r="M167" s="39">
        <f t="shared" si="638"/>
        <v>-0.18649204903469924</v>
      </c>
      <c r="N167" s="39">
        <f t="shared" si="638"/>
        <v>-0.20783220315965839</v>
      </c>
      <c r="O167" s="62">
        <f t="shared" si="636"/>
        <v>-0.10388481060007601</v>
      </c>
    </row>
    <row r="168" spans="1:15" x14ac:dyDescent="0.3">
      <c r="A168" s="8" t="s">
        <v>136</v>
      </c>
      <c r="B168" s="8">
        <f>Historicals!B168</f>
        <v>104</v>
      </c>
      <c r="C168" s="8">
        <f>Historicals!C168</f>
        <v>264</v>
      </c>
      <c r="D168" s="8">
        <f>Historicals!D168</f>
        <v>291</v>
      </c>
      <c r="E168" s="8">
        <f>Historicals!E168</f>
        <v>159</v>
      </c>
      <c r="F168" s="8">
        <f>Historicals!F168</f>
        <v>377</v>
      </c>
      <c r="G168" s="8">
        <f>Historicals!G168</f>
        <v>318</v>
      </c>
      <c r="H168" s="8">
        <f>Historicals!H168</f>
        <v>11</v>
      </c>
      <c r="I168" s="8">
        <f>Historicals!I168</f>
        <v>50</v>
      </c>
      <c r="J168" s="63">
        <f t="shared" ref="J168" si="639">I168*(1+$O169)</f>
        <v>85.583873338461203</v>
      </c>
      <c r="K168" s="63">
        <f t="shared" ref="K168" si="640">J168*(1+$O169)</f>
        <v>146.49198751227541</v>
      </c>
      <c r="L168" s="63">
        <f t="shared" ref="L168" si="641">K168*(1+$O169)</f>
        <v>250.74703408700037</v>
      </c>
      <c r="M168" s="63">
        <f t="shared" ref="M168" si="642">L168*(1+$O169)</f>
        <v>429.19804810593308</v>
      </c>
      <c r="N168" s="63">
        <f t="shared" ref="N168" si="643">M168*(1+$O169)</f>
        <v>734.64862772425909</v>
      </c>
      <c r="O168" s="62"/>
    </row>
    <row r="169" spans="1:15" x14ac:dyDescent="0.3">
      <c r="A169" s="44" t="s">
        <v>130</v>
      </c>
      <c r="B169" s="39" t="str">
        <f t="shared" ref="B169" si="644">+IFERROR(B168/A168-1,"nm")</f>
        <v>nm</v>
      </c>
      <c r="C169" s="39">
        <f t="shared" ref="C169" si="645">+IFERROR(C168/B168-1,"nm")</f>
        <v>1.5384615384615383</v>
      </c>
      <c r="D169" s="39">
        <f t="shared" ref="D169" si="646">+IFERROR(D168/C168-1,"nm")</f>
        <v>0.10227272727272729</v>
      </c>
      <c r="E169" s="39">
        <f t="shared" ref="E169" si="647">+IFERROR(E168/D168-1,"nm")</f>
        <v>-0.45360824742268047</v>
      </c>
      <c r="F169" s="39">
        <f t="shared" ref="F169" si="648">+IFERROR(F168/E168-1,"nm")</f>
        <v>1.3710691823899372</v>
      </c>
      <c r="G169" s="39">
        <f t="shared" ref="G169" si="649">+IFERROR(G168/F168-1,"nm")</f>
        <v>-0.156498673740053</v>
      </c>
      <c r="H169" s="39">
        <f t="shared" ref="H169" si="650">+IFERROR(H168/G168-1,"nm")</f>
        <v>-0.96540880503144655</v>
      </c>
      <c r="I169" s="39">
        <f>+IFERROR(I168/H168-1,"nm")</f>
        <v>3.5454545454545459</v>
      </c>
      <c r="O169" s="62">
        <f t="shared" ref="O169:O170" si="651">AVERAGE(C169:I169)</f>
        <v>0.71167746676922405</v>
      </c>
    </row>
    <row r="170" spans="1:15" x14ac:dyDescent="0.3">
      <c r="A170" s="44" t="s">
        <v>134</v>
      </c>
      <c r="B170" s="39">
        <f t="shared" ref="B170:N170" si="652">+IFERROR(B168/B$18,"nm")</f>
        <v>7.5691411935953417E-3</v>
      </c>
      <c r="C170" s="39">
        <f t="shared" si="652"/>
        <v>1.7881332972094283E-2</v>
      </c>
      <c r="D170" s="39">
        <f t="shared" si="652"/>
        <v>1.9124605678233438E-2</v>
      </c>
      <c r="E170" s="39">
        <f t="shared" si="652"/>
        <v>1.0703466846179737E-2</v>
      </c>
      <c r="F170" s="39">
        <f t="shared" si="652"/>
        <v>2.370770972204754E-2</v>
      </c>
      <c r="G170" s="39">
        <f t="shared" si="652"/>
        <v>2.1955260977630488E-2</v>
      </c>
      <c r="H170" s="39">
        <f t="shared" si="652"/>
        <v>6.4031666569648994E-4</v>
      </c>
      <c r="I170" s="39">
        <f>+IFERROR(I168/I$18,"nm")</f>
        <v>2.7243502424671717E-3</v>
      </c>
      <c r="J170" s="39">
        <f t="shared" ref="J170:O170" si="653">+IFERROR(J168/J$18,"nm")</f>
        <v>4.4610996349907662E-3</v>
      </c>
      <c r="K170" s="39">
        <f t="shared" si="653"/>
        <v>7.3050115374637108E-3</v>
      </c>
      <c r="L170" s="39">
        <f t="shared" si="653"/>
        <v>1.196189234239965E-2</v>
      </c>
      <c r="M170" s="39">
        <f t="shared" si="653"/>
        <v>1.9587493829043144E-2</v>
      </c>
      <c r="N170" s="39">
        <f t="shared" si="653"/>
        <v>3.2074349402298336E-2</v>
      </c>
      <c r="O170" s="62">
        <f t="shared" si="651"/>
        <v>1.3819577586335592E-2</v>
      </c>
    </row>
    <row r="171" spans="1:15" x14ac:dyDescent="0.3">
      <c r="A171" s="8"/>
      <c r="B171" s="40"/>
      <c r="C171" s="40"/>
      <c r="D171" s="40"/>
      <c r="E171" s="40"/>
      <c r="F171" s="40"/>
      <c r="G171" s="40"/>
      <c r="H171" s="40"/>
      <c r="I171" s="40"/>
      <c r="J171" s="63"/>
      <c r="K171" s="63"/>
      <c r="L171" s="63"/>
      <c r="M171" s="63"/>
      <c r="N171" s="63"/>
      <c r="O171" s="62"/>
    </row>
    <row r="172" spans="1:15" x14ac:dyDescent="0.3">
      <c r="A172" s="44"/>
      <c r="B172" s="39"/>
      <c r="C172" s="39"/>
      <c r="D172" s="39"/>
      <c r="E172" s="39"/>
      <c r="F172" s="39"/>
      <c r="G172" s="39"/>
      <c r="H172" s="39"/>
      <c r="I172" s="39"/>
      <c r="J172" s="63"/>
      <c r="K172" s="63"/>
      <c r="L172" s="63"/>
      <c r="M172" s="63"/>
      <c r="N172" s="63"/>
      <c r="O172" s="62"/>
    </row>
    <row r="173" spans="1:15" x14ac:dyDescent="0.3">
      <c r="A173" s="44"/>
      <c r="B173" s="39"/>
      <c r="C173" s="39"/>
      <c r="D173" s="39"/>
      <c r="E173" s="39"/>
      <c r="F173" s="39"/>
      <c r="G173" s="39"/>
      <c r="H173" s="39"/>
      <c r="I173" s="39"/>
      <c r="J173" s="39"/>
      <c r="K173" s="39"/>
      <c r="L173" s="39"/>
      <c r="M173" s="39"/>
      <c r="N173" s="39"/>
      <c r="O173" s="62"/>
    </row>
    <row r="174" spans="1:15" x14ac:dyDescent="0.3">
      <c r="A174" s="8"/>
      <c r="B174" s="8"/>
      <c r="C174" s="8"/>
      <c r="D174" s="8"/>
      <c r="E174" s="8"/>
      <c r="F174" s="8"/>
      <c r="G174" s="8"/>
      <c r="H174" s="8"/>
      <c r="I174" s="8"/>
      <c r="J174" s="63"/>
      <c r="K174" s="63"/>
      <c r="L174" s="63"/>
      <c r="M174" s="63"/>
      <c r="N174" s="63"/>
      <c r="O174" s="62"/>
    </row>
    <row r="175" spans="1:15" x14ac:dyDescent="0.3">
      <c r="A175" s="44"/>
      <c r="B175" s="39"/>
      <c r="C175" s="39"/>
      <c r="D175" s="39"/>
      <c r="E175" s="39"/>
      <c r="F175" s="39"/>
      <c r="G175" s="39"/>
      <c r="H175" s="39"/>
      <c r="I175" s="39"/>
      <c r="J175" s="63"/>
      <c r="K175" s="63"/>
      <c r="L175" s="63"/>
      <c r="M175" s="63"/>
      <c r="N175" s="63"/>
      <c r="O175" s="62"/>
    </row>
    <row r="176" spans="1:15" x14ac:dyDescent="0.3">
      <c r="A176" s="44"/>
      <c r="B176" s="39"/>
      <c r="C176" s="39"/>
      <c r="D176" s="39"/>
      <c r="E176" s="39"/>
      <c r="F176" s="39"/>
      <c r="G176" s="39"/>
      <c r="H176" s="39"/>
      <c r="I176" s="39"/>
      <c r="J176" s="39"/>
      <c r="K176" s="39"/>
      <c r="L176" s="39"/>
      <c r="M176" s="39"/>
      <c r="N176" s="39"/>
      <c r="O176" s="62"/>
    </row>
    <row r="177" spans="1:15" x14ac:dyDescent="0.3">
      <c r="A177" s="8"/>
      <c r="B177" s="8"/>
      <c r="C177" s="8"/>
      <c r="D177" s="8"/>
      <c r="E177" s="8"/>
      <c r="F177" s="8"/>
      <c r="G177" s="8"/>
      <c r="H177" s="8"/>
      <c r="I177" s="8"/>
      <c r="J177" s="63"/>
      <c r="K177" s="63"/>
      <c r="L177" s="63"/>
      <c r="M177" s="63"/>
      <c r="N177" s="63"/>
      <c r="O177" s="62"/>
    </row>
    <row r="178" spans="1:15" x14ac:dyDescent="0.3">
      <c r="A178" s="44"/>
      <c r="B178" s="39"/>
      <c r="C178" s="39"/>
      <c r="D178" s="39"/>
      <c r="E178" s="39"/>
      <c r="F178" s="39"/>
      <c r="G178" s="39"/>
      <c r="H178" s="39"/>
      <c r="I178" s="39"/>
      <c r="J178" s="63"/>
      <c r="K178" s="63"/>
      <c r="L178" s="63"/>
      <c r="M178" s="63"/>
      <c r="N178" s="63"/>
      <c r="O178" s="62"/>
    </row>
    <row r="179" spans="1:15" x14ac:dyDescent="0.3">
      <c r="A179" s="44"/>
      <c r="B179" s="39"/>
      <c r="C179" s="39"/>
      <c r="D179" s="39"/>
      <c r="E179" s="39"/>
      <c r="F179" s="39"/>
      <c r="G179" s="39"/>
      <c r="H179" s="39"/>
      <c r="I179" s="39"/>
      <c r="J179" s="39"/>
      <c r="K179" s="39"/>
      <c r="L179" s="39"/>
      <c r="M179" s="39"/>
      <c r="N179" s="39"/>
      <c r="O179" s="62"/>
    </row>
    <row r="180" spans="1:15" x14ac:dyDescent="0.3">
      <c r="A180" s="8"/>
      <c r="B180" s="8"/>
      <c r="C180" s="8"/>
      <c r="D180" s="8"/>
      <c r="E180" s="8"/>
      <c r="F180" s="8"/>
      <c r="G180" s="8"/>
      <c r="H180" s="8"/>
      <c r="I180" s="8"/>
      <c r="J180" s="63"/>
      <c r="K180" s="63"/>
      <c r="L180" s="63"/>
      <c r="M180" s="63"/>
      <c r="N180" s="63"/>
      <c r="O180" s="62"/>
    </row>
    <row r="181" spans="1:15" x14ac:dyDescent="0.3">
      <c r="A181" s="44"/>
      <c r="B181" s="39"/>
      <c r="C181" s="39"/>
      <c r="D181" s="39"/>
      <c r="E181" s="39"/>
      <c r="F181" s="39"/>
      <c r="G181" s="39"/>
      <c r="H181" s="39"/>
      <c r="I181" s="39"/>
      <c r="O181" s="62"/>
    </row>
    <row r="182" spans="1:15" x14ac:dyDescent="0.3">
      <c r="A182" s="44"/>
      <c r="B182" s="39"/>
      <c r="C182" s="39"/>
      <c r="D182" s="39"/>
      <c r="E182" s="39"/>
      <c r="F182" s="39"/>
      <c r="G182" s="39"/>
      <c r="H182" s="39"/>
      <c r="I182" s="39"/>
      <c r="J182" s="39"/>
      <c r="K182" s="39"/>
      <c r="L182" s="39"/>
      <c r="M182" s="39"/>
      <c r="N182" s="39"/>
      <c r="O182"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diego mack</cp:lastModifiedBy>
  <dcterms:created xsi:type="dcterms:W3CDTF">2020-05-20T17:26:08Z</dcterms:created>
  <dcterms:modified xsi:type="dcterms:W3CDTF">2024-02-07T17:42:46Z</dcterms:modified>
</cp:coreProperties>
</file>